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Hazel Peace" reservationPassword="FB90"/>
  <workbookPr defaultThemeVersion="124226"/>
  <workbookProtection workbookPassword="FB90" lockStructure="1"/>
  <bookViews>
    <workbookView xWindow="-15" yWindow="-15" windowWidth="19260" windowHeight="5955"/>
  </bookViews>
  <sheets>
    <sheet name="INSTRUCTIONS" sheetId="4" r:id="rId1"/>
    <sheet name="INPUT" sheetId="2" r:id="rId2"/>
    <sheet name="RESULTS" sheetId="3" r:id="rId3"/>
    <sheet name="Data - hidden" sheetId="1" state="hidden" r:id="rId4"/>
  </sheets>
  <definedNames>
    <definedName name="_Ref302107270" localSheetId="0">INSTRUCTIONS!$B$32</definedName>
    <definedName name="_Toc290562375" localSheetId="3">'Data - hidden'!$B$3</definedName>
    <definedName name="_xlnm.Print_Area" localSheetId="1">INPUT!$A$1:$F$30</definedName>
    <definedName name="_xlnm.Print_Area" localSheetId="0">INSTRUCTIONS!$A$1:$C$29</definedName>
    <definedName name="_xlnm.Print_Area" localSheetId="2">RESULTS!$A$1:$F$35</definedName>
  </definedNames>
  <calcPr calcId="145621"/>
</workbook>
</file>

<file path=xl/calcChain.xml><?xml version="1.0" encoding="utf-8"?>
<calcChain xmlns="http://schemas.openxmlformats.org/spreadsheetml/2006/main">
  <c r="E29" i="2" l="1"/>
  <c r="P55" i="1" s="1"/>
  <c r="E28" i="2"/>
  <c r="Q61" i="1" s="1"/>
  <c r="E27" i="2"/>
  <c r="R58" i="1" s="1"/>
  <c r="E26" i="2"/>
  <c r="Q52" i="1" s="1"/>
  <c r="E25" i="2"/>
  <c r="P56" i="1" s="1"/>
  <c r="E24" i="2"/>
  <c r="E23" i="2"/>
  <c r="R43" i="1" s="1"/>
  <c r="E22" i="2"/>
  <c r="R42" i="1" s="1"/>
  <c r="E21" i="2"/>
  <c r="R41" i="1" s="1"/>
  <c r="E20" i="2"/>
  <c r="R40" i="1" s="1"/>
  <c r="E19" i="2"/>
  <c r="R39" i="1" s="1"/>
  <c r="E18" i="2"/>
  <c r="R38" i="1" s="1"/>
  <c r="E17" i="2"/>
  <c r="R37" i="1" s="1"/>
  <c r="E16" i="2"/>
  <c r="Q36" i="1" s="1"/>
  <c r="E15" i="2"/>
  <c r="E14" i="2"/>
  <c r="E13" i="2"/>
  <c r="E12" i="2"/>
  <c r="E11" i="2"/>
  <c r="E10" i="2"/>
  <c r="R94" i="1" s="1"/>
  <c r="E9" i="2"/>
  <c r="N103" i="1" s="1"/>
  <c r="E8" i="2"/>
  <c r="O102" i="1" s="1"/>
  <c r="N95" i="1"/>
  <c r="L23" i="1"/>
  <c r="K23" i="1"/>
  <c r="J23" i="1"/>
  <c r="I23" i="1"/>
  <c r="H23" i="1"/>
  <c r="L21" i="1"/>
  <c r="K21" i="1"/>
  <c r="J21" i="1"/>
  <c r="I21" i="1"/>
  <c r="H21" i="1"/>
  <c r="R61" i="1"/>
  <c r="P61" i="1"/>
  <c r="Q58" i="1"/>
  <c r="R56" i="1"/>
  <c r="R55" i="1"/>
  <c r="Q55" i="1"/>
  <c r="P52" i="1"/>
  <c r="Q49" i="1"/>
  <c r="O49" i="1"/>
  <c r="N49" i="1"/>
  <c r="Q43" i="1"/>
  <c r="Q41" i="1"/>
  <c r="P41" i="1"/>
  <c r="Q39" i="1"/>
  <c r="Q38" i="1"/>
  <c r="Q37" i="1"/>
  <c r="N42" i="1"/>
  <c r="N38" i="1"/>
  <c r="O37" i="1" l="1"/>
  <c r="O42" i="1"/>
  <c r="N56" i="1"/>
  <c r="R52" i="1"/>
  <c r="Y49" i="1" s="1"/>
  <c r="AD49" i="1" s="1"/>
  <c r="O56" i="1"/>
  <c r="F14" i="2"/>
  <c r="P37" i="1"/>
  <c r="O41" i="1"/>
  <c r="Q42" i="1"/>
  <c r="O55" i="1"/>
  <c r="Q56" i="1"/>
  <c r="X49" i="1" s="1"/>
  <c r="AC49" i="1" s="1"/>
  <c r="N40" i="1"/>
  <c r="Q40" i="1"/>
  <c r="X36" i="1" s="1"/>
  <c r="AC36" i="1" s="1"/>
  <c r="O40" i="1"/>
  <c r="O38" i="1"/>
  <c r="O36" i="1"/>
  <c r="F22" i="2"/>
  <c r="O39" i="1"/>
  <c r="O43" i="1"/>
  <c r="O58" i="1"/>
  <c r="N37" i="1"/>
  <c r="N41" i="1"/>
  <c r="P39" i="1"/>
  <c r="P43" i="1"/>
  <c r="N55" i="1"/>
  <c r="P58" i="1"/>
  <c r="F15" i="2"/>
  <c r="N39" i="1"/>
  <c r="N43" i="1"/>
  <c r="N58" i="1"/>
  <c r="F12" i="2"/>
  <c r="F23" i="2"/>
  <c r="N36" i="1"/>
  <c r="P36" i="1"/>
  <c r="P38" i="1"/>
  <c r="P40" i="1"/>
  <c r="P42" i="1"/>
  <c r="N52" i="1"/>
  <c r="N61" i="1"/>
  <c r="U49" i="1" s="1"/>
  <c r="O52" i="1"/>
  <c r="O61" i="1"/>
  <c r="R95" i="1"/>
  <c r="F26" i="2"/>
  <c r="R36" i="1"/>
  <c r="P49" i="1"/>
  <c r="F18" i="2"/>
  <c r="Q15" i="1"/>
  <c r="Q96" i="1"/>
  <c r="P103" i="1"/>
  <c r="N30" i="1"/>
  <c r="P15" i="1"/>
  <c r="P96" i="1"/>
  <c r="O103" i="1"/>
  <c r="V101" i="1" s="1"/>
  <c r="AA101" i="1" s="1"/>
  <c r="O15" i="1"/>
  <c r="O96" i="1"/>
  <c r="R103" i="1"/>
  <c r="R15" i="1"/>
  <c r="N96" i="1"/>
  <c r="U94" i="1" s="1"/>
  <c r="Z94" i="1" s="1"/>
  <c r="R96" i="1"/>
  <c r="Q103" i="1"/>
  <c r="F10" i="2"/>
  <c r="N102" i="1"/>
  <c r="U101" i="1" s="1"/>
  <c r="Z101" i="1" s="1"/>
  <c r="Q102" i="1"/>
  <c r="P95" i="1"/>
  <c r="N94" i="1"/>
  <c r="N101" i="1"/>
  <c r="O101" i="1"/>
  <c r="P102" i="1"/>
  <c r="R102" i="1"/>
  <c r="O95" i="1"/>
  <c r="Q95" i="1"/>
  <c r="N14" i="1"/>
  <c r="F8" i="2"/>
  <c r="F9" i="2"/>
  <c r="R49" i="1"/>
  <c r="F24" i="2"/>
  <c r="F28" i="2"/>
  <c r="F16" i="2"/>
  <c r="F20" i="2"/>
  <c r="F11" i="2"/>
  <c r="Q101" i="1"/>
  <c r="P94" i="1"/>
  <c r="P101" i="1"/>
  <c r="R101" i="1"/>
  <c r="O94" i="1"/>
  <c r="Q94" i="1"/>
  <c r="F17" i="2"/>
  <c r="F19" i="2"/>
  <c r="F21" i="2"/>
  <c r="F25" i="2"/>
  <c r="F27" i="2"/>
  <c r="Y36" i="1"/>
  <c r="AD36" i="1" s="1"/>
  <c r="O14" i="1"/>
  <c r="Q14" i="1"/>
  <c r="N29" i="1"/>
  <c r="P29" i="1"/>
  <c r="R29" i="1"/>
  <c r="P30" i="1"/>
  <c r="R30" i="1"/>
  <c r="N15" i="1"/>
  <c r="I14" i="1"/>
  <c r="K14" i="1"/>
  <c r="J15" i="1"/>
  <c r="L15" i="1"/>
  <c r="P13" i="1"/>
  <c r="R13" i="1"/>
  <c r="P14" i="1"/>
  <c r="R14" i="1"/>
  <c r="O29" i="1"/>
  <c r="Q29" i="1"/>
  <c r="O30" i="1"/>
  <c r="Q30" i="1"/>
  <c r="H14" i="1"/>
  <c r="J14" i="1"/>
  <c r="L14" i="1"/>
  <c r="I15" i="1"/>
  <c r="K15" i="1"/>
  <c r="N13" i="1"/>
  <c r="O13" i="1"/>
  <c r="Q13" i="1"/>
  <c r="W49" i="1"/>
  <c r="AB49" i="1" s="1"/>
  <c r="R23" i="1"/>
  <c r="Y24" i="1" s="1"/>
  <c r="AD24" i="1" s="1"/>
  <c r="Q23" i="1"/>
  <c r="X24" i="1" s="1"/>
  <c r="AC24" i="1" s="1"/>
  <c r="P23" i="1"/>
  <c r="W24" i="1" s="1"/>
  <c r="AB24" i="1" s="1"/>
  <c r="O23" i="1"/>
  <c r="V24" i="1" s="1"/>
  <c r="AA24" i="1" s="1"/>
  <c r="R22" i="1"/>
  <c r="Q22" i="1"/>
  <c r="P22" i="1"/>
  <c r="O22" i="1"/>
  <c r="R21" i="1"/>
  <c r="Y20" i="1" s="1"/>
  <c r="AD20" i="1" s="1"/>
  <c r="Q21" i="1"/>
  <c r="X20" i="1" s="1"/>
  <c r="AC20" i="1" s="1"/>
  <c r="P21" i="1"/>
  <c r="W20" i="1" s="1"/>
  <c r="AB20" i="1" s="1"/>
  <c r="O21" i="1"/>
  <c r="V20" i="1" s="1"/>
  <c r="AA20" i="1" s="1"/>
  <c r="R20" i="1"/>
  <c r="Q20" i="1"/>
  <c r="P20" i="1"/>
  <c r="O20" i="1"/>
  <c r="N23" i="1"/>
  <c r="U24" i="1" s="1"/>
  <c r="Z24" i="1" s="1"/>
  <c r="N22" i="1"/>
  <c r="N21" i="1"/>
  <c r="U20" i="1" s="1"/>
  <c r="Z20" i="1" s="1"/>
  <c r="N20" i="1"/>
  <c r="R6" i="1"/>
  <c r="Q6" i="1"/>
  <c r="P6" i="1"/>
  <c r="O6" i="1"/>
  <c r="N6" i="1"/>
  <c r="Q8" i="1"/>
  <c r="P8" i="1"/>
  <c r="O8" i="1"/>
  <c r="N8" i="1"/>
  <c r="Q7" i="1"/>
  <c r="P7" i="1"/>
  <c r="O7" i="1"/>
  <c r="N7" i="1"/>
  <c r="L103" i="1"/>
  <c r="K103" i="1"/>
  <c r="J103" i="1"/>
  <c r="I103" i="1"/>
  <c r="H103" i="1"/>
  <c r="L102" i="1"/>
  <c r="K102" i="1"/>
  <c r="J102" i="1"/>
  <c r="I102" i="1"/>
  <c r="H102" i="1"/>
  <c r="L96" i="1"/>
  <c r="K96" i="1"/>
  <c r="J96" i="1"/>
  <c r="I96" i="1"/>
  <c r="H96" i="1"/>
  <c r="L95" i="1"/>
  <c r="K95" i="1"/>
  <c r="J95" i="1"/>
  <c r="I95" i="1"/>
  <c r="H95" i="1"/>
  <c r="L89" i="1"/>
  <c r="K89" i="1"/>
  <c r="J89" i="1"/>
  <c r="I89" i="1"/>
  <c r="H89" i="1"/>
  <c r="L88" i="1"/>
  <c r="K88" i="1"/>
  <c r="J88" i="1"/>
  <c r="I88" i="1"/>
  <c r="H88" i="1"/>
  <c r="L87" i="1"/>
  <c r="K87" i="1"/>
  <c r="J87" i="1"/>
  <c r="I87" i="1"/>
  <c r="H87" i="1"/>
  <c r="L86" i="1"/>
  <c r="K86" i="1"/>
  <c r="J86" i="1"/>
  <c r="I86" i="1"/>
  <c r="H86" i="1"/>
  <c r="L85" i="1"/>
  <c r="K85" i="1"/>
  <c r="J85" i="1"/>
  <c r="I85" i="1"/>
  <c r="H85" i="1"/>
  <c r="L84" i="1"/>
  <c r="K84" i="1"/>
  <c r="J84" i="1"/>
  <c r="I84" i="1"/>
  <c r="H84" i="1"/>
  <c r="L83" i="1"/>
  <c r="K83" i="1"/>
  <c r="J83" i="1"/>
  <c r="I83" i="1"/>
  <c r="H83" i="1"/>
  <c r="L82" i="1"/>
  <c r="K82" i="1"/>
  <c r="J82" i="1"/>
  <c r="I82" i="1"/>
  <c r="H82" i="1"/>
  <c r="L81" i="1"/>
  <c r="K81" i="1"/>
  <c r="J81" i="1"/>
  <c r="I81" i="1"/>
  <c r="H81" i="1"/>
  <c r="L80" i="1"/>
  <c r="K80" i="1"/>
  <c r="J80" i="1"/>
  <c r="I80" i="1"/>
  <c r="H80" i="1"/>
  <c r="L79" i="1"/>
  <c r="K79" i="1"/>
  <c r="J79" i="1"/>
  <c r="I79" i="1"/>
  <c r="H79" i="1"/>
  <c r="L78" i="1"/>
  <c r="K78" i="1"/>
  <c r="J78" i="1"/>
  <c r="I78" i="1"/>
  <c r="H78" i="1"/>
  <c r="L77" i="1"/>
  <c r="K77" i="1"/>
  <c r="J77" i="1"/>
  <c r="I77" i="1"/>
  <c r="H77" i="1"/>
  <c r="L76" i="1"/>
  <c r="K76" i="1"/>
  <c r="J76" i="1"/>
  <c r="I76" i="1"/>
  <c r="H76" i="1"/>
  <c r="L75" i="1"/>
  <c r="K75" i="1"/>
  <c r="J75" i="1"/>
  <c r="I75" i="1"/>
  <c r="H75" i="1"/>
  <c r="L74" i="1"/>
  <c r="K74" i="1"/>
  <c r="J74" i="1"/>
  <c r="I74" i="1"/>
  <c r="H74" i="1"/>
  <c r="L73" i="1"/>
  <c r="K73" i="1"/>
  <c r="J73" i="1"/>
  <c r="I73" i="1"/>
  <c r="H73" i="1"/>
  <c r="L72" i="1"/>
  <c r="K72" i="1"/>
  <c r="J72" i="1"/>
  <c r="I72" i="1"/>
  <c r="H72" i="1"/>
  <c r="L71" i="1"/>
  <c r="K71" i="1"/>
  <c r="J71" i="1"/>
  <c r="I71" i="1"/>
  <c r="H71" i="1"/>
  <c r="L70" i="1"/>
  <c r="K70" i="1"/>
  <c r="J70" i="1"/>
  <c r="I70" i="1"/>
  <c r="H70" i="1"/>
  <c r="L69" i="1"/>
  <c r="K69" i="1"/>
  <c r="J69" i="1"/>
  <c r="I69" i="1"/>
  <c r="H69" i="1"/>
  <c r="L68" i="1"/>
  <c r="K68" i="1"/>
  <c r="J68" i="1"/>
  <c r="I68" i="1"/>
  <c r="H68" i="1"/>
  <c r="L67" i="1"/>
  <c r="K67" i="1"/>
  <c r="J67" i="1"/>
  <c r="I67" i="1"/>
  <c r="H67" i="1"/>
  <c r="L61" i="1"/>
  <c r="K61" i="1"/>
  <c r="J61" i="1"/>
  <c r="I61" i="1"/>
  <c r="H61" i="1"/>
  <c r="L60" i="1"/>
  <c r="K60" i="1"/>
  <c r="J60" i="1"/>
  <c r="I60" i="1"/>
  <c r="H60" i="1"/>
  <c r="L59" i="1"/>
  <c r="K59" i="1"/>
  <c r="J59" i="1"/>
  <c r="I59" i="1"/>
  <c r="H59" i="1"/>
  <c r="L58" i="1"/>
  <c r="K58" i="1"/>
  <c r="J58" i="1"/>
  <c r="I58" i="1"/>
  <c r="H58" i="1"/>
  <c r="L57" i="1"/>
  <c r="K57" i="1"/>
  <c r="J57" i="1"/>
  <c r="I57" i="1"/>
  <c r="H57" i="1"/>
  <c r="L56" i="1"/>
  <c r="K56" i="1"/>
  <c r="J56" i="1"/>
  <c r="I56" i="1"/>
  <c r="H56" i="1"/>
  <c r="L55" i="1"/>
  <c r="K55" i="1"/>
  <c r="J55" i="1"/>
  <c r="I55" i="1"/>
  <c r="H55" i="1"/>
  <c r="L54" i="1"/>
  <c r="K54" i="1"/>
  <c r="J54" i="1"/>
  <c r="I54" i="1"/>
  <c r="H54" i="1"/>
  <c r="L53" i="1"/>
  <c r="K53" i="1"/>
  <c r="J53" i="1"/>
  <c r="I53" i="1"/>
  <c r="H53" i="1"/>
  <c r="L52" i="1"/>
  <c r="K52" i="1"/>
  <c r="J52" i="1"/>
  <c r="I52" i="1"/>
  <c r="H52" i="1"/>
  <c r="L51" i="1"/>
  <c r="K51" i="1"/>
  <c r="J51" i="1"/>
  <c r="I51" i="1"/>
  <c r="H51" i="1"/>
  <c r="L50" i="1"/>
  <c r="K50" i="1"/>
  <c r="J50" i="1"/>
  <c r="I50" i="1"/>
  <c r="H50" i="1"/>
  <c r="L44" i="1"/>
  <c r="K44" i="1"/>
  <c r="J44" i="1"/>
  <c r="I44" i="1"/>
  <c r="H44" i="1"/>
  <c r="L43" i="1"/>
  <c r="K43" i="1"/>
  <c r="J43" i="1"/>
  <c r="I43" i="1"/>
  <c r="H43" i="1"/>
  <c r="L42" i="1"/>
  <c r="K42" i="1"/>
  <c r="J42" i="1"/>
  <c r="I42" i="1"/>
  <c r="H42" i="1"/>
  <c r="L41" i="1"/>
  <c r="K41" i="1"/>
  <c r="J41" i="1"/>
  <c r="I41" i="1"/>
  <c r="H41" i="1"/>
  <c r="L40" i="1"/>
  <c r="K40" i="1"/>
  <c r="J40" i="1"/>
  <c r="I40" i="1"/>
  <c r="H40" i="1"/>
  <c r="L39" i="1"/>
  <c r="K39" i="1"/>
  <c r="J39" i="1"/>
  <c r="I39" i="1"/>
  <c r="H39" i="1"/>
  <c r="L38" i="1"/>
  <c r="K38" i="1"/>
  <c r="J38" i="1"/>
  <c r="I38" i="1"/>
  <c r="H38" i="1"/>
  <c r="L37" i="1"/>
  <c r="K37" i="1"/>
  <c r="J37" i="1"/>
  <c r="I37" i="1"/>
  <c r="H37" i="1"/>
  <c r="L31" i="1"/>
  <c r="K31" i="1"/>
  <c r="J31" i="1"/>
  <c r="I31" i="1"/>
  <c r="H31" i="1"/>
  <c r="L8" i="1"/>
  <c r="K8" i="1"/>
  <c r="J8" i="1"/>
  <c r="I8" i="1"/>
  <c r="H8" i="1"/>
  <c r="L7" i="1"/>
  <c r="K7" i="1"/>
  <c r="J7" i="1"/>
  <c r="I7" i="1"/>
  <c r="H7" i="1"/>
  <c r="W13" i="1" l="1"/>
  <c r="AB13" i="1" s="1"/>
  <c r="V36" i="1"/>
  <c r="AA36" i="1" s="1"/>
  <c r="V49" i="1"/>
  <c r="AA49" i="1" s="1"/>
  <c r="U36" i="1"/>
  <c r="Z36" i="1" s="1"/>
  <c r="W36" i="1"/>
  <c r="AB36" i="1" s="1"/>
  <c r="Y13" i="1"/>
  <c r="AD13" i="1" s="1"/>
  <c r="V94" i="1"/>
  <c r="AA94" i="1" s="1"/>
  <c r="W94" i="1"/>
  <c r="AB94" i="1" s="1"/>
  <c r="Y94" i="1"/>
  <c r="AD94" i="1" s="1"/>
  <c r="W101" i="1"/>
  <c r="AB101" i="1" s="1"/>
  <c r="N31" i="1"/>
  <c r="U28" i="1" s="1"/>
  <c r="X101" i="1"/>
  <c r="AC101" i="1" s="1"/>
  <c r="X94" i="1"/>
  <c r="AC94" i="1" s="1"/>
  <c r="Y101" i="1"/>
  <c r="AD101" i="1" s="1"/>
  <c r="Q31" i="1"/>
  <c r="X28" i="1" s="1"/>
  <c r="AC28" i="1" s="1"/>
  <c r="P31" i="1"/>
  <c r="W28" i="1" s="1"/>
  <c r="AB28" i="1" s="1"/>
  <c r="O31" i="1"/>
  <c r="V28" i="1" s="1"/>
  <c r="R31" i="1"/>
  <c r="Y28" i="1" s="1"/>
  <c r="AD28" i="1" s="1"/>
  <c r="H15" i="1"/>
  <c r="U13" i="1"/>
  <c r="Z13" i="1" s="1"/>
  <c r="V13" i="1"/>
  <c r="AA13" i="1" s="1"/>
  <c r="X13" i="1"/>
  <c r="AC13" i="1" s="1"/>
  <c r="D12" i="3"/>
  <c r="C22" i="3" s="1"/>
  <c r="C12" i="3"/>
  <c r="E22" i="3" s="1"/>
  <c r="E12" i="3"/>
  <c r="D22" i="3" s="1"/>
  <c r="C13" i="3"/>
  <c r="E23" i="3" s="1"/>
  <c r="E13" i="3"/>
  <c r="D23" i="3" s="1"/>
  <c r="D13" i="3"/>
  <c r="C23" i="3" s="1"/>
  <c r="Z49" i="1"/>
  <c r="V6" i="1"/>
  <c r="AA6" i="1" s="1"/>
  <c r="X6" i="1"/>
  <c r="AC6" i="1" s="1"/>
  <c r="U6" i="1"/>
  <c r="Z6" i="1" s="1"/>
  <c r="W6" i="1"/>
  <c r="AB6" i="1" s="1"/>
  <c r="Z28" i="1" l="1"/>
  <c r="U66" i="1"/>
  <c r="D9" i="3"/>
  <c r="C9" i="3"/>
  <c r="E9" i="3"/>
  <c r="D15" i="3"/>
  <c r="C25" i="3" s="1"/>
  <c r="C15" i="3"/>
  <c r="E25" i="3" s="1"/>
  <c r="E15" i="3"/>
  <c r="D25" i="3" s="1"/>
  <c r="C10" i="3"/>
  <c r="E20" i="3" s="1"/>
  <c r="E11" i="3"/>
  <c r="D21" i="3" s="1"/>
  <c r="D10" i="3"/>
  <c r="C20" i="3" s="1"/>
  <c r="D11" i="3"/>
  <c r="C21" i="3" s="1"/>
  <c r="E10" i="3"/>
  <c r="D20" i="3" s="1"/>
  <c r="C11" i="3"/>
  <c r="E21" i="3" s="1"/>
  <c r="Z66" i="1"/>
  <c r="V66" i="1"/>
  <c r="AA66" i="1" s="1"/>
  <c r="AA28" i="1"/>
  <c r="E14" i="3" s="1"/>
  <c r="D24" i="3" s="1"/>
  <c r="Y66" i="1"/>
  <c r="AD66" i="1" s="1"/>
  <c r="W66" i="1"/>
  <c r="AB66" i="1" s="1"/>
  <c r="X66" i="1"/>
  <c r="AC66" i="1" s="1"/>
  <c r="D16" i="3"/>
  <c r="C26" i="3" s="1"/>
  <c r="E16" i="3"/>
  <c r="D26" i="3" s="1"/>
  <c r="C16" i="3"/>
  <c r="E26" i="3" s="1"/>
  <c r="R8" i="1"/>
  <c r="R7" i="1"/>
  <c r="C14" i="3" l="1"/>
  <c r="E24" i="3" s="1"/>
  <c r="D14" i="3"/>
  <c r="C24" i="3" s="1"/>
  <c r="E17" i="3"/>
  <c r="D27" i="3" s="1"/>
  <c r="C17" i="3"/>
  <c r="E27" i="3" s="1"/>
  <c r="D17" i="3"/>
  <c r="C27" i="3" s="1"/>
  <c r="Y6" i="1"/>
  <c r="AD6" i="1" s="1"/>
  <c r="E19" i="3" l="1"/>
  <c r="C19" i="3"/>
  <c r="D19" i="3"/>
</calcChain>
</file>

<file path=xl/comments1.xml><?xml version="1.0" encoding="utf-8"?>
<comments xmlns="http://schemas.openxmlformats.org/spreadsheetml/2006/main">
  <authors>
    <author xml:space="preserve"> Hazel Peace</author>
  </authors>
  <commentList>
    <comment ref="N31" authorId="0">
      <text>
        <r>
          <rPr>
            <b/>
            <sz val="8"/>
            <color indexed="81"/>
            <rFont val="Tahoma"/>
            <family val="2"/>
          </rPr>
          <t xml:space="preserve"> Hazel Peace:</t>
        </r>
        <r>
          <rPr>
            <sz val="8"/>
            <color indexed="81"/>
            <rFont val="Tahoma"/>
            <family val="2"/>
          </rPr>
          <t xml:space="preserve">
This is applied to above scenarios too so cumulative impact hence formula:
A = (C$28-C31)*Input!$C$8/C28 is rate of emission reduction compared to base case.
B=1-A is the ratio of the new emission to the old emission.
C =C28-N29-N30 which is the new baseline emission (with other scenarios above incorporated).
D = B x C which is the new scenario emission.
Therefore, overall reduction is original Baseline - D </t>
        </r>
      </text>
    </comment>
    <comment ref="O31" authorId="0">
      <text>
        <r>
          <rPr>
            <b/>
            <sz val="8"/>
            <color indexed="81"/>
            <rFont val="Tahoma"/>
            <family val="2"/>
          </rPr>
          <t xml:space="preserve"> Hazel Peace:</t>
        </r>
        <r>
          <rPr>
            <sz val="8"/>
            <color indexed="81"/>
            <rFont val="Tahoma"/>
            <family val="2"/>
          </rPr>
          <t xml:space="preserve">
This is applied to above scenarios too so cumulative impact hence formula:
A = (C$28-C31)*Input!$C$8/C28 is rate of emission reduction compared to base case.
B=1-A is the ratio of the new emission to the old emission.
C =C28-N29-N30 which is the new baseline emission (with other scenarios above incorporated).
D = B x C which is the new scenario emission.
Therefore, overall reduction is original Baseline - D </t>
        </r>
      </text>
    </comment>
    <comment ref="P31" authorId="0">
      <text>
        <r>
          <rPr>
            <b/>
            <sz val="8"/>
            <color indexed="81"/>
            <rFont val="Tahoma"/>
            <family val="2"/>
          </rPr>
          <t xml:space="preserve"> Hazel Peace:</t>
        </r>
        <r>
          <rPr>
            <sz val="8"/>
            <color indexed="81"/>
            <rFont val="Tahoma"/>
            <family val="2"/>
          </rPr>
          <t xml:space="preserve">
This is applied to above scenarios too so cumulative impact hence formula:
A = (C$28-C31)*Input!$C$8/C28 is rate of emission reduction compared to base case.
B=1-A is the ratio of the new emission to the old emission.
C =C28-N29-N30 which is the new baseline emission (with other scenarios above incorporated).
D = B x C which is the new scenario emission.
Therefore, overall reduction is original Baseline - D </t>
        </r>
      </text>
    </comment>
    <comment ref="Q31" authorId="0">
      <text>
        <r>
          <rPr>
            <b/>
            <sz val="8"/>
            <color indexed="81"/>
            <rFont val="Tahoma"/>
            <family val="2"/>
          </rPr>
          <t xml:space="preserve"> Hazel Peace:</t>
        </r>
        <r>
          <rPr>
            <sz val="8"/>
            <color indexed="81"/>
            <rFont val="Tahoma"/>
            <family val="2"/>
          </rPr>
          <t xml:space="preserve">
This is applied to above scenarios too so cumulative impact hence formula:
A = (C$28-C31)*Input!$C$8/C28 is rate of emission reduction compared to base case.
B=1-A is the ratio of the new emission to the old emission.
C =C28-N29-N30 which is the new baseline emission (with other scenarios above incorporated).
D = B x C which is the new scenario emission.
Therefore, overall reduction is original Baseline - D </t>
        </r>
      </text>
    </comment>
    <comment ref="R31" authorId="0">
      <text>
        <r>
          <rPr>
            <b/>
            <sz val="8"/>
            <color indexed="81"/>
            <rFont val="Tahoma"/>
            <family val="2"/>
          </rPr>
          <t xml:space="preserve"> Hazel Peace:</t>
        </r>
        <r>
          <rPr>
            <sz val="8"/>
            <color indexed="81"/>
            <rFont val="Tahoma"/>
            <family val="2"/>
          </rPr>
          <t xml:space="preserve">
This is applied to above scenarios too so cumulative impact hence formula:
A = (C$28-C31)*Input!$C$8/C28 is rate of emission reduction compared to base case.
B=1-A is the ratio of the new emission to the old emission.
C =C28-N29-N30 which is the new baseline emission (with other scenarios above incorporated).
D = B x C which is the new scenario emission.
Therefore, overall reduction is original Baseline - D </t>
        </r>
      </text>
    </comment>
  </commentList>
</comments>
</file>

<file path=xl/sharedStrings.xml><?xml version="1.0" encoding="utf-8"?>
<sst xmlns="http://schemas.openxmlformats.org/spreadsheetml/2006/main" count="520" uniqueCount="119">
  <si>
    <r>
      <t>Table 34 – Annual PM</t>
    </r>
    <r>
      <rPr>
        <b/>
        <vertAlign val="subscript"/>
        <sz val="10"/>
        <color theme="1"/>
        <rFont val="Times New Roman"/>
        <family val="1"/>
      </rPr>
      <t xml:space="preserve">2.5 </t>
    </r>
    <r>
      <rPr>
        <b/>
        <sz val="10"/>
        <color theme="1"/>
        <rFont val="Times New Roman"/>
        <family val="1"/>
      </rPr>
      <t>Emissions Inventory for Alternative Fuel Scenarios – Aircraft and APU</t>
    </r>
  </si>
  <si>
    <t>Annual Emissions (kilograms)</t>
  </si>
  <si>
    <t>% of Base Case</t>
  </si>
  <si>
    <t>Condition</t>
  </si>
  <si>
    <t>ATL</t>
  </si>
  <si>
    <t>LAS</t>
  </si>
  <si>
    <t>PHL</t>
  </si>
  <si>
    <t>SAN</t>
  </si>
  <si>
    <t>MHT</t>
  </si>
  <si>
    <t>Base Case</t>
  </si>
  <si>
    <t>FTG1</t>
  </si>
  <si>
    <t>FTC1</t>
  </si>
  <si>
    <r>
      <t>Table 35 – Annual PM</t>
    </r>
    <r>
      <rPr>
        <b/>
        <vertAlign val="subscript"/>
        <sz val="10"/>
        <color theme="1"/>
        <rFont val="Times New Roman"/>
        <family val="1"/>
      </rPr>
      <t xml:space="preserve">2.5 </t>
    </r>
    <r>
      <rPr>
        <b/>
        <sz val="10"/>
        <color theme="1"/>
        <rFont val="Times New Roman"/>
        <family val="1"/>
      </rPr>
      <t>Emissions Inventory for Alternative Fuel Scenarios – APU only</t>
    </r>
  </si>
  <si>
    <t>AEPU1</t>
  </si>
  <si>
    <r>
      <t>Table 36 – Annual PM</t>
    </r>
    <r>
      <rPr>
        <b/>
        <vertAlign val="subscript"/>
        <sz val="10"/>
        <color theme="1"/>
        <rFont val="Times New Roman"/>
        <family val="1"/>
      </rPr>
      <t xml:space="preserve">2.5 </t>
    </r>
    <r>
      <rPr>
        <b/>
        <sz val="10"/>
        <color theme="1"/>
        <rFont val="Times New Roman"/>
        <family val="1"/>
      </rPr>
      <t>Emissions Inventory for Alternative Fuel Scenarios – GSE</t>
    </r>
  </si>
  <si>
    <t>EGSE1</t>
  </si>
  <si>
    <t>LGSE1</t>
  </si>
  <si>
    <t>CGGSE1</t>
  </si>
  <si>
    <t>CDGSE1</t>
  </si>
  <si>
    <t>EGGSE1</t>
  </si>
  <si>
    <t>BDGSE1</t>
  </si>
  <si>
    <t>B1DGSE1</t>
  </si>
  <si>
    <t>B1DGSE05</t>
  </si>
  <si>
    <r>
      <t>Table 37 – Annual PM</t>
    </r>
    <r>
      <rPr>
        <b/>
        <vertAlign val="subscript"/>
        <sz val="10"/>
        <color theme="1"/>
        <rFont val="Times New Roman"/>
        <family val="1"/>
      </rPr>
      <t xml:space="preserve">2.5 </t>
    </r>
    <r>
      <rPr>
        <b/>
        <sz val="10"/>
        <color theme="1"/>
        <rFont val="Times New Roman"/>
        <family val="1"/>
      </rPr>
      <t>Emissions Inventory for Alternative Fuel Scenarios – On-Airport Motor Vehicles</t>
    </r>
  </si>
  <si>
    <t>NGRD09</t>
  </si>
  <si>
    <t>NGRD32</t>
  </si>
  <si>
    <t>NGRD1</t>
  </si>
  <si>
    <t>ERD05</t>
  </si>
  <si>
    <t>ERD01</t>
  </si>
  <si>
    <t>ERD1</t>
  </si>
  <si>
    <t>EGRD1</t>
  </si>
  <si>
    <t>BRD128</t>
  </si>
  <si>
    <t>BRD1</t>
  </si>
  <si>
    <t>B1RD26</t>
  </si>
  <si>
    <t>B1RD6</t>
  </si>
  <si>
    <t>B1RD1</t>
  </si>
  <si>
    <r>
      <t>Table 38 – Annual PM</t>
    </r>
    <r>
      <rPr>
        <b/>
        <vertAlign val="subscript"/>
        <sz val="10"/>
        <color theme="1"/>
        <rFont val="Times New Roman"/>
        <family val="1"/>
      </rPr>
      <t xml:space="preserve">2.5 </t>
    </r>
    <r>
      <rPr>
        <b/>
        <sz val="10"/>
        <color theme="1"/>
        <rFont val="Times New Roman"/>
        <family val="1"/>
      </rPr>
      <t>Emissions Inventory for Alternative Fuel Scenarios – All Sources</t>
    </r>
  </si>
  <si>
    <t>AGUL1</t>
  </si>
  <si>
    <r>
      <t>Table 39 – Annual PM</t>
    </r>
    <r>
      <rPr>
        <b/>
        <vertAlign val="subscript"/>
        <sz val="10"/>
        <color theme="1"/>
        <rFont val="Times New Roman"/>
        <family val="1"/>
      </rPr>
      <t xml:space="preserve">2.5 </t>
    </r>
    <r>
      <rPr>
        <b/>
        <sz val="10"/>
        <color theme="1"/>
        <rFont val="Times New Roman"/>
        <family val="1"/>
      </rPr>
      <t>Emissions Inventory for Alternative Fuel Scenarios – Aircraft (Non-volatile)</t>
    </r>
  </si>
  <si>
    <r>
      <t>Table 40 – Annual PM</t>
    </r>
    <r>
      <rPr>
        <b/>
        <vertAlign val="subscript"/>
        <sz val="10"/>
        <color theme="1"/>
        <rFont val="Times New Roman"/>
        <family val="1"/>
      </rPr>
      <t xml:space="preserve">2.5 </t>
    </r>
    <r>
      <rPr>
        <b/>
        <sz val="10"/>
        <color theme="1"/>
        <rFont val="Times New Roman"/>
        <family val="1"/>
      </rPr>
      <t>Emissions Inventory for Alternative Fuel Scenarios – Aircraft (Volatile)</t>
    </r>
  </si>
  <si>
    <t>APU</t>
  </si>
  <si>
    <t>GSE</t>
  </si>
  <si>
    <t>Base</t>
  </si>
  <si>
    <t>Road</t>
  </si>
  <si>
    <t>Electric Replacement for GSE</t>
  </si>
  <si>
    <t>LPG replace Diesel GSE</t>
  </si>
  <si>
    <t>CNG replace Diesel GSE</t>
  </si>
  <si>
    <t>CNG replace Gasoline GSE</t>
  </si>
  <si>
    <t>Turbo prop</t>
  </si>
  <si>
    <t>FEGP and PCA</t>
  </si>
  <si>
    <t>Piston</t>
  </si>
  <si>
    <t>91/96UL</t>
  </si>
  <si>
    <t>Penetration factor</t>
  </si>
  <si>
    <t>Enter data into the yellow cells</t>
  </si>
  <si>
    <t>Jet aircraft and APU</t>
  </si>
  <si>
    <r>
      <t>Table 24 – Annual PM</t>
    </r>
    <r>
      <rPr>
        <b/>
        <vertAlign val="subscript"/>
        <sz val="10"/>
        <color theme="1"/>
        <rFont val="Times New Roman"/>
        <family val="1"/>
      </rPr>
      <t>2.5</t>
    </r>
    <r>
      <rPr>
        <b/>
        <sz val="10"/>
        <color theme="1"/>
        <rFont val="Times New Roman"/>
        <family val="1"/>
      </rPr>
      <t xml:space="preserve"> Emissions Inventory (kilograms) for Turboprop and Piston Aircraft</t>
    </r>
  </si>
  <si>
    <t>E10 replace Gasoline</t>
  </si>
  <si>
    <t>Electric replacement</t>
  </si>
  <si>
    <t>B20 to replace diesel</t>
  </si>
  <si>
    <t>B100 to replace diesel</t>
  </si>
  <si>
    <t>NG to replace diesel</t>
  </si>
  <si>
    <t>Jet Aircraft and APU</t>
  </si>
  <si>
    <t>Jet Aircraft (Non-vol)</t>
  </si>
  <si>
    <t>Jet Aircraft (vol)</t>
  </si>
  <si>
    <t>Instructions</t>
  </si>
  <si>
    <t>High</t>
  </si>
  <si>
    <t>Average</t>
  </si>
  <si>
    <t>Low</t>
  </si>
  <si>
    <t>Source Group</t>
  </si>
  <si>
    <t>Alternative Fuel Scenario</t>
  </si>
  <si>
    <t>Introduction</t>
  </si>
  <si>
    <r>
      <t>Table 34a – Annual PM</t>
    </r>
    <r>
      <rPr>
        <b/>
        <vertAlign val="subscript"/>
        <sz val="10"/>
        <color theme="1"/>
        <rFont val="Times New Roman"/>
        <family val="1"/>
      </rPr>
      <t xml:space="preserve">2.5 </t>
    </r>
    <r>
      <rPr>
        <b/>
        <sz val="10"/>
        <color theme="1"/>
        <rFont val="Times New Roman"/>
        <family val="1"/>
      </rPr>
      <t>Emissions Inventory for Alternative Fuel Scenarios – Aircraft only</t>
    </r>
  </si>
  <si>
    <t>Data from report</t>
  </si>
  <si>
    <t>New reduction of condition in column B based on 'Input' sheet</t>
  </si>
  <si>
    <t>Quantified reduction of emissions (kg)</t>
  </si>
  <si>
    <t>Not applicable</t>
  </si>
  <si>
    <t>Forumla check</t>
  </si>
  <si>
    <t>Y</t>
  </si>
  <si>
    <t>Note: Only applicable for scenarios ending in 1</t>
  </si>
  <si>
    <t>New total emissions and percentage change for source based on data in columns N to R</t>
  </si>
  <si>
    <t>Aircraft and APU Annual Emissions (kilograms)</t>
  </si>
  <si>
    <t>Aircraft Annual Emissions (kilograms)</t>
  </si>
  <si>
    <t>Turboprop Annual Emissions (kilograms)</t>
  </si>
  <si>
    <t>Piston Annual Emissions (kilograms)</t>
  </si>
  <si>
    <t>APU Annual Emissions (kilograms)</t>
  </si>
  <si>
    <t>All EDMS sources Annual Emissions (kilograms)</t>
  </si>
  <si>
    <t>All EDMS Airport Sources</t>
  </si>
  <si>
    <t>Aircraft (non-volatile) Annual Emissions (kilograms)</t>
  </si>
  <si>
    <t>Aircraft (volatile) Annual Emissions (kilograms)</t>
  </si>
  <si>
    <t>Turboprop</t>
  </si>
  <si>
    <t>GSE Annual Emissions (kilograms)</t>
  </si>
  <si>
    <t>Road Annual Emissions (kilograms)</t>
  </si>
  <si>
    <r>
      <t>Annual PM</t>
    </r>
    <r>
      <rPr>
        <vertAlign val="subscript"/>
        <sz val="11"/>
        <color theme="1"/>
        <rFont val="Calibri"/>
        <family val="2"/>
        <scheme val="minor"/>
      </rPr>
      <t xml:space="preserve">2.5 </t>
    </r>
    <r>
      <rPr>
        <sz val="11"/>
        <color theme="1"/>
        <rFont val="Calibri"/>
        <family val="2"/>
        <scheme val="minor"/>
      </rPr>
      <t>Emissions Inventory for Alternative Fuel Scenarios – Jet Aircraft (Non-volatile)</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</si>
  <si>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Jet Aircraft (Volatile)</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</si>
  <si>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Turbo Prop Aircraft</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</si>
  <si>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Piston Aircraft</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</si>
  <si>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GSE</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</si>
  <si>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On-Airport Motor Vehicles</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</si>
  <si>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All EDMS Airport Sources</t>
    </r>
  </si>
  <si>
    <r>
      <t>Percentage reduction in annual PM</t>
    </r>
    <r>
      <rPr>
        <b/>
        <vertAlign val="subscript"/>
        <sz val="12"/>
        <color theme="0"/>
        <rFont val="Tahoma"/>
        <family val="2"/>
      </rPr>
      <t>2.5</t>
    </r>
    <r>
      <rPr>
        <b/>
        <sz val="12"/>
        <color theme="0"/>
        <rFont val="Calibri"/>
        <family val="2"/>
        <scheme val="minor"/>
      </rPr>
      <t xml:space="preserve"> emissions compared to the Base Case</t>
    </r>
  </si>
  <si>
    <r>
      <rPr>
        <b/>
        <sz val="11"/>
        <color theme="1"/>
        <rFont val="Calibri"/>
        <family val="2"/>
        <scheme val="minor"/>
      </rPr>
      <t>2.  </t>
    </r>
    <r>
      <rPr>
        <sz val="11"/>
        <color theme="1"/>
        <rFont val="Calibri"/>
        <family val="2"/>
        <scheme val="minor"/>
      </rPr>
      <t xml:space="preserve"> There are three columns on the ‘Input’ sheet: </t>
    </r>
  </si>
  <si>
    <r>
      <rPr>
        <b/>
        <sz val="11"/>
        <color theme="1"/>
        <rFont val="Calibri"/>
        <family val="2"/>
        <scheme val="minor"/>
      </rPr>
      <t>a.   </t>
    </r>
    <r>
      <rPr>
        <sz val="11"/>
        <color theme="1"/>
        <rFont val="Calibri"/>
        <family val="2"/>
        <scheme val="minor"/>
      </rPr>
      <t xml:space="preserve"> A value of ‘0’ indicates no use of the alternative fuel listed in the second column.</t>
    </r>
  </si>
  <si>
    <r>
      <rPr>
        <b/>
        <sz val="11"/>
        <color theme="1"/>
        <rFont val="Calibri"/>
        <family val="2"/>
        <scheme val="minor"/>
      </rPr>
      <t>5.   </t>
    </r>
    <r>
      <rPr>
        <sz val="11"/>
        <color theme="1"/>
        <rFont val="Calibri"/>
        <family val="2"/>
        <scheme val="minor"/>
      </rPr>
      <t xml:space="preserve"> The ‘Results’ sheet shows the percentage reduction for each source group and the total airport annual emissions compared with the base case. This is presented as a range of values based on the five case study airports. The results are shown in tabular and graphical formats.</t>
    </r>
  </si>
  <si>
    <r>
      <rPr>
        <b/>
        <sz val="11"/>
        <rFont val="Calibri"/>
        <family val="2"/>
        <scheme val="minor"/>
      </rPr>
      <t>1.</t>
    </r>
    <r>
      <rPr>
        <sz val="7"/>
        <rFont val="Calibri"/>
        <family val="2"/>
        <scheme val="minor"/>
      </rPr>
      <t xml:space="preserve">    </t>
    </r>
    <r>
      <rPr>
        <sz val="11"/>
        <rFont val="Calibri"/>
        <family val="2"/>
        <scheme val="minor"/>
      </rPr>
      <t>Click ‘</t>
    </r>
    <r>
      <rPr>
        <b/>
        <sz val="11"/>
        <rFont val="Calibri"/>
        <family val="2"/>
        <scheme val="minor"/>
      </rPr>
      <t xml:space="preserve">Go to </t>
    </r>
    <r>
      <rPr>
        <b/>
        <u/>
        <sz val="11"/>
        <rFont val="Calibri"/>
        <family val="2"/>
        <scheme val="minor"/>
      </rPr>
      <t>INPUT</t>
    </r>
    <r>
      <rPr>
        <sz val="11"/>
        <rFont val="Calibri"/>
        <family val="2"/>
        <scheme val="minor"/>
      </rPr>
      <t>’.</t>
    </r>
  </si>
  <si>
    <r>
      <rPr>
        <b/>
        <sz val="11"/>
        <color theme="1"/>
        <rFont val="Calibri"/>
        <family val="2"/>
        <scheme val="minor"/>
      </rPr>
      <t>b.</t>
    </r>
    <r>
      <rPr>
        <b/>
        <sz val="7"/>
        <color theme="1"/>
        <rFont val="Calibri"/>
        <family val="2"/>
        <scheme val="minor"/>
      </rPr>
      <t>   </t>
    </r>
    <r>
      <rPr>
        <sz val="7"/>
        <color theme="1"/>
        <rFont val="Calibri"/>
        <family val="2"/>
        <scheme val="minor"/>
      </rPr>
      <t xml:space="preserve"> </t>
    </r>
    <r>
      <rPr>
        <sz val="11"/>
        <color theme="1"/>
        <rFont val="Calibri"/>
        <family val="2"/>
        <scheme val="minor"/>
      </rPr>
      <t>The second shows the ‘Alternative Fuel Scenario’.</t>
    </r>
  </si>
  <si>
    <t>Percent of Total Fuel Usage</t>
  </si>
  <si>
    <r>
      <rPr>
        <b/>
        <sz val="11"/>
        <color theme="1"/>
        <rFont val="Calibri"/>
        <family val="2"/>
        <scheme val="minor"/>
      </rPr>
      <t>3.   </t>
    </r>
    <r>
      <rPr>
        <sz val="11"/>
        <color theme="1"/>
        <rFont val="Calibri"/>
        <family val="2"/>
        <scheme val="minor"/>
      </rPr>
      <t xml:space="preserve"> In the third column of the ‘Input’ sheet enter, in the yellow cells, the required Percent of Total Fuel Usage (between ‘0’ and ‘100’) where:</t>
    </r>
  </si>
  <si>
    <r>
      <rPr>
        <b/>
        <sz val="11"/>
        <color theme="1"/>
        <rFont val="Calibri"/>
        <family val="2"/>
        <scheme val="minor"/>
      </rPr>
      <t>c.   </t>
    </r>
    <r>
      <rPr>
        <sz val="11"/>
        <color theme="1"/>
        <rFont val="Calibri"/>
        <family val="2"/>
        <scheme val="minor"/>
      </rPr>
      <t xml:space="preserve"> The total of all the penetration factors (third column) for one source group should equal 100 (otherwise a red error message will appear in the fourth column).</t>
    </r>
  </si>
  <si>
    <r>
      <rPr>
        <b/>
        <sz val="11"/>
        <color theme="1"/>
        <rFont val="Calibri"/>
        <family val="2"/>
        <scheme val="minor"/>
      </rPr>
      <t>4.</t>
    </r>
    <r>
      <rPr>
        <b/>
        <sz val="7"/>
        <color theme="1"/>
        <rFont val="Calibri"/>
        <family val="2"/>
        <scheme val="minor"/>
      </rPr>
      <t>   </t>
    </r>
    <r>
      <rPr>
        <sz val="7"/>
        <color theme="1"/>
        <rFont val="Calibri"/>
        <family val="2"/>
        <scheme val="minor"/>
      </rPr>
      <t xml:space="preserve"> </t>
    </r>
    <r>
      <rPr>
        <sz val="11"/>
        <color theme="1"/>
        <rFont val="Calibri"/>
        <family val="2"/>
        <scheme val="minor"/>
      </rPr>
      <t>Once all the Percent of Total Fuel Usage have been entered correctly and there are no red error messages, Click ‘</t>
    </r>
    <r>
      <rPr>
        <b/>
        <sz val="11"/>
        <color theme="1"/>
        <rFont val="Calibri"/>
        <family val="2"/>
        <scheme val="minor"/>
      </rPr>
      <t xml:space="preserve">Go to </t>
    </r>
    <r>
      <rPr>
        <b/>
        <u/>
        <sz val="11"/>
        <color theme="1"/>
        <rFont val="Calibri"/>
        <family val="2"/>
        <scheme val="minor"/>
      </rPr>
      <t>RESULTS</t>
    </r>
    <r>
      <rPr>
        <sz val="11"/>
        <color theme="1"/>
        <rFont val="Calibri"/>
        <family val="2"/>
        <scheme val="minor"/>
      </rPr>
      <t>’.</t>
    </r>
  </si>
  <si>
    <r>
      <rPr>
        <b/>
        <sz val="11"/>
        <color theme="1"/>
        <rFont val="Calibri"/>
        <family val="2"/>
        <scheme val="minor"/>
      </rPr>
      <t>6.   </t>
    </r>
    <r>
      <rPr>
        <sz val="11"/>
        <color theme="1"/>
        <rFont val="Calibri"/>
        <family val="2"/>
        <scheme val="minor"/>
      </rPr>
      <t xml:space="preserve"> Results can be saved by using the go to ‘File’, ‘SaveAs’ function. </t>
    </r>
  </si>
  <si>
    <t>50/50 FT GTL</t>
  </si>
  <si>
    <t>50/50 FT CTL</t>
  </si>
  <si>
    <r>
      <rPr>
        <b/>
        <sz val="11"/>
        <color theme="1"/>
        <rFont val="Calibri"/>
        <family val="2"/>
        <scheme val="minor"/>
      </rPr>
      <t>a.</t>
    </r>
    <r>
      <rPr>
        <b/>
        <sz val="7"/>
        <color theme="1"/>
        <rFont val="Calibri"/>
        <family val="2"/>
        <scheme val="minor"/>
      </rPr>
      <t>   </t>
    </r>
    <r>
      <rPr>
        <sz val="7"/>
        <color theme="1"/>
        <rFont val="Calibri"/>
        <family val="2"/>
        <scheme val="minor"/>
      </rPr>
      <t xml:space="preserve"> </t>
    </r>
    <r>
      <rPr>
        <sz val="11"/>
        <color theme="1"/>
        <rFont val="Calibri"/>
        <family val="2"/>
        <scheme val="minor"/>
      </rPr>
      <t>The first shows the ‘Source Group’ to which the alternative fuel scenario is applied (i.e. an alternative jet fuel is only applicable to jet-fueled aircraft and APU).</t>
    </r>
  </si>
  <si>
    <r>
      <rPr>
        <b/>
        <sz val="11"/>
        <color theme="1"/>
        <rFont val="Calibri"/>
        <family val="2"/>
        <scheme val="minor"/>
      </rPr>
      <t>c.</t>
    </r>
    <r>
      <rPr>
        <b/>
        <sz val="7"/>
        <color theme="1"/>
        <rFont val="Calibri"/>
        <family val="2"/>
        <scheme val="minor"/>
      </rPr>
      <t>   </t>
    </r>
    <r>
      <rPr>
        <sz val="7"/>
        <color theme="1"/>
        <rFont val="Calibri"/>
        <family val="2"/>
        <scheme val="minor"/>
      </rPr>
      <t xml:space="preserve"> </t>
    </r>
    <r>
      <rPr>
        <sz val="11"/>
        <color theme="1"/>
        <rFont val="Calibri"/>
        <family val="2"/>
        <scheme val="minor"/>
      </rPr>
      <t>The third shows the 'Percent of Total Fuel Usage', which can be changed by the user. The Percent of Total Fuel Usage cells are originally set to ‘0’ for all alternative fuel scenarios and ‘100’ for all base-case scenarios. Note that the Percent of Total Fuel Usage is the equivalent of the penetration factor discussed in the ACRP 02-23 Final Report, multiplied by 100.</t>
    </r>
  </si>
  <si>
    <t>NOTE: All results are based on the five case study airports analyzed in the ACRP 02-23 project.</t>
  </si>
  <si>
    <r>
      <rPr>
        <b/>
        <sz val="11"/>
        <color theme="1"/>
        <rFont val="Calibri"/>
        <family val="2"/>
        <scheme val="minor"/>
      </rPr>
      <t>b.   </t>
    </r>
    <r>
      <rPr>
        <sz val="11"/>
        <color theme="1"/>
        <rFont val="Calibri"/>
        <family val="2"/>
        <scheme val="minor"/>
      </rPr>
      <t xml:space="preserve"> A value of ‘100’ indicates that 100% of this source group (listed in the first column) uses the alternative fuel listed in the second column. However, in some instances (e.g. GSE electric push back tugs for large aircraft) an alternatively fueled model does not exist and therefore the 100% refers to 100% where a replacement option is available.</t>
    </r>
  </si>
  <si>
    <r>
      <t xml:space="preserve">This is a simple spreadsheet-based tool, produced by PPC/AEA as part of the Transportation Research Board ACRP 02-23 project, </t>
    </r>
    <r>
      <rPr>
        <i/>
        <sz val="11"/>
        <color theme="1"/>
        <rFont val="Calibri"/>
        <family val="2"/>
        <scheme val="minor"/>
      </rPr>
      <t>Alternative Fuels as a Means to Reduce PM2.5 Emissions at Airports.</t>
    </r>
    <r>
      <rPr>
        <sz val="11"/>
        <color theme="1"/>
        <rFont val="Calibri"/>
        <family val="2"/>
        <scheme val="minor"/>
      </rPr>
      <t xml:space="preserve">
It combines the results from the five case study airports analyzed in the project in a format that allows the user to combine the emission impacts of different alternative fuel scenarios at those airports. 
The tool is limited to providing a range of results based on the five case study airports only. 
The results are displayed in a similar manner to the results in the ACRP 02-23 Final Report, with the exception of one GSE emissions scenario, for which the lower bound has been set to zero rather than displaying the theoretical increase in emissions that resulted from one case study airport’s modeling output, due to the emission factor source data used for that case study. </t>
    </r>
  </si>
  <si>
    <r>
      <t>Annual PM</t>
    </r>
    <r>
      <rPr>
        <b/>
        <vertAlign val="subscript"/>
        <sz val="11"/>
        <color theme="1"/>
        <rFont val="Calibri"/>
        <family val="2"/>
        <scheme val="minor"/>
      </rPr>
      <t xml:space="preserve">2.5 </t>
    </r>
    <r>
      <rPr>
        <sz val="11"/>
        <color theme="1"/>
        <rFont val="Calibri"/>
        <family val="2"/>
        <scheme val="minor"/>
      </rPr>
      <t>Emissions Inventory for Alternative Fuel Scenarios – Jet Aircraft (Main Engines)</t>
    </r>
  </si>
  <si>
    <r>
      <t>Annual PM</t>
    </r>
    <r>
      <rPr>
        <vertAlign val="subscript"/>
        <sz val="11"/>
        <color theme="1"/>
        <rFont val="Calibri"/>
        <family val="2"/>
        <scheme val="minor"/>
      </rPr>
      <t xml:space="preserve">2.5 </t>
    </r>
    <r>
      <rPr>
        <sz val="11"/>
        <color theme="1"/>
        <rFont val="Calibri"/>
        <family val="2"/>
        <scheme val="minor"/>
      </rPr>
      <t>Emissions Inventory for Alternative Fuel Scenarios – APU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</si>
</sst>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9" x14ac:knownFonts="1">
    <font>
      <sz val="11"/>
      <color theme="1"/>
      <name val="Calibri"/>
      <family val="2"/>
      <scheme val="minor"/>
    </font>
    <font>
      <sz val="11"/>
      <color theme="1"/>
      <name val="Calibri"/>
      <family val="2"/>
      <scheme val="minor"/>
    </font>
    <font>
      <b/>
      <sz val="10"/>
      <color theme="1"/>
      <name val="Times New Roman"/>
      <family val="1"/>
    </font>
    <font>
      <b/>
      <vertAlign val="subscript"/>
      <sz val="10"/>
      <color theme="1"/>
      <name val="Times New Roman"/>
      <family val="1"/>
    </font>
    <font>
      <sz val="10"/>
      <color theme="1"/>
      <name val="Times New Roman"/>
      <family val="1"/>
    </font>
    <font>
      <sz val="10"/>
      <color rgb="FF000000"/>
      <name val="Times New Roman"/>
      <family val="1"/>
    </font>
    <font>
      <sz val="8"/>
      <color theme="1"/>
      <name val="Calibri"/>
      <family val="2"/>
    </font>
    <font>
      <sz val="10"/>
      <name val="Times New Roman"/>
      <family val="1"/>
    </font>
    <font>
      <sz val="11"/>
      <color rgb="FFFF0000"/>
      <name val="Calibri"/>
      <family val="2"/>
      <scheme val="minor"/>
    </font>
    <font>
      <sz val="10"/>
      <color rgb="FF000000"/>
      <name val="Calibri"/>
      <family val="2"/>
    </font>
    <font>
      <sz val="10"/>
      <name val="Calibri"/>
      <family val="2"/>
    </font>
    <font>
      <sz val="8"/>
      <color indexed="81"/>
      <name val="Tahoma"/>
      <family val="2"/>
    </font>
    <font>
      <b/>
      <sz val="8"/>
      <color indexed="81"/>
      <name val="Tahoma"/>
      <family val="2"/>
    </font>
    <font>
      <b/>
      <sz val="11"/>
      <color theme="1"/>
      <name val="Calibri"/>
      <family val="2"/>
      <scheme val="minor"/>
    </font>
    <font>
      <sz val="11"/>
      <color theme="0"/>
      <name val="Calibri"/>
      <family val="2"/>
      <scheme val="minor"/>
    </font>
    <font>
      <sz val="7"/>
      <color theme="1"/>
      <name val="Calibri"/>
      <family val="2"/>
      <scheme val="minor"/>
    </font>
    <font>
      <b/>
      <vertAlign val="subscript"/>
      <sz val="11"/>
      <color theme="1"/>
      <name val="Calibri"/>
      <family val="2"/>
      <scheme val="minor"/>
    </font>
    <font>
      <vertAlign val="subscript"/>
      <sz val="11"/>
      <color theme="1"/>
      <name val="Calibri"/>
      <family val="2"/>
      <scheme val="minor"/>
    </font>
    <font>
      <b/>
      <u/>
      <sz val="14"/>
      <color theme="1"/>
      <name val="Calibri"/>
      <family val="2"/>
      <scheme val="minor"/>
    </font>
    <font>
      <b/>
      <u/>
      <sz val="11"/>
      <color theme="1"/>
      <name val="Calibri"/>
      <family val="2"/>
      <scheme val="minor"/>
    </font>
    <font>
      <sz val="11"/>
      <name val="Calibri"/>
      <family val="2"/>
      <scheme val="minor"/>
    </font>
    <font>
      <b/>
      <sz val="12"/>
      <color theme="0"/>
      <name val="Calibri"/>
      <family val="2"/>
      <scheme val="minor"/>
    </font>
    <font>
      <b/>
      <vertAlign val="subscript"/>
      <sz val="12"/>
      <color theme="0"/>
      <name val="Tahoma"/>
      <family val="2"/>
    </font>
    <font>
      <b/>
      <sz val="7"/>
      <color theme="1"/>
      <name val="Calibri"/>
      <family val="2"/>
      <scheme val="minor"/>
    </font>
    <font>
      <b/>
      <sz val="11"/>
      <name val="Calibri"/>
      <family val="2"/>
      <scheme val="minor"/>
    </font>
    <font>
      <sz val="7"/>
      <name val="Calibri"/>
      <family val="2"/>
      <scheme val="minor"/>
    </font>
    <font>
      <b/>
      <u/>
      <sz val="11"/>
      <name val="Calibri"/>
      <family val="2"/>
      <scheme val="minor"/>
    </font>
    <font>
      <b/>
      <u/>
      <sz val="12"/>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008000"/>
        <bgColor indexed="64"/>
      </patternFill>
    </fill>
    <fill>
      <patternFill patternType="solid">
        <fgColor theme="0"/>
        <bgColor indexed="64"/>
      </patternFill>
    </fill>
    <fill>
      <patternFill patternType="solid">
        <fgColor theme="1"/>
        <bgColor indexed="64"/>
      </patternFill>
    </fill>
    <fill>
      <patternFill patternType="solid">
        <fgColor rgb="FFFFFF66"/>
        <bgColor indexed="64"/>
      </patternFill>
    </fill>
    <fill>
      <patternFill patternType="solid">
        <fgColor theme="5" tint="0.79998168889431442"/>
        <bgColor indexed="64"/>
      </patternFill>
    </fill>
  </fills>
  <borders count="49">
    <border>
      <left/>
      <right/>
      <top/>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ck">
        <color indexed="64"/>
      </bottom>
      <diagonal/>
    </border>
    <border>
      <left style="thick">
        <color rgb="FF008000"/>
      </left>
      <right/>
      <top style="thick">
        <color rgb="FF008000"/>
      </top>
      <bottom/>
      <diagonal/>
    </border>
    <border>
      <left/>
      <right/>
      <top style="thick">
        <color rgb="FF008000"/>
      </top>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right style="thick">
        <color rgb="FF008000"/>
      </right>
      <top style="thick">
        <color rgb="FF008000"/>
      </top>
      <bottom/>
      <diagonal/>
    </border>
    <border>
      <left/>
      <right/>
      <top style="thick">
        <color rgb="FF008000"/>
      </top>
      <bottom style="thick">
        <color rgb="FF008000"/>
      </bottom>
      <diagonal/>
    </border>
    <border>
      <left/>
      <right style="thick">
        <color rgb="FF008000"/>
      </right>
      <top style="thick">
        <color rgb="FF008000"/>
      </top>
      <bottom style="thick">
        <color rgb="FF008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0" fontId="14" fillId="6" borderId="0" applyNumberFormat="0" applyAlignment="0">
      <alignment horizontal="left"/>
    </xf>
  </cellStyleXfs>
  <cellXfs count="221">
    <xf numFmtId="0" fontId="0" fillId="0" borderId="0" xfId="0"/>
    <xf numFmtId="3" fontId="0" fillId="0" borderId="0" xfId="0" applyNumberFormat="1"/>
    <xf numFmtId="0" fontId="0" fillId="0" borderId="0" xfId="0" applyBorder="1"/>
    <xf numFmtId="0" fontId="0" fillId="0" borderId="0" xfId="0" applyFill="1"/>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3" fontId="7" fillId="0" borderId="0" xfId="1" applyNumberFormat="1" applyFont="1" applyBorder="1" applyAlignment="1">
      <alignment horizontal="center" vertical="center" wrapText="1"/>
    </xf>
    <xf numFmtId="1" fontId="0" fillId="0" borderId="0" xfId="0" applyNumberFormat="1" applyFill="1" applyBorder="1"/>
    <xf numFmtId="0" fontId="0" fillId="0" borderId="0" xfId="0" applyFill="1" applyBorder="1"/>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7" fillId="2" borderId="3" xfId="1"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9" fillId="2" borderId="3" xfId="0" applyNumberFormat="1" applyFont="1" applyFill="1" applyBorder="1" applyAlignment="1">
      <alignment horizontal="center" vertical="center"/>
    </xf>
    <xf numFmtId="3" fontId="9"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0" xfId="0" applyFill="1" applyBorder="1"/>
    <xf numFmtId="0" fontId="0" fillId="2" borderId="24" xfId="0" applyFill="1" applyBorder="1"/>
    <xf numFmtId="0" fontId="2" fillId="2" borderId="23" xfId="0" applyFont="1" applyFill="1" applyBorder="1" applyAlignment="1">
      <alignment horizontal="left" vertical="center"/>
    </xf>
    <xf numFmtId="0" fontId="2" fillId="2" borderId="5"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25" xfId="0" applyFont="1" applyFill="1" applyBorder="1" applyAlignment="1">
      <alignment horizontal="center" vertical="center"/>
    </xf>
    <xf numFmtId="3" fontId="7" fillId="2" borderId="4" xfId="1" applyNumberFormat="1" applyFont="1" applyFill="1" applyBorder="1" applyAlignment="1">
      <alignment horizontal="center" vertical="center" wrapText="1"/>
    </xf>
    <xf numFmtId="1" fontId="0" fillId="2" borderId="0" xfId="0" applyNumberFormat="1" applyFill="1" applyBorder="1"/>
    <xf numFmtId="1" fontId="0" fillId="2" borderId="24" xfId="0" applyNumberFormat="1" applyFill="1" applyBorder="1"/>
    <xf numFmtId="0" fontId="4" fillId="2" borderId="23"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6" fillId="2" borderId="23" xfId="0" applyFont="1" applyFill="1" applyBorder="1" applyAlignment="1">
      <alignment vertical="center"/>
    </xf>
    <xf numFmtId="0" fontId="2" fillId="2" borderId="25" xfId="0" applyFont="1" applyFill="1" applyBorder="1" applyAlignment="1">
      <alignment horizontal="center" vertical="center" wrapText="1"/>
    </xf>
    <xf numFmtId="1" fontId="0" fillId="2" borderId="23" xfId="0" applyNumberFormat="1" applyFill="1" applyBorder="1"/>
    <xf numFmtId="1" fontId="0" fillId="2" borderId="25" xfId="0" applyNumberFormat="1" applyFill="1" applyBorder="1"/>
    <xf numFmtId="1" fontId="0" fillId="2" borderId="3" xfId="0" applyNumberFormat="1" applyFill="1" applyBorder="1"/>
    <xf numFmtId="1" fontId="0" fillId="2" borderId="4" xfId="0" applyNumberFormat="1" applyFill="1" applyBorder="1"/>
    <xf numFmtId="1" fontId="0" fillId="2" borderId="6" xfId="0" applyNumberFormat="1" applyFill="1" applyBorder="1"/>
    <xf numFmtId="1" fontId="0" fillId="2" borderId="7" xfId="0" applyNumberFormat="1" applyFill="1" applyBorder="1"/>
    <xf numFmtId="1" fontId="0" fillId="2" borderId="9" xfId="0" applyNumberFormat="1" applyFill="1" applyBorder="1"/>
    <xf numFmtId="0" fontId="5" fillId="2" borderId="25" xfId="0" applyFont="1" applyFill="1" applyBorder="1" applyAlignment="1">
      <alignment horizontal="center" vertical="center" wrapText="1"/>
    </xf>
    <xf numFmtId="3" fontId="7" fillId="2" borderId="25" xfId="1" applyNumberFormat="1" applyFont="1" applyFill="1" applyBorder="1" applyAlignment="1">
      <alignment horizontal="center" vertical="center" wrapText="1"/>
    </xf>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Border="1"/>
    <xf numFmtId="0" fontId="0" fillId="3" borderId="24" xfId="0" applyFill="1" applyBorder="1"/>
    <xf numFmtId="3" fontId="0" fillId="3" borderId="6" xfId="0" applyNumberFormat="1" applyFill="1" applyBorder="1"/>
    <xf numFmtId="0" fontId="0" fillId="3" borderId="7" xfId="0" applyFill="1" applyBorder="1"/>
    <xf numFmtId="0" fontId="0" fillId="3" borderId="9" xfId="0" applyFill="1" applyBorder="1"/>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0" fillId="3" borderId="7" xfId="0" applyNumberFormat="1" applyFill="1" applyBorder="1"/>
    <xf numFmtId="3" fontId="0" fillId="3" borderId="9" xfId="0" applyNumberFormat="1" applyFill="1" applyBorder="1"/>
    <xf numFmtId="3" fontId="0" fillId="3" borderId="25" xfId="0" applyNumberFormat="1" applyFill="1" applyBorder="1"/>
    <xf numFmtId="3" fontId="0" fillId="3" borderId="3" xfId="0" applyNumberFormat="1" applyFill="1" applyBorder="1"/>
    <xf numFmtId="3" fontId="0" fillId="3" borderId="4" xfId="0" applyNumberFormat="1" applyFill="1" applyBorder="1"/>
    <xf numFmtId="0" fontId="0" fillId="3" borderId="3" xfId="0" applyFill="1" applyBorder="1"/>
    <xf numFmtId="0" fontId="0" fillId="3" borderId="4" xfId="0" applyFill="1" applyBorder="1"/>
    <xf numFmtId="3" fontId="0" fillId="3" borderId="20" xfId="0" applyNumberFormat="1" applyFill="1" applyBorder="1"/>
    <xf numFmtId="3" fontId="0" fillId="3" borderId="21" xfId="0" applyNumberFormat="1" applyFill="1" applyBorder="1"/>
    <xf numFmtId="3" fontId="0" fillId="3" borderId="22" xfId="0" applyNumberFormat="1" applyFill="1" applyBorder="1"/>
    <xf numFmtId="3" fontId="0" fillId="3" borderId="23" xfId="0" applyNumberFormat="1" applyFill="1" applyBorder="1"/>
    <xf numFmtId="0" fontId="2" fillId="3" borderId="23" xfId="0" applyFont="1" applyFill="1" applyBorder="1" applyAlignment="1">
      <alignment horizontal="center" vertical="center" wrapText="1"/>
    </xf>
    <xf numFmtId="0" fontId="2" fillId="3" borderId="0" xfId="0" applyFont="1" applyFill="1" applyBorder="1" applyAlignment="1">
      <alignment horizontal="center" vertical="center" wrapText="1"/>
    </xf>
    <xf numFmtId="3" fontId="0" fillId="3" borderId="0" xfId="0" applyNumberFormat="1" applyFill="1" applyBorder="1"/>
    <xf numFmtId="3" fontId="0" fillId="3" borderId="24" xfId="0" applyNumberFormat="1" applyFill="1" applyBorder="1"/>
    <xf numFmtId="4" fontId="0" fillId="3" borderId="23" xfId="0" applyNumberFormat="1" applyFill="1" applyBorder="1"/>
    <xf numFmtId="4" fontId="0" fillId="3" borderId="6" xfId="0" applyNumberFormat="1" applyFill="1" applyBorder="1"/>
    <xf numFmtId="4" fontId="0" fillId="3" borderId="7" xfId="0" applyNumberFormat="1" applyFill="1" applyBorder="1"/>
    <xf numFmtId="4" fontId="0" fillId="3" borderId="9" xfId="0" applyNumberFormat="1"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0" fillId="4" borderId="0" xfId="0" applyFill="1" applyBorder="1"/>
    <xf numFmtId="0" fontId="0" fillId="4" borderId="24" xfId="0" applyFill="1" applyBorder="1"/>
    <xf numFmtId="0" fontId="2" fillId="4" borderId="2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3" fontId="0" fillId="4" borderId="25" xfId="0" applyNumberFormat="1" applyFill="1" applyBorder="1"/>
    <xf numFmtId="3" fontId="0" fillId="4" borderId="3" xfId="0" applyNumberFormat="1" applyFill="1" applyBorder="1"/>
    <xf numFmtId="3" fontId="0" fillId="4" borderId="4" xfId="0" applyNumberFormat="1" applyFill="1" applyBorder="1"/>
    <xf numFmtId="9" fontId="0" fillId="4" borderId="25" xfId="0" applyNumberFormat="1" applyFill="1" applyBorder="1"/>
    <xf numFmtId="9" fontId="0" fillId="4" borderId="3" xfId="0" applyNumberFormat="1" applyFill="1" applyBorder="1"/>
    <xf numFmtId="9" fontId="0" fillId="4" borderId="4" xfId="0" applyNumberFormat="1" applyFill="1" applyBorder="1"/>
    <xf numFmtId="3" fontId="0" fillId="4" borderId="23" xfId="0" applyNumberFormat="1" applyFill="1" applyBorder="1"/>
    <xf numFmtId="3" fontId="0" fillId="4" borderId="0" xfId="0" applyNumberFormat="1" applyFill="1" applyBorder="1"/>
    <xf numFmtId="0" fontId="0" fillId="4" borderId="25" xfId="0" applyFill="1" applyBorder="1"/>
    <xf numFmtId="0" fontId="0" fillId="4" borderId="3" xfId="0" applyFill="1" applyBorder="1"/>
    <xf numFmtId="0" fontId="0" fillId="4" borderId="4" xfId="0" applyFill="1" applyBorder="1"/>
    <xf numFmtId="3" fontId="0" fillId="4" borderId="6" xfId="0" applyNumberFormat="1" applyFill="1" applyBorder="1"/>
    <xf numFmtId="3" fontId="0" fillId="4" borderId="7" xfId="0" applyNumberFormat="1" applyFill="1" applyBorder="1"/>
    <xf numFmtId="9" fontId="0" fillId="4" borderId="6" xfId="0" applyNumberFormat="1" applyFill="1" applyBorder="1"/>
    <xf numFmtId="9" fontId="0" fillId="4" borderId="7" xfId="0" applyNumberFormat="1" applyFill="1" applyBorder="1"/>
    <xf numFmtId="9" fontId="0" fillId="4" borderId="9" xfId="0" applyNumberFormat="1" applyFill="1" applyBorder="1"/>
    <xf numFmtId="0" fontId="0" fillId="6" borderId="0" xfId="0" applyFont="1" applyFill="1" applyBorder="1" applyAlignment="1">
      <alignment vertical="center"/>
    </xf>
    <xf numFmtId="0" fontId="14" fillId="6" borderId="0" xfId="2" applyFont="1" applyFill="1" applyAlignment="1" applyProtection="1">
      <protection hidden="1"/>
    </xf>
    <xf numFmtId="0" fontId="0" fillId="6" borderId="0" xfId="0" applyFont="1" applyFill="1"/>
    <xf numFmtId="0" fontId="0" fillId="6" borderId="28" xfId="0" applyFont="1" applyFill="1" applyBorder="1" applyAlignment="1">
      <alignment vertical="center"/>
    </xf>
    <xf numFmtId="0" fontId="13" fillId="6" borderId="0" xfId="0" applyFont="1" applyFill="1" applyBorder="1" applyAlignment="1">
      <alignment vertical="center"/>
    </xf>
    <xf numFmtId="0" fontId="13" fillId="6" borderId="32" xfId="0" applyFont="1" applyFill="1" applyBorder="1" applyAlignment="1">
      <alignment vertical="center"/>
    </xf>
    <xf numFmtId="0" fontId="0" fillId="6" borderId="0" xfId="0" applyFont="1" applyFill="1" applyBorder="1"/>
    <xf numFmtId="0" fontId="0" fillId="5" borderId="36" xfId="0" applyFont="1" applyFill="1" applyBorder="1" applyAlignment="1">
      <alignment vertical="center"/>
    </xf>
    <xf numFmtId="0" fontId="0" fillId="5" borderId="27" xfId="0" applyFont="1" applyFill="1" applyBorder="1" applyAlignment="1" applyProtection="1">
      <alignment vertical="center"/>
      <protection hidden="1"/>
    </xf>
    <xf numFmtId="0" fontId="0" fillId="5" borderId="28" xfId="0" applyFont="1" applyFill="1" applyBorder="1" applyAlignment="1" applyProtection="1">
      <alignment vertical="center"/>
      <protection hidden="1"/>
    </xf>
    <xf numFmtId="0" fontId="0" fillId="5" borderId="35" xfId="0" applyFont="1" applyFill="1" applyBorder="1" applyAlignment="1" applyProtection="1">
      <alignment vertical="center"/>
      <protection hidden="1"/>
    </xf>
    <xf numFmtId="0" fontId="0" fillId="5" borderId="36" xfId="0" applyFont="1" applyFill="1" applyBorder="1" applyAlignment="1" applyProtection="1">
      <alignment vertical="center"/>
      <protection hidden="1"/>
    </xf>
    <xf numFmtId="0" fontId="0" fillId="6" borderId="27" xfId="0" applyFont="1" applyFill="1" applyBorder="1" applyAlignment="1" applyProtection="1">
      <alignment vertical="center"/>
      <protection hidden="1"/>
    </xf>
    <xf numFmtId="0" fontId="0" fillId="6" borderId="28" xfId="0" applyFont="1" applyFill="1" applyBorder="1" applyAlignment="1" applyProtection="1">
      <alignment vertical="center"/>
      <protection hidden="1"/>
    </xf>
    <xf numFmtId="0" fontId="0" fillId="6" borderId="34" xfId="0" applyFont="1" applyFill="1" applyBorder="1" applyAlignment="1" applyProtection="1">
      <alignment vertical="center"/>
      <protection hidden="1"/>
    </xf>
    <xf numFmtId="0" fontId="13" fillId="6" borderId="29" xfId="0" applyFont="1" applyFill="1" applyBorder="1" applyAlignment="1" applyProtection="1">
      <alignment vertical="center"/>
      <protection hidden="1"/>
    </xf>
    <xf numFmtId="0" fontId="13" fillId="6" borderId="0" xfId="0" applyFont="1" applyFill="1" applyBorder="1" applyAlignment="1" applyProtection="1">
      <alignment vertical="center"/>
      <protection hidden="1"/>
    </xf>
    <xf numFmtId="0" fontId="13" fillId="6" borderId="30" xfId="0" applyFont="1" applyFill="1" applyBorder="1" applyAlignment="1" applyProtection="1">
      <alignment vertical="center"/>
      <protection hidden="1"/>
    </xf>
    <xf numFmtId="0" fontId="13" fillId="6" borderId="31" xfId="0" applyFont="1" applyFill="1" applyBorder="1" applyAlignment="1" applyProtection="1">
      <alignment vertical="center"/>
      <protection hidden="1"/>
    </xf>
    <xf numFmtId="0" fontId="13" fillId="6" borderId="32" xfId="0" applyFont="1" applyFill="1" applyBorder="1" applyAlignment="1" applyProtection="1">
      <alignment vertical="center"/>
      <protection hidden="1"/>
    </xf>
    <xf numFmtId="0" fontId="13" fillId="6" borderId="33" xfId="0" applyFont="1" applyFill="1" applyBorder="1" applyAlignment="1" applyProtection="1">
      <alignment vertical="center"/>
      <protection hidden="1"/>
    </xf>
    <xf numFmtId="0" fontId="0" fillId="6" borderId="29" xfId="0" applyFont="1" applyFill="1" applyBorder="1" applyAlignment="1" applyProtection="1">
      <alignment vertical="center"/>
      <protection hidden="1"/>
    </xf>
    <xf numFmtId="0" fontId="0" fillId="6" borderId="0" xfId="0" applyFont="1" applyFill="1" applyBorder="1" applyAlignment="1" applyProtection="1">
      <alignment vertical="center"/>
      <protection hidden="1"/>
    </xf>
    <xf numFmtId="0" fontId="0" fillId="6" borderId="30" xfId="0" applyFont="1" applyFill="1" applyBorder="1" applyAlignment="1" applyProtection="1">
      <alignment vertical="center"/>
      <protection hidden="1"/>
    </xf>
    <xf numFmtId="0" fontId="0" fillId="6" borderId="29" xfId="0" applyFont="1" applyFill="1" applyBorder="1" applyProtection="1">
      <protection hidden="1"/>
    </xf>
    <xf numFmtId="0" fontId="0" fillId="6" borderId="0" xfId="0" applyFont="1" applyFill="1" applyBorder="1" applyProtection="1">
      <protection hidden="1"/>
    </xf>
    <xf numFmtId="0" fontId="0" fillId="6" borderId="30" xfId="0" applyFont="1" applyFill="1" applyBorder="1" applyProtection="1">
      <protection hidden="1"/>
    </xf>
    <xf numFmtId="0" fontId="0" fillId="6" borderId="0" xfId="0" applyFont="1" applyFill="1" applyProtection="1">
      <protection hidden="1"/>
    </xf>
    <xf numFmtId="1" fontId="0" fillId="4" borderId="19" xfId="0" applyNumberFormat="1" applyFont="1" applyFill="1" applyBorder="1" applyProtection="1">
      <protection hidden="1"/>
    </xf>
    <xf numFmtId="0" fontId="0" fillId="6" borderId="31" xfId="0" applyFont="1" applyFill="1" applyBorder="1" applyProtection="1">
      <protection hidden="1"/>
    </xf>
    <xf numFmtId="0" fontId="0" fillId="6" borderId="32" xfId="0" applyFont="1" applyFill="1" applyBorder="1" applyProtection="1">
      <protection hidden="1"/>
    </xf>
    <xf numFmtId="0" fontId="0" fillId="6" borderId="33" xfId="0" applyFont="1" applyFill="1" applyBorder="1" applyProtection="1">
      <protection hidden="1"/>
    </xf>
    <xf numFmtId="0" fontId="14" fillId="6" borderId="0" xfId="0" applyFont="1" applyFill="1" applyProtection="1">
      <protection hidden="1"/>
    </xf>
    <xf numFmtId="0" fontId="13" fillId="9" borderId="17" xfId="0" applyFont="1" applyFill="1" applyBorder="1" applyAlignment="1" applyProtection="1">
      <alignment horizontal="left" vertical="center"/>
      <protection hidden="1"/>
    </xf>
    <xf numFmtId="0" fontId="13" fillId="9" borderId="18" xfId="0" applyFont="1" applyFill="1" applyBorder="1" applyAlignment="1" applyProtection="1">
      <alignment horizontal="left" vertical="center"/>
      <protection hidden="1"/>
    </xf>
    <xf numFmtId="0" fontId="21" fillId="7" borderId="6" xfId="0" applyFont="1" applyFill="1" applyBorder="1" applyProtection="1">
      <protection hidden="1"/>
    </xf>
    <xf numFmtId="0" fontId="21" fillId="7" borderId="16" xfId="0" applyFont="1" applyFill="1" applyBorder="1" applyAlignment="1" applyProtection="1">
      <alignment horizontal="center"/>
      <protection hidden="1"/>
    </xf>
    <xf numFmtId="0" fontId="13" fillId="6" borderId="29" xfId="0" applyFont="1" applyFill="1" applyBorder="1" applyAlignment="1" applyProtection="1">
      <alignment horizontal="left"/>
      <protection hidden="1"/>
    </xf>
    <xf numFmtId="0" fontId="18" fillId="6" borderId="0" xfId="0" applyFont="1" applyFill="1" applyBorder="1" applyAlignment="1" applyProtection="1">
      <alignment horizontal="left"/>
      <protection hidden="1"/>
    </xf>
    <xf numFmtId="0" fontId="13" fillId="6" borderId="30" xfId="0" applyFont="1" applyFill="1" applyBorder="1" applyAlignment="1" applyProtection="1">
      <alignment horizontal="left"/>
      <protection hidden="1"/>
    </xf>
    <xf numFmtId="0" fontId="0" fillId="6" borderId="29" xfId="0" applyFont="1" applyFill="1" applyBorder="1" applyAlignment="1" applyProtection="1">
      <alignment wrapText="1"/>
      <protection hidden="1"/>
    </xf>
    <xf numFmtId="0" fontId="0" fillId="6" borderId="0" xfId="0" applyFill="1" applyBorder="1" applyAlignment="1" applyProtection="1">
      <alignment wrapText="1"/>
      <protection hidden="1"/>
    </xf>
    <xf numFmtId="0" fontId="0" fillId="6" borderId="30" xfId="0" applyFont="1" applyFill="1" applyBorder="1" applyAlignment="1" applyProtection="1">
      <alignment wrapText="1"/>
      <protection hidden="1"/>
    </xf>
    <xf numFmtId="0" fontId="0" fillId="6" borderId="29" xfId="0" applyFont="1" applyFill="1" applyBorder="1" applyAlignment="1" applyProtection="1">
      <alignment horizontal="left" wrapText="1"/>
      <protection hidden="1"/>
    </xf>
    <xf numFmtId="0" fontId="0" fillId="6" borderId="0" xfId="0" applyFill="1" applyBorder="1" applyAlignment="1" applyProtection="1">
      <alignment horizontal="left" wrapText="1"/>
      <protection hidden="1"/>
    </xf>
    <xf numFmtId="0" fontId="0" fillId="6" borderId="30" xfId="0" applyFont="1" applyFill="1" applyBorder="1" applyAlignment="1" applyProtection="1">
      <alignment horizontal="left" wrapText="1"/>
      <protection hidden="1"/>
    </xf>
    <xf numFmtId="0" fontId="0" fillId="6" borderId="0" xfId="0" applyFont="1" applyFill="1" applyBorder="1" applyAlignment="1" applyProtection="1">
      <alignment horizontal="left" wrapText="1"/>
      <protection hidden="1"/>
    </xf>
    <xf numFmtId="0" fontId="0" fillId="6" borderId="0" xfId="0" applyFill="1" applyBorder="1" applyAlignment="1" applyProtection="1">
      <alignment horizontal="left" wrapText="1" indent="3"/>
      <protection hidden="1"/>
    </xf>
    <xf numFmtId="0" fontId="13" fillId="6" borderId="29" xfId="0" applyFont="1" applyFill="1" applyBorder="1" applyAlignment="1" applyProtection="1">
      <alignment horizontal="center" wrapText="1"/>
      <protection hidden="1"/>
    </xf>
    <xf numFmtId="0" fontId="13" fillId="6" borderId="0" xfId="0" applyFont="1" applyFill="1" applyBorder="1" applyAlignment="1" applyProtection="1">
      <alignment horizontal="center" wrapText="1"/>
      <protection hidden="1"/>
    </xf>
    <xf numFmtId="0" fontId="13" fillId="6" borderId="30" xfId="0" applyFont="1" applyFill="1" applyBorder="1" applyAlignment="1" applyProtection="1">
      <alignment horizontal="center" wrapText="1"/>
      <protection hidden="1"/>
    </xf>
    <xf numFmtId="0" fontId="0" fillId="6" borderId="0" xfId="0" applyFont="1" applyFill="1" applyBorder="1" applyAlignment="1" applyProtection="1">
      <alignment wrapText="1"/>
      <protection hidden="1"/>
    </xf>
    <xf numFmtId="0" fontId="13" fillId="6" borderId="0" xfId="0" applyFont="1" applyFill="1" applyAlignment="1" applyProtection="1">
      <alignment horizontal="center"/>
      <protection hidden="1"/>
    </xf>
    <xf numFmtId="0" fontId="20" fillId="6" borderId="0" xfId="0" applyFont="1" applyFill="1" applyBorder="1" applyAlignment="1" applyProtection="1">
      <alignment horizontal="left" wrapText="1"/>
      <protection hidden="1"/>
    </xf>
    <xf numFmtId="0" fontId="13" fillId="9" borderId="12" xfId="0" applyFont="1" applyFill="1" applyBorder="1" applyAlignment="1" applyProtection="1">
      <alignment horizontal="left" vertical="center"/>
      <protection hidden="1"/>
    </xf>
    <xf numFmtId="0" fontId="13" fillId="9" borderId="38" xfId="0" applyFont="1" applyFill="1" applyBorder="1" applyAlignment="1" applyProtection="1">
      <alignment horizontal="left" vertical="center"/>
      <protection hidden="1"/>
    </xf>
    <xf numFmtId="0" fontId="13" fillId="9" borderId="14" xfId="0" applyFont="1" applyFill="1" applyBorder="1" applyAlignment="1" applyProtection="1">
      <alignment horizontal="left" vertical="center"/>
      <protection hidden="1"/>
    </xf>
    <xf numFmtId="0" fontId="13" fillId="9" borderId="39" xfId="0" applyFont="1" applyFill="1" applyBorder="1" applyAlignment="1" applyProtection="1">
      <alignment horizontal="left" vertical="center"/>
      <protection hidden="1"/>
    </xf>
    <xf numFmtId="0" fontId="0" fillId="8" borderId="13" xfId="0" applyFont="1" applyFill="1" applyBorder="1" applyAlignment="1" applyProtection="1">
      <alignment horizontal="center"/>
      <protection locked="0"/>
    </xf>
    <xf numFmtId="0" fontId="0" fillId="8" borderId="15" xfId="0" applyFont="1" applyFill="1" applyBorder="1" applyAlignment="1" applyProtection="1">
      <alignment horizontal="center"/>
      <protection locked="0"/>
    </xf>
    <xf numFmtId="0" fontId="21" fillId="7" borderId="42" xfId="0" applyFont="1" applyFill="1" applyBorder="1" applyAlignment="1" applyProtection="1">
      <alignment vertical="center" wrapText="1"/>
      <protection hidden="1"/>
    </xf>
    <xf numFmtId="0" fontId="21" fillId="7" borderId="43" xfId="0" applyFont="1" applyFill="1" applyBorder="1" applyAlignment="1" applyProtection="1">
      <alignment vertical="center" wrapText="1"/>
      <protection hidden="1"/>
    </xf>
    <xf numFmtId="0" fontId="21" fillId="7" borderId="44" xfId="0" applyFont="1" applyFill="1" applyBorder="1" applyAlignment="1" applyProtection="1">
      <alignment horizontal="center" vertical="center" wrapText="1"/>
      <protection hidden="1"/>
    </xf>
    <xf numFmtId="0" fontId="13" fillId="9" borderId="10" xfId="0" applyFont="1" applyFill="1" applyBorder="1" applyAlignment="1" applyProtection="1">
      <alignment horizontal="left" vertical="center"/>
      <protection hidden="1"/>
    </xf>
    <xf numFmtId="0" fontId="13" fillId="9" borderId="37" xfId="0" applyFont="1" applyFill="1" applyBorder="1" applyAlignment="1" applyProtection="1">
      <alignment horizontal="left" vertical="center"/>
      <protection hidden="1"/>
    </xf>
    <xf numFmtId="0" fontId="0" fillId="9" borderId="45" xfId="0" applyFont="1" applyFill="1" applyBorder="1" applyAlignment="1" applyProtection="1">
      <alignment horizontal="center"/>
      <protection locked="0"/>
    </xf>
    <xf numFmtId="0" fontId="0" fillId="9" borderId="40" xfId="0" applyFont="1" applyFill="1" applyBorder="1" applyAlignment="1" applyProtection="1">
      <alignment horizontal="center"/>
      <protection locked="0"/>
    </xf>
    <xf numFmtId="0" fontId="0" fillId="9" borderId="41" xfId="0" applyFont="1" applyFill="1" applyBorder="1" applyAlignment="1" applyProtection="1">
      <alignment horizontal="center"/>
      <protection locked="0"/>
    </xf>
    <xf numFmtId="0" fontId="0" fillId="8" borderId="11" xfId="0" applyFont="1" applyFill="1" applyBorder="1" applyAlignment="1" applyProtection="1">
      <alignment horizontal="center"/>
      <protection locked="0"/>
    </xf>
    <xf numFmtId="0" fontId="27" fillId="6" borderId="0" xfId="0" applyFont="1" applyFill="1" applyBorder="1" applyAlignment="1" applyProtection="1">
      <alignment horizontal="left"/>
      <protection hidden="1"/>
    </xf>
    <xf numFmtId="3" fontId="10" fillId="2" borderId="3"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xf>
    <xf numFmtId="3" fontId="9" fillId="2" borderId="8"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0" fontId="13" fillId="9" borderId="46" xfId="0" applyFont="1" applyFill="1" applyBorder="1" applyAlignment="1" applyProtection="1">
      <alignment horizontal="left" vertical="center"/>
      <protection hidden="1"/>
    </xf>
    <xf numFmtId="0" fontId="13" fillId="9" borderId="47" xfId="0" applyFont="1" applyFill="1" applyBorder="1" applyAlignment="1" applyProtection="1">
      <alignment horizontal="left" vertical="center"/>
      <protection hidden="1"/>
    </xf>
    <xf numFmtId="0" fontId="0" fillId="8" borderId="48" xfId="0" applyFont="1" applyFill="1" applyBorder="1" applyAlignment="1" applyProtection="1">
      <alignment horizontal="center"/>
      <protection locked="0"/>
    </xf>
    <xf numFmtId="0" fontId="0" fillId="5" borderId="27" xfId="0" applyFont="1" applyFill="1" applyBorder="1" applyAlignment="1" applyProtection="1">
      <alignment vertical="center"/>
    </xf>
    <xf numFmtId="0" fontId="0" fillId="5" borderId="28" xfId="0" applyFont="1" applyFill="1" applyBorder="1" applyAlignment="1" applyProtection="1">
      <alignment vertical="center"/>
    </xf>
    <xf numFmtId="0" fontId="0" fillId="5" borderId="36" xfId="0" applyFont="1" applyFill="1" applyBorder="1" applyAlignment="1" applyProtection="1">
      <alignment vertical="center"/>
    </xf>
    <xf numFmtId="0" fontId="0" fillId="6" borderId="27" xfId="0" applyFont="1" applyFill="1" applyBorder="1" applyAlignment="1" applyProtection="1">
      <alignment vertical="center"/>
    </xf>
    <xf numFmtId="0" fontId="0" fillId="6" borderId="28" xfId="0" applyFont="1" applyFill="1" applyBorder="1" applyAlignment="1" applyProtection="1">
      <alignment vertical="center"/>
    </xf>
    <xf numFmtId="0" fontId="13" fillId="6" borderId="29" xfId="0" applyFont="1" applyFill="1" applyBorder="1" applyAlignment="1" applyProtection="1">
      <alignment vertical="center"/>
    </xf>
    <xf numFmtId="0" fontId="13" fillId="6" borderId="0" xfId="0" applyFont="1" applyFill="1" applyBorder="1" applyAlignment="1" applyProtection="1">
      <alignment vertical="center"/>
    </xf>
    <xf numFmtId="0" fontId="13" fillId="6" borderId="31" xfId="0" applyFont="1" applyFill="1" applyBorder="1" applyAlignment="1" applyProtection="1">
      <alignment vertical="center"/>
    </xf>
    <xf numFmtId="0" fontId="13" fillId="6" borderId="32" xfId="0" applyFont="1" applyFill="1" applyBorder="1" applyAlignment="1" applyProtection="1">
      <alignment vertical="center"/>
    </xf>
    <xf numFmtId="0" fontId="0" fillId="6" borderId="29" xfId="0" applyFont="1" applyFill="1" applyBorder="1" applyAlignment="1" applyProtection="1">
      <alignment vertical="center"/>
    </xf>
    <xf numFmtId="0" fontId="0" fillId="6" borderId="0" xfId="0" applyFont="1" applyFill="1" applyBorder="1" applyAlignment="1" applyProtection="1">
      <alignment vertical="center"/>
    </xf>
    <xf numFmtId="0" fontId="0" fillId="6" borderId="29" xfId="0" applyFont="1" applyFill="1" applyBorder="1" applyProtection="1"/>
    <xf numFmtId="0" fontId="13" fillId="6" borderId="0" xfId="0" applyFont="1" applyFill="1" applyBorder="1" applyProtection="1"/>
    <xf numFmtId="0" fontId="0" fillId="6" borderId="0" xfId="0" applyFont="1" applyFill="1" applyBorder="1" applyProtection="1"/>
    <xf numFmtId="0" fontId="0" fillId="6" borderId="31" xfId="0" applyFont="1" applyFill="1" applyBorder="1" applyProtection="1"/>
    <xf numFmtId="0" fontId="0" fillId="6" borderId="32" xfId="0" applyFont="1" applyFill="1" applyBorder="1" applyProtection="1"/>
    <xf numFmtId="0" fontId="8" fillId="6" borderId="0" xfId="0" applyFont="1" applyFill="1" applyBorder="1" applyProtection="1"/>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3" fontId="0" fillId="0" borderId="0" xfId="0" applyNumberFormat="1" applyFill="1" applyBorder="1"/>
  </cellXfs>
  <cellStyles count="3">
    <cellStyle name="Blank" xfId="2"/>
    <cellStyle name="Comma" xfId="1" builtinId="3"/>
    <cellStyle name="Normal" xfId="0" builtinId="0"/>
  </cellStyles>
  <dxfs count="0"/>
  <tableStyles count="0" defaultTableStyle="TableStyleMedium2" defaultPivotStyle="PivotStyleLight16"/>
  <colors>
    <mruColors>
      <color rgb="FF0080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Percentage</a:t>
            </a:r>
            <a:r>
              <a:rPr lang="en-GB" b="1" baseline="0"/>
              <a:t> reduction in annual PM</a:t>
            </a:r>
            <a:r>
              <a:rPr lang="en-GB" b="1" baseline="-25000"/>
              <a:t>2.5</a:t>
            </a:r>
            <a:r>
              <a:rPr lang="en-GB" b="1" baseline="0"/>
              <a:t> emissions for each source sector</a:t>
            </a:r>
            <a:endParaRPr lang="en-GB" b="1"/>
          </a:p>
        </c:rich>
      </c:tx>
      <c:layout/>
      <c:overlay val="0"/>
    </c:title>
    <c:autoTitleDeleted val="0"/>
    <c:plotArea>
      <c:layout/>
      <c:stockChart>
        <c:ser>
          <c:idx val="0"/>
          <c:order val="0"/>
          <c:spPr>
            <a:ln w="28575">
              <a:noFill/>
            </a:ln>
          </c:spPr>
          <c:marker>
            <c:symbol val="none"/>
          </c:marker>
          <c:cat>
            <c:strRef>
              <c:f>RESULTS!$B$19:$B$27</c:f>
              <c:strCache>
                <c:ptCount val="9"/>
                <c:pt idx="0">
                  <c:v>Jet Aircraft and APU</c:v>
                </c:pt>
                <c:pt idx="1">
                  <c:v>Jet Aircraft (Non-vol)</c:v>
                </c:pt>
                <c:pt idx="2">
                  <c:v>Jet Aircraft (vol)</c:v>
                </c:pt>
                <c:pt idx="3">
                  <c:v>Turboprop</c:v>
                </c:pt>
                <c:pt idx="4">
                  <c:v>Piston</c:v>
                </c:pt>
                <c:pt idx="5">
                  <c:v>APU</c:v>
                </c:pt>
                <c:pt idx="6">
                  <c:v>GSE</c:v>
                </c:pt>
                <c:pt idx="7">
                  <c:v>Road</c:v>
                </c:pt>
                <c:pt idx="8">
                  <c:v>All EDMS Airport Sources</c:v>
                </c:pt>
              </c:strCache>
            </c:strRef>
          </c:cat>
          <c:val>
            <c:numRef>
              <c:f>RESULTS!$C$19:$C$27</c:f>
              <c:numCache>
                <c:formatCode>General</c:formatCode>
                <c:ptCount val="9"/>
                <c:pt idx="0">
                  <c:v>0</c:v>
                </c:pt>
                <c:pt idx="1">
                  <c:v>0</c:v>
                </c:pt>
                <c:pt idx="2">
                  <c:v>0</c:v>
                </c:pt>
                <c:pt idx="3">
                  <c:v>0</c:v>
                </c:pt>
                <c:pt idx="4">
                  <c:v>0</c:v>
                </c:pt>
                <c:pt idx="5">
                  <c:v>0</c:v>
                </c:pt>
                <c:pt idx="6">
                  <c:v>0</c:v>
                </c:pt>
                <c:pt idx="7">
                  <c:v>0</c:v>
                </c:pt>
                <c:pt idx="8">
                  <c:v>0</c:v>
                </c:pt>
              </c:numCache>
            </c:numRef>
          </c:val>
          <c:smooth val="0"/>
        </c:ser>
        <c:ser>
          <c:idx val="1"/>
          <c:order val="1"/>
          <c:spPr>
            <a:ln w="28575">
              <a:noFill/>
            </a:ln>
          </c:spPr>
          <c:marker>
            <c:symbol val="none"/>
          </c:marker>
          <c:cat>
            <c:strRef>
              <c:f>RESULTS!$B$19:$B$27</c:f>
              <c:strCache>
                <c:ptCount val="9"/>
                <c:pt idx="0">
                  <c:v>Jet Aircraft and APU</c:v>
                </c:pt>
                <c:pt idx="1">
                  <c:v>Jet Aircraft (Non-vol)</c:v>
                </c:pt>
                <c:pt idx="2">
                  <c:v>Jet Aircraft (vol)</c:v>
                </c:pt>
                <c:pt idx="3">
                  <c:v>Turboprop</c:v>
                </c:pt>
                <c:pt idx="4">
                  <c:v>Piston</c:v>
                </c:pt>
                <c:pt idx="5">
                  <c:v>APU</c:v>
                </c:pt>
                <c:pt idx="6">
                  <c:v>GSE</c:v>
                </c:pt>
                <c:pt idx="7">
                  <c:v>Road</c:v>
                </c:pt>
                <c:pt idx="8">
                  <c:v>All EDMS Airport Sources</c:v>
                </c:pt>
              </c:strCache>
            </c:strRef>
          </c:cat>
          <c:val>
            <c:numRef>
              <c:f>RESULTS!$D$19:$D$27</c:f>
              <c:numCache>
                <c:formatCode>General</c:formatCode>
                <c:ptCount val="9"/>
                <c:pt idx="0">
                  <c:v>0</c:v>
                </c:pt>
                <c:pt idx="1">
                  <c:v>0</c:v>
                </c:pt>
                <c:pt idx="2">
                  <c:v>0</c:v>
                </c:pt>
                <c:pt idx="3">
                  <c:v>0</c:v>
                </c:pt>
                <c:pt idx="4">
                  <c:v>0</c:v>
                </c:pt>
                <c:pt idx="5">
                  <c:v>0</c:v>
                </c:pt>
                <c:pt idx="6">
                  <c:v>0</c:v>
                </c:pt>
                <c:pt idx="7">
                  <c:v>0</c:v>
                </c:pt>
                <c:pt idx="8">
                  <c:v>0</c:v>
                </c:pt>
              </c:numCache>
            </c:numRef>
          </c:val>
          <c:smooth val="0"/>
        </c:ser>
        <c:ser>
          <c:idx val="2"/>
          <c:order val="2"/>
          <c:spPr>
            <a:ln w="28575">
              <a:noFill/>
            </a:ln>
          </c:spPr>
          <c:marker>
            <c:symbol val="circle"/>
            <c:size val="3"/>
            <c:spPr>
              <a:noFill/>
              <a:ln w="38100">
                <a:solidFill>
                  <a:srgbClr val="FF0000"/>
                </a:solidFill>
              </a:ln>
            </c:spPr>
          </c:marker>
          <c:cat>
            <c:strRef>
              <c:f>RESULTS!$B$19:$B$27</c:f>
              <c:strCache>
                <c:ptCount val="9"/>
                <c:pt idx="0">
                  <c:v>Jet Aircraft and APU</c:v>
                </c:pt>
                <c:pt idx="1">
                  <c:v>Jet Aircraft (Non-vol)</c:v>
                </c:pt>
                <c:pt idx="2">
                  <c:v>Jet Aircraft (vol)</c:v>
                </c:pt>
                <c:pt idx="3">
                  <c:v>Turboprop</c:v>
                </c:pt>
                <c:pt idx="4">
                  <c:v>Piston</c:v>
                </c:pt>
                <c:pt idx="5">
                  <c:v>APU</c:v>
                </c:pt>
                <c:pt idx="6">
                  <c:v>GSE</c:v>
                </c:pt>
                <c:pt idx="7">
                  <c:v>Road</c:v>
                </c:pt>
                <c:pt idx="8">
                  <c:v>All EDMS Airport Sources</c:v>
                </c:pt>
              </c:strCache>
            </c:strRef>
          </c:cat>
          <c:val>
            <c:numRef>
              <c:f>RESULTS!$E$19:$E$27</c:f>
              <c:numCache>
                <c:formatCode>General</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hiLowLines>
          <c:spPr>
            <a:ln w="254000">
              <a:solidFill>
                <a:srgbClr val="0070C0">
                  <a:alpha val="45000"/>
                </a:srgbClr>
              </a:solidFill>
            </a:ln>
          </c:spPr>
        </c:hiLowLines>
        <c:axId val="103582336"/>
        <c:axId val="103596800"/>
      </c:stockChart>
      <c:catAx>
        <c:axId val="103582336"/>
        <c:scaling>
          <c:orientation val="minMax"/>
        </c:scaling>
        <c:delete val="0"/>
        <c:axPos val="b"/>
        <c:title>
          <c:tx>
            <c:rich>
              <a:bodyPr/>
              <a:lstStyle/>
              <a:p>
                <a:pPr>
                  <a:defRPr/>
                </a:pPr>
                <a:r>
                  <a:rPr lang="en-US" sz="1000" b="0" i="1" u="none" strike="noStrike" baseline="0"/>
                  <a:t>Note: The blue bars bracketing the red dots represent the uncertainty of the results, and are based on the case study airport results.</a:t>
                </a:r>
                <a:endParaRPr lang="en-GB" i="1"/>
              </a:p>
            </c:rich>
          </c:tx>
          <c:layout/>
          <c:overlay val="0"/>
        </c:title>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03596800"/>
        <c:crosses val="autoZero"/>
        <c:auto val="1"/>
        <c:lblAlgn val="ctr"/>
        <c:lblOffset val="100"/>
        <c:noMultiLvlLbl val="0"/>
      </c:catAx>
      <c:valAx>
        <c:axId val="103596800"/>
        <c:scaling>
          <c:orientation val="minMax"/>
          <c:max val="100"/>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5823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RESULTS!A1"/><Relationship Id="rId2" Type="http://schemas.openxmlformats.org/officeDocument/2006/relationships/hyperlink" Target="#INPUT!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RESULTS!A1"/><Relationship Id="rId2" Type="http://schemas.openxmlformats.org/officeDocument/2006/relationships/hyperlink" Target="#INSTRUCTIONS!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19051</xdr:rowOff>
    </xdr:from>
    <xdr:to>
      <xdr:col>2</xdr:col>
      <xdr:colOff>225</xdr:colOff>
      <xdr:row>5</xdr:row>
      <xdr:rowOff>57408</xdr:rowOff>
    </xdr:to>
    <xdr:pic>
      <xdr:nvPicPr>
        <xdr:cNvPr id="2" name="Picture 1" descr="AEA Logo.jpg"/>
        <xdr:cNvPicPr>
          <a:picLocks noChangeAspect="1"/>
        </xdr:cNvPicPr>
      </xdr:nvPicPr>
      <xdr:blipFill>
        <a:blip xmlns:r="http://schemas.openxmlformats.org/officeDocument/2006/relationships" r:embed="rId1" cstate="print"/>
        <a:stretch>
          <a:fillRect/>
        </a:stretch>
      </xdr:blipFill>
      <xdr:spPr>
        <a:xfrm>
          <a:off x="3209925" y="142876"/>
          <a:ext cx="225" cy="733682"/>
        </a:xfrm>
        <a:prstGeom prst="rect">
          <a:avLst/>
        </a:prstGeom>
      </xdr:spPr>
    </xdr:pic>
    <xdr:clientData/>
  </xdr:twoCellAnchor>
  <xdr:twoCellAnchor>
    <xdr:from>
      <xdr:col>1</xdr:col>
      <xdr:colOff>9141</xdr:colOff>
      <xdr:row>1</xdr:row>
      <xdr:rowOff>95249</xdr:rowOff>
    </xdr:from>
    <xdr:to>
      <xdr:col>1</xdr:col>
      <xdr:colOff>1449141</xdr:colOff>
      <xdr:row>3</xdr:row>
      <xdr:rowOff>74249</xdr:rowOff>
    </xdr:to>
    <xdr:sp macro="" textlink="">
      <xdr:nvSpPr>
        <xdr:cNvPr id="5" name="Rectangle 4">
          <a:hlinkClick xmlns:r="http://schemas.openxmlformats.org/officeDocument/2006/relationships" r:id="rId2"/>
        </xdr:cNvPr>
        <xdr:cNvSpPr/>
      </xdr:nvSpPr>
      <xdr:spPr>
        <a:xfrm>
          <a:off x="704466" y="219074"/>
          <a:ext cx="1440000" cy="3600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lt1"/>
              </a:solidFill>
              <a:latin typeface="+mn-lt"/>
              <a:ea typeface="+mn-ea"/>
              <a:cs typeface="+mn-cs"/>
            </a:rPr>
            <a:t>Go to </a:t>
          </a:r>
          <a:r>
            <a:rPr lang="en-US" sz="1100" b="1" u="sng" baseline="0">
              <a:solidFill>
                <a:schemeClr val="lt1"/>
              </a:solidFill>
              <a:latin typeface="+mn-lt"/>
              <a:ea typeface="+mn-ea"/>
              <a:cs typeface="+mn-cs"/>
            </a:rPr>
            <a:t>INPUT</a:t>
          </a:r>
          <a:endParaRPr lang="en-US" sz="1100" b="1" u="sng">
            <a:solidFill>
              <a:schemeClr val="lt1"/>
            </a:solidFill>
            <a:latin typeface="+mn-lt"/>
            <a:ea typeface="+mn-ea"/>
            <a:cs typeface="+mn-cs"/>
          </a:endParaRPr>
        </a:p>
      </xdr:txBody>
    </xdr:sp>
    <xdr:clientData/>
  </xdr:twoCellAnchor>
  <xdr:twoCellAnchor>
    <xdr:from>
      <xdr:col>1</xdr:col>
      <xdr:colOff>1471548</xdr:colOff>
      <xdr:row>1</xdr:row>
      <xdr:rowOff>95249</xdr:rowOff>
    </xdr:from>
    <xdr:to>
      <xdr:col>1</xdr:col>
      <xdr:colOff>2911548</xdr:colOff>
      <xdr:row>3</xdr:row>
      <xdr:rowOff>74249</xdr:rowOff>
    </xdr:to>
    <xdr:sp macro="" textlink="">
      <xdr:nvSpPr>
        <xdr:cNvPr id="6" name="Rectangle 5">
          <a:hlinkClick xmlns:r="http://schemas.openxmlformats.org/officeDocument/2006/relationships" r:id="rId3"/>
        </xdr:cNvPr>
        <xdr:cNvSpPr/>
      </xdr:nvSpPr>
      <xdr:spPr>
        <a:xfrm>
          <a:off x="2166873" y="219074"/>
          <a:ext cx="1440000" cy="3600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100" b="1"/>
            <a:t>Go to </a:t>
          </a:r>
          <a:r>
            <a:rPr lang="en-US" sz="1100" b="1" u="sng"/>
            <a:t>RESULTS</a:t>
          </a:r>
        </a:p>
      </xdr:txBody>
    </xdr:sp>
    <xdr:clientData/>
  </xdr:twoCellAnchor>
  <xdr:twoCellAnchor editAs="oneCell">
    <xdr:from>
      <xdr:col>2</xdr:col>
      <xdr:colOff>0</xdr:colOff>
      <xdr:row>1</xdr:row>
      <xdr:rowOff>95250</xdr:rowOff>
    </xdr:from>
    <xdr:to>
      <xdr:col>2</xdr:col>
      <xdr:colOff>4255</xdr:colOff>
      <xdr:row>3</xdr:row>
      <xdr:rowOff>74250</xdr:rowOff>
    </xdr:to>
    <xdr:pic>
      <xdr:nvPicPr>
        <xdr:cNvPr id="8" name="Picture 7" descr="AEA Logo.jpg"/>
        <xdr:cNvPicPr>
          <a:picLocks noChangeAspect="1"/>
        </xdr:cNvPicPr>
      </xdr:nvPicPr>
      <xdr:blipFill>
        <a:blip xmlns:r="http://schemas.openxmlformats.org/officeDocument/2006/relationships" r:embed="rId1" cstate="print"/>
        <a:stretch>
          <a:fillRect/>
        </a:stretch>
      </xdr:blipFill>
      <xdr:spPr>
        <a:xfrm>
          <a:off x="10115552" y="219075"/>
          <a:ext cx="1062545" cy="360000"/>
        </a:xfrm>
        <a:prstGeom prst="rect">
          <a:avLst/>
        </a:prstGeom>
      </xdr:spPr>
    </xdr:pic>
    <xdr:clientData/>
  </xdr:twoCellAnchor>
  <xdr:twoCellAnchor editAs="oneCell">
    <xdr:from>
      <xdr:col>1</xdr:col>
      <xdr:colOff>6972300</xdr:colOff>
      <xdr:row>1</xdr:row>
      <xdr:rowOff>95250</xdr:rowOff>
    </xdr:from>
    <xdr:to>
      <xdr:col>1</xdr:col>
      <xdr:colOff>8029575</xdr:colOff>
      <xdr:row>3</xdr:row>
      <xdr:rowOff>74250</xdr:rowOff>
    </xdr:to>
    <xdr:pic>
      <xdr:nvPicPr>
        <xdr:cNvPr id="10" name="Picture 9" descr="AEA Logo.jpg"/>
        <xdr:cNvPicPr>
          <a:picLocks/>
        </xdr:cNvPicPr>
      </xdr:nvPicPr>
      <xdr:blipFill>
        <a:blip xmlns:r="http://schemas.openxmlformats.org/officeDocument/2006/relationships" r:embed="rId1" cstate="print"/>
        <a:stretch>
          <a:fillRect/>
        </a:stretch>
      </xdr:blipFill>
      <xdr:spPr>
        <a:xfrm>
          <a:off x="7286625" y="219075"/>
          <a:ext cx="1062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19051</xdr:rowOff>
    </xdr:from>
    <xdr:to>
      <xdr:col>6</xdr:col>
      <xdr:colOff>0</xdr:colOff>
      <xdr:row>5</xdr:row>
      <xdr:rowOff>57408</xdr:rowOff>
    </xdr:to>
    <xdr:pic>
      <xdr:nvPicPr>
        <xdr:cNvPr id="2" name="Picture 1" descr="AEA Logo.jpg"/>
        <xdr:cNvPicPr>
          <a:picLocks noChangeAspect="1"/>
        </xdr:cNvPicPr>
      </xdr:nvPicPr>
      <xdr:blipFill>
        <a:blip xmlns:r="http://schemas.openxmlformats.org/officeDocument/2006/relationships" r:embed="rId1" cstate="print"/>
        <a:stretch>
          <a:fillRect/>
        </a:stretch>
      </xdr:blipFill>
      <xdr:spPr>
        <a:xfrm>
          <a:off x="10363200" y="142876"/>
          <a:ext cx="225" cy="733682"/>
        </a:xfrm>
        <a:prstGeom prst="rect">
          <a:avLst/>
        </a:prstGeom>
      </xdr:spPr>
    </xdr:pic>
    <xdr:clientData/>
  </xdr:twoCellAnchor>
  <xdr:twoCellAnchor>
    <xdr:from>
      <xdr:col>1</xdr:col>
      <xdr:colOff>9141</xdr:colOff>
      <xdr:row>1</xdr:row>
      <xdr:rowOff>95249</xdr:rowOff>
    </xdr:from>
    <xdr:to>
      <xdr:col>1</xdr:col>
      <xdr:colOff>1449141</xdr:colOff>
      <xdr:row>3</xdr:row>
      <xdr:rowOff>74249</xdr:rowOff>
    </xdr:to>
    <xdr:sp macro="" textlink="">
      <xdr:nvSpPr>
        <xdr:cNvPr id="3" name="Rectangle 2">
          <a:hlinkClick xmlns:r="http://schemas.openxmlformats.org/officeDocument/2006/relationships" r:id="rId2"/>
        </xdr:cNvPr>
        <xdr:cNvSpPr/>
      </xdr:nvSpPr>
      <xdr:spPr>
        <a:xfrm>
          <a:off x="323466" y="219074"/>
          <a:ext cx="1440000" cy="3600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lt1"/>
              </a:solidFill>
              <a:latin typeface="+mn-lt"/>
              <a:ea typeface="+mn-ea"/>
              <a:cs typeface="+mn-cs"/>
            </a:rPr>
            <a:t>Go to </a:t>
          </a:r>
          <a:r>
            <a:rPr lang="en-US" sz="1100" b="1" u="sng" baseline="0">
              <a:solidFill>
                <a:schemeClr val="lt1"/>
              </a:solidFill>
              <a:latin typeface="+mn-lt"/>
              <a:ea typeface="+mn-ea"/>
              <a:cs typeface="+mn-cs"/>
            </a:rPr>
            <a:t>INSTRUCTIONS</a:t>
          </a:r>
          <a:endParaRPr lang="en-US" sz="1100" b="1" u="sng">
            <a:solidFill>
              <a:schemeClr val="lt1"/>
            </a:solidFill>
            <a:latin typeface="+mn-lt"/>
            <a:ea typeface="+mn-ea"/>
            <a:cs typeface="+mn-cs"/>
          </a:endParaRPr>
        </a:p>
      </xdr:txBody>
    </xdr:sp>
    <xdr:clientData/>
  </xdr:twoCellAnchor>
  <xdr:twoCellAnchor>
    <xdr:from>
      <xdr:col>1</xdr:col>
      <xdr:colOff>1471547</xdr:colOff>
      <xdr:row>1</xdr:row>
      <xdr:rowOff>95249</xdr:rowOff>
    </xdr:from>
    <xdr:to>
      <xdr:col>2</xdr:col>
      <xdr:colOff>863672</xdr:colOff>
      <xdr:row>3</xdr:row>
      <xdr:rowOff>74249</xdr:rowOff>
    </xdr:to>
    <xdr:sp macro="" textlink="">
      <xdr:nvSpPr>
        <xdr:cNvPr id="4" name="Rectangle 3">
          <a:hlinkClick xmlns:r="http://schemas.openxmlformats.org/officeDocument/2006/relationships" r:id="rId3"/>
        </xdr:cNvPr>
        <xdr:cNvSpPr/>
      </xdr:nvSpPr>
      <xdr:spPr>
        <a:xfrm>
          <a:off x="1785872" y="219074"/>
          <a:ext cx="1440000" cy="3600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100" b="1"/>
            <a:t>Go to </a:t>
          </a:r>
          <a:r>
            <a:rPr lang="en-US" sz="1100" b="1" u="sng"/>
            <a:t>RESULTS</a:t>
          </a:r>
        </a:p>
      </xdr:txBody>
    </xdr:sp>
    <xdr:clientData/>
  </xdr:twoCellAnchor>
  <xdr:twoCellAnchor editAs="oneCell">
    <xdr:from>
      <xdr:col>6</xdr:col>
      <xdr:colOff>0</xdr:colOff>
      <xdr:row>1</xdr:row>
      <xdr:rowOff>95250</xdr:rowOff>
    </xdr:from>
    <xdr:to>
      <xdr:col>6</xdr:col>
      <xdr:colOff>0</xdr:colOff>
      <xdr:row>3</xdr:row>
      <xdr:rowOff>74250</xdr:rowOff>
    </xdr:to>
    <xdr:pic>
      <xdr:nvPicPr>
        <xdr:cNvPr id="5" name="Picture 4" descr="AEA Logo.jpg"/>
        <xdr:cNvPicPr>
          <a:picLocks noChangeAspect="1"/>
        </xdr:cNvPicPr>
      </xdr:nvPicPr>
      <xdr:blipFill>
        <a:blip xmlns:r="http://schemas.openxmlformats.org/officeDocument/2006/relationships" r:embed="rId1" cstate="print"/>
        <a:stretch>
          <a:fillRect/>
        </a:stretch>
      </xdr:blipFill>
      <xdr:spPr>
        <a:xfrm>
          <a:off x="10363200" y="219075"/>
          <a:ext cx="4255" cy="360000"/>
        </a:xfrm>
        <a:prstGeom prst="rect">
          <a:avLst/>
        </a:prstGeom>
      </xdr:spPr>
    </xdr:pic>
    <xdr:clientData/>
  </xdr:twoCellAnchor>
  <xdr:twoCellAnchor editAs="oneCell">
    <xdr:from>
      <xdr:col>1</xdr:col>
      <xdr:colOff>8972550</xdr:colOff>
      <xdr:row>1</xdr:row>
      <xdr:rowOff>95250</xdr:rowOff>
    </xdr:from>
    <xdr:to>
      <xdr:col>2</xdr:col>
      <xdr:colOff>4255</xdr:colOff>
      <xdr:row>3</xdr:row>
      <xdr:rowOff>74250</xdr:rowOff>
    </xdr:to>
    <xdr:pic>
      <xdr:nvPicPr>
        <xdr:cNvPr id="6" name="Picture 5" descr="AEA Logo.jpg"/>
        <xdr:cNvPicPr>
          <a:picLocks noChangeAspect="1"/>
        </xdr:cNvPicPr>
      </xdr:nvPicPr>
      <xdr:blipFill>
        <a:blip xmlns:r="http://schemas.openxmlformats.org/officeDocument/2006/relationships" r:embed="rId1" cstate="print"/>
        <a:stretch>
          <a:fillRect/>
        </a:stretch>
      </xdr:blipFill>
      <xdr:spPr>
        <a:xfrm>
          <a:off x="9286875" y="219075"/>
          <a:ext cx="1062545" cy="360000"/>
        </a:xfrm>
        <a:prstGeom prst="rect">
          <a:avLst/>
        </a:prstGeom>
      </xdr:spPr>
    </xdr:pic>
    <xdr:clientData/>
  </xdr:twoCellAnchor>
  <xdr:twoCellAnchor editAs="oneCell">
    <xdr:from>
      <xdr:col>5</xdr:col>
      <xdr:colOff>2276475</xdr:colOff>
      <xdr:row>1</xdr:row>
      <xdr:rowOff>114300</xdr:rowOff>
    </xdr:from>
    <xdr:to>
      <xdr:col>5</xdr:col>
      <xdr:colOff>3333750</xdr:colOff>
      <xdr:row>3</xdr:row>
      <xdr:rowOff>93300</xdr:rowOff>
    </xdr:to>
    <xdr:pic>
      <xdr:nvPicPr>
        <xdr:cNvPr id="9" name="Picture 8" descr="AEA Logo.jpg"/>
        <xdr:cNvPicPr>
          <a:picLocks/>
        </xdr:cNvPicPr>
      </xdr:nvPicPr>
      <xdr:blipFill>
        <a:blip xmlns:r="http://schemas.openxmlformats.org/officeDocument/2006/relationships" r:embed="rId1" cstate="print"/>
        <a:stretch>
          <a:fillRect/>
        </a:stretch>
      </xdr:blipFill>
      <xdr:spPr>
        <a:xfrm>
          <a:off x="8734425" y="238125"/>
          <a:ext cx="1057275"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17</xdr:row>
      <xdr:rowOff>85725</xdr:rowOff>
    </xdr:from>
    <xdr:to>
      <xdr:col>5</xdr:col>
      <xdr:colOff>9525</xdr:colOff>
      <xdr:row>33</xdr:row>
      <xdr:rowOff>85725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xdr:row>
      <xdr:rowOff>19051</xdr:rowOff>
    </xdr:from>
    <xdr:to>
      <xdr:col>2</xdr:col>
      <xdr:colOff>225</xdr:colOff>
      <xdr:row>5</xdr:row>
      <xdr:rowOff>57408</xdr:rowOff>
    </xdr:to>
    <xdr:pic>
      <xdr:nvPicPr>
        <xdr:cNvPr id="9" name="Picture 8" descr="AEA Logo.jpg"/>
        <xdr:cNvPicPr>
          <a:picLocks noChangeAspect="1"/>
        </xdr:cNvPicPr>
      </xdr:nvPicPr>
      <xdr:blipFill>
        <a:blip xmlns:r="http://schemas.openxmlformats.org/officeDocument/2006/relationships" r:embed="rId2" cstate="print"/>
        <a:stretch>
          <a:fillRect/>
        </a:stretch>
      </xdr:blipFill>
      <xdr:spPr>
        <a:xfrm>
          <a:off x="9858375" y="142876"/>
          <a:ext cx="225" cy="733682"/>
        </a:xfrm>
        <a:prstGeom prst="rect">
          <a:avLst/>
        </a:prstGeom>
      </xdr:spPr>
    </xdr:pic>
    <xdr:clientData/>
  </xdr:twoCellAnchor>
  <xdr:twoCellAnchor editAs="oneCell">
    <xdr:from>
      <xdr:col>2</xdr:col>
      <xdr:colOff>0</xdr:colOff>
      <xdr:row>1</xdr:row>
      <xdr:rowOff>95250</xdr:rowOff>
    </xdr:from>
    <xdr:to>
      <xdr:col>2</xdr:col>
      <xdr:colOff>4255</xdr:colOff>
      <xdr:row>3</xdr:row>
      <xdr:rowOff>74250</xdr:rowOff>
    </xdr:to>
    <xdr:pic>
      <xdr:nvPicPr>
        <xdr:cNvPr id="13" name="Picture 12" descr="AEA Logo.jpg"/>
        <xdr:cNvPicPr>
          <a:picLocks noChangeAspect="1"/>
        </xdr:cNvPicPr>
      </xdr:nvPicPr>
      <xdr:blipFill>
        <a:blip xmlns:r="http://schemas.openxmlformats.org/officeDocument/2006/relationships" r:embed="rId2" cstate="print"/>
        <a:stretch>
          <a:fillRect/>
        </a:stretch>
      </xdr:blipFill>
      <xdr:spPr>
        <a:xfrm>
          <a:off x="9858375" y="219075"/>
          <a:ext cx="4255" cy="360000"/>
        </a:xfrm>
        <a:prstGeom prst="rect">
          <a:avLst/>
        </a:prstGeom>
      </xdr:spPr>
    </xdr:pic>
    <xdr:clientData/>
  </xdr:twoCellAnchor>
  <xdr:twoCellAnchor editAs="oneCell">
    <xdr:from>
      <xdr:col>1</xdr:col>
      <xdr:colOff>8467725</xdr:colOff>
      <xdr:row>1</xdr:row>
      <xdr:rowOff>104775</xdr:rowOff>
    </xdr:from>
    <xdr:to>
      <xdr:col>2</xdr:col>
      <xdr:colOff>4255</xdr:colOff>
      <xdr:row>3</xdr:row>
      <xdr:rowOff>83775</xdr:rowOff>
    </xdr:to>
    <xdr:pic>
      <xdr:nvPicPr>
        <xdr:cNvPr id="14" name="Picture 13" descr="AEA Logo.jpg"/>
        <xdr:cNvPicPr>
          <a:picLocks noChangeAspect="1"/>
        </xdr:cNvPicPr>
      </xdr:nvPicPr>
      <xdr:blipFill>
        <a:blip xmlns:r="http://schemas.openxmlformats.org/officeDocument/2006/relationships" r:embed="rId2" cstate="print"/>
        <a:stretch>
          <a:fillRect/>
        </a:stretch>
      </xdr:blipFill>
      <xdr:spPr>
        <a:xfrm>
          <a:off x="8782050" y="228600"/>
          <a:ext cx="1062545" cy="360000"/>
        </a:xfrm>
        <a:prstGeom prst="rect">
          <a:avLst/>
        </a:prstGeom>
      </xdr:spPr>
    </xdr:pic>
    <xdr:clientData/>
  </xdr:twoCellAnchor>
  <xdr:twoCellAnchor editAs="oneCell">
    <xdr:from>
      <xdr:col>3</xdr:col>
      <xdr:colOff>447675</xdr:colOff>
      <xdr:row>1</xdr:row>
      <xdr:rowOff>104775</xdr:rowOff>
    </xdr:from>
    <xdr:to>
      <xdr:col>5</xdr:col>
      <xdr:colOff>81470</xdr:colOff>
      <xdr:row>3</xdr:row>
      <xdr:rowOff>83775</xdr:rowOff>
    </xdr:to>
    <xdr:pic>
      <xdr:nvPicPr>
        <xdr:cNvPr id="16" name="Picture 15" descr="AEA Logo.jpg"/>
        <xdr:cNvPicPr>
          <a:picLocks noChangeAspect="1"/>
        </xdr:cNvPicPr>
      </xdr:nvPicPr>
      <xdr:blipFill>
        <a:blip xmlns:r="http://schemas.openxmlformats.org/officeDocument/2006/relationships" r:embed="rId2" cstate="print"/>
        <a:stretch>
          <a:fillRect/>
        </a:stretch>
      </xdr:blipFill>
      <xdr:spPr>
        <a:xfrm>
          <a:off x="7524750" y="228600"/>
          <a:ext cx="1062545" cy="360000"/>
        </a:xfrm>
        <a:prstGeom prst="rect">
          <a:avLst/>
        </a:prstGeom>
      </xdr:spPr>
    </xdr:pic>
    <xdr:clientData/>
  </xdr:twoCellAnchor>
  <xdr:twoCellAnchor editAs="oneCell">
    <xdr:from>
      <xdr:col>2</xdr:col>
      <xdr:colOff>0</xdr:colOff>
      <xdr:row>1</xdr:row>
      <xdr:rowOff>19051</xdr:rowOff>
    </xdr:from>
    <xdr:to>
      <xdr:col>2</xdr:col>
      <xdr:colOff>225</xdr:colOff>
      <xdr:row>5</xdr:row>
      <xdr:rowOff>57408</xdr:rowOff>
    </xdr:to>
    <xdr:pic>
      <xdr:nvPicPr>
        <xdr:cNvPr id="17" name="Picture 16" descr="AEA Logo.jpg"/>
        <xdr:cNvPicPr>
          <a:picLocks noChangeAspect="1"/>
        </xdr:cNvPicPr>
      </xdr:nvPicPr>
      <xdr:blipFill>
        <a:blip xmlns:r="http://schemas.openxmlformats.org/officeDocument/2006/relationships" r:embed="rId2" cstate="print"/>
        <a:stretch>
          <a:fillRect/>
        </a:stretch>
      </xdr:blipFill>
      <xdr:spPr>
        <a:xfrm>
          <a:off x="10363200" y="142876"/>
          <a:ext cx="225" cy="733682"/>
        </a:xfrm>
        <a:prstGeom prst="rect">
          <a:avLst/>
        </a:prstGeom>
      </xdr:spPr>
    </xdr:pic>
    <xdr:clientData/>
  </xdr:twoCellAnchor>
  <xdr:twoCellAnchor>
    <xdr:from>
      <xdr:col>1</xdr:col>
      <xdr:colOff>9141</xdr:colOff>
      <xdr:row>1</xdr:row>
      <xdr:rowOff>95249</xdr:rowOff>
    </xdr:from>
    <xdr:to>
      <xdr:col>1</xdr:col>
      <xdr:colOff>1449141</xdr:colOff>
      <xdr:row>3</xdr:row>
      <xdr:rowOff>74249</xdr:rowOff>
    </xdr:to>
    <xdr:sp macro="" textlink="">
      <xdr:nvSpPr>
        <xdr:cNvPr id="18" name="Rectangle 17">
          <a:hlinkClick xmlns:r="http://schemas.openxmlformats.org/officeDocument/2006/relationships" r:id="rId3"/>
        </xdr:cNvPr>
        <xdr:cNvSpPr/>
      </xdr:nvSpPr>
      <xdr:spPr>
        <a:xfrm>
          <a:off x="323466" y="219074"/>
          <a:ext cx="1440000" cy="3600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lt1"/>
              </a:solidFill>
              <a:latin typeface="+mn-lt"/>
              <a:ea typeface="+mn-ea"/>
              <a:cs typeface="+mn-cs"/>
            </a:rPr>
            <a:t>Go to </a:t>
          </a:r>
          <a:r>
            <a:rPr lang="en-US" sz="1100" b="1" u="sng" baseline="0">
              <a:solidFill>
                <a:schemeClr val="lt1"/>
              </a:solidFill>
              <a:latin typeface="+mn-lt"/>
              <a:ea typeface="+mn-ea"/>
              <a:cs typeface="+mn-cs"/>
            </a:rPr>
            <a:t>INSTRUCTIONS</a:t>
          </a:r>
          <a:endParaRPr lang="en-US" sz="1100" b="1" u="sng">
            <a:solidFill>
              <a:schemeClr val="lt1"/>
            </a:solidFill>
            <a:latin typeface="+mn-lt"/>
            <a:ea typeface="+mn-ea"/>
            <a:cs typeface="+mn-cs"/>
          </a:endParaRPr>
        </a:p>
      </xdr:txBody>
    </xdr:sp>
    <xdr:clientData/>
  </xdr:twoCellAnchor>
  <xdr:twoCellAnchor>
    <xdr:from>
      <xdr:col>1</xdr:col>
      <xdr:colOff>1471548</xdr:colOff>
      <xdr:row>1</xdr:row>
      <xdr:rowOff>95249</xdr:rowOff>
    </xdr:from>
    <xdr:to>
      <xdr:col>1</xdr:col>
      <xdr:colOff>2911548</xdr:colOff>
      <xdr:row>3</xdr:row>
      <xdr:rowOff>74249</xdr:rowOff>
    </xdr:to>
    <xdr:sp macro="" textlink="">
      <xdr:nvSpPr>
        <xdr:cNvPr id="19" name="Rectangle 18">
          <a:hlinkClick xmlns:r="http://schemas.openxmlformats.org/officeDocument/2006/relationships" r:id="rId4"/>
        </xdr:cNvPr>
        <xdr:cNvSpPr/>
      </xdr:nvSpPr>
      <xdr:spPr>
        <a:xfrm>
          <a:off x="1785873" y="219074"/>
          <a:ext cx="1440000" cy="3600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100" b="1"/>
            <a:t>Go to </a:t>
          </a:r>
          <a:r>
            <a:rPr lang="en-US" sz="1100" b="1" u="sng"/>
            <a:t>INPUT</a:t>
          </a:r>
        </a:p>
      </xdr:txBody>
    </xdr:sp>
    <xdr:clientData/>
  </xdr:twoCellAnchor>
  <xdr:twoCellAnchor editAs="oneCell">
    <xdr:from>
      <xdr:col>2</xdr:col>
      <xdr:colOff>0</xdr:colOff>
      <xdr:row>1</xdr:row>
      <xdr:rowOff>95250</xdr:rowOff>
    </xdr:from>
    <xdr:to>
      <xdr:col>2</xdr:col>
      <xdr:colOff>4255</xdr:colOff>
      <xdr:row>3</xdr:row>
      <xdr:rowOff>74250</xdr:rowOff>
    </xdr:to>
    <xdr:pic>
      <xdr:nvPicPr>
        <xdr:cNvPr id="20" name="Picture 19" descr="AEA Logo.jpg"/>
        <xdr:cNvPicPr>
          <a:picLocks noChangeAspect="1"/>
        </xdr:cNvPicPr>
      </xdr:nvPicPr>
      <xdr:blipFill>
        <a:blip xmlns:r="http://schemas.openxmlformats.org/officeDocument/2006/relationships" r:embed="rId2" cstate="print"/>
        <a:stretch>
          <a:fillRect/>
        </a:stretch>
      </xdr:blipFill>
      <xdr:spPr>
        <a:xfrm>
          <a:off x="10363200" y="219075"/>
          <a:ext cx="4255" cy="360000"/>
        </a:xfrm>
        <a:prstGeom prst="rect">
          <a:avLst/>
        </a:prstGeom>
      </xdr:spPr>
    </xdr:pic>
    <xdr:clientData/>
  </xdr:twoCellAnchor>
  <xdr:twoCellAnchor editAs="oneCell">
    <xdr:from>
      <xdr:col>1</xdr:col>
      <xdr:colOff>8972550</xdr:colOff>
      <xdr:row>1</xdr:row>
      <xdr:rowOff>95250</xdr:rowOff>
    </xdr:from>
    <xdr:to>
      <xdr:col>2</xdr:col>
      <xdr:colOff>4255</xdr:colOff>
      <xdr:row>3</xdr:row>
      <xdr:rowOff>74250</xdr:rowOff>
    </xdr:to>
    <xdr:pic>
      <xdr:nvPicPr>
        <xdr:cNvPr id="21" name="Picture 20" descr="AEA Logo.jpg"/>
        <xdr:cNvPicPr>
          <a:picLocks noChangeAspect="1"/>
        </xdr:cNvPicPr>
      </xdr:nvPicPr>
      <xdr:blipFill>
        <a:blip xmlns:r="http://schemas.openxmlformats.org/officeDocument/2006/relationships" r:embed="rId2" cstate="print"/>
        <a:stretch>
          <a:fillRect/>
        </a:stretch>
      </xdr:blipFill>
      <xdr:spPr>
        <a:xfrm>
          <a:off x="9286875" y="219075"/>
          <a:ext cx="1062545" cy="36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RowColHeaders="0" tabSelected="1" zoomScaleNormal="100" workbookViewId="0">
      <pane ySplit="4" topLeftCell="A5" activePane="bottomLeft" state="frozen"/>
      <selection pane="bottomLeft" activeCell="B8" sqref="B8"/>
    </sheetView>
  </sheetViews>
  <sheetFormatPr defaultColWidth="0" defaultRowHeight="15" zeroHeight="1" x14ac:dyDescent="0.25"/>
  <cols>
    <col min="1" max="1" width="4.7109375" style="139" customWidth="1"/>
    <col min="2" max="2" width="120.7109375" style="139" customWidth="1"/>
    <col min="3" max="3" width="4.7109375" style="139" customWidth="1"/>
    <col min="4" max="18" width="0" style="139" hidden="1" customWidth="1"/>
    <col min="19" max="16384" width="9.140625" style="139" hidden="1"/>
  </cols>
  <sheetData>
    <row r="1" spans="1:3" s="113" customFormat="1" ht="9.9499999999999993" customHeight="1" thickTop="1" thickBot="1" x14ac:dyDescent="0.3">
      <c r="A1" s="120"/>
      <c r="B1" s="121"/>
      <c r="C1" s="123"/>
    </row>
    <row r="2" spans="1:3" s="113" customFormat="1" ht="15" customHeight="1" thickTop="1" x14ac:dyDescent="0.25">
      <c r="A2" s="124"/>
      <c r="B2" s="125"/>
      <c r="C2" s="126"/>
    </row>
    <row r="3" spans="1:3" s="113" customFormat="1" ht="15" customHeight="1" x14ac:dyDescent="0.25">
      <c r="A3" s="127"/>
      <c r="B3" s="128"/>
      <c r="C3" s="129"/>
    </row>
    <row r="4" spans="1:3" s="113" customFormat="1" ht="15" customHeight="1" thickBot="1" x14ac:dyDescent="0.3">
      <c r="A4" s="130"/>
      <c r="B4" s="131"/>
      <c r="C4" s="132"/>
    </row>
    <row r="5" spans="1:3" s="113" customFormat="1" ht="9.9499999999999993" customHeight="1" thickTop="1" x14ac:dyDescent="0.25">
      <c r="A5" s="133"/>
      <c r="B5" s="134"/>
      <c r="C5" s="135"/>
    </row>
    <row r="6" spans="1:3" ht="15.75" x14ac:dyDescent="0.25">
      <c r="A6" s="149"/>
      <c r="B6" s="181" t="s">
        <v>70</v>
      </c>
      <c r="C6" s="151"/>
    </row>
    <row r="7" spans="1:3" ht="9.9499999999999993" customHeight="1" x14ac:dyDescent="0.3">
      <c r="A7" s="149"/>
      <c r="B7" s="150"/>
      <c r="C7" s="151"/>
    </row>
    <row r="8" spans="1:3" ht="120" x14ac:dyDescent="0.25">
      <c r="A8" s="152"/>
      <c r="B8" s="153" t="s">
        <v>116</v>
      </c>
      <c r="C8" s="154"/>
    </row>
    <row r="9" spans="1:3" x14ac:dyDescent="0.25">
      <c r="A9" s="136"/>
      <c r="B9" s="137"/>
      <c r="C9" s="138"/>
    </row>
    <row r="10" spans="1:3" ht="15.75" x14ac:dyDescent="0.25">
      <c r="A10" s="149"/>
      <c r="B10" s="181" t="s">
        <v>64</v>
      </c>
      <c r="C10" s="151"/>
    </row>
    <row r="11" spans="1:3" ht="9.9499999999999993" customHeight="1" x14ac:dyDescent="0.25">
      <c r="A11" s="136"/>
      <c r="B11" s="137"/>
      <c r="C11" s="138"/>
    </row>
    <row r="12" spans="1:3" x14ac:dyDescent="0.25">
      <c r="A12" s="155"/>
      <c r="B12" s="165" t="s">
        <v>103</v>
      </c>
      <c r="C12" s="157"/>
    </row>
    <row r="13" spans="1:3" x14ac:dyDescent="0.25">
      <c r="A13" s="155"/>
      <c r="B13" s="158"/>
      <c r="C13" s="157"/>
    </row>
    <row r="14" spans="1:3" x14ac:dyDescent="0.25">
      <c r="A14" s="155"/>
      <c r="B14" s="156" t="s">
        <v>100</v>
      </c>
      <c r="C14" s="157"/>
    </row>
    <row r="15" spans="1:3" ht="30" x14ac:dyDescent="0.25">
      <c r="A15" s="155"/>
      <c r="B15" s="159" t="s">
        <v>112</v>
      </c>
      <c r="C15" s="157"/>
    </row>
    <row r="16" spans="1:3" x14ac:dyDescent="0.25">
      <c r="A16" s="155"/>
      <c r="B16" s="159" t="s">
        <v>104</v>
      </c>
      <c r="C16" s="157"/>
    </row>
    <row r="17" spans="1:3" ht="45" x14ac:dyDescent="0.25">
      <c r="A17" s="155"/>
      <c r="B17" s="159" t="s">
        <v>113</v>
      </c>
      <c r="C17" s="157"/>
    </row>
    <row r="18" spans="1:3" x14ac:dyDescent="0.25">
      <c r="A18" s="160"/>
      <c r="B18" s="161"/>
      <c r="C18" s="162"/>
    </row>
    <row r="19" spans="1:3" ht="30" x14ac:dyDescent="0.25">
      <c r="A19" s="155"/>
      <c r="B19" s="156" t="s">
        <v>106</v>
      </c>
      <c r="C19" s="157"/>
    </row>
    <row r="20" spans="1:3" x14ac:dyDescent="0.25">
      <c r="A20" s="155"/>
      <c r="B20" s="159" t="s">
        <v>101</v>
      </c>
      <c r="C20" s="157"/>
    </row>
    <row r="21" spans="1:3" ht="45" x14ac:dyDescent="0.25">
      <c r="A21" s="155"/>
      <c r="B21" s="159" t="s">
        <v>115</v>
      </c>
      <c r="C21" s="157"/>
    </row>
    <row r="22" spans="1:3" ht="30" x14ac:dyDescent="0.25">
      <c r="A22" s="155"/>
      <c r="B22" s="159" t="s">
        <v>107</v>
      </c>
      <c r="C22" s="157"/>
    </row>
    <row r="23" spans="1:3" x14ac:dyDescent="0.25">
      <c r="A23" s="152"/>
      <c r="B23" s="163"/>
      <c r="C23" s="154"/>
    </row>
    <row r="24" spans="1:3" x14ac:dyDescent="0.25">
      <c r="A24" s="155"/>
      <c r="B24" s="156" t="s">
        <v>108</v>
      </c>
      <c r="C24" s="157"/>
    </row>
    <row r="25" spans="1:3" x14ac:dyDescent="0.25">
      <c r="A25" s="155"/>
      <c r="B25" s="158"/>
      <c r="C25" s="157"/>
    </row>
    <row r="26" spans="1:3" ht="45" x14ac:dyDescent="0.25">
      <c r="A26" s="155"/>
      <c r="B26" s="156" t="s">
        <v>102</v>
      </c>
      <c r="C26" s="157"/>
    </row>
    <row r="27" spans="1:3" x14ac:dyDescent="0.25">
      <c r="A27" s="155"/>
      <c r="B27" s="158"/>
      <c r="C27" s="157"/>
    </row>
    <row r="28" spans="1:3" x14ac:dyDescent="0.25">
      <c r="A28" s="155"/>
      <c r="B28" s="156" t="s">
        <v>109</v>
      </c>
      <c r="C28" s="157"/>
    </row>
    <row r="29" spans="1:3" ht="15.75" thickBot="1" x14ac:dyDescent="0.3">
      <c r="A29" s="141"/>
      <c r="B29" s="142"/>
      <c r="C29" s="143"/>
    </row>
    <row r="30" spans="1:3" ht="15.75" hidden="1" thickTop="1" x14ac:dyDescent="0.25"/>
    <row r="31" spans="1:3" ht="15.75" hidden="1" thickTop="1" x14ac:dyDescent="0.25">
      <c r="B31" s="164"/>
    </row>
    <row r="32" spans="1:3" ht="15.75" hidden="1" thickTop="1" x14ac:dyDescent="0.25">
      <c r="B32" s="164"/>
    </row>
  </sheetData>
  <sheetProtection password="FB90" sheet="1" objects="1" scenarios="1" selectLockedCells="1" selectUnlockedCells="1"/>
  <pageMargins left="0.7" right="0.7" top="0.75" bottom="0.75" header="0.3" footer="0.3"/>
  <pageSetup paperSize="9" scale="81" orientation="landscape" r:id="rId1"/>
  <colBreaks count="1" manualBreakCount="1">
    <brk id="1" max="2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workbookViewId="0">
      <selection activeCell="D17" sqref="D17"/>
    </sheetView>
  </sheetViews>
  <sheetFormatPr defaultColWidth="0" defaultRowHeight="15" zeroHeight="1" x14ac:dyDescent="0.25"/>
  <cols>
    <col min="1" max="1" width="4.7109375" style="114" customWidth="1"/>
    <col min="2" max="4" width="30.7109375" style="114" customWidth="1"/>
    <col min="5" max="5" width="12.7109375" style="114" hidden="1" customWidth="1"/>
    <col min="6" max="6" width="52" style="114" customWidth="1"/>
    <col min="7" max="22" width="20.28515625" style="114" hidden="1" customWidth="1"/>
    <col min="23" max="16384" width="9.140625" style="114" hidden="1"/>
  </cols>
  <sheetData>
    <row r="1" spans="1:6" s="113" customFormat="1" ht="9.9499999999999993" customHeight="1" thickTop="1" thickBot="1" x14ac:dyDescent="0.3">
      <c r="A1" s="189"/>
      <c r="B1" s="190"/>
      <c r="C1" s="191"/>
      <c r="D1" s="119"/>
      <c r="E1" s="119"/>
      <c r="F1" s="191"/>
    </row>
    <row r="2" spans="1:6" s="113" customFormat="1" ht="15" customHeight="1" thickTop="1" x14ac:dyDescent="0.25">
      <c r="A2" s="192"/>
      <c r="B2" s="193"/>
      <c r="C2" s="193"/>
      <c r="D2" s="193"/>
      <c r="E2" s="115"/>
      <c r="F2" s="193"/>
    </row>
    <row r="3" spans="1:6" s="113" customFormat="1" ht="15" customHeight="1" x14ac:dyDescent="0.25">
      <c r="A3" s="194"/>
      <c r="B3" s="195"/>
      <c r="C3" s="195"/>
      <c r="D3" s="195"/>
      <c r="E3" s="116"/>
      <c r="F3" s="195"/>
    </row>
    <row r="4" spans="1:6" s="113" customFormat="1" ht="15" customHeight="1" thickBot="1" x14ac:dyDescent="0.3">
      <c r="A4" s="196"/>
      <c r="B4" s="197"/>
      <c r="C4" s="197"/>
      <c r="D4" s="197"/>
      <c r="E4" s="117"/>
      <c r="F4" s="197"/>
    </row>
    <row r="5" spans="1:6" s="113" customFormat="1" ht="9.9499999999999993" customHeight="1" thickTop="1" x14ac:dyDescent="0.25">
      <c r="A5" s="198"/>
      <c r="B5" s="199"/>
      <c r="C5" s="199"/>
      <c r="D5" s="199"/>
      <c r="E5" s="112"/>
      <c r="F5" s="199"/>
    </row>
    <row r="6" spans="1:6" ht="15.75" thickBot="1" x14ac:dyDescent="0.3">
      <c r="A6" s="200"/>
      <c r="B6" s="201" t="s">
        <v>53</v>
      </c>
      <c r="C6" s="202"/>
      <c r="D6" s="202"/>
      <c r="E6" s="118"/>
      <c r="F6" s="202"/>
    </row>
    <row r="7" spans="1:6" ht="32.25" thickBot="1" x14ac:dyDescent="0.3">
      <c r="A7" s="200"/>
      <c r="B7" s="172" t="s">
        <v>68</v>
      </c>
      <c r="C7" s="173" t="s">
        <v>69</v>
      </c>
      <c r="D7" s="174" t="s">
        <v>105</v>
      </c>
      <c r="E7" s="174" t="s">
        <v>52</v>
      </c>
      <c r="F7" s="202"/>
    </row>
    <row r="8" spans="1:6" x14ac:dyDescent="0.25">
      <c r="A8" s="200"/>
      <c r="B8" s="175" t="s">
        <v>54</v>
      </c>
      <c r="C8" s="176" t="s">
        <v>110</v>
      </c>
      <c r="D8" s="180">
        <v>0</v>
      </c>
      <c r="E8" s="177">
        <f>D8/100</f>
        <v>0</v>
      </c>
      <c r="F8" s="205" t="str">
        <f>IF(OR(SUM($E$8:$E$10)&lt;1,SUM($E$8:$E$10)&gt;1),"ERROR: Please re-enter percent values, total of all jet aircraft scenarios should be equal to 100","")</f>
        <v/>
      </c>
    </row>
    <row r="9" spans="1:6" x14ac:dyDescent="0.25">
      <c r="A9" s="200"/>
      <c r="B9" s="166" t="s">
        <v>54</v>
      </c>
      <c r="C9" s="167" t="s">
        <v>111</v>
      </c>
      <c r="D9" s="170">
        <v>0</v>
      </c>
      <c r="E9" s="178">
        <f t="shared" ref="E9:E29" si="0">D9/100</f>
        <v>0</v>
      </c>
      <c r="F9" s="205" t="str">
        <f>IF(OR(SUM($E$8:$E$10)&lt;1,SUM($E$8:$E$10)&gt;1),"ERROR: Please re-enter percent values, total of all jet aircraft scenarios should be equal to 100","")</f>
        <v/>
      </c>
    </row>
    <row r="10" spans="1:6" ht="15.75" thickBot="1" x14ac:dyDescent="0.3">
      <c r="A10" s="200"/>
      <c r="B10" s="168" t="s">
        <v>54</v>
      </c>
      <c r="C10" s="169" t="s">
        <v>42</v>
      </c>
      <c r="D10" s="171">
        <v>100</v>
      </c>
      <c r="E10" s="178">
        <f t="shared" si="0"/>
        <v>1</v>
      </c>
      <c r="F10" s="205" t="str">
        <f>IF(OR(SUM($E$8:$E$10)&lt;1,SUM($E$8:$E$10)&gt;1),"ERROR: Please re-enter percent values, total of all jet aircraft scenarios should be equal to 100","")</f>
        <v/>
      </c>
    </row>
    <row r="11" spans="1:6" x14ac:dyDescent="0.25">
      <c r="A11" s="200"/>
      <c r="B11" s="186" t="s">
        <v>48</v>
      </c>
      <c r="C11" s="187" t="s">
        <v>110</v>
      </c>
      <c r="D11" s="188">
        <v>0</v>
      </c>
      <c r="E11" s="178">
        <f t="shared" si="0"/>
        <v>0</v>
      </c>
      <c r="F11" s="205" t="str">
        <f>IF(OR(SUM($E$11:$E$12)&lt;1,SUM($E$11:$E$12)&gt;1),"ERROR: Please re-enter percent values, total of all turbo prop aircraft scenarios should be equal to 100","")</f>
        <v/>
      </c>
    </row>
    <row r="12" spans="1:6" ht="15.75" thickBot="1" x14ac:dyDescent="0.3">
      <c r="A12" s="200"/>
      <c r="B12" s="168" t="s">
        <v>48</v>
      </c>
      <c r="C12" s="169" t="s">
        <v>42</v>
      </c>
      <c r="D12" s="171">
        <v>100</v>
      </c>
      <c r="E12" s="178">
        <f t="shared" si="0"/>
        <v>1</v>
      </c>
      <c r="F12" s="205" t="str">
        <f>IF(OR(SUM($E$11:$E$12)&lt;1,SUM($E$11:$E$12)&gt;1),"ERROR: Please re-enter pecent values, total of all turbo prop aircraft scenarios should be equal to 100","")</f>
        <v/>
      </c>
    </row>
    <row r="13" spans="1:6" ht="15.75" thickBot="1" x14ac:dyDescent="0.3">
      <c r="A13" s="200"/>
      <c r="B13" s="168" t="s">
        <v>40</v>
      </c>
      <c r="C13" s="169" t="s">
        <v>49</v>
      </c>
      <c r="D13" s="171">
        <v>0</v>
      </c>
      <c r="E13" s="178">
        <f t="shared" si="0"/>
        <v>0</v>
      </c>
      <c r="F13" s="205"/>
    </row>
    <row r="14" spans="1:6" x14ac:dyDescent="0.25">
      <c r="A14" s="200"/>
      <c r="B14" s="186" t="s">
        <v>50</v>
      </c>
      <c r="C14" s="187" t="s">
        <v>42</v>
      </c>
      <c r="D14" s="188">
        <v>100</v>
      </c>
      <c r="E14" s="178">
        <f t="shared" si="0"/>
        <v>1</v>
      </c>
      <c r="F14" s="205" t="str">
        <f>IF(OR(SUM($E$14:$E$15)&lt;1,SUM($E$14:$E$15)&gt;1),"ERROR: Please re-enter percent values, total of all piston scenarios should be equal to 100","")</f>
        <v/>
      </c>
    </row>
    <row r="15" spans="1:6" ht="15.75" thickBot="1" x14ac:dyDescent="0.3">
      <c r="A15" s="200"/>
      <c r="B15" s="168" t="s">
        <v>50</v>
      </c>
      <c r="C15" s="169" t="s">
        <v>51</v>
      </c>
      <c r="D15" s="171">
        <v>0</v>
      </c>
      <c r="E15" s="178">
        <f t="shared" si="0"/>
        <v>0</v>
      </c>
      <c r="F15" s="205" t="str">
        <f>IF(OR(SUM($E$14:$E$15)&lt;1,SUM($E$14:$E$15)&gt;1),"ERROR: Please re-enter percent values, total of all piston scenarios should be equal to 100","")</f>
        <v/>
      </c>
    </row>
    <row r="16" spans="1:6" x14ac:dyDescent="0.25">
      <c r="A16" s="200"/>
      <c r="B16" s="186" t="s">
        <v>41</v>
      </c>
      <c r="C16" s="187" t="s">
        <v>42</v>
      </c>
      <c r="D16" s="188">
        <v>100</v>
      </c>
      <c r="E16" s="178">
        <f t="shared" si="0"/>
        <v>1</v>
      </c>
      <c r="F16" s="205" t="str">
        <f t="shared" ref="F16:F23" si="1">IF(OR(SUM($E$16:$E$23)&lt;1,SUM($E$16:$E$23)&gt;1),"ERROR: Please re-enter percent values, total of all GSE scenarios should be equal to 100","")</f>
        <v/>
      </c>
    </row>
    <row r="17" spans="1:6" x14ac:dyDescent="0.25">
      <c r="A17" s="200"/>
      <c r="B17" s="166" t="s">
        <v>41</v>
      </c>
      <c r="C17" s="167" t="s">
        <v>44</v>
      </c>
      <c r="D17" s="170">
        <v>0</v>
      </c>
      <c r="E17" s="178">
        <f t="shared" si="0"/>
        <v>0</v>
      </c>
      <c r="F17" s="205" t="str">
        <f t="shared" si="1"/>
        <v/>
      </c>
    </row>
    <row r="18" spans="1:6" x14ac:dyDescent="0.25">
      <c r="A18" s="200"/>
      <c r="B18" s="166" t="s">
        <v>41</v>
      </c>
      <c r="C18" s="167" t="s">
        <v>45</v>
      </c>
      <c r="D18" s="170">
        <v>0</v>
      </c>
      <c r="E18" s="178">
        <f t="shared" si="0"/>
        <v>0</v>
      </c>
      <c r="F18" s="205" t="str">
        <f t="shared" si="1"/>
        <v/>
      </c>
    </row>
    <row r="19" spans="1:6" x14ac:dyDescent="0.25">
      <c r="A19" s="200"/>
      <c r="B19" s="166" t="s">
        <v>41</v>
      </c>
      <c r="C19" s="167" t="s">
        <v>47</v>
      </c>
      <c r="D19" s="170">
        <v>0</v>
      </c>
      <c r="E19" s="178">
        <f t="shared" si="0"/>
        <v>0</v>
      </c>
      <c r="F19" s="205" t="str">
        <f t="shared" si="1"/>
        <v/>
      </c>
    </row>
    <row r="20" spans="1:6" x14ac:dyDescent="0.25">
      <c r="A20" s="200"/>
      <c r="B20" s="166" t="s">
        <v>41</v>
      </c>
      <c r="C20" s="167" t="s">
        <v>46</v>
      </c>
      <c r="D20" s="170">
        <v>0</v>
      </c>
      <c r="E20" s="178">
        <f t="shared" si="0"/>
        <v>0</v>
      </c>
      <c r="F20" s="205" t="str">
        <f t="shared" si="1"/>
        <v/>
      </c>
    </row>
    <row r="21" spans="1:6" x14ac:dyDescent="0.25">
      <c r="A21" s="200"/>
      <c r="B21" s="166" t="s">
        <v>41</v>
      </c>
      <c r="C21" s="167" t="s">
        <v>56</v>
      </c>
      <c r="D21" s="170">
        <v>0</v>
      </c>
      <c r="E21" s="178">
        <f t="shared" si="0"/>
        <v>0</v>
      </c>
      <c r="F21" s="205" t="str">
        <f t="shared" si="1"/>
        <v/>
      </c>
    </row>
    <row r="22" spans="1:6" x14ac:dyDescent="0.25">
      <c r="A22" s="200"/>
      <c r="B22" s="166" t="s">
        <v>41</v>
      </c>
      <c r="C22" s="167" t="s">
        <v>58</v>
      </c>
      <c r="D22" s="170">
        <v>0</v>
      </c>
      <c r="E22" s="178">
        <f t="shared" si="0"/>
        <v>0</v>
      </c>
      <c r="F22" s="205" t="str">
        <f t="shared" si="1"/>
        <v/>
      </c>
    </row>
    <row r="23" spans="1:6" ht="15.75" thickBot="1" x14ac:dyDescent="0.3">
      <c r="A23" s="200"/>
      <c r="B23" s="168" t="s">
        <v>41</v>
      </c>
      <c r="C23" s="169" t="s">
        <v>59</v>
      </c>
      <c r="D23" s="171">
        <v>0</v>
      </c>
      <c r="E23" s="178">
        <f t="shared" si="0"/>
        <v>0</v>
      </c>
      <c r="F23" s="205" t="str">
        <f t="shared" si="1"/>
        <v/>
      </c>
    </row>
    <row r="24" spans="1:6" x14ac:dyDescent="0.25">
      <c r="A24" s="200"/>
      <c r="B24" s="186" t="s">
        <v>43</v>
      </c>
      <c r="C24" s="187" t="s">
        <v>42</v>
      </c>
      <c r="D24" s="188">
        <v>100</v>
      </c>
      <c r="E24" s="178">
        <f t="shared" si="0"/>
        <v>1</v>
      </c>
      <c r="F24" s="205" t="str">
        <f t="shared" ref="F24:F28" si="2">IF(OR(SUM($E$24:$E$29)&lt;1,SUM($E$24:$E$29)&gt;1),"ERROR: Please re-enter percent values, total of all roads scenarios should be equal to 100","")</f>
        <v/>
      </c>
    </row>
    <row r="25" spans="1:6" x14ac:dyDescent="0.25">
      <c r="A25" s="200"/>
      <c r="B25" s="166" t="s">
        <v>43</v>
      </c>
      <c r="C25" s="167" t="s">
        <v>56</v>
      </c>
      <c r="D25" s="170">
        <v>0</v>
      </c>
      <c r="E25" s="178">
        <f t="shared" si="0"/>
        <v>0</v>
      </c>
      <c r="F25" s="205" t="str">
        <f t="shared" si="2"/>
        <v/>
      </c>
    </row>
    <row r="26" spans="1:6" x14ac:dyDescent="0.25">
      <c r="A26" s="200"/>
      <c r="B26" s="166" t="s">
        <v>43</v>
      </c>
      <c r="C26" s="167" t="s">
        <v>60</v>
      </c>
      <c r="D26" s="170">
        <v>0</v>
      </c>
      <c r="E26" s="178">
        <f t="shared" si="0"/>
        <v>0</v>
      </c>
      <c r="F26" s="205" t="str">
        <f t="shared" si="2"/>
        <v/>
      </c>
    </row>
    <row r="27" spans="1:6" x14ac:dyDescent="0.25">
      <c r="A27" s="200"/>
      <c r="B27" s="166" t="s">
        <v>43</v>
      </c>
      <c r="C27" s="167" t="s">
        <v>58</v>
      </c>
      <c r="D27" s="170">
        <v>0</v>
      </c>
      <c r="E27" s="178">
        <f t="shared" si="0"/>
        <v>0</v>
      </c>
      <c r="F27" s="205" t="str">
        <f t="shared" si="2"/>
        <v/>
      </c>
    </row>
    <row r="28" spans="1:6" x14ac:dyDescent="0.25">
      <c r="A28" s="200"/>
      <c r="B28" s="166" t="s">
        <v>43</v>
      </c>
      <c r="C28" s="167" t="s">
        <v>59</v>
      </c>
      <c r="D28" s="170">
        <v>0</v>
      </c>
      <c r="E28" s="178">
        <f t="shared" si="0"/>
        <v>0</v>
      </c>
      <c r="F28" s="205" t="str">
        <f t="shared" si="2"/>
        <v/>
      </c>
    </row>
    <row r="29" spans="1:6" ht="15.75" thickBot="1" x14ac:dyDescent="0.3">
      <c r="A29" s="200"/>
      <c r="B29" s="168" t="s">
        <v>43</v>
      </c>
      <c r="C29" s="169" t="s">
        <v>57</v>
      </c>
      <c r="D29" s="171">
        <v>0</v>
      </c>
      <c r="E29" s="179">
        <f t="shared" si="0"/>
        <v>0</v>
      </c>
      <c r="F29" s="204"/>
    </row>
    <row r="30" spans="1:6" ht="15.75" thickBot="1" x14ac:dyDescent="0.3">
      <c r="A30" s="203"/>
      <c r="B30" s="204"/>
      <c r="C30" s="204"/>
      <c r="D30" s="204"/>
      <c r="E30" s="204"/>
      <c r="F30" s="204"/>
    </row>
    <row r="31" spans="1:6" ht="15.75" hidden="1" thickTop="1" x14ac:dyDescent="0.25"/>
    <row r="32" spans="1:6" ht="15.75" hidden="1" thickTop="1" x14ac:dyDescent="0.25"/>
  </sheetData>
  <sheetProtection password="FB90" sheet="1" objects="1" scenarios="1" selectLockedCells="1"/>
  <dataValidations xWindow="561" yWindow="321" count="3">
    <dataValidation type="decimal" allowBlank="1" showInputMessage="1" showErrorMessage="1" sqref="E8:E29">
      <formula1>0</formula1>
      <formula2>1</formula2>
    </dataValidation>
    <dataValidation allowBlank="1" showInputMessage="1" showErrorMessage="1" prompt="Scenarios based on the 5 Case Study Airports" sqref="C8:C29"/>
    <dataValidation type="decimal" allowBlank="1" showInputMessage="1" showErrorMessage="1" prompt="Enter value between 0 and 100, all the values for a source should add up to 100." sqref="D8:D29">
      <formula1>0</formula1>
      <formula2>100</formula2>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opLeftCell="B8" zoomScaleNormal="100" workbookViewId="0">
      <selection activeCell="B8" sqref="B8:R36"/>
    </sheetView>
  </sheetViews>
  <sheetFormatPr defaultColWidth="0" defaultRowHeight="15" zeroHeight="1" x14ac:dyDescent="0.25"/>
  <cols>
    <col min="1" max="1" width="4.7109375" style="139" customWidth="1"/>
    <col min="2" max="2" width="90.7109375" style="139" customWidth="1"/>
    <col min="3" max="5" width="10.7109375" style="139" customWidth="1"/>
    <col min="6" max="6" width="4.7109375" style="139" customWidth="1"/>
    <col min="7" max="18" width="0" style="139" hidden="1" customWidth="1"/>
    <col min="19" max="16384" width="9.140625" style="139" hidden="1"/>
  </cols>
  <sheetData>
    <row r="1" spans="1:6" s="113" customFormat="1" ht="9.9499999999999993" customHeight="1" thickTop="1" thickBot="1" x14ac:dyDescent="0.3">
      <c r="A1" s="120"/>
      <c r="B1" s="121"/>
      <c r="C1" s="122"/>
      <c r="D1" s="122"/>
      <c r="E1" s="122"/>
      <c r="F1" s="123"/>
    </row>
    <row r="2" spans="1:6" s="113" customFormat="1" ht="15" customHeight="1" thickTop="1" x14ac:dyDescent="0.25">
      <c r="A2" s="124"/>
      <c r="B2" s="125"/>
      <c r="C2" s="125"/>
      <c r="D2" s="125"/>
      <c r="E2" s="125"/>
      <c r="F2" s="126"/>
    </row>
    <row r="3" spans="1:6" s="113" customFormat="1" ht="15" customHeight="1" x14ac:dyDescent="0.25">
      <c r="A3" s="127"/>
      <c r="B3" s="128"/>
      <c r="C3" s="128"/>
      <c r="D3" s="128"/>
      <c r="E3" s="128"/>
      <c r="F3" s="129"/>
    </row>
    <row r="4" spans="1:6" s="113" customFormat="1" ht="15" customHeight="1" thickBot="1" x14ac:dyDescent="0.3">
      <c r="A4" s="130"/>
      <c r="B4" s="131"/>
      <c r="C4" s="131"/>
      <c r="D4" s="131"/>
      <c r="E4" s="131"/>
      <c r="F4" s="132"/>
    </row>
    <row r="5" spans="1:6" s="113" customFormat="1" ht="9.9499999999999993" customHeight="1" thickTop="1" x14ac:dyDescent="0.25">
      <c r="A5" s="133"/>
      <c r="B5" s="134"/>
      <c r="C5" s="134"/>
      <c r="D5" s="134"/>
      <c r="E5" s="134"/>
      <c r="F5" s="135"/>
    </row>
    <row r="6" spans="1:6" s="113" customFormat="1" ht="15.75" customHeight="1" x14ac:dyDescent="0.25">
      <c r="A6" s="133"/>
      <c r="B6" s="128" t="s">
        <v>114</v>
      </c>
      <c r="C6" s="134"/>
      <c r="D6" s="134"/>
      <c r="E6" s="134"/>
      <c r="F6" s="135"/>
    </row>
    <row r="7" spans="1:6" ht="15.75" thickBot="1" x14ac:dyDescent="0.3">
      <c r="A7" s="136"/>
      <c r="B7" s="137"/>
      <c r="C7" s="137"/>
      <c r="D7" s="137"/>
      <c r="E7" s="137"/>
      <c r="F7" s="138"/>
    </row>
    <row r="8" spans="1:6" ht="18.75" thickBot="1" x14ac:dyDescent="0.35">
      <c r="A8" s="136"/>
      <c r="B8" s="147" t="s">
        <v>99</v>
      </c>
      <c r="C8" s="148" t="s">
        <v>66</v>
      </c>
      <c r="D8" s="148" t="s">
        <v>65</v>
      </c>
      <c r="E8" s="148" t="s">
        <v>67</v>
      </c>
      <c r="F8" s="138"/>
    </row>
    <row r="9" spans="1:6" ht="18.75" thickBot="1" x14ac:dyDescent="0.3">
      <c r="A9" s="136"/>
      <c r="B9" s="145" t="s">
        <v>117</v>
      </c>
      <c r="C9" s="140">
        <f>-100*AVERAGE('Data - hidden'!$Z$13:$AD$13)</f>
        <v>0</v>
      </c>
      <c r="D9" s="140">
        <f>-100*MIN('Data - hidden'!$Z$13:$AD$13)</f>
        <v>0</v>
      </c>
      <c r="E9" s="140">
        <f>-100*MAX('Data - hidden'!$Z$13:$AD$13)</f>
        <v>0</v>
      </c>
      <c r="F9" s="138"/>
    </row>
    <row r="10" spans="1:6" ht="18.75" thickBot="1" x14ac:dyDescent="0.3">
      <c r="A10" s="136"/>
      <c r="B10" s="146" t="s">
        <v>92</v>
      </c>
      <c r="C10" s="140">
        <f>-100*AVERAGE('Data - hidden'!$Z$94:$AD$94)</f>
        <v>0</v>
      </c>
      <c r="D10" s="140">
        <f>-100*MIN('Data - hidden'!$Z$94:$AD$94)</f>
        <v>0</v>
      </c>
      <c r="E10" s="140">
        <f>-100*MAX('Data - hidden'!$Z$94:$AD$94)</f>
        <v>0</v>
      </c>
      <c r="F10" s="138"/>
    </row>
    <row r="11" spans="1:6" ht="18.75" thickBot="1" x14ac:dyDescent="0.3">
      <c r="A11" s="136"/>
      <c r="B11" s="146" t="s">
        <v>93</v>
      </c>
      <c r="C11" s="140">
        <f>-100*AVERAGE('Data - hidden'!$Z$101:$AD$101)</f>
        <v>0</v>
      </c>
      <c r="D11" s="140">
        <f>-100*MIN('Data - hidden'!$Z$101:$AD$101)</f>
        <v>0</v>
      </c>
      <c r="E11" s="140">
        <f>-100*MAX('Data - hidden'!$Z$101:$AD$101)</f>
        <v>0</v>
      </c>
      <c r="F11" s="138"/>
    </row>
    <row r="12" spans="1:6" ht="18.75" thickBot="1" x14ac:dyDescent="0.3">
      <c r="A12" s="136"/>
      <c r="B12" s="146" t="s">
        <v>94</v>
      </c>
      <c r="C12" s="140">
        <f>-100*AVERAGE('Data - hidden'!$Z$20:$AD$20)</f>
        <v>0</v>
      </c>
      <c r="D12" s="140">
        <f>-100*MIN('Data - hidden'!$Z$20:$AD$20)</f>
        <v>0</v>
      </c>
      <c r="E12" s="140">
        <f>-100*MAX('Data - hidden'!$Z$20:$AD$20)</f>
        <v>0</v>
      </c>
      <c r="F12" s="138"/>
    </row>
    <row r="13" spans="1:6" ht="18.75" thickBot="1" x14ac:dyDescent="0.3">
      <c r="A13" s="136"/>
      <c r="B13" s="146" t="s">
        <v>95</v>
      </c>
      <c r="C13" s="140">
        <f>-100*AVERAGE('Data - hidden'!$Z$24:$AD$24)</f>
        <v>0</v>
      </c>
      <c r="D13" s="140">
        <f>-100*MIN('Data - hidden'!$Z$24:$AD$24)</f>
        <v>0</v>
      </c>
      <c r="E13" s="140">
        <f>-100*MAX('Data - hidden'!$Z$24:$AD$24)</f>
        <v>0</v>
      </c>
      <c r="F13" s="138"/>
    </row>
    <row r="14" spans="1:6" ht="18.75" thickBot="1" x14ac:dyDescent="0.3">
      <c r="A14" s="136"/>
      <c r="B14" s="146" t="s">
        <v>118</v>
      </c>
      <c r="C14" s="140">
        <f>-100*AVERAGE('Data - hidden'!$Z$28:$AD$28)</f>
        <v>0</v>
      </c>
      <c r="D14" s="140">
        <f>-100*MIN('Data - hidden'!$Z$28:$AD$28)</f>
        <v>0</v>
      </c>
      <c r="E14" s="140">
        <f>-100*MAX('Data - hidden'!$Z$28:$AD$28)</f>
        <v>0</v>
      </c>
      <c r="F14" s="138"/>
    </row>
    <row r="15" spans="1:6" ht="18.75" thickBot="1" x14ac:dyDescent="0.3">
      <c r="A15" s="136"/>
      <c r="B15" s="146" t="s">
        <v>96</v>
      </c>
      <c r="C15" s="140">
        <f>-100*AVERAGE('Data - hidden'!$Z$36:$AD$36)</f>
        <v>0</v>
      </c>
      <c r="D15" s="140">
        <f>-100*MIN('Data - hidden'!$Z$36:$AD$36)</f>
        <v>0</v>
      </c>
      <c r="E15" s="140">
        <f>-100*MAX('Data - hidden'!$Z$36:$AD$36)</f>
        <v>0</v>
      </c>
      <c r="F15" s="138"/>
    </row>
    <row r="16" spans="1:6" ht="18.75" thickBot="1" x14ac:dyDescent="0.3">
      <c r="A16" s="136"/>
      <c r="B16" s="146" t="s">
        <v>97</v>
      </c>
      <c r="C16" s="140">
        <f>-100*AVERAGE('Data - hidden'!$Z$49:$AD$49)</f>
        <v>0</v>
      </c>
      <c r="D16" s="140">
        <f>-100*MIN('Data - hidden'!$Z$49:$AD$49)</f>
        <v>0</v>
      </c>
      <c r="E16" s="140">
        <f>-100*MAX('Data - hidden'!$Z$49:$AD$49)</f>
        <v>0</v>
      </c>
      <c r="F16" s="138"/>
    </row>
    <row r="17" spans="1:6" ht="18" x14ac:dyDescent="0.25">
      <c r="A17" s="136"/>
      <c r="B17" s="146" t="s">
        <v>98</v>
      </c>
      <c r="C17" s="140">
        <f>-100*AVERAGE('Data - hidden'!$Z$66:$AD$66)</f>
        <v>0</v>
      </c>
      <c r="D17" s="140">
        <f>-100*MIN('Data - hidden'!$Z$66:$AD$66)</f>
        <v>0</v>
      </c>
      <c r="E17" s="140">
        <f>-100*MAX('Data - hidden'!$Z$66:$AD$66)</f>
        <v>0</v>
      </c>
      <c r="F17" s="138"/>
    </row>
    <row r="18" spans="1:6" x14ac:dyDescent="0.25">
      <c r="A18" s="136"/>
      <c r="B18" s="137"/>
      <c r="C18" s="137"/>
      <c r="D18" s="137"/>
      <c r="E18" s="137"/>
      <c r="F18" s="138"/>
    </row>
    <row r="19" spans="1:6" x14ac:dyDescent="0.25">
      <c r="A19" s="136"/>
      <c r="B19" s="144" t="s">
        <v>61</v>
      </c>
      <c r="C19" s="144">
        <f>D9</f>
        <v>0</v>
      </c>
      <c r="D19" s="144">
        <f>E9</f>
        <v>0</v>
      </c>
      <c r="E19" s="144">
        <f>C9</f>
        <v>0</v>
      </c>
      <c r="F19" s="138"/>
    </row>
    <row r="20" spans="1:6" x14ac:dyDescent="0.25">
      <c r="A20" s="136"/>
      <c r="B20" s="144" t="s">
        <v>62</v>
      </c>
      <c r="C20" s="144">
        <f>D10</f>
        <v>0</v>
      </c>
      <c r="D20" s="144">
        <f>E10</f>
        <v>0</v>
      </c>
      <c r="E20" s="144">
        <f>C10</f>
        <v>0</v>
      </c>
      <c r="F20" s="138"/>
    </row>
    <row r="21" spans="1:6" x14ac:dyDescent="0.25">
      <c r="A21" s="136"/>
      <c r="B21" s="144" t="s">
        <v>63</v>
      </c>
      <c r="C21" s="144">
        <f>D11</f>
        <v>0</v>
      </c>
      <c r="D21" s="144">
        <f>E11</f>
        <v>0</v>
      </c>
      <c r="E21" s="144">
        <f>C11</f>
        <v>0</v>
      </c>
      <c r="F21" s="138"/>
    </row>
    <row r="22" spans="1:6" x14ac:dyDescent="0.25">
      <c r="A22" s="136"/>
      <c r="B22" s="144" t="s">
        <v>89</v>
      </c>
      <c r="C22" s="144">
        <f>D12</f>
        <v>0</v>
      </c>
      <c r="D22" s="144">
        <f>E12</f>
        <v>0</v>
      </c>
      <c r="E22" s="144">
        <f>C12</f>
        <v>0</v>
      </c>
      <c r="F22" s="138"/>
    </row>
    <row r="23" spans="1:6" x14ac:dyDescent="0.25">
      <c r="A23" s="136"/>
      <c r="B23" s="144" t="s">
        <v>50</v>
      </c>
      <c r="C23" s="144">
        <f>D13</f>
        <v>0</v>
      </c>
      <c r="D23" s="144">
        <f>E13</f>
        <v>0</v>
      </c>
      <c r="E23" s="144">
        <f>C13</f>
        <v>0</v>
      </c>
      <c r="F23" s="138"/>
    </row>
    <row r="24" spans="1:6" x14ac:dyDescent="0.25">
      <c r="A24" s="136"/>
      <c r="B24" s="144" t="s">
        <v>40</v>
      </c>
      <c r="C24" s="144">
        <f>D14</f>
        <v>0</v>
      </c>
      <c r="D24" s="144">
        <f>E14</f>
        <v>0</v>
      </c>
      <c r="E24" s="144">
        <f>C14</f>
        <v>0</v>
      </c>
      <c r="F24" s="138"/>
    </row>
    <row r="25" spans="1:6" x14ac:dyDescent="0.25">
      <c r="A25" s="136"/>
      <c r="B25" s="144" t="s">
        <v>41</v>
      </c>
      <c r="C25" s="144">
        <f t="shared" ref="C25:D27" si="0">D15</f>
        <v>0</v>
      </c>
      <c r="D25" s="144">
        <f t="shared" si="0"/>
        <v>0</v>
      </c>
      <c r="E25" s="144">
        <f t="shared" ref="E25:E27" si="1">C15</f>
        <v>0</v>
      </c>
      <c r="F25" s="138"/>
    </row>
    <row r="26" spans="1:6" x14ac:dyDescent="0.25">
      <c r="A26" s="136"/>
      <c r="B26" s="144" t="s">
        <v>43</v>
      </c>
      <c r="C26" s="144">
        <f t="shared" si="0"/>
        <v>0</v>
      </c>
      <c r="D26" s="144">
        <f t="shared" si="0"/>
        <v>0</v>
      </c>
      <c r="E26" s="144">
        <f t="shared" si="1"/>
        <v>0</v>
      </c>
      <c r="F26" s="138"/>
    </row>
    <row r="27" spans="1:6" x14ac:dyDescent="0.25">
      <c r="A27" s="136"/>
      <c r="B27" s="144" t="s">
        <v>86</v>
      </c>
      <c r="C27" s="144">
        <f t="shared" si="0"/>
        <v>0</v>
      </c>
      <c r="D27" s="144">
        <f t="shared" si="0"/>
        <v>0</v>
      </c>
      <c r="E27" s="144">
        <f t="shared" si="1"/>
        <v>0</v>
      </c>
      <c r="F27" s="138"/>
    </row>
    <row r="28" spans="1:6" x14ac:dyDescent="0.25">
      <c r="A28" s="136"/>
      <c r="B28" s="137"/>
      <c r="C28" s="137"/>
      <c r="D28" s="137"/>
      <c r="E28" s="137"/>
      <c r="F28" s="138"/>
    </row>
    <row r="29" spans="1:6" x14ac:dyDescent="0.25">
      <c r="A29" s="136"/>
      <c r="B29" s="137"/>
      <c r="C29" s="137"/>
      <c r="D29" s="137"/>
      <c r="E29" s="137"/>
      <c r="F29" s="138"/>
    </row>
    <row r="30" spans="1:6" x14ac:dyDescent="0.25">
      <c r="A30" s="136"/>
      <c r="B30" s="137"/>
      <c r="C30" s="137"/>
      <c r="D30" s="137"/>
      <c r="E30" s="137"/>
      <c r="F30" s="138"/>
    </row>
    <row r="31" spans="1:6" x14ac:dyDescent="0.25">
      <c r="A31" s="136"/>
      <c r="B31" s="137"/>
      <c r="C31" s="137"/>
      <c r="D31" s="137"/>
      <c r="E31" s="137"/>
      <c r="F31" s="138"/>
    </row>
    <row r="32" spans="1:6" x14ac:dyDescent="0.25">
      <c r="A32" s="136"/>
      <c r="B32" s="137"/>
      <c r="C32" s="137"/>
      <c r="D32" s="137"/>
      <c r="E32" s="137"/>
      <c r="F32" s="138"/>
    </row>
    <row r="33" spans="1:6" x14ac:dyDescent="0.25">
      <c r="A33" s="136"/>
      <c r="B33" s="137"/>
      <c r="C33" s="137"/>
      <c r="D33" s="137"/>
      <c r="E33" s="137"/>
      <c r="F33" s="138"/>
    </row>
    <row r="34" spans="1:6" x14ac:dyDescent="0.25">
      <c r="A34" s="136"/>
      <c r="B34" s="137"/>
      <c r="C34" s="137"/>
      <c r="D34" s="137"/>
      <c r="E34" s="137"/>
      <c r="F34" s="138"/>
    </row>
    <row r="35" spans="1:6" ht="15.75" thickBot="1" x14ac:dyDescent="0.3">
      <c r="A35" s="141"/>
      <c r="B35" s="142"/>
      <c r="C35" s="142"/>
      <c r="D35" s="142"/>
      <c r="E35" s="142"/>
      <c r="F35" s="143"/>
    </row>
    <row r="36" spans="1:6" ht="15.75" hidden="1" customHeight="1" thickTop="1" x14ac:dyDescent="0.25"/>
  </sheetData>
  <sheetProtection password="FB90" sheet="1" objects="1" scenarios="1" selectLockedCells="1" selectUnlockedCells="1"/>
  <dataValidations xWindow="918" yWindow="295" count="1">
    <dataValidation allowBlank="1" showInputMessage="1" showErrorMessage="1" prompt="Results are based on the 5 Case Study Airports" sqref="B28:E34 B18:E18"/>
  </dataValidations>
  <pageMargins left="0.7" right="0.7" top="0.75" bottom="0.75" header="0.3" footer="0.3"/>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9"/>
  <sheetViews>
    <sheetView workbookViewId="0"/>
  </sheetViews>
  <sheetFormatPr defaultRowHeight="15" x14ac:dyDescent="0.25"/>
  <cols>
    <col min="8" max="8" width="10.5703125" bestFit="1" customWidth="1"/>
    <col min="19" max="20" width="16.5703125" customWidth="1"/>
    <col min="31" max="31" width="13.85546875" bestFit="1" customWidth="1"/>
  </cols>
  <sheetData>
    <row r="1" spans="2:31" x14ac:dyDescent="0.25">
      <c r="B1" s="26" t="s">
        <v>72</v>
      </c>
      <c r="C1" s="27"/>
      <c r="D1" s="27"/>
      <c r="E1" s="27"/>
      <c r="F1" s="27"/>
      <c r="G1" s="27"/>
      <c r="H1" s="27"/>
      <c r="I1" s="27"/>
      <c r="J1" s="27"/>
      <c r="K1" s="27"/>
      <c r="L1" s="28"/>
      <c r="N1" s="53" t="s">
        <v>73</v>
      </c>
      <c r="O1" s="54"/>
      <c r="P1" s="54"/>
      <c r="Q1" s="54"/>
      <c r="R1" s="54"/>
      <c r="S1" s="55"/>
      <c r="T1" s="10"/>
      <c r="U1" s="84" t="s">
        <v>79</v>
      </c>
      <c r="V1" s="85"/>
      <c r="W1" s="85"/>
      <c r="X1" s="85"/>
      <c r="Y1" s="85"/>
      <c r="Z1" s="85"/>
      <c r="AA1" s="85"/>
      <c r="AB1" s="85"/>
      <c r="AC1" s="85"/>
      <c r="AD1" s="85"/>
      <c r="AE1" s="86"/>
    </row>
    <row r="2" spans="2:31" x14ac:dyDescent="0.25">
      <c r="B2" s="29"/>
      <c r="C2" s="30"/>
      <c r="D2" s="30"/>
      <c r="E2" s="30"/>
      <c r="F2" s="30"/>
      <c r="G2" s="30"/>
      <c r="H2" s="30"/>
      <c r="I2" s="30"/>
      <c r="J2" s="30"/>
      <c r="K2" s="30"/>
      <c r="L2" s="31"/>
      <c r="N2" s="56" t="s">
        <v>78</v>
      </c>
      <c r="O2" s="57"/>
      <c r="P2" s="57"/>
      <c r="Q2" s="57"/>
      <c r="R2" s="57"/>
      <c r="S2" s="58"/>
      <c r="T2" s="10"/>
      <c r="U2" s="87"/>
      <c r="V2" s="88"/>
      <c r="W2" s="88"/>
      <c r="X2" s="88"/>
      <c r="Y2" s="88"/>
      <c r="Z2" s="88"/>
      <c r="AA2" s="88"/>
      <c r="AB2" s="88"/>
      <c r="AC2" s="88"/>
      <c r="AD2" s="88"/>
      <c r="AE2" s="89"/>
    </row>
    <row r="3" spans="2:31" ht="15.75" thickBot="1" x14ac:dyDescent="0.3">
      <c r="B3" s="32" t="s">
        <v>0</v>
      </c>
      <c r="C3" s="30"/>
      <c r="D3" s="30"/>
      <c r="E3" s="30"/>
      <c r="F3" s="30"/>
      <c r="G3" s="30"/>
      <c r="H3" s="30"/>
      <c r="I3" s="30"/>
      <c r="J3" s="30"/>
      <c r="K3" s="30"/>
      <c r="L3" s="31"/>
      <c r="M3" s="2"/>
      <c r="N3" s="56"/>
      <c r="O3" s="57"/>
      <c r="P3" s="57"/>
      <c r="Q3" s="57"/>
      <c r="R3" s="57"/>
      <c r="S3" s="58"/>
      <c r="T3" s="10"/>
      <c r="U3" s="87"/>
      <c r="V3" s="88"/>
      <c r="W3" s="88"/>
      <c r="X3" s="88"/>
      <c r="Y3" s="88"/>
      <c r="Z3" s="88"/>
      <c r="AA3" s="88"/>
      <c r="AB3" s="88"/>
      <c r="AC3" s="88"/>
      <c r="AD3" s="88"/>
      <c r="AE3" s="89"/>
    </row>
    <row r="4" spans="2:31" ht="16.5" customHeight="1" thickTop="1" thickBot="1" x14ac:dyDescent="0.3">
      <c r="B4" s="33"/>
      <c r="C4" s="209" t="s">
        <v>1</v>
      </c>
      <c r="D4" s="209"/>
      <c r="E4" s="209"/>
      <c r="F4" s="209"/>
      <c r="G4" s="213"/>
      <c r="H4" s="214" t="s">
        <v>2</v>
      </c>
      <c r="I4" s="209"/>
      <c r="J4" s="209"/>
      <c r="K4" s="209"/>
      <c r="L4" s="213"/>
      <c r="M4" s="6"/>
      <c r="N4" s="59" t="s">
        <v>74</v>
      </c>
      <c r="O4" s="60"/>
      <c r="P4" s="60"/>
      <c r="Q4" s="60"/>
      <c r="R4" s="61"/>
      <c r="S4" s="58"/>
      <c r="T4" s="10"/>
      <c r="U4" s="215" t="s">
        <v>80</v>
      </c>
      <c r="V4" s="216"/>
      <c r="W4" s="216"/>
      <c r="X4" s="216"/>
      <c r="Y4" s="217"/>
      <c r="Z4" s="218" t="s">
        <v>2</v>
      </c>
      <c r="AA4" s="218"/>
      <c r="AB4" s="218"/>
      <c r="AC4" s="218"/>
      <c r="AD4" s="219"/>
      <c r="AE4" s="89"/>
    </row>
    <row r="5" spans="2:31" ht="15.75" thickBot="1" x14ac:dyDescent="0.3">
      <c r="B5" s="34" t="s">
        <v>3</v>
      </c>
      <c r="C5" s="12" t="s">
        <v>4</v>
      </c>
      <c r="D5" s="12" t="s">
        <v>5</v>
      </c>
      <c r="E5" s="12" t="s">
        <v>6</v>
      </c>
      <c r="F5" s="12" t="s">
        <v>7</v>
      </c>
      <c r="G5" s="13" t="s">
        <v>8</v>
      </c>
      <c r="H5" s="12" t="s">
        <v>4</v>
      </c>
      <c r="I5" s="12" t="s">
        <v>5</v>
      </c>
      <c r="J5" s="12" t="s">
        <v>6</v>
      </c>
      <c r="K5" s="12" t="s">
        <v>7</v>
      </c>
      <c r="L5" s="13" t="s">
        <v>8</v>
      </c>
      <c r="M5" s="6"/>
      <c r="N5" s="62" t="s">
        <v>4</v>
      </c>
      <c r="O5" s="63" t="s">
        <v>5</v>
      </c>
      <c r="P5" s="63" t="s">
        <v>6</v>
      </c>
      <c r="Q5" s="63" t="s">
        <v>7</v>
      </c>
      <c r="R5" s="64" t="s">
        <v>8</v>
      </c>
      <c r="S5" s="58" t="s">
        <v>76</v>
      </c>
      <c r="T5" s="10"/>
      <c r="U5" s="90" t="s">
        <v>4</v>
      </c>
      <c r="V5" s="91" t="s">
        <v>5</v>
      </c>
      <c r="W5" s="91" t="s">
        <v>6</v>
      </c>
      <c r="X5" s="91" t="s">
        <v>7</v>
      </c>
      <c r="Y5" s="92" t="s">
        <v>8</v>
      </c>
      <c r="Z5" s="93" t="s">
        <v>4</v>
      </c>
      <c r="AA5" s="94" t="s">
        <v>5</v>
      </c>
      <c r="AB5" s="94" t="s">
        <v>6</v>
      </c>
      <c r="AC5" s="94" t="s">
        <v>7</v>
      </c>
      <c r="AD5" s="95" t="s">
        <v>8</v>
      </c>
      <c r="AE5" s="89" t="s">
        <v>76</v>
      </c>
    </row>
    <row r="6" spans="2:31" ht="15.75" thickBot="1" x14ac:dyDescent="0.3">
      <c r="B6" s="35" t="s">
        <v>9</v>
      </c>
      <c r="C6" s="14">
        <v>44773.991621556837</v>
      </c>
      <c r="D6" s="14">
        <v>21403.954512802644</v>
      </c>
      <c r="E6" s="14">
        <v>20449.13844762661</v>
      </c>
      <c r="F6" s="14">
        <v>10326.359256546526</v>
      </c>
      <c r="G6" s="15">
        <v>2278.0192552845283</v>
      </c>
      <c r="H6" s="206"/>
      <c r="I6" s="207"/>
      <c r="J6" s="207"/>
      <c r="K6" s="207"/>
      <c r="L6" s="208"/>
      <c r="M6" s="7"/>
      <c r="N6" s="59">
        <f>C6*(1-INPUT!$E$10)</f>
        <v>0</v>
      </c>
      <c r="O6" s="65">
        <f>D6*(1-INPUT!$E$10)</f>
        <v>0</v>
      </c>
      <c r="P6" s="65">
        <f>E6*(1-INPUT!$E$10)</f>
        <v>0</v>
      </c>
      <c r="Q6" s="65">
        <f>F6*(1-INPUT!$E$10)</f>
        <v>0</v>
      </c>
      <c r="R6" s="66">
        <f>G6*(1-INPUT!$E$10)</f>
        <v>0</v>
      </c>
      <c r="S6" s="58" t="s">
        <v>77</v>
      </c>
      <c r="T6" s="10"/>
      <c r="U6" s="96">
        <f>(C6-SUM(N7:N8))</f>
        <v>44773.991621556837</v>
      </c>
      <c r="V6" s="97">
        <f>(D6-SUM(O7:O8))</f>
        <v>21403.954512802644</v>
      </c>
      <c r="W6" s="97">
        <f>(E6-SUM(P7:P8))</f>
        <v>20449.13844762661</v>
      </c>
      <c r="X6" s="97">
        <f>(F6-SUM(Q7:Q8))</f>
        <v>10326.359256546526</v>
      </c>
      <c r="Y6" s="98">
        <f>(G6-SUM(R7:R8))</f>
        <v>2278.0192552845283</v>
      </c>
      <c r="Z6" s="99">
        <f>(U6-C6)/C6</f>
        <v>0</v>
      </c>
      <c r="AA6" s="100">
        <f>(V6-D6)/D6</f>
        <v>0</v>
      </c>
      <c r="AB6" s="100">
        <f>(W6-E6)/E6</f>
        <v>0</v>
      </c>
      <c r="AC6" s="100">
        <f>(X6-F6)/F6</f>
        <v>0</v>
      </c>
      <c r="AD6" s="101">
        <f>(Y6-G6)/G6</f>
        <v>0</v>
      </c>
      <c r="AE6" s="89" t="s">
        <v>77</v>
      </c>
    </row>
    <row r="7" spans="2:31" ht="16.5" customHeight="1" thickBot="1" x14ac:dyDescent="0.3">
      <c r="B7" s="35" t="s">
        <v>10</v>
      </c>
      <c r="C7" s="16">
        <v>22601.53527923713</v>
      </c>
      <c r="D7" s="16">
        <v>10468.282604965118</v>
      </c>
      <c r="E7" s="16">
        <v>10318.119903788182</v>
      </c>
      <c r="F7" s="16">
        <v>5171.0174788478726</v>
      </c>
      <c r="G7" s="17">
        <v>1139.6150730248237</v>
      </c>
      <c r="H7" s="18">
        <f>+(C7-C$6)/C$6*100</f>
        <v>-49.520839083832271</v>
      </c>
      <c r="I7" s="18">
        <f t="shared" ref="I7:L8" si="0">+(D7-D$6)/D$6*100</f>
        <v>-51.091829321990112</v>
      </c>
      <c r="J7" s="18">
        <f t="shared" si="0"/>
        <v>-49.542520188738152</v>
      </c>
      <c r="K7" s="18">
        <f t="shared" si="0"/>
        <v>-49.924098606489594</v>
      </c>
      <c r="L7" s="36">
        <f t="shared" si="0"/>
        <v>-49.973422288632769</v>
      </c>
      <c r="M7" s="8"/>
      <c r="N7" s="59">
        <f>(C$6-C7)*INPUT!$E$8</f>
        <v>0</v>
      </c>
      <c r="O7" s="65">
        <f>(D$6-D7)*INPUT!$E$8</f>
        <v>0</v>
      </c>
      <c r="P7" s="65">
        <f>(E$6-E7)*INPUT!$E$8</f>
        <v>0</v>
      </c>
      <c r="Q7" s="65">
        <f>(F$6-F7)*INPUT!$E$8</f>
        <v>0</v>
      </c>
      <c r="R7" s="66">
        <f>(G$6-G7)*INPUT!$E$8</f>
        <v>0</v>
      </c>
      <c r="S7" s="58" t="s">
        <v>77</v>
      </c>
      <c r="T7" s="10"/>
      <c r="U7" s="87"/>
      <c r="V7" s="88"/>
      <c r="W7" s="88"/>
      <c r="X7" s="88"/>
      <c r="Y7" s="88"/>
      <c r="Z7" s="88"/>
      <c r="AA7" s="88"/>
      <c r="AB7" s="88"/>
      <c r="AC7" s="88"/>
      <c r="AD7" s="88"/>
      <c r="AE7" s="89"/>
    </row>
    <row r="8" spans="2:31" ht="15.75" thickBot="1" x14ac:dyDescent="0.3">
      <c r="B8" s="35" t="s">
        <v>11</v>
      </c>
      <c r="C8" s="16">
        <v>24509.097244611345</v>
      </c>
      <c r="D8" s="16">
        <v>11813.224897994098</v>
      </c>
      <c r="E8" s="16">
        <v>11422.447208394195</v>
      </c>
      <c r="F8" s="16">
        <v>5729.2519146370614</v>
      </c>
      <c r="G8" s="17">
        <v>1265.630855799254</v>
      </c>
      <c r="H8" s="18">
        <f t="shared" ref="H8" si="1">+(C8-C$6)/C$6*100</f>
        <v>-45.260414903880893</v>
      </c>
      <c r="I8" s="18">
        <f t="shared" si="0"/>
        <v>-44.808213403144315</v>
      </c>
      <c r="J8" s="18">
        <f t="shared" si="0"/>
        <v>-44.14215915428985</v>
      </c>
      <c r="K8" s="18">
        <f t="shared" si="0"/>
        <v>-44.518181361887734</v>
      </c>
      <c r="L8" s="36">
        <f t="shared" si="0"/>
        <v>-44.441608521821969</v>
      </c>
      <c r="M8" s="8"/>
      <c r="N8" s="59">
        <f>(C$6-C8)*INPUT!$E$9</f>
        <v>0</v>
      </c>
      <c r="O8" s="65">
        <f>(D$6-D8)*INPUT!$E$9</f>
        <v>0</v>
      </c>
      <c r="P8" s="65">
        <f>(E$6-E8)*INPUT!$E$9</f>
        <v>0</v>
      </c>
      <c r="Q8" s="65">
        <f>(F$6-F8)*INPUT!$E$9</f>
        <v>0</v>
      </c>
      <c r="R8" s="66">
        <f>(G$6-G8)*INPUT!$E$9</f>
        <v>0</v>
      </c>
      <c r="S8" s="58" t="s">
        <v>77</v>
      </c>
      <c r="T8" s="10"/>
      <c r="U8" s="102"/>
      <c r="V8" s="103"/>
      <c r="W8" s="103"/>
      <c r="X8" s="103"/>
      <c r="Y8" s="103"/>
      <c r="Z8" s="88"/>
      <c r="AA8" s="88"/>
      <c r="AB8" s="88"/>
      <c r="AC8" s="88"/>
      <c r="AD8" s="88"/>
      <c r="AE8" s="89"/>
    </row>
    <row r="9" spans="2:31" x14ac:dyDescent="0.25">
      <c r="B9" s="29"/>
      <c r="C9" s="30"/>
      <c r="D9" s="30"/>
      <c r="E9" s="30"/>
      <c r="F9" s="30"/>
      <c r="G9" s="30"/>
      <c r="H9" s="30"/>
      <c r="I9" s="30"/>
      <c r="J9" s="30"/>
      <c r="K9" s="30"/>
      <c r="L9" s="31"/>
      <c r="M9" s="2"/>
      <c r="N9" s="56"/>
      <c r="O9" s="57"/>
      <c r="P9" s="57"/>
      <c r="Q9" s="57"/>
      <c r="R9" s="57"/>
      <c r="S9" s="58"/>
      <c r="T9" s="10"/>
      <c r="U9" s="87"/>
      <c r="V9" s="88"/>
      <c r="W9" s="88"/>
      <c r="X9" s="88"/>
      <c r="Y9" s="88"/>
      <c r="Z9" s="88"/>
      <c r="AA9" s="88"/>
      <c r="AB9" s="88"/>
      <c r="AC9" s="88"/>
      <c r="AD9" s="88"/>
      <c r="AE9" s="89"/>
    </row>
    <row r="10" spans="2:31" ht="15.75" thickBot="1" x14ac:dyDescent="0.3">
      <c r="B10" s="32" t="s">
        <v>71</v>
      </c>
      <c r="C10" s="30"/>
      <c r="D10" s="30"/>
      <c r="E10" s="30"/>
      <c r="F10" s="30"/>
      <c r="G10" s="30"/>
      <c r="H10" s="30"/>
      <c r="I10" s="30"/>
      <c r="J10" s="30"/>
      <c r="K10" s="30"/>
      <c r="L10" s="31"/>
      <c r="M10" s="2"/>
      <c r="N10" s="56"/>
      <c r="O10" s="57"/>
      <c r="P10" s="57"/>
      <c r="Q10" s="57"/>
      <c r="R10" s="57"/>
      <c r="S10" s="58"/>
      <c r="T10" s="10"/>
      <c r="U10" s="87"/>
      <c r="V10" s="88"/>
      <c r="W10" s="88"/>
      <c r="X10" s="88"/>
      <c r="Y10" s="88"/>
      <c r="Z10" s="88"/>
      <c r="AA10" s="88"/>
      <c r="AB10" s="88"/>
      <c r="AC10" s="88"/>
      <c r="AD10" s="88"/>
      <c r="AE10" s="89"/>
    </row>
    <row r="11" spans="2:31" ht="16.5" thickTop="1" thickBot="1" x14ac:dyDescent="0.3">
      <c r="B11" s="33"/>
      <c r="C11" s="209" t="s">
        <v>1</v>
      </c>
      <c r="D11" s="209"/>
      <c r="E11" s="209"/>
      <c r="F11" s="209"/>
      <c r="G11" s="209"/>
      <c r="H11" s="210" t="s">
        <v>2</v>
      </c>
      <c r="I11" s="211"/>
      <c r="J11" s="211"/>
      <c r="K11" s="211"/>
      <c r="L11" s="212"/>
      <c r="M11" s="2"/>
      <c r="N11" s="59" t="s">
        <v>74</v>
      </c>
      <c r="O11" s="60"/>
      <c r="P11" s="60"/>
      <c r="Q11" s="60"/>
      <c r="R11" s="61"/>
      <c r="S11" s="58"/>
      <c r="T11" s="10"/>
      <c r="U11" s="215" t="s">
        <v>81</v>
      </c>
      <c r="V11" s="216"/>
      <c r="W11" s="216"/>
      <c r="X11" s="216"/>
      <c r="Y11" s="217"/>
      <c r="Z11" s="218" t="s">
        <v>2</v>
      </c>
      <c r="AA11" s="218"/>
      <c r="AB11" s="218"/>
      <c r="AC11" s="218"/>
      <c r="AD11" s="219"/>
      <c r="AE11" s="89"/>
    </row>
    <row r="12" spans="2:31" ht="15.75" thickBot="1" x14ac:dyDescent="0.3">
      <c r="B12" s="34" t="s">
        <v>3</v>
      </c>
      <c r="C12" s="12" t="s">
        <v>4</v>
      </c>
      <c r="D12" s="12" t="s">
        <v>5</v>
      </c>
      <c r="E12" s="12" t="s">
        <v>6</v>
      </c>
      <c r="F12" s="12" t="s">
        <v>7</v>
      </c>
      <c r="G12" s="12" t="s">
        <v>8</v>
      </c>
      <c r="H12" s="43" t="s">
        <v>4</v>
      </c>
      <c r="I12" s="12" t="s">
        <v>5</v>
      </c>
      <c r="J12" s="12" t="s">
        <v>6</v>
      </c>
      <c r="K12" s="12" t="s">
        <v>7</v>
      </c>
      <c r="L12" s="13" t="s">
        <v>8</v>
      </c>
      <c r="M12" s="2"/>
      <c r="N12" s="62" t="s">
        <v>4</v>
      </c>
      <c r="O12" s="63" t="s">
        <v>5</v>
      </c>
      <c r="P12" s="63" t="s">
        <v>6</v>
      </c>
      <c r="Q12" s="63" t="s">
        <v>7</v>
      </c>
      <c r="R12" s="64" t="s">
        <v>8</v>
      </c>
      <c r="S12" s="58" t="s">
        <v>76</v>
      </c>
      <c r="T12" s="10"/>
      <c r="U12" s="90" t="s">
        <v>4</v>
      </c>
      <c r="V12" s="91" t="s">
        <v>5</v>
      </c>
      <c r="W12" s="91" t="s">
        <v>6</v>
      </c>
      <c r="X12" s="91" t="s">
        <v>7</v>
      </c>
      <c r="Y12" s="92" t="s">
        <v>8</v>
      </c>
      <c r="Z12" s="93" t="s">
        <v>4</v>
      </c>
      <c r="AA12" s="94" t="s">
        <v>5</v>
      </c>
      <c r="AB12" s="94" t="s">
        <v>6</v>
      </c>
      <c r="AC12" s="94" t="s">
        <v>7</v>
      </c>
      <c r="AD12" s="95" t="s">
        <v>8</v>
      </c>
      <c r="AE12" s="89" t="s">
        <v>76</v>
      </c>
    </row>
    <row r="13" spans="2:31" ht="15.75" thickBot="1" x14ac:dyDescent="0.3">
      <c r="B13" s="35" t="s">
        <v>9</v>
      </c>
      <c r="C13" s="14">
        <v>32157.047288556838</v>
      </c>
      <c r="D13" s="14">
        <v>17603.606131802644</v>
      </c>
      <c r="E13" s="14">
        <v>16646.905161626612</v>
      </c>
      <c r="F13" s="14">
        <v>7596.4577835465279</v>
      </c>
      <c r="G13" s="14">
        <v>1852.6294232845285</v>
      </c>
      <c r="H13" s="29"/>
      <c r="I13" s="30"/>
      <c r="J13" s="30"/>
      <c r="K13" s="30"/>
      <c r="L13" s="31"/>
      <c r="M13" s="2"/>
      <c r="N13" s="59">
        <f>C13*(1-INPUT!$E$10)</f>
        <v>0</v>
      </c>
      <c r="O13" s="65">
        <f>D13*(1-INPUT!$E$10)</f>
        <v>0</v>
      </c>
      <c r="P13" s="65">
        <f>E13*(1-INPUT!$E$10)</f>
        <v>0</v>
      </c>
      <c r="Q13" s="65">
        <f>F13*(1-INPUT!$E$10)</f>
        <v>0</v>
      </c>
      <c r="R13" s="66">
        <f>G13*(1-INPUT!$E$10)</f>
        <v>0</v>
      </c>
      <c r="S13" s="58" t="s">
        <v>77</v>
      </c>
      <c r="T13" s="10"/>
      <c r="U13" s="107">
        <f>(C13-SUM(N14:N15))</f>
        <v>32157.047288556838</v>
      </c>
      <c r="V13" s="108">
        <f>(D13-SUM(O14:O15))</f>
        <v>17603.606131802644</v>
      </c>
      <c r="W13" s="108">
        <f>(E13-SUM(P14:P15))</f>
        <v>16646.905161626612</v>
      </c>
      <c r="X13" s="108">
        <f>(F13-SUM(Q14:Q15))</f>
        <v>7596.4577835465279</v>
      </c>
      <c r="Y13" s="108">
        <f>(G13-SUM(R14:R15))</f>
        <v>1852.6294232845285</v>
      </c>
      <c r="Z13" s="109">
        <f>(U13-C13)/C13</f>
        <v>0</v>
      </c>
      <c r="AA13" s="110">
        <f>(V13-D13)/D13</f>
        <v>0</v>
      </c>
      <c r="AB13" s="110">
        <f>(W13-E13)/E13</f>
        <v>0</v>
      </c>
      <c r="AC13" s="110">
        <f>(X13-F13)/F13</f>
        <v>0</v>
      </c>
      <c r="AD13" s="111">
        <f>(Y13-G13)/G13</f>
        <v>0</v>
      </c>
      <c r="AE13" s="89" t="s">
        <v>77</v>
      </c>
    </row>
    <row r="14" spans="2:31" ht="15.75" thickBot="1" x14ac:dyDescent="0.3">
      <c r="B14" s="35" t="s">
        <v>10</v>
      </c>
      <c r="C14" s="14">
        <v>15592.121760903798</v>
      </c>
      <c r="D14" s="14">
        <v>8356.9779488540062</v>
      </c>
      <c r="E14" s="14">
        <v>8178.4192524948794</v>
      </c>
      <c r="F14" s="14">
        <v>3654.1462214130524</v>
      </c>
      <c r="G14" s="14">
        <v>903.28738858037934</v>
      </c>
      <c r="H14" s="48">
        <f>-100*(C$13-C14)/C$13</f>
        <v>-51.512582542202829</v>
      </c>
      <c r="I14" s="49">
        <f t="shared" ref="I14:I15" si="2">-100*(D$13-D14)/D$13</f>
        <v>-52.526897691966056</v>
      </c>
      <c r="J14" s="49">
        <f t="shared" ref="J14:J15" si="3">-100*(E$13-E14)/E$13</f>
        <v>-50.871232982408934</v>
      </c>
      <c r="K14" s="49">
        <f t="shared" ref="K14:K15" si="4">-100*(F$13-F14)/F$13</f>
        <v>-51.896708630070798</v>
      </c>
      <c r="L14" s="50">
        <f t="shared" ref="L14:L15" si="5">-100*(G$13-G14)/G$13</f>
        <v>-51.242953543351362</v>
      </c>
      <c r="M14" s="9"/>
      <c r="N14" s="75">
        <f>(C$13-C14)*INPUT!$E$8</f>
        <v>0</v>
      </c>
      <c r="O14" s="78">
        <f>(D$13-D14)*INPUT!$E$8</f>
        <v>0</v>
      </c>
      <c r="P14" s="78">
        <f>(E$13-E14)*INPUT!$E$8</f>
        <v>0</v>
      </c>
      <c r="Q14" s="78">
        <f>(F$13-F14)*INPUT!$E$8</f>
        <v>0</v>
      </c>
      <c r="R14" s="79">
        <f>(G$13-G14)*INPUT!$E$8</f>
        <v>0</v>
      </c>
      <c r="S14" s="58" t="s">
        <v>77</v>
      </c>
      <c r="T14" s="10"/>
      <c r="U14" s="87"/>
      <c r="V14" s="88"/>
      <c r="W14" s="88"/>
      <c r="X14" s="88"/>
      <c r="Y14" s="88"/>
      <c r="Z14" s="88"/>
      <c r="AA14" s="88"/>
      <c r="AB14" s="88"/>
      <c r="AC14" s="88"/>
      <c r="AD14" s="88"/>
      <c r="AE14" s="89"/>
    </row>
    <row r="15" spans="2:31" ht="15.75" thickBot="1" x14ac:dyDescent="0.3">
      <c r="B15" s="35" t="s">
        <v>11</v>
      </c>
      <c r="C15" s="14">
        <v>17499.68372627801</v>
      </c>
      <c r="D15" s="14">
        <v>9701.9202418829864</v>
      </c>
      <c r="E15" s="14">
        <v>9282.7465571008943</v>
      </c>
      <c r="F15" s="14">
        <v>4212.3806572022422</v>
      </c>
      <c r="G15" s="14">
        <v>1029.3031713548096</v>
      </c>
      <c r="H15" s="45">
        <f t="shared" ref="H15" si="6">-100*(C$13-C15)/C$13</f>
        <v>-45.580564131877509</v>
      </c>
      <c r="I15" s="46">
        <f t="shared" si="2"/>
        <v>-44.886745538145654</v>
      </c>
      <c r="J15" s="46">
        <f t="shared" si="3"/>
        <v>-44.237403487472903</v>
      </c>
      <c r="K15" s="46">
        <f t="shared" si="4"/>
        <v>-44.548093634825349</v>
      </c>
      <c r="L15" s="47">
        <f t="shared" si="5"/>
        <v>-44.44095735401001</v>
      </c>
      <c r="M15" s="9"/>
      <c r="N15" s="59">
        <f>(C$13-C15)*INPUT!$E$9</f>
        <v>0</v>
      </c>
      <c r="O15" s="65">
        <f>(D$13-D15)*INPUT!$E$9</f>
        <v>0</v>
      </c>
      <c r="P15" s="65">
        <f>(E$13-E15)*INPUT!$E$9</f>
        <v>0</v>
      </c>
      <c r="Q15" s="65">
        <f>(F$13-F15)*INPUT!$E$9</f>
        <v>0</v>
      </c>
      <c r="R15" s="66">
        <f>(G$13-G15)*INPUT!$E$9</f>
        <v>0</v>
      </c>
      <c r="S15" s="58" t="s">
        <v>77</v>
      </c>
      <c r="T15" s="10"/>
      <c r="U15" s="87"/>
      <c r="V15" s="88"/>
      <c r="W15" s="88"/>
      <c r="X15" s="88"/>
      <c r="Y15" s="88"/>
      <c r="Z15" s="88"/>
      <c r="AA15" s="88"/>
      <c r="AB15" s="88"/>
      <c r="AC15" s="88"/>
      <c r="AD15" s="88"/>
      <c r="AE15" s="89"/>
    </row>
    <row r="16" spans="2:31" x14ac:dyDescent="0.25">
      <c r="B16" s="39"/>
      <c r="C16" s="19"/>
      <c r="D16" s="19"/>
      <c r="E16" s="19"/>
      <c r="F16" s="19"/>
      <c r="G16" s="19"/>
      <c r="H16" s="30"/>
      <c r="I16" s="30"/>
      <c r="J16" s="30"/>
      <c r="K16" s="30"/>
      <c r="L16" s="31"/>
      <c r="M16" s="2"/>
      <c r="N16" s="56"/>
      <c r="O16" s="57"/>
      <c r="P16" s="57"/>
      <c r="Q16" s="57"/>
      <c r="R16" s="57"/>
      <c r="S16" s="58"/>
      <c r="T16" s="10"/>
      <c r="U16" s="87"/>
      <c r="V16" s="88"/>
      <c r="W16" s="88"/>
      <c r="X16" s="88"/>
      <c r="Y16" s="88"/>
      <c r="Z16" s="88"/>
      <c r="AA16" s="88"/>
      <c r="AB16" s="88"/>
      <c r="AC16" s="88"/>
      <c r="AD16" s="88"/>
      <c r="AE16" s="89"/>
    </row>
    <row r="17" spans="1:31" ht="15.75" thickBot="1" x14ac:dyDescent="0.3">
      <c r="B17" s="32" t="s">
        <v>55</v>
      </c>
      <c r="C17" s="19"/>
      <c r="D17" s="19"/>
      <c r="E17" s="19"/>
      <c r="F17" s="19"/>
      <c r="G17" s="19"/>
      <c r="H17" s="30"/>
      <c r="I17" s="30"/>
      <c r="J17" s="30"/>
      <c r="K17" s="30"/>
      <c r="L17" s="31"/>
      <c r="M17" s="2"/>
      <c r="N17" s="56"/>
      <c r="O17" s="57"/>
      <c r="P17" s="57"/>
      <c r="Q17" s="57"/>
      <c r="R17" s="57"/>
      <c r="S17" s="58"/>
      <c r="T17" s="10"/>
      <c r="U17" s="87"/>
      <c r="V17" s="88"/>
      <c r="W17" s="88"/>
      <c r="X17" s="88"/>
      <c r="Y17" s="88"/>
      <c r="Z17" s="88"/>
      <c r="AA17" s="88"/>
      <c r="AB17" s="88"/>
      <c r="AC17" s="88"/>
      <c r="AD17" s="88"/>
      <c r="AE17" s="89"/>
    </row>
    <row r="18" spans="1:31" ht="16.5" thickTop="1" thickBot="1" x14ac:dyDescent="0.3">
      <c r="A18" s="3"/>
      <c r="B18" s="33"/>
      <c r="C18" s="209" t="s">
        <v>1</v>
      </c>
      <c r="D18" s="209"/>
      <c r="E18" s="209"/>
      <c r="F18" s="209"/>
      <c r="G18" s="209"/>
      <c r="H18" s="210" t="s">
        <v>2</v>
      </c>
      <c r="I18" s="211"/>
      <c r="J18" s="211"/>
      <c r="K18" s="211"/>
      <c r="L18" s="212"/>
      <c r="M18" s="10"/>
      <c r="N18" s="59" t="s">
        <v>74</v>
      </c>
      <c r="O18" s="60"/>
      <c r="P18" s="60"/>
      <c r="Q18" s="60"/>
      <c r="R18" s="61"/>
      <c r="S18" s="58"/>
      <c r="T18" s="10"/>
      <c r="U18" s="215" t="s">
        <v>82</v>
      </c>
      <c r="V18" s="216"/>
      <c r="W18" s="216"/>
      <c r="X18" s="216"/>
      <c r="Y18" s="217"/>
      <c r="Z18" s="218" t="s">
        <v>2</v>
      </c>
      <c r="AA18" s="218"/>
      <c r="AB18" s="218"/>
      <c r="AC18" s="218"/>
      <c r="AD18" s="219"/>
      <c r="AE18" s="89"/>
    </row>
    <row r="19" spans="1:31" ht="16.5" customHeight="1" thickTop="1" thickBot="1" x14ac:dyDescent="0.3">
      <c r="A19" s="4"/>
      <c r="B19" s="33" t="s">
        <v>3</v>
      </c>
      <c r="C19" s="11" t="s">
        <v>4</v>
      </c>
      <c r="D19" s="20" t="s">
        <v>5</v>
      </c>
      <c r="E19" s="20" t="s">
        <v>6</v>
      </c>
      <c r="F19" s="20" t="s">
        <v>7</v>
      </c>
      <c r="G19" s="20" t="s">
        <v>8</v>
      </c>
      <c r="H19" s="43" t="s">
        <v>4</v>
      </c>
      <c r="I19" s="12" t="s">
        <v>5</v>
      </c>
      <c r="J19" s="12" t="s">
        <v>6</v>
      </c>
      <c r="K19" s="12" t="s">
        <v>7</v>
      </c>
      <c r="L19" s="13" t="s">
        <v>8</v>
      </c>
      <c r="M19" s="10"/>
      <c r="N19" s="62" t="s">
        <v>4</v>
      </c>
      <c r="O19" s="63" t="s">
        <v>5</v>
      </c>
      <c r="P19" s="63" t="s">
        <v>6</v>
      </c>
      <c r="Q19" s="63" t="s">
        <v>7</v>
      </c>
      <c r="R19" s="64" t="s">
        <v>8</v>
      </c>
      <c r="S19" s="58" t="s">
        <v>76</v>
      </c>
      <c r="T19" s="10"/>
      <c r="U19" s="90" t="s">
        <v>4</v>
      </c>
      <c r="V19" s="91" t="s">
        <v>5</v>
      </c>
      <c r="W19" s="91" t="s">
        <v>6</v>
      </c>
      <c r="X19" s="91" t="s">
        <v>7</v>
      </c>
      <c r="Y19" s="92" t="s">
        <v>8</v>
      </c>
      <c r="Z19" s="93" t="s">
        <v>4</v>
      </c>
      <c r="AA19" s="94" t="s">
        <v>5</v>
      </c>
      <c r="AB19" s="94" t="s">
        <v>6</v>
      </c>
      <c r="AC19" s="94" t="s">
        <v>7</v>
      </c>
      <c r="AD19" s="95" t="s">
        <v>8</v>
      </c>
      <c r="AE19" s="89" t="s">
        <v>76</v>
      </c>
    </row>
    <row r="20" spans="1:31" ht="15.75" thickBot="1" x14ac:dyDescent="0.3">
      <c r="A20" s="5"/>
      <c r="B20" s="40" t="s">
        <v>9</v>
      </c>
      <c r="C20" s="21">
        <v>3337.256960374044</v>
      </c>
      <c r="D20" s="22">
        <v>985.41699633648648</v>
      </c>
      <c r="E20" s="22">
        <v>4118.9293048969912</v>
      </c>
      <c r="F20" s="22">
        <v>1266.1259483637386</v>
      </c>
      <c r="G20" s="22">
        <v>2188.8181132116497</v>
      </c>
      <c r="H20" s="29"/>
      <c r="I20" s="30"/>
      <c r="J20" s="30"/>
      <c r="K20" s="30"/>
      <c r="L20" s="31"/>
      <c r="M20" s="10"/>
      <c r="N20" s="59">
        <f>C20*(1-INPUT!$E$12)</f>
        <v>0</v>
      </c>
      <c r="O20" s="65">
        <f>D20*(1-INPUT!$E$12)</f>
        <v>0</v>
      </c>
      <c r="P20" s="65">
        <f>E20*(1-INPUT!$E$12)</f>
        <v>0</v>
      </c>
      <c r="Q20" s="65">
        <f>F20*(1-INPUT!$E$12)</f>
        <v>0</v>
      </c>
      <c r="R20" s="66">
        <f>G20*(1-INPUT!$E$12)</f>
        <v>0</v>
      </c>
      <c r="S20" s="58" t="s">
        <v>77</v>
      </c>
      <c r="T20" s="10"/>
      <c r="U20" s="107">
        <f>(C20-N21)</f>
        <v>3337.256960374044</v>
      </c>
      <c r="V20" s="108">
        <f>(D20-O21)</f>
        <v>985.41699633648648</v>
      </c>
      <c r="W20" s="108">
        <f>(E20-P21)</f>
        <v>4118.9293048969912</v>
      </c>
      <c r="X20" s="108">
        <f>(F20-Q21)</f>
        <v>1266.1259483637386</v>
      </c>
      <c r="Y20" s="108">
        <f>(G20-R21)</f>
        <v>2188.8181132116497</v>
      </c>
      <c r="Z20" s="109">
        <f>(U20-C20)/C20</f>
        <v>0</v>
      </c>
      <c r="AA20" s="110">
        <f>(V20-D20)/D20</f>
        <v>0</v>
      </c>
      <c r="AB20" s="110">
        <f>(W20-E20)/E20</f>
        <v>0</v>
      </c>
      <c r="AC20" s="110">
        <f>(X20-F20)/F20</f>
        <v>0</v>
      </c>
      <c r="AD20" s="111">
        <f>(Y20-G20)/G20</f>
        <v>0</v>
      </c>
      <c r="AE20" s="89" t="s">
        <v>77</v>
      </c>
    </row>
    <row r="21" spans="1:31" ht="15.75" thickBot="1" x14ac:dyDescent="0.3">
      <c r="A21" s="5"/>
      <c r="B21" s="40" t="s">
        <v>10</v>
      </c>
      <c r="C21" s="21">
        <v>1684.2506836648968</v>
      </c>
      <c r="D21" s="22">
        <v>498.68338353728274</v>
      </c>
      <c r="E21" s="22">
        <v>2094.4859675480097</v>
      </c>
      <c r="F21" s="22">
        <v>642.21822288511464</v>
      </c>
      <c r="G21" s="22">
        <v>1107.4629486167401</v>
      </c>
      <c r="H21" s="48">
        <f>-100*(C20-C21)/C20</f>
        <v>-49.531884908373257</v>
      </c>
      <c r="I21" s="49">
        <f t="shared" ref="I21:L21" si="7">-100*(D20-D21)/D20</f>
        <v>-49.393669340872698</v>
      </c>
      <c r="J21" s="49">
        <f t="shared" si="7"/>
        <v>-49.149747118556341</v>
      </c>
      <c r="K21" s="49">
        <f t="shared" si="7"/>
        <v>-49.276908532276984</v>
      </c>
      <c r="L21" s="50">
        <f t="shared" si="7"/>
        <v>-49.403610015280741</v>
      </c>
      <c r="M21" s="9"/>
      <c r="N21" s="67">
        <f>(C$20-C21)*INPUT!$E$11</f>
        <v>0</v>
      </c>
      <c r="O21" s="68">
        <f>(D$20-D21)*INPUT!$E$11</f>
        <v>0</v>
      </c>
      <c r="P21" s="68">
        <f>(E$20-E21)*INPUT!$E$11</f>
        <v>0</v>
      </c>
      <c r="Q21" s="68">
        <f>(F$20-F21)*INPUT!$E$11</f>
        <v>0</v>
      </c>
      <c r="R21" s="69">
        <f>(G$20-G21)*INPUT!$E$11</f>
        <v>0</v>
      </c>
      <c r="S21" s="58" t="s">
        <v>77</v>
      </c>
      <c r="T21" s="10"/>
      <c r="U21" s="87"/>
      <c r="V21" s="88"/>
      <c r="W21" s="88"/>
      <c r="X21" s="88"/>
      <c r="Y21" s="88"/>
      <c r="Z21" s="88"/>
      <c r="AA21" s="88"/>
      <c r="AB21" s="88"/>
      <c r="AC21" s="88"/>
      <c r="AD21" s="88"/>
      <c r="AE21" s="89"/>
    </row>
    <row r="22" spans="1:31" ht="16.5" thickTop="1" thickBot="1" x14ac:dyDescent="0.3">
      <c r="A22" s="5"/>
      <c r="B22" s="40" t="s">
        <v>9</v>
      </c>
      <c r="C22" s="21">
        <v>2.300645671717553</v>
      </c>
      <c r="D22" s="22">
        <v>0.62469730722523831</v>
      </c>
      <c r="E22" s="182">
        <v>289.28671463450746</v>
      </c>
      <c r="F22" s="22">
        <v>1.3027435172193247</v>
      </c>
      <c r="G22" s="22">
        <v>2.6825454556740902</v>
      </c>
      <c r="H22" s="44"/>
      <c r="I22" s="37"/>
      <c r="J22" s="37"/>
      <c r="K22" s="37"/>
      <c r="L22" s="38"/>
      <c r="M22" s="9"/>
      <c r="N22" s="67">
        <f>C22*(1-INPUT!$E$14)</f>
        <v>0</v>
      </c>
      <c r="O22" s="68">
        <f>D22*(1-INPUT!$E$14)</f>
        <v>0</v>
      </c>
      <c r="P22" s="68">
        <f>E22*(1-INPUT!$E$14)</f>
        <v>0</v>
      </c>
      <c r="Q22" s="68">
        <f>F22*(1-INPUT!$E$14)</f>
        <v>0</v>
      </c>
      <c r="R22" s="69">
        <f>G22*(1-INPUT!$E$14)</f>
        <v>0</v>
      </c>
      <c r="S22" s="58" t="s">
        <v>77</v>
      </c>
      <c r="T22" s="10"/>
      <c r="U22" s="215" t="s">
        <v>83</v>
      </c>
      <c r="V22" s="216"/>
      <c r="W22" s="216"/>
      <c r="X22" s="216"/>
      <c r="Y22" s="217"/>
      <c r="Z22" s="218" t="s">
        <v>2</v>
      </c>
      <c r="AA22" s="218"/>
      <c r="AB22" s="218"/>
      <c r="AC22" s="218"/>
      <c r="AD22" s="219"/>
      <c r="AE22" s="89"/>
    </row>
    <row r="23" spans="1:31" ht="15.75" thickBot="1" x14ac:dyDescent="0.3">
      <c r="A23" s="5"/>
      <c r="B23" s="41" t="s">
        <v>37</v>
      </c>
      <c r="C23" s="183">
        <v>5.7723994244868543E-2</v>
      </c>
      <c r="D23" s="184">
        <v>1.6073915661966993E-2</v>
      </c>
      <c r="E23" s="185">
        <v>7.0767280843450209</v>
      </c>
      <c r="F23" s="184">
        <v>3.3314146280196952E-2</v>
      </c>
      <c r="G23" s="184">
        <v>6.874717752241713E-2</v>
      </c>
      <c r="H23" s="48">
        <f>-100*(C22-C23)/C22</f>
        <v>-97.490965473106755</v>
      </c>
      <c r="I23" s="49">
        <f t="shared" ref="I23:L23" si="8">-100*(D22-D23)/D22</f>
        <v>-97.426927333277021</v>
      </c>
      <c r="J23" s="49">
        <f t="shared" si="8"/>
        <v>-97.553732084348937</v>
      </c>
      <c r="K23" s="49">
        <f t="shared" si="8"/>
        <v>-97.442770135497952</v>
      </c>
      <c r="L23" s="50">
        <f t="shared" si="8"/>
        <v>-97.437240909487514</v>
      </c>
      <c r="M23" s="9"/>
      <c r="N23" s="67">
        <f>(C$22-C23)*INPUT!$E$15</f>
        <v>0</v>
      </c>
      <c r="O23" s="68">
        <f>(D$22-D23)*INPUT!$E$15</f>
        <v>0</v>
      </c>
      <c r="P23" s="68">
        <f>(E$22-E23)*INPUT!$E$15</f>
        <v>0</v>
      </c>
      <c r="Q23" s="68">
        <f>(F$22-F23)*INPUT!$E$15</f>
        <v>0</v>
      </c>
      <c r="R23" s="69">
        <f>(G$22-G23)*INPUT!$E$15</f>
        <v>0</v>
      </c>
      <c r="S23" s="58" t="s">
        <v>77</v>
      </c>
      <c r="T23" s="10"/>
      <c r="U23" s="90" t="s">
        <v>4</v>
      </c>
      <c r="V23" s="91" t="s">
        <v>5</v>
      </c>
      <c r="W23" s="91" t="s">
        <v>6</v>
      </c>
      <c r="X23" s="91" t="s">
        <v>7</v>
      </c>
      <c r="Y23" s="92" t="s">
        <v>8</v>
      </c>
      <c r="Z23" s="93" t="s">
        <v>4</v>
      </c>
      <c r="AA23" s="94" t="s">
        <v>5</v>
      </c>
      <c r="AB23" s="94" t="s">
        <v>6</v>
      </c>
      <c r="AC23" s="94" t="s">
        <v>7</v>
      </c>
      <c r="AD23" s="95" t="s">
        <v>8</v>
      </c>
      <c r="AE23" s="89" t="s">
        <v>76</v>
      </c>
    </row>
    <row r="24" spans="1:31" ht="16.5" thickTop="1" thickBot="1" x14ac:dyDescent="0.3">
      <c r="B24" s="29"/>
      <c r="C24" s="30"/>
      <c r="D24" s="30"/>
      <c r="E24" s="30"/>
      <c r="F24" s="30"/>
      <c r="G24" s="30"/>
      <c r="H24" s="30"/>
      <c r="I24" s="30"/>
      <c r="J24" s="30"/>
      <c r="K24" s="30"/>
      <c r="L24" s="31"/>
      <c r="M24" s="2"/>
      <c r="N24" s="56"/>
      <c r="O24" s="57"/>
      <c r="P24" s="57"/>
      <c r="Q24" s="57"/>
      <c r="R24" s="57"/>
      <c r="S24" s="58"/>
      <c r="T24" s="10"/>
      <c r="U24" s="107">
        <f>(C22-N23)</f>
        <v>2.300645671717553</v>
      </c>
      <c r="V24" s="108">
        <f>(D22-O23)</f>
        <v>0.62469730722523831</v>
      </c>
      <c r="W24" s="108">
        <f>(E22-P23)</f>
        <v>289.28671463450746</v>
      </c>
      <c r="X24" s="108">
        <f>(F22-Q23)</f>
        <v>1.3027435172193247</v>
      </c>
      <c r="Y24" s="108">
        <f>(G22-R23)</f>
        <v>2.6825454556740902</v>
      </c>
      <c r="Z24" s="109">
        <f>(U24-C22)/C22</f>
        <v>0</v>
      </c>
      <c r="AA24" s="110">
        <f>(V24-D22)/D22</f>
        <v>0</v>
      </c>
      <c r="AB24" s="110">
        <f>(W24-E22)/E22</f>
        <v>0</v>
      </c>
      <c r="AC24" s="110">
        <f>(X24-F22)/F22</f>
        <v>0</v>
      </c>
      <c r="AD24" s="111">
        <f>(Y24-G22)/G22</f>
        <v>0</v>
      </c>
      <c r="AE24" s="89" t="s">
        <v>77</v>
      </c>
    </row>
    <row r="25" spans="1:31" ht="15.75" thickBot="1" x14ac:dyDescent="0.3">
      <c r="B25" s="32" t="s">
        <v>12</v>
      </c>
      <c r="C25" s="30"/>
      <c r="D25" s="30"/>
      <c r="E25" s="30"/>
      <c r="F25" s="30"/>
      <c r="G25" s="30"/>
      <c r="H25" s="30"/>
      <c r="I25" s="30"/>
      <c r="J25" s="30"/>
      <c r="K25" s="30"/>
      <c r="L25" s="31"/>
      <c r="M25" s="2"/>
      <c r="N25" s="56"/>
      <c r="O25" s="57"/>
      <c r="P25" s="57"/>
      <c r="Q25" s="57"/>
      <c r="R25" s="57"/>
      <c r="S25" s="58"/>
      <c r="T25" s="10"/>
      <c r="U25" s="87"/>
      <c r="V25" s="88"/>
      <c r="W25" s="88"/>
      <c r="X25" s="88"/>
      <c r="Y25" s="88"/>
      <c r="Z25" s="88"/>
      <c r="AA25" s="88"/>
      <c r="AB25" s="88"/>
      <c r="AC25" s="88"/>
      <c r="AD25" s="88"/>
      <c r="AE25" s="89"/>
    </row>
    <row r="26" spans="1:31" ht="16.5" customHeight="1" thickTop="1" thickBot="1" x14ac:dyDescent="0.3">
      <c r="B26" s="33"/>
      <c r="C26" s="209" t="s">
        <v>1</v>
      </c>
      <c r="D26" s="209"/>
      <c r="E26" s="209"/>
      <c r="F26" s="209"/>
      <c r="G26" s="209"/>
      <c r="H26" s="210" t="s">
        <v>2</v>
      </c>
      <c r="I26" s="211"/>
      <c r="J26" s="211"/>
      <c r="K26" s="211"/>
      <c r="L26" s="212"/>
      <c r="M26" s="6"/>
      <c r="N26" s="59" t="s">
        <v>74</v>
      </c>
      <c r="O26" s="60"/>
      <c r="P26" s="60"/>
      <c r="Q26" s="60"/>
      <c r="R26" s="61"/>
      <c r="S26" s="58"/>
      <c r="T26" s="10"/>
      <c r="U26" s="215" t="s">
        <v>84</v>
      </c>
      <c r="V26" s="216"/>
      <c r="W26" s="216"/>
      <c r="X26" s="216"/>
      <c r="Y26" s="217"/>
      <c r="Z26" s="218" t="s">
        <v>2</v>
      </c>
      <c r="AA26" s="218"/>
      <c r="AB26" s="218"/>
      <c r="AC26" s="218"/>
      <c r="AD26" s="219"/>
      <c r="AE26" s="89"/>
    </row>
    <row r="27" spans="1:31" ht="15.75" thickBot="1" x14ac:dyDescent="0.3">
      <c r="B27" s="34" t="s">
        <v>3</v>
      </c>
      <c r="C27" s="12" t="s">
        <v>4</v>
      </c>
      <c r="D27" s="12" t="s">
        <v>5</v>
      </c>
      <c r="E27" s="12" t="s">
        <v>6</v>
      </c>
      <c r="F27" s="12" t="s">
        <v>7</v>
      </c>
      <c r="G27" s="12" t="s">
        <v>8</v>
      </c>
      <c r="H27" s="43" t="s">
        <v>4</v>
      </c>
      <c r="I27" s="12" t="s">
        <v>5</v>
      </c>
      <c r="J27" s="12" t="s">
        <v>6</v>
      </c>
      <c r="K27" s="12" t="s">
        <v>7</v>
      </c>
      <c r="L27" s="13" t="s">
        <v>8</v>
      </c>
      <c r="M27" s="6"/>
      <c r="N27" s="62" t="s">
        <v>4</v>
      </c>
      <c r="O27" s="63" t="s">
        <v>5</v>
      </c>
      <c r="P27" s="63" t="s">
        <v>6</v>
      </c>
      <c r="Q27" s="63" t="s">
        <v>7</v>
      </c>
      <c r="R27" s="64" t="s">
        <v>8</v>
      </c>
      <c r="S27" s="58" t="s">
        <v>76</v>
      </c>
      <c r="T27" s="10"/>
      <c r="U27" s="90" t="s">
        <v>4</v>
      </c>
      <c r="V27" s="91" t="s">
        <v>5</v>
      </c>
      <c r="W27" s="91" t="s">
        <v>6</v>
      </c>
      <c r="X27" s="91" t="s">
        <v>7</v>
      </c>
      <c r="Y27" s="92" t="s">
        <v>8</v>
      </c>
      <c r="Z27" s="93" t="s">
        <v>4</v>
      </c>
      <c r="AA27" s="94" t="s">
        <v>5</v>
      </c>
      <c r="AB27" s="94" t="s">
        <v>6</v>
      </c>
      <c r="AC27" s="94" t="s">
        <v>7</v>
      </c>
      <c r="AD27" s="95" t="s">
        <v>8</v>
      </c>
      <c r="AE27" s="89" t="s">
        <v>76</v>
      </c>
    </row>
    <row r="28" spans="1:31" ht="15.75" thickBot="1" x14ac:dyDescent="0.3">
      <c r="B28" s="35" t="s">
        <v>9</v>
      </c>
      <c r="C28" s="16">
        <v>12616.944333000001</v>
      </c>
      <c r="D28" s="16">
        <v>3800.3483809999989</v>
      </c>
      <c r="E28" s="16">
        <v>3802.2332860000001</v>
      </c>
      <c r="F28" s="16">
        <v>2729.9014729999976</v>
      </c>
      <c r="G28" s="16">
        <v>425.38983199999996</v>
      </c>
      <c r="H28" s="206"/>
      <c r="I28" s="207"/>
      <c r="J28" s="207"/>
      <c r="K28" s="207"/>
      <c r="L28" s="208"/>
      <c r="M28" s="7"/>
      <c r="N28" s="59"/>
      <c r="O28" s="65"/>
      <c r="P28" s="65"/>
      <c r="Q28" s="65"/>
      <c r="R28" s="66"/>
      <c r="S28" s="58"/>
      <c r="T28" s="10"/>
      <c r="U28" s="107">
        <f>(C28-N31)</f>
        <v>12616.944333000001</v>
      </c>
      <c r="V28" s="108">
        <f>(D28-O31)</f>
        <v>3800.3483809999989</v>
      </c>
      <c r="W28" s="108">
        <f>(E28-P31)</f>
        <v>3802.2332860000001</v>
      </c>
      <c r="X28" s="108">
        <f>(F28-Q31)</f>
        <v>2729.9014729999976</v>
      </c>
      <c r="Y28" s="108">
        <f>(G28-R31)</f>
        <v>425.38983199999996</v>
      </c>
      <c r="Z28" s="109">
        <f>(U28-C28)/C28</f>
        <v>0</v>
      </c>
      <c r="AA28" s="110">
        <f>(V28-D28)/D28</f>
        <v>0</v>
      </c>
      <c r="AB28" s="110">
        <f>(W28-E28)/E28</f>
        <v>0</v>
      </c>
      <c r="AC28" s="110">
        <f>(X28-F28)/F28</f>
        <v>0</v>
      </c>
      <c r="AD28" s="111">
        <f>(Y28-G28)/G28</f>
        <v>0</v>
      </c>
      <c r="AE28" s="89" t="s">
        <v>77</v>
      </c>
    </row>
    <row r="29" spans="1:31" ht="15.75" thickBot="1" x14ac:dyDescent="0.3">
      <c r="B29" s="35" t="s">
        <v>10</v>
      </c>
      <c r="C29" s="16">
        <v>7009.4135183333328</v>
      </c>
      <c r="D29" s="16">
        <v>2111.3046561111119</v>
      </c>
      <c r="E29" s="16">
        <v>2140.1219606666668</v>
      </c>
      <c r="F29" s="16">
        <v>1516.6119294444457</v>
      </c>
      <c r="G29" s="16">
        <v>236.3276844444444</v>
      </c>
      <c r="H29" s="51"/>
      <c r="I29" s="24"/>
      <c r="J29" s="24"/>
      <c r="K29" s="24"/>
      <c r="L29" s="23"/>
      <c r="M29" s="7"/>
      <c r="N29" s="67">
        <f>(C$28-C29)*INPUT!$E$8</f>
        <v>0</v>
      </c>
      <c r="O29" s="68">
        <f>(D$28-D29)*INPUT!$E$8</f>
        <v>0</v>
      </c>
      <c r="P29" s="68">
        <f>(E$28-E29)*INPUT!$E$8</f>
        <v>0</v>
      </c>
      <c r="Q29" s="68">
        <f>(F$28-F29)*INPUT!$E$8</f>
        <v>0</v>
      </c>
      <c r="R29" s="69">
        <f>(G$28-G29)*INPUT!$E$8</f>
        <v>0</v>
      </c>
      <c r="S29" s="58" t="s">
        <v>77</v>
      </c>
      <c r="T29" s="10"/>
      <c r="U29" s="102"/>
      <c r="V29" s="103"/>
      <c r="W29" s="103"/>
      <c r="X29" s="103"/>
      <c r="Y29" s="103"/>
      <c r="Z29" s="88"/>
      <c r="AA29" s="88"/>
      <c r="AB29" s="88"/>
      <c r="AC29" s="88"/>
      <c r="AD29" s="88"/>
      <c r="AE29" s="89"/>
    </row>
    <row r="30" spans="1:31" ht="15.75" thickBot="1" x14ac:dyDescent="0.3">
      <c r="B30" s="35" t="s">
        <v>11</v>
      </c>
      <c r="C30" s="16">
        <v>7009.4135183333328</v>
      </c>
      <c r="D30" s="16">
        <v>2111.3046561111119</v>
      </c>
      <c r="E30" s="16">
        <v>2140.1219606666668</v>
      </c>
      <c r="F30" s="16">
        <v>1516.6119294444457</v>
      </c>
      <c r="G30" s="16">
        <v>236.3276844444444</v>
      </c>
      <c r="H30" s="51"/>
      <c r="I30" s="24"/>
      <c r="J30" s="24"/>
      <c r="K30" s="24"/>
      <c r="L30" s="23"/>
      <c r="M30" s="7"/>
      <c r="N30" s="75">
        <f>(C$28-C30)*INPUT!$E$9</f>
        <v>0</v>
      </c>
      <c r="O30" s="78">
        <f>(D$28-D30)*INPUT!$E$9</f>
        <v>0</v>
      </c>
      <c r="P30" s="78">
        <f>(E$28-E30)*INPUT!$E$9</f>
        <v>0</v>
      </c>
      <c r="Q30" s="78">
        <f>(F$28-F30)*INPUT!$E$9</f>
        <v>0</v>
      </c>
      <c r="R30" s="79">
        <f>(G$28-G30)*INPUT!$E$9</f>
        <v>0</v>
      </c>
      <c r="S30" s="58" t="s">
        <v>77</v>
      </c>
      <c r="T30" s="220"/>
      <c r="U30" s="102"/>
      <c r="V30" s="103"/>
      <c r="W30" s="103"/>
      <c r="X30" s="103"/>
      <c r="Y30" s="103"/>
      <c r="Z30" s="103"/>
      <c r="AA30" s="88"/>
      <c r="AB30" s="88"/>
      <c r="AC30" s="88"/>
      <c r="AD30" s="88"/>
      <c r="AE30" s="89"/>
    </row>
    <row r="31" spans="1:31" ht="15.75" thickBot="1" x14ac:dyDescent="0.3">
      <c r="B31" s="35" t="s">
        <v>13</v>
      </c>
      <c r="C31" s="25">
        <v>6527.1190398029912</v>
      </c>
      <c r="D31" s="25">
        <v>2627.365767687967</v>
      </c>
      <c r="E31" s="25">
        <v>2258.596500220795</v>
      </c>
      <c r="F31" s="25">
        <v>1147.4743914408432</v>
      </c>
      <c r="G31" s="25">
        <v>331.60557038461536</v>
      </c>
      <c r="H31" s="52">
        <f>+(C31-C$28)/C$28*100</f>
        <v>-48.267037822057176</v>
      </c>
      <c r="I31" s="18">
        <f t="shared" ref="I31:L31" si="9">+(D31-D$28)/D$28*100</f>
        <v>-30.86513381711023</v>
      </c>
      <c r="J31" s="18">
        <f t="shared" si="9"/>
        <v>-40.598160861484949</v>
      </c>
      <c r="K31" s="18">
        <f t="shared" si="9"/>
        <v>-57.966453998801725</v>
      </c>
      <c r="L31" s="36">
        <f t="shared" si="9"/>
        <v>-22.046662745663511</v>
      </c>
      <c r="M31" s="8"/>
      <c r="N31" s="81">
        <f>C28-((1-((C$28-C31)*INPUT!$E$13/C28))*(C28-N29-N30))</f>
        <v>0</v>
      </c>
      <c r="O31" s="82">
        <f>D28-((1-((D$28-D31)*INPUT!$E$13/D28))*(D28-O29-O30))</f>
        <v>0</v>
      </c>
      <c r="P31" s="82">
        <f>E28-((1-((E$28-E31)*INPUT!$E$13/E28))*(E28-P29-P30))</f>
        <v>0</v>
      </c>
      <c r="Q31" s="82">
        <f>F28-((1-((F$28-F31)*INPUT!$E$13/F28))*(F28-Q29-Q30))</f>
        <v>0</v>
      </c>
      <c r="R31" s="83">
        <f>G28-((1-((G$28-G31)*INPUT!$E$13/G28))*(G28-R29-R30))</f>
        <v>0</v>
      </c>
      <c r="S31" s="58" t="s">
        <v>77</v>
      </c>
      <c r="T31" s="10"/>
      <c r="U31" s="87"/>
      <c r="V31" s="88"/>
      <c r="W31" s="88"/>
      <c r="X31" s="88"/>
      <c r="Y31" s="88"/>
      <c r="Z31" s="88"/>
      <c r="AA31" s="88"/>
      <c r="AB31" s="88"/>
      <c r="AC31" s="88"/>
      <c r="AD31" s="88"/>
      <c r="AE31" s="89"/>
    </row>
    <row r="32" spans="1:31" x14ac:dyDescent="0.25">
      <c r="B32" s="42"/>
      <c r="C32" s="30"/>
      <c r="D32" s="30"/>
      <c r="E32" s="30"/>
      <c r="F32" s="30"/>
      <c r="G32" s="30"/>
      <c r="H32" s="30"/>
      <c r="I32" s="30"/>
      <c r="J32" s="30"/>
      <c r="K32" s="30"/>
      <c r="L32" s="31"/>
      <c r="M32" s="2"/>
      <c r="N32" s="80"/>
      <c r="O32" s="57"/>
      <c r="P32" s="57"/>
      <c r="Q32" s="57"/>
      <c r="R32" s="57"/>
      <c r="S32" s="58"/>
      <c r="T32" s="10"/>
      <c r="U32" s="87"/>
      <c r="V32" s="88"/>
      <c r="W32" s="88"/>
      <c r="X32" s="88"/>
      <c r="Y32" s="88"/>
      <c r="Z32" s="88"/>
      <c r="AA32" s="88"/>
      <c r="AB32" s="88"/>
      <c r="AC32" s="88"/>
      <c r="AD32" s="88"/>
      <c r="AE32" s="89"/>
    </row>
    <row r="33" spans="2:31" ht="15.75" thickBot="1" x14ac:dyDescent="0.3">
      <c r="B33" s="32" t="s">
        <v>14</v>
      </c>
      <c r="C33" s="30"/>
      <c r="D33" s="30"/>
      <c r="E33" s="30"/>
      <c r="F33" s="30"/>
      <c r="G33" s="30"/>
      <c r="H33" s="30"/>
      <c r="I33" s="30"/>
      <c r="J33" s="30"/>
      <c r="K33" s="30"/>
      <c r="L33" s="31"/>
      <c r="M33" s="2"/>
      <c r="N33" s="56"/>
      <c r="O33" s="57"/>
      <c r="P33" s="57"/>
      <c r="Q33" s="57"/>
      <c r="R33" s="57"/>
      <c r="S33" s="58"/>
      <c r="T33" s="10"/>
      <c r="U33" s="87"/>
      <c r="V33" s="88"/>
      <c r="W33" s="88"/>
      <c r="X33" s="88"/>
      <c r="Y33" s="88"/>
      <c r="Z33" s="88"/>
      <c r="AA33" s="88"/>
      <c r="AB33" s="88"/>
      <c r="AC33" s="88"/>
      <c r="AD33" s="88"/>
      <c r="AE33" s="89"/>
    </row>
    <row r="34" spans="2:31" ht="16.5" customHeight="1" thickTop="1" thickBot="1" x14ac:dyDescent="0.3">
      <c r="B34" s="33"/>
      <c r="C34" s="209" t="s">
        <v>1</v>
      </c>
      <c r="D34" s="209"/>
      <c r="E34" s="209"/>
      <c r="F34" s="209"/>
      <c r="G34" s="213"/>
      <c r="H34" s="214" t="s">
        <v>2</v>
      </c>
      <c r="I34" s="209"/>
      <c r="J34" s="209"/>
      <c r="K34" s="209"/>
      <c r="L34" s="213"/>
      <c r="M34" s="6"/>
      <c r="N34" s="59" t="s">
        <v>74</v>
      </c>
      <c r="O34" s="60"/>
      <c r="P34" s="60"/>
      <c r="Q34" s="60"/>
      <c r="R34" s="61"/>
      <c r="S34" s="58"/>
      <c r="T34" s="10"/>
      <c r="U34" s="215" t="s">
        <v>90</v>
      </c>
      <c r="V34" s="216"/>
      <c r="W34" s="216"/>
      <c r="X34" s="216"/>
      <c r="Y34" s="217"/>
      <c r="Z34" s="218" t="s">
        <v>2</v>
      </c>
      <c r="AA34" s="218"/>
      <c r="AB34" s="218"/>
      <c r="AC34" s="218"/>
      <c r="AD34" s="219"/>
      <c r="AE34" s="89"/>
    </row>
    <row r="35" spans="2:31" ht="15.75" thickBot="1" x14ac:dyDescent="0.3">
      <c r="B35" s="34" t="s">
        <v>3</v>
      </c>
      <c r="C35" s="12" t="s">
        <v>4</v>
      </c>
      <c r="D35" s="12" t="s">
        <v>5</v>
      </c>
      <c r="E35" s="12" t="s">
        <v>6</v>
      </c>
      <c r="F35" s="12" t="s">
        <v>7</v>
      </c>
      <c r="G35" s="13" t="s">
        <v>8</v>
      </c>
      <c r="H35" s="12" t="s">
        <v>4</v>
      </c>
      <c r="I35" s="12" t="s">
        <v>5</v>
      </c>
      <c r="J35" s="12" t="s">
        <v>6</v>
      </c>
      <c r="K35" s="12" t="s">
        <v>7</v>
      </c>
      <c r="L35" s="13" t="s">
        <v>8</v>
      </c>
      <c r="M35" s="6"/>
      <c r="N35" s="62" t="s">
        <v>4</v>
      </c>
      <c r="O35" s="63" t="s">
        <v>5</v>
      </c>
      <c r="P35" s="63" t="s">
        <v>6</v>
      </c>
      <c r="Q35" s="63" t="s">
        <v>7</v>
      </c>
      <c r="R35" s="64" t="s">
        <v>8</v>
      </c>
      <c r="S35" s="58" t="s">
        <v>76</v>
      </c>
      <c r="T35" s="10"/>
      <c r="U35" s="90" t="s">
        <v>4</v>
      </c>
      <c r="V35" s="91" t="s">
        <v>5</v>
      </c>
      <c r="W35" s="91" t="s">
        <v>6</v>
      </c>
      <c r="X35" s="91" t="s">
        <v>7</v>
      </c>
      <c r="Y35" s="92" t="s">
        <v>8</v>
      </c>
      <c r="Z35" s="93" t="s">
        <v>4</v>
      </c>
      <c r="AA35" s="94" t="s">
        <v>5</v>
      </c>
      <c r="AB35" s="94" t="s">
        <v>6</v>
      </c>
      <c r="AC35" s="94" t="s">
        <v>7</v>
      </c>
      <c r="AD35" s="95" t="s">
        <v>8</v>
      </c>
      <c r="AE35" s="89" t="s">
        <v>76</v>
      </c>
    </row>
    <row r="36" spans="2:31" ht="15.75" thickBot="1" x14ac:dyDescent="0.3">
      <c r="B36" s="35" t="s">
        <v>9</v>
      </c>
      <c r="C36" s="16">
        <v>9829.3754112483184</v>
      </c>
      <c r="D36" s="16">
        <v>4114.2328566054794</v>
      </c>
      <c r="E36" s="16">
        <v>14939.667296000016</v>
      </c>
      <c r="F36" s="16">
        <v>581.53003544384853</v>
      </c>
      <c r="G36" s="17">
        <v>945.22560601518956</v>
      </c>
      <c r="H36" s="206"/>
      <c r="I36" s="207"/>
      <c r="J36" s="207"/>
      <c r="K36" s="207"/>
      <c r="L36" s="208"/>
      <c r="M36" s="7"/>
      <c r="N36" s="59">
        <f>C36*(1-INPUT!$E16)</f>
        <v>0</v>
      </c>
      <c r="O36" s="65">
        <f>D36*(1-INPUT!$E16)</f>
        <v>0</v>
      </c>
      <c r="P36" s="65">
        <f>E36*(1-INPUT!$E16)</f>
        <v>0</v>
      </c>
      <c r="Q36" s="65">
        <f>F36*(1-INPUT!$E16)</f>
        <v>0</v>
      </c>
      <c r="R36" s="66">
        <f>G36*(1-INPUT!$E16)</f>
        <v>0</v>
      </c>
      <c r="S36" s="58" t="s">
        <v>77</v>
      </c>
      <c r="T36" s="10"/>
      <c r="U36" s="107">
        <f>(C36-SUM(N37:N43))</f>
        <v>9829.3754112483184</v>
      </c>
      <c r="V36" s="108">
        <f>(D36-SUM(O37:O43))</f>
        <v>4114.2328566054794</v>
      </c>
      <c r="W36" s="108">
        <f>(E36-SUM(P37:P43))</f>
        <v>14939.667296000016</v>
      </c>
      <c r="X36" s="108">
        <f>(F36-SUM(Q37:Q43))</f>
        <v>581.53003544384853</v>
      </c>
      <c r="Y36" s="108">
        <f>(G36-SUM(R37:R43))</f>
        <v>945.22560601518956</v>
      </c>
      <c r="Z36" s="109">
        <f>(U36-C36)/C36</f>
        <v>0</v>
      </c>
      <c r="AA36" s="110">
        <f>(V36-D36)/D36</f>
        <v>0</v>
      </c>
      <c r="AB36" s="110">
        <f>(W36-E36)/E36</f>
        <v>0</v>
      </c>
      <c r="AC36" s="110">
        <f>(X36-F36)/F36</f>
        <v>0</v>
      </c>
      <c r="AD36" s="111">
        <f>(Y36-G36)/G36</f>
        <v>0</v>
      </c>
      <c r="AE36" s="89" t="s">
        <v>77</v>
      </c>
    </row>
    <row r="37" spans="2:31" ht="15.75" thickBot="1" x14ac:dyDescent="0.3">
      <c r="B37" s="35" t="s">
        <v>15</v>
      </c>
      <c r="C37" s="16">
        <v>444.09567404689733</v>
      </c>
      <c r="D37" s="16">
        <v>414.20470758621849</v>
      </c>
      <c r="E37" s="16">
        <v>2990.0068155061617</v>
      </c>
      <c r="F37" s="16">
        <v>74.15036223238792</v>
      </c>
      <c r="G37" s="17">
        <v>223.1019051651285</v>
      </c>
      <c r="H37" s="18">
        <f>+(C37-C$36)/C$36*100</f>
        <v>-95.481954290415104</v>
      </c>
      <c r="I37" s="18">
        <f t="shared" ref="I37:L44" si="10">+(D37-D$36)/D$36*100</f>
        <v>-89.932395126318511</v>
      </c>
      <c r="J37" s="18">
        <f t="shared" si="10"/>
        <v>-79.986121804019604</v>
      </c>
      <c r="K37" s="18">
        <f t="shared" si="10"/>
        <v>-87.249091583757448</v>
      </c>
      <c r="L37" s="36">
        <f t="shared" si="10"/>
        <v>-76.396967692648047</v>
      </c>
      <c r="M37" s="8"/>
      <c r="N37" s="67">
        <f>(C$36-C37)*INPUT!$E17</f>
        <v>0</v>
      </c>
      <c r="O37" s="68">
        <f>(D$36-D37)*INPUT!$E17</f>
        <v>0</v>
      </c>
      <c r="P37" s="68">
        <f>(E$36-E37)*INPUT!$E17</f>
        <v>0</v>
      </c>
      <c r="Q37" s="68">
        <f>(F$36-F37)*INPUT!$E17</f>
        <v>0</v>
      </c>
      <c r="R37" s="69">
        <f>(G$36-G37)*INPUT!$E17</f>
        <v>0</v>
      </c>
      <c r="S37" s="58" t="s">
        <v>77</v>
      </c>
      <c r="T37" s="10"/>
      <c r="U37" s="87"/>
      <c r="V37" s="88"/>
      <c r="W37" s="88"/>
      <c r="X37" s="88"/>
      <c r="Y37" s="88"/>
      <c r="Z37" s="88"/>
      <c r="AA37" s="88"/>
      <c r="AB37" s="88"/>
      <c r="AC37" s="88"/>
      <c r="AD37" s="88"/>
      <c r="AE37" s="89"/>
    </row>
    <row r="38" spans="2:31" ht="15.75" thickBot="1" x14ac:dyDescent="0.3">
      <c r="B38" s="35" t="s">
        <v>16</v>
      </c>
      <c r="C38" s="16">
        <v>5437.2195999817559</v>
      </c>
      <c r="D38" s="16">
        <v>2332.8808327707798</v>
      </c>
      <c r="E38" s="16">
        <v>4188.6187058253145</v>
      </c>
      <c r="F38" s="16">
        <v>204.22745834794739</v>
      </c>
      <c r="G38" s="17">
        <v>319.69683451680794</v>
      </c>
      <c r="H38" s="18">
        <f t="shared" ref="H38:H44" si="11">+(C38-C$36)/C$36*100</f>
        <v>-44.683976626229644</v>
      </c>
      <c r="I38" s="18">
        <f t="shared" si="10"/>
        <v>-43.297306835093323</v>
      </c>
      <c r="J38" s="18">
        <f t="shared" si="10"/>
        <v>-71.963105852117707</v>
      </c>
      <c r="K38" s="18">
        <f t="shared" si="10"/>
        <v>-64.881012862547621</v>
      </c>
      <c r="L38" s="36">
        <f t="shared" si="10"/>
        <v>-66.177721754221025</v>
      </c>
      <c r="M38" s="8"/>
      <c r="N38" s="67">
        <f>(C$36-C38)*INPUT!$E18</f>
        <v>0</v>
      </c>
      <c r="O38" s="68">
        <f>(D$36-D38)*INPUT!$E18</f>
        <v>0</v>
      </c>
      <c r="P38" s="68">
        <f>(E$36-E38)*INPUT!$E18</f>
        <v>0</v>
      </c>
      <c r="Q38" s="68">
        <f>(F$36-F38)*INPUT!$E18</f>
        <v>0</v>
      </c>
      <c r="R38" s="69">
        <f>(G$36-G38)*INPUT!$E18</f>
        <v>0</v>
      </c>
      <c r="S38" s="58" t="s">
        <v>77</v>
      </c>
      <c r="T38" s="10"/>
      <c r="U38" s="87"/>
      <c r="V38" s="88"/>
      <c r="W38" s="88"/>
      <c r="X38" s="88"/>
      <c r="Y38" s="88"/>
      <c r="Z38" s="88"/>
      <c r="AA38" s="88"/>
      <c r="AB38" s="88"/>
      <c r="AC38" s="88"/>
      <c r="AD38" s="88"/>
      <c r="AE38" s="89"/>
    </row>
    <row r="39" spans="2:31" ht="15.75" thickBot="1" x14ac:dyDescent="0.3">
      <c r="B39" s="35" t="s">
        <v>17</v>
      </c>
      <c r="C39" s="16">
        <v>9502.9833988510945</v>
      </c>
      <c r="D39" s="16">
        <v>4060.2059808280769</v>
      </c>
      <c r="E39" s="16">
        <v>14786.12891279864</v>
      </c>
      <c r="F39" s="16">
        <v>582</v>
      </c>
      <c r="G39" s="17">
        <v>892.51013217505636</v>
      </c>
      <c r="H39" s="18">
        <f t="shared" si="11"/>
        <v>-3.3205773382479089</v>
      </c>
      <c r="I39" s="18">
        <f t="shared" si="10"/>
        <v>-1.3131701014603794</v>
      </c>
      <c r="J39" s="18">
        <f t="shared" si="10"/>
        <v>-1.0277229081432395</v>
      </c>
      <c r="K39" s="18">
        <f>+(F39-F$36)/F$36*-100</f>
        <v>-8.0815181935146335E-2</v>
      </c>
      <c r="L39" s="36">
        <f t="shared" si="10"/>
        <v>-5.5770255804185309</v>
      </c>
      <c r="M39" s="8"/>
      <c r="N39" s="67">
        <f>(C$36-C39)*INPUT!$E19</f>
        <v>0</v>
      </c>
      <c r="O39" s="68">
        <f>(D$36-D39)*INPUT!$E19</f>
        <v>0</v>
      </c>
      <c r="P39" s="68">
        <f>(E$36-E39)*INPUT!$E19</f>
        <v>0</v>
      </c>
      <c r="Q39" s="68">
        <f>(F$36-F39)*INPUT!$E19</f>
        <v>0</v>
      </c>
      <c r="R39" s="69">
        <f>(G$36-G39)*INPUT!$E19</f>
        <v>0</v>
      </c>
      <c r="S39" s="58" t="s">
        <v>77</v>
      </c>
      <c r="T39" s="10"/>
      <c r="U39" s="87"/>
      <c r="V39" s="88"/>
      <c r="W39" s="88"/>
      <c r="X39" s="88"/>
      <c r="Y39" s="88"/>
      <c r="Z39" s="88"/>
      <c r="AA39" s="88"/>
      <c r="AB39" s="88"/>
      <c r="AC39" s="88"/>
      <c r="AD39" s="88"/>
      <c r="AE39" s="89"/>
    </row>
    <row r="40" spans="2:31" ht="15.75" thickBot="1" x14ac:dyDescent="0.3">
      <c r="B40" s="35" t="s">
        <v>18</v>
      </c>
      <c r="C40" s="16">
        <v>5437.2195999817559</v>
      </c>
      <c r="D40" s="16">
        <v>2332.8808327707798</v>
      </c>
      <c r="E40" s="16">
        <v>4188.6187058253145</v>
      </c>
      <c r="F40" s="16">
        <v>204.22745834794739</v>
      </c>
      <c r="G40" s="17">
        <v>319.69683451680794</v>
      </c>
      <c r="H40" s="18">
        <f t="shared" si="11"/>
        <v>-44.683976626229644</v>
      </c>
      <c r="I40" s="18">
        <f t="shared" si="10"/>
        <v>-43.297306835093323</v>
      </c>
      <c r="J40" s="18">
        <f t="shared" si="10"/>
        <v>-71.963105852117707</v>
      </c>
      <c r="K40" s="18">
        <f t="shared" si="10"/>
        <v>-64.881012862547621</v>
      </c>
      <c r="L40" s="36">
        <f t="shared" si="10"/>
        <v>-66.177721754221025</v>
      </c>
      <c r="M40" s="8"/>
      <c r="N40" s="67">
        <f>(C$36-C40)*INPUT!$E20</f>
        <v>0</v>
      </c>
      <c r="O40" s="68">
        <f>(D$36-D40)*INPUT!$E20</f>
        <v>0</v>
      </c>
      <c r="P40" s="68">
        <f>(E$36-E40)*INPUT!$E20</f>
        <v>0</v>
      </c>
      <c r="Q40" s="68">
        <f>(F$36-F40)*INPUT!$E20</f>
        <v>0</v>
      </c>
      <c r="R40" s="69">
        <f>(G$36-G40)*INPUT!$E20</f>
        <v>0</v>
      </c>
      <c r="S40" s="58" t="s">
        <v>77</v>
      </c>
      <c r="T40" s="10"/>
      <c r="U40" s="87"/>
      <c r="V40" s="88"/>
      <c r="W40" s="88"/>
      <c r="X40" s="88"/>
      <c r="Y40" s="88"/>
      <c r="Z40" s="88"/>
      <c r="AA40" s="88"/>
      <c r="AB40" s="88"/>
      <c r="AC40" s="88"/>
      <c r="AD40" s="88"/>
      <c r="AE40" s="89"/>
    </row>
    <row r="41" spans="2:31" ht="16.5" customHeight="1" thickBot="1" x14ac:dyDescent="0.3">
      <c r="B41" s="35" t="s">
        <v>19</v>
      </c>
      <c r="C41" s="16">
        <v>8537.554936306542</v>
      </c>
      <c r="D41" s="16">
        <v>4095.330516269928</v>
      </c>
      <c r="E41" s="16">
        <v>14717.30747035015</v>
      </c>
      <c r="F41" s="16">
        <v>580.1918125014389</v>
      </c>
      <c r="G41" s="17">
        <v>904.23978376242326</v>
      </c>
      <c r="H41" s="18">
        <f t="shared" si="11"/>
        <v>-13.142447214534833</v>
      </c>
      <c r="I41" s="18">
        <f t="shared" si="10"/>
        <v>-0.45943778571510058</v>
      </c>
      <c r="J41" s="18">
        <f t="shared" si="10"/>
        <v>-1.4883853920187462</v>
      </c>
      <c r="K41" s="18">
        <f t="shared" si="10"/>
        <v>-0.23012103603354564</v>
      </c>
      <c r="L41" s="36">
        <f t="shared" si="10"/>
        <v>-4.3360888651283176</v>
      </c>
      <c r="M41" s="8"/>
      <c r="N41" s="67">
        <f>(C$36-C41)*INPUT!$E21</f>
        <v>0</v>
      </c>
      <c r="O41" s="68">
        <f>(D$36-D41)*INPUT!$E21</f>
        <v>0</v>
      </c>
      <c r="P41" s="68">
        <f>(E$36-E41)*INPUT!$E21</f>
        <v>0</v>
      </c>
      <c r="Q41" s="68">
        <f>(F$36-F41)*INPUT!$E21</f>
        <v>0</v>
      </c>
      <c r="R41" s="69">
        <f>(G$36-G41)*INPUT!$E21</f>
        <v>0</v>
      </c>
      <c r="S41" s="58" t="s">
        <v>77</v>
      </c>
      <c r="T41" s="10"/>
      <c r="U41" s="87"/>
      <c r="V41" s="88"/>
      <c r="W41" s="88"/>
      <c r="X41" s="88"/>
      <c r="Y41" s="88"/>
      <c r="Z41" s="88"/>
      <c r="AA41" s="88"/>
      <c r="AB41" s="88"/>
      <c r="AC41" s="88"/>
      <c r="AD41" s="88"/>
      <c r="AE41" s="89"/>
    </row>
    <row r="42" spans="2:31" ht="15.75" thickBot="1" x14ac:dyDescent="0.3">
      <c r="B42" s="35" t="s">
        <v>20</v>
      </c>
      <c r="C42" s="16">
        <v>9038.2873306984329</v>
      </c>
      <c r="D42" s="16">
        <v>4089.3833935372963</v>
      </c>
      <c r="E42" s="16">
        <v>13215.009089991685</v>
      </c>
      <c r="F42" s="16">
        <v>548.05484121386405</v>
      </c>
      <c r="G42" s="17">
        <v>844.20803356285023</v>
      </c>
      <c r="H42" s="18">
        <f t="shared" si="11"/>
        <v>-8.0482029371326895</v>
      </c>
      <c r="I42" s="18">
        <f t="shared" si="10"/>
        <v>-0.60398776477337024</v>
      </c>
      <c r="J42" s="18">
        <f t="shared" si="10"/>
        <v>-11.54415404197184</v>
      </c>
      <c r="K42" s="18">
        <f t="shared" si="10"/>
        <v>-5.7563998744165961</v>
      </c>
      <c r="L42" s="36">
        <f t="shared" si="10"/>
        <v>-10.687138796228929</v>
      </c>
      <c r="M42" s="8"/>
      <c r="N42" s="67">
        <f>(C$36-C42)*INPUT!$E22</f>
        <v>0</v>
      </c>
      <c r="O42" s="68">
        <f>(D$36-D42)*INPUT!$E22</f>
        <v>0</v>
      </c>
      <c r="P42" s="68">
        <f>(E$36-E42)*INPUT!$E22</f>
        <v>0</v>
      </c>
      <c r="Q42" s="68">
        <f>(F$36-F42)*INPUT!$E22</f>
        <v>0</v>
      </c>
      <c r="R42" s="69">
        <f>(G$36-G42)*INPUT!$E22</f>
        <v>0</v>
      </c>
      <c r="S42" s="58" t="s">
        <v>77</v>
      </c>
      <c r="T42" s="10"/>
      <c r="U42" s="87"/>
      <c r="V42" s="88"/>
      <c r="W42" s="88"/>
      <c r="X42" s="88"/>
      <c r="Y42" s="88"/>
      <c r="Z42" s="88"/>
      <c r="AA42" s="88"/>
      <c r="AB42" s="88"/>
      <c r="AC42" s="88"/>
      <c r="AD42" s="88"/>
      <c r="AE42" s="89"/>
    </row>
    <row r="43" spans="2:31" ht="15.75" thickBot="1" x14ac:dyDescent="0.3">
      <c r="B43" s="35" t="s">
        <v>21</v>
      </c>
      <c r="C43" s="16">
        <v>6715.1610171551119</v>
      </c>
      <c r="D43" s="16">
        <v>4016.4099245261182</v>
      </c>
      <c r="E43" s="16">
        <v>8151.5778440414888</v>
      </c>
      <c r="F43" s="16">
        <v>448.98931593070017</v>
      </c>
      <c r="G43" s="17">
        <v>547.55765231683915</v>
      </c>
      <c r="H43" s="18">
        <f t="shared" si="11"/>
        <v>-31.682729205046257</v>
      </c>
      <c r="I43" s="18">
        <f t="shared" si="10"/>
        <v>-2.3776712570438154</v>
      </c>
      <c r="J43" s="18">
        <f t="shared" si="10"/>
        <v>-45.4366842143532</v>
      </c>
      <c r="K43" s="18">
        <f t="shared" si="10"/>
        <v>-22.791723803567194</v>
      </c>
      <c r="L43" s="36">
        <f t="shared" si="10"/>
        <v>-42.071221004560897</v>
      </c>
      <c r="M43" s="8"/>
      <c r="N43" s="67">
        <f>(C$36-C43)*INPUT!$E23</f>
        <v>0</v>
      </c>
      <c r="O43" s="68">
        <f>(D$36-D43)*INPUT!$E23</f>
        <v>0</v>
      </c>
      <c r="P43" s="68">
        <f>(E$36-E43)*INPUT!$E23</f>
        <v>0</v>
      </c>
      <c r="Q43" s="68">
        <f>(F$36-F43)*INPUT!$E23</f>
        <v>0</v>
      </c>
      <c r="R43" s="69">
        <f>(G$36-G43)*INPUT!$E23</f>
        <v>0</v>
      </c>
      <c r="S43" s="58" t="s">
        <v>77</v>
      </c>
      <c r="T43" s="10"/>
      <c r="U43" s="87"/>
      <c r="V43" s="88"/>
      <c r="W43" s="88"/>
      <c r="X43" s="88"/>
      <c r="Y43" s="88"/>
      <c r="Z43" s="88"/>
      <c r="AA43" s="88"/>
      <c r="AB43" s="88"/>
      <c r="AC43" s="88"/>
      <c r="AD43" s="88"/>
      <c r="AE43" s="89"/>
    </row>
    <row r="44" spans="2:31" ht="15.75" thickBot="1" x14ac:dyDescent="0.3">
      <c r="B44" s="35" t="s">
        <v>22</v>
      </c>
      <c r="C44" s="16">
        <v>8272.2682142017147</v>
      </c>
      <c r="D44" s="16">
        <v>4065.3213905657985</v>
      </c>
      <c r="E44" s="16">
        <v>11545.411915334074</v>
      </c>
      <c r="F44" s="16">
        <v>515.38933968246135</v>
      </c>
      <c r="G44" s="17">
        <v>746.39162917120746</v>
      </c>
      <c r="H44" s="18">
        <f t="shared" si="11"/>
        <v>-15.841364602523134</v>
      </c>
      <c r="I44" s="18">
        <f t="shared" si="10"/>
        <v>-1.1888356285219133</v>
      </c>
      <c r="J44" s="18">
        <f t="shared" si="10"/>
        <v>-22.719752143173416</v>
      </c>
      <c r="K44" s="18">
        <f t="shared" si="10"/>
        <v>-11.37356485996562</v>
      </c>
      <c r="L44" s="36">
        <f t="shared" si="10"/>
        <v>-21.035610501731043</v>
      </c>
      <c r="M44" s="8"/>
      <c r="N44" s="67" t="s">
        <v>75</v>
      </c>
      <c r="O44" s="70"/>
      <c r="P44" s="70"/>
      <c r="Q44" s="70"/>
      <c r="R44" s="71"/>
      <c r="S44" s="58"/>
      <c r="T44" s="10"/>
      <c r="U44" s="87"/>
      <c r="V44" s="88"/>
      <c r="W44" s="88"/>
      <c r="X44" s="88"/>
      <c r="Y44" s="88"/>
      <c r="Z44" s="88"/>
      <c r="AA44" s="88"/>
      <c r="AB44" s="88"/>
      <c r="AC44" s="88"/>
      <c r="AD44" s="88"/>
      <c r="AE44" s="89"/>
    </row>
    <row r="45" spans="2:31" x14ac:dyDescent="0.25">
      <c r="B45" s="42"/>
      <c r="C45" s="30"/>
      <c r="D45" s="30"/>
      <c r="E45" s="30"/>
      <c r="F45" s="30"/>
      <c r="G45" s="30"/>
      <c r="H45" s="30"/>
      <c r="I45" s="30"/>
      <c r="J45" s="30"/>
      <c r="K45" s="30"/>
      <c r="L45" s="31"/>
      <c r="M45" s="2"/>
      <c r="N45" s="56"/>
      <c r="O45" s="57"/>
      <c r="P45" s="57"/>
      <c r="Q45" s="57"/>
      <c r="R45" s="57"/>
      <c r="S45" s="58"/>
      <c r="T45" s="10"/>
      <c r="U45" s="87"/>
      <c r="V45" s="88"/>
      <c r="W45" s="88"/>
      <c r="X45" s="88"/>
      <c r="Y45" s="88"/>
      <c r="Z45" s="88"/>
      <c r="AA45" s="88"/>
      <c r="AB45" s="88"/>
      <c r="AC45" s="88"/>
      <c r="AD45" s="88"/>
      <c r="AE45" s="89"/>
    </row>
    <row r="46" spans="2:31" ht="15.75" thickBot="1" x14ac:dyDescent="0.3">
      <c r="B46" s="32" t="s">
        <v>23</v>
      </c>
      <c r="C46" s="30"/>
      <c r="D46" s="30"/>
      <c r="E46" s="30"/>
      <c r="F46" s="30"/>
      <c r="G46" s="30"/>
      <c r="H46" s="30"/>
      <c r="I46" s="30"/>
      <c r="J46" s="30"/>
      <c r="K46" s="30"/>
      <c r="L46" s="31"/>
      <c r="M46" s="2"/>
      <c r="N46" s="56"/>
      <c r="O46" s="57"/>
      <c r="P46" s="57"/>
      <c r="Q46" s="57"/>
      <c r="R46" s="57"/>
      <c r="S46" s="58"/>
      <c r="T46" s="10"/>
      <c r="U46" s="87"/>
      <c r="V46" s="88"/>
      <c r="W46" s="88"/>
      <c r="X46" s="88"/>
      <c r="Y46" s="88"/>
      <c r="Z46" s="88"/>
      <c r="AA46" s="88"/>
      <c r="AB46" s="88"/>
      <c r="AC46" s="88"/>
      <c r="AD46" s="88"/>
      <c r="AE46" s="89"/>
    </row>
    <row r="47" spans="2:31" ht="16.5" customHeight="1" thickTop="1" thickBot="1" x14ac:dyDescent="0.3">
      <c r="B47" s="33"/>
      <c r="C47" s="209" t="s">
        <v>1</v>
      </c>
      <c r="D47" s="209"/>
      <c r="E47" s="209"/>
      <c r="F47" s="209"/>
      <c r="G47" s="213"/>
      <c r="H47" s="214" t="s">
        <v>2</v>
      </c>
      <c r="I47" s="209"/>
      <c r="J47" s="209"/>
      <c r="K47" s="209"/>
      <c r="L47" s="213"/>
      <c r="M47" s="6"/>
      <c r="N47" s="59" t="s">
        <v>74</v>
      </c>
      <c r="O47" s="60"/>
      <c r="P47" s="60"/>
      <c r="Q47" s="60"/>
      <c r="R47" s="61"/>
      <c r="S47" s="58"/>
      <c r="T47" s="10"/>
      <c r="U47" s="215" t="s">
        <v>91</v>
      </c>
      <c r="V47" s="216"/>
      <c r="W47" s="216"/>
      <c r="X47" s="216"/>
      <c r="Y47" s="217"/>
      <c r="Z47" s="218" t="s">
        <v>2</v>
      </c>
      <c r="AA47" s="218"/>
      <c r="AB47" s="218"/>
      <c r="AC47" s="218"/>
      <c r="AD47" s="219"/>
      <c r="AE47" s="89"/>
    </row>
    <row r="48" spans="2:31" ht="15.75" thickBot="1" x14ac:dyDescent="0.3">
      <c r="B48" s="34" t="s">
        <v>3</v>
      </c>
      <c r="C48" s="12" t="s">
        <v>4</v>
      </c>
      <c r="D48" s="12" t="s">
        <v>5</v>
      </c>
      <c r="E48" s="12" t="s">
        <v>6</v>
      </c>
      <c r="F48" s="12" t="s">
        <v>7</v>
      </c>
      <c r="G48" s="13" t="s">
        <v>8</v>
      </c>
      <c r="H48" s="12" t="s">
        <v>4</v>
      </c>
      <c r="I48" s="12" t="s">
        <v>5</v>
      </c>
      <c r="J48" s="12" t="s">
        <v>6</v>
      </c>
      <c r="K48" s="12" t="s">
        <v>7</v>
      </c>
      <c r="L48" s="13" t="s">
        <v>8</v>
      </c>
      <c r="M48" s="6"/>
      <c r="N48" s="62" t="s">
        <v>4</v>
      </c>
      <c r="O48" s="63" t="s">
        <v>5</v>
      </c>
      <c r="P48" s="63" t="s">
        <v>6</v>
      </c>
      <c r="Q48" s="63" t="s">
        <v>7</v>
      </c>
      <c r="R48" s="64" t="s">
        <v>8</v>
      </c>
      <c r="S48" s="58" t="s">
        <v>76</v>
      </c>
      <c r="T48" s="10"/>
      <c r="U48" s="90" t="s">
        <v>4</v>
      </c>
      <c r="V48" s="91" t="s">
        <v>5</v>
      </c>
      <c r="W48" s="91" t="s">
        <v>6</v>
      </c>
      <c r="X48" s="91" t="s">
        <v>7</v>
      </c>
      <c r="Y48" s="92" t="s">
        <v>8</v>
      </c>
      <c r="Z48" s="93" t="s">
        <v>4</v>
      </c>
      <c r="AA48" s="94" t="s">
        <v>5</v>
      </c>
      <c r="AB48" s="94" t="s">
        <v>6</v>
      </c>
      <c r="AC48" s="94" t="s">
        <v>7</v>
      </c>
      <c r="AD48" s="95" t="s">
        <v>8</v>
      </c>
      <c r="AE48" s="89" t="s">
        <v>76</v>
      </c>
    </row>
    <row r="49" spans="2:31" ht="15.75" thickBot="1" x14ac:dyDescent="0.3">
      <c r="B49" s="35" t="s">
        <v>9</v>
      </c>
      <c r="C49" s="16">
        <v>2102.5188820000008</v>
      </c>
      <c r="D49" s="16">
        <v>388.86219575556481</v>
      </c>
      <c r="E49" s="16">
        <v>1544.803701</v>
      </c>
      <c r="F49" s="16">
        <v>406.81669299999999</v>
      </c>
      <c r="G49" s="17">
        <v>96.09125499999999</v>
      </c>
      <c r="H49" s="206"/>
      <c r="I49" s="207"/>
      <c r="J49" s="207"/>
      <c r="K49" s="207"/>
      <c r="L49" s="208"/>
      <c r="M49" s="7"/>
      <c r="N49" s="72">
        <f>C49*(1-INPUT!$E$24)</f>
        <v>0</v>
      </c>
      <c r="O49" s="73">
        <f>D49*(1-INPUT!$E$24)</f>
        <v>0</v>
      </c>
      <c r="P49" s="73">
        <f>E49*(1-INPUT!$E$24)</f>
        <v>0</v>
      </c>
      <c r="Q49" s="73">
        <f>F49*(1-INPUT!$E$24)</f>
        <v>0</v>
      </c>
      <c r="R49" s="74">
        <f>G49*(1-INPUT!$E$24)</f>
        <v>0</v>
      </c>
      <c r="S49" s="58" t="s">
        <v>77</v>
      </c>
      <c r="T49" s="10"/>
      <c r="U49" s="107">
        <f>(C49-SUM(N50:N61))</f>
        <v>2102.5188820000008</v>
      </c>
      <c r="V49" s="108">
        <f>(D49-SUM(O50:O61))</f>
        <v>388.86219575556481</v>
      </c>
      <c r="W49" s="108">
        <f>(E49-SUM(P50:P61))</f>
        <v>1544.803701</v>
      </c>
      <c r="X49" s="108">
        <f>(F49-SUM(Q50:Q61))</f>
        <v>406.81669299999999</v>
      </c>
      <c r="Y49" s="108">
        <f>(G49-SUM(R50:R61))</f>
        <v>96.09125499999999</v>
      </c>
      <c r="Z49" s="109">
        <f>(U49-C49)/C49</f>
        <v>0</v>
      </c>
      <c r="AA49" s="110">
        <f>(V49-D49)/D49</f>
        <v>0</v>
      </c>
      <c r="AB49" s="110">
        <f>(W49-E49)/E49</f>
        <v>0</v>
      </c>
      <c r="AC49" s="110">
        <f>(X49-F49)/F49</f>
        <v>0</v>
      </c>
      <c r="AD49" s="111">
        <f>(Y49-G49)/G49</f>
        <v>0</v>
      </c>
      <c r="AE49" s="89" t="s">
        <v>77</v>
      </c>
    </row>
    <row r="50" spans="2:31" ht="15.75" thickBot="1" x14ac:dyDescent="0.3">
      <c r="B50" s="35" t="s">
        <v>24</v>
      </c>
      <c r="C50" s="16">
        <v>2101.9561347158224</v>
      </c>
      <c r="D50" s="16">
        <v>388.86111600872266</v>
      </c>
      <c r="E50" s="16">
        <v>1544.1803252836282</v>
      </c>
      <c r="F50" s="16">
        <v>406.81333641273028</v>
      </c>
      <c r="G50" s="17">
        <v>96.076202914314734</v>
      </c>
      <c r="H50" s="18">
        <f>+(C50-C$49)/C$49*100</f>
        <v>-2.6765385509550224E-2</v>
      </c>
      <c r="I50" s="18">
        <f t="shared" ref="I50:L61" si="12">+(D50-D$49)/D$49*100</f>
        <v>-2.7766824698748207E-4</v>
      </c>
      <c r="J50" s="18">
        <f t="shared" si="12"/>
        <v>-4.0353069841060081E-2</v>
      </c>
      <c r="K50" s="18">
        <f t="shared" si="12"/>
        <v>-8.2508592382338143E-4</v>
      </c>
      <c r="L50" s="36">
        <f t="shared" si="12"/>
        <v>-1.5664365800254331E-2</v>
      </c>
      <c r="M50" s="8"/>
      <c r="N50" s="59" t="s">
        <v>75</v>
      </c>
      <c r="O50" s="60"/>
      <c r="P50" s="60"/>
      <c r="Q50" s="60"/>
      <c r="R50" s="61"/>
      <c r="S50" s="58"/>
      <c r="T50" s="10"/>
      <c r="U50" s="87"/>
      <c r="V50" s="103"/>
      <c r="W50" s="103"/>
      <c r="X50" s="103"/>
      <c r="Y50" s="103"/>
      <c r="Z50" s="88"/>
      <c r="AA50" s="88"/>
      <c r="AB50" s="88"/>
      <c r="AC50" s="88"/>
      <c r="AD50" s="88"/>
      <c r="AE50" s="89"/>
    </row>
    <row r="51" spans="2:31" ht="15.75" thickBot="1" x14ac:dyDescent="0.3">
      <c r="B51" s="35" t="s">
        <v>25</v>
      </c>
      <c r="C51" s="16">
        <v>2100.5180027673691</v>
      </c>
      <c r="D51" s="16">
        <v>388.85835665569778</v>
      </c>
      <c r="E51" s="16">
        <v>1543.6639335181856</v>
      </c>
      <c r="F51" s="16">
        <v>406.80475846748516</v>
      </c>
      <c r="G51" s="17">
        <v>96.037736473119097</v>
      </c>
      <c r="H51" s="18">
        <f t="shared" ref="H51:H61" si="13">+(C51-C$49)/C$49*100</f>
        <v>-9.5165815144942503E-2</v>
      </c>
      <c r="I51" s="18">
        <f t="shared" si="12"/>
        <v>-9.872648740197386E-4</v>
      </c>
      <c r="J51" s="18">
        <f t="shared" si="12"/>
        <v>-7.3780732210615527E-2</v>
      </c>
      <c r="K51" s="18">
        <f t="shared" si="12"/>
        <v>-2.9336388403385376E-3</v>
      </c>
      <c r="L51" s="36">
        <f t="shared" si="12"/>
        <v>-5.5695522845333953E-2</v>
      </c>
      <c r="M51" s="8"/>
      <c r="N51" s="59" t="s">
        <v>75</v>
      </c>
      <c r="O51" s="60"/>
      <c r="P51" s="60"/>
      <c r="Q51" s="60"/>
      <c r="R51" s="61"/>
      <c r="S51" s="58"/>
      <c r="T51" s="10"/>
      <c r="U51" s="87"/>
      <c r="V51" s="88"/>
      <c r="W51" s="88"/>
      <c r="X51" s="88"/>
      <c r="Y51" s="88"/>
      <c r="Z51" s="88"/>
      <c r="AA51" s="88"/>
      <c r="AB51" s="88"/>
      <c r="AC51" s="88"/>
      <c r="AD51" s="88"/>
      <c r="AE51" s="89"/>
    </row>
    <row r="52" spans="2:31" ht="15.75" thickBot="1" x14ac:dyDescent="0.3">
      <c r="B52" s="35" t="s">
        <v>26</v>
      </c>
      <c r="C52" s="16">
        <v>2096.2661343980294</v>
      </c>
      <c r="D52" s="16">
        <v>388.85019856847669</v>
      </c>
      <c r="E52" s="16">
        <v>1542.1372100377514</v>
      </c>
      <c r="F52" s="16">
        <v>406.7793975858911</v>
      </c>
      <c r="G52" s="17">
        <v>95.924009603497211</v>
      </c>
      <c r="H52" s="18">
        <f t="shared" si="13"/>
        <v>-0.29739317232782636</v>
      </c>
      <c r="I52" s="18">
        <f t="shared" si="12"/>
        <v>-3.0852027322472277E-3</v>
      </c>
      <c r="J52" s="18">
        <f t="shared" si="12"/>
        <v>-0.17261034269419095</v>
      </c>
      <c r="K52" s="18">
        <f t="shared" si="12"/>
        <v>-9.1676213760684098E-3</v>
      </c>
      <c r="L52" s="36">
        <f t="shared" si="12"/>
        <v>-0.17404850889165563</v>
      </c>
      <c r="M52" s="8"/>
      <c r="N52" s="72">
        <f>(C$49-C52)*INPUT!$E26</f>
        <v>0</v>
      </c>
      <c r="O52" s="73">
        <f>(D$49-D52)*INPUT!$E26</f>
        <v>0</v>
      </c>
      <c r="P52" s="73">
        <f>(E$49-E52)*INPUT!$E26</f>
        <v>0</v>
      </c>
      <c r="Q52" s="73">
        <f>(F$49-F52)*INPUT!$E26</f>
        <v>0</v>
      </c>
      <c r="R52" s="74">
        <f>(G$49-G52)*INPUT!$E26</f>
        <v>0</v>
      </c>
      <c r="S52" s="58" t="s">
        <v>77</v>
      </c>
      <c r="T52" s="10"/>
      <c r="U52" s="87"/>
      <c r="V52" s="88"/>
      <c r="W52" s="88"/>
      <c r="X52" s="88"/>
      <c r="Y52" s="88"/>
      <c r="Z52" s="88"/>
      <c r="AA52" s="88"/>
      <c r="AB52" s="88"/>
      <c r="AC52" s="88"/>
      <c r="AD52" s="88"/>
      <c r="AE52" s="89"/>
    </row>
    <row r="53" spans="2:31" ht="15.75" thickBot="1" x14ac:dyDescent="0.3">
      <c r="B53" s="35" t="s">
        <v>27</v>
      </c>
      <c r="C53" s="16">
        <v>2029.0855675434966</v>
      </c>
      <c r="D53" s="16">
        <v>381.58073449172741</v>
      </c>
      <c r="E53" s="16">
        <v>1481.2879223605007</v>
      </c>
      <c r="F53" s="16">
        <v>389.4675894298469</v>
      </c>
      <c r="G53" s="17">
        <v>92.513165500015162</v>
      </c>
      <c r="H53" s="18">
        <f t="shared" si="13"/>
        <v>-3.4926351951070913</v>
      </c>
      <c r="I53" s="18">
        <f t="shared" si="12"/>
        <v>-1.8725042812890096</v>
      </c>
      <c r="J53" s="18">
        <f t="shared" si="12"/>
        <v>-4.1115760273220197</v>
      </c>
      <c r="K53" s="18">
        <f t="shared" si="12"/>
        <v>-4.2645997248085123</v>
      </c>
      <c r="L53" s="36">
        <f t="shared" si="12"/>
        <v>-3.7236369740251885</v>
      </c>
      <c r="M53" s="8"/>
      <c r="N53" s="59" t="s">
        <v>75</v>
      </c>
      <c r="O53" s="60"/>
      <c r="P53" s="60"/>
      <c r="Q53" s="60"/>
      <c r="R53" s="61"/>
      <c r="S53" s="58"/>
      <c r="T53" s="10"/>
      <c r="U53" s="87"/>
      <c r="V53" s="88"/>
      <c r="W53" s="88"/>
      <c r="X53" s="88"/>
      <c r="Y53" s="88"/>
      <c r="Z53" s="88"/>
      <c r="AA53" s="88"/>
      <c r="AB53" s="88"/>
      <c r="AC53" s="88"/>
      <c r="AD53" s="88"/>
      <c r="AE53" s="89"/>
    </row>
    <row r="54" spans="2:31" ht="15.75" thickBot="1" x14ac:dyDescent="0.3">
      <c r="B54" s="35" t="s">
        <v>28</v>
      </c>
      <c r="C54" s="16">
        <v>1955.6522530869934</v>
      </c>
      <c r="D54" s="16">
        <v>374.2992732278874</v>
      </c>
      <c r="E54" s="16">
        <v>1418.193453094372</v>
      </c>
      <c r="F54" s="16">
        <v>372.11848585969369</v>
      </c>
      <c r="G54" s="17">
        <v>88.935076000030392</v>
      </c>
      <c r="H54" s="18">
        <f t="shared" si="13"/>
        <v>-6.9852703902141382</v>
      </c>
      <c r="I54" s="18">
        <f t="shared" si="12"/>
        <v>-3.7450085625786915</v>
      </c>
      <c r="J54" s="18">
        <f t="shared" si="12"/>
        <v>-8.1958793744259708</v>
      </c>
      <c r="K54" s="18">
        <f t="shared" si="12"/>
        <v>-8.5291994496170531</v>
      </c>
      <c r="L54" s="36">
        <f t="shared" si="12"/>
        <v>-7.4472739480503174</v>
      </c>
      <c r="M54" s="8"/>
      <c r="N54" s="59" t="s">
        <v>75</v>
      </c>
      <c r="O54" s="60"/>
      <c r="P54" s="60"/>
      <c r="Q54" s="60"/>
      <c r="R54" s="61"/>
      <c r="S54" s="58"/>
      <c r="T54" s="10"/>
      <c r="U54" s="87"/>
      <c r="V54" s="88"/>
      <c r="W54" s="88"/>
      <c r="X54" s="88"/>
      <c r="Y54" s="88"/>
      <c r="Z54" s="88"/>
      <c r="AA54" s="88"/>
      <c r="AB54" s="88"/>
      <c r="AC54" s="88"/>
      <c r="AD54" s="88"/>
      <c r="AE54" s="89"/>
    </row>
    <row r="55" spans="2:31" ht="15.75" thickBot="1" x14ac:dyDescent="0.3">
      <c r="B55" s="35" t="s">
        <v>29</v>
      </c>
      <c r="C55" s="16">
        <v>633.85288646139929</v>
      </c>
      <c r="D55" s="16">
        <v>243.23297047878651</v>
      </c>
      <c r="E55" s="16">
        <v>282.49300630406947</v>
      </c>
      <c r="F55" s="16">
        <v>59.834621596936273</v>
      </c>
      <c r="G55" s="17">
        <v>24.529465000303954</v>
      </c>
      <c r="H55" s="18">
        <f t="shared" si="13"/>
        <v>-69.852689938344199</v>
      </c>
      <c r="I55" s="18">
        <f t="shared" si="12"/>
        <v>-37.450085625787985</v>
      </c>
      <c r="J55" s="18">
        <f t="shared" si="12"/>
        <v>-81.713339622296161</v>
      </c>
      <c r="K55" s="18">
        <f t="shared" si="12"/>
        <v>-85.291994496170716</v>
      </c>
      <c r="L55" s="36">
        <f t="shared" si="12"/>
        <v>-74.472739480503236</v>
      </c>
      <c r="M55" s="8"/>
      <c r="N55" s="72">
        <f>(C$49-C55)*INPUT!$E29</f>
        <v>0</v>
      </c>
      <c r="O55" s="73">
        <f>(D$49-D55)*INPUT!$E29</f>
        <v>0</v>
      </c>
      <c r="P55" s="73">
        <f>(E$49-E55)*INPUT!$E29</f>
        <v>0</v>
      </c>
      <c r="Q55" s="73">
        <f>(F$49-F55)*INPUT!$E29</f>
        <v>0</v>
      </c>
      <c r="R55" s="74">
        <f>(G$49-G55)*INPUT!$E29</f>
        <v>0</v>
      </c>
      <c r="S55" s="58" t="s">
        <v>77</v>
      </c>
      <c r="T55" s="10"/>
      <c r="U55" s="87"/>
      <c r="V55" s="88"/>
      <c r="W55" s="88"/>
      <c r="X55" s="88"/>
      <c r="Y55" s="88"/>
      <c r="Z55" s="88"/>
      <c r="AA55" s="88"/>
      <c r="AB55" s="88"/>
      <c r="AC55" s="88"/>
      <c r="AD55" s="88"/>
      <c r="AE55" s="89"/>
    </row>
    <row r="56" spans="2:31" ht="15.75" thickBot="1" x14ac:dyDescent="0.3">
      <c r="B56" s="35" t="s">
        <v>30</v>
      </c>
      <c r="C56" s="16">
        <v>1975.0785099314498</v>
      </c>
      <c r="D56" s="16">
        <v>331.95365738998316</v>
      </c>
      <c r="E56" s="16">
        <v>1430.0692964198272</v>
      </c>
      <c r="F56" s="16">
        <v>271.59709202345857</v>
      </c>
      <c r="G56" s="17">
        <v>88.888183403245648</v>
      </c>
      <c r="H56" s="18">
        <f t="shared" si="13"/>
        <v>-6.0613187905035355</v>
      </c>
      <c r="I56" s="18">
        <f t="shared" si="12"/>
        <v>-14.634628664534372</v>
      </c>
      <c r="J56" s="18">
        <f t="shared" si="12"/>
        <v>-7.4271187016124864</v>
      </c>
      <c r="K56" s="18">
        <f t="shared" si="12"/>
        <v>-33.238459311831001</v>
      </c>
      <c r="L56" s="36">
        <f t="shared" si="12"/>
        <v>-7.4960740150124394</v>
      </c>
      <c r="M56" s="8"/>
      <c r="N56" s="72">
        <f>(C$49-C56)*INPUT!$E25</f>
        <v>0</v>
      </c>
      <c r="O56" s="73">
        <f>(D$49-D56)*INPUT!$E25</f>
        <v>0</v>
      </c>
      <c r="P56" s="73">
        <f>(E$49-E56)*INPUT!$E25</f>
        <v>0</v>
      </c>
      <c r="Q56" s="73">
        <f>(F$49-F56)*INPUT!$E25</f>
        <v>0</v>
      </c>
      <c r="R56" s="74">
        <f>(G$49-G56)*INPUT!$E25</f>
        <v>0</v>
      </c>
      <c r="S56" s="58" t="s">
        <v>77</v>
      </c>
      <c r="T56" s="10"/>
      <c r="U56" s="87"/>
      <c r="V56" s="88"/>
      <c r="W56" s="88"/>
      <c r="X56" s="88"/>
      <c r="Y56" s="88"/>
      <c r="Z56" s="88"/>
      <c r="AA56" s="88"/>
      <c r="AB56" s="88"/>
      <c r="AC56" s="88"/>
      <c r="AD56" s="88"/>
      <c r="AE56" s="89"/>
    </row>
    <row r="57" spans="2:31" ht="15.75" thickBot="1" x14ac:dyDescent="0.3">
      <c r="B57" s="35" t="s">
        <v>31</v>
      </c>
      <c r="C57" s="16">
        <v>2093.6220547243383</v>
      </c>
      <c r="D57" s="16">
        <v>388.81067674294229</v>
      </c>
      <c r="E57" s="16">
        <v>1529.4062578081096</v>
      </c>
      <c r="F57" s="16">
        <v>406.67963539820016</v>
      </c>
      <c r="G57" s="17">
        <v>95.269589114209296</v>
      </c>
      <c r="H57" s="18">
        <f t="shared" si="13"/>
        <v>-0.42315088591258671</v>
      </c>
      <c r="I57" s="18">
        <f t="shared" si="12"/>
        <v>-1.3248655483832387E-2</v>
      </c>
      <c r="J57" s="18">
        <f t="shared" si="12"/>
        <v>-0.99672490310084316</v>
      </c>
      <c r="K57" s="18">
        <f t="shared" si="12"/>
        <v>-3.3690260050323113E-2</v>
      </c>
      <c r="L57" s="36">
        <f t="shared" si="12"/>
        <v>-0.85508913978768786</v>
      </c>
      <c r="M57" s="8"/>
      <c r="N57" s="59" t="s">
        <v>75</v>
      </c>
      <c r="O57" s="60"/>
      <c r="P57" s="60"/>
      <c r="Q57" s="60"/>
      <c r="R57" s="61"/>
      <c r="S57" s="58"/>
      <c r="T57" s="10"/>
      <c r="U57" s="87"/>
      <c r="V57" s="88"/>
      <c r="W57" s="88"/>
      <c r="X57" s="88"/>
      <c r="Y57" s="88"/>
      <c r="Z57" s="88"/>
      <c r="AA57" s="88"/>
      <c r="AB57" s="88"/>
      <c r="AC57" s="88"/>
      <c r="AD57" s="88"/>
      <c r="AE57" s="89"/>
    </row>
    <row r="58" spans="2:31" ht="16.5" customHeight="1" thickBot="1" x14ac:dyDescent="0.3">
      <c r="B58" s="35" t="s">
        <v>32</v>
      </c>
      <c r="C58" s="16">
        <v>2033.0124189088947</v>
      </c>
      <c r="D58" s="16">
        <v>388.45970346944705</v>
      </c>
      <c r="E58" s="16">
        <v>1427.3813461694983</v>
      </c>
      <c r="F58" s="16">
        <v>405.7459304859388</v>
      </c>
      <c r="G58" s="17">
        <v>89.67199026726027</v>
      </c>
      <c r="H58" s="18">
        <f t="shared" si="13"/>
        <v>-3.3058662961917715</v>
      </c>
      <c r="I58" s="18">
        <f t="shared" si="12"/>
        <v>-0.1035051209685515</v>
      </c>
      <c r="J58" s="18">
        <f t="shared" si="12"/>
        <v>-7.60111817148616</v>
      </c>
      <c r="K58" s="18">
        <f t="shared" si="12"/>
        <v>-0.2632051566431633</v>
      </c>
      <c r="L58" s="36">
        <f t="shared" si="12"/>
        <v>-6.6803839045912348</v>
      </c>
      <c r="M58" s="8"/>
      <c r="N58" s="72">
        <f>(C$49-C58)*INPUT!$E27</f>
        <v>0</v>
      </c>
      <c r="O58" s="73">
        <f>(D$49-D58)*INPUT!$E27</f>
        <v>0</v>
      </c>
      <c r="P58" s="73">
        <f>(E$49-E58)*INPUT!$E27</f>
        <v>0</v>
      </c>
      <c r="Q58" s="73">
        <f>(F$49-F58)*INPUT!$E27</f>
        <v>0</v>
      </c>
      <c r="R58" s="74">
        <f>(G$49-G58)*INPUT!$E27</f>
        <v>0</v>
      </c>
      <c r="S58" s="58" t="s">
        <v>77</v>
      </c>
      <c r="T58" s="10"/>
      <c r="U58" s="87"/>
      <c r="V58" s="88"/>
      <c r="W58" s="88"/>
      <c r="X58" s="88"/>
      <c r="Y58" s="88"/>
      <c r="Z58" s="88"/>
      <c r="AA58" s="88"/>
      <c r="AB58" s="88"/>
      <c r="AC58" s="88"/>
      <c r="AD58" s="88"/>
      <c r="AE58" s="89"/>
    </row>
    <row r="59" spans="2:31" ht="15.75" thickBot="1" x14ac:dyDescent="0.3">
      <c r="B59" s="35" t="s">
        <v>33</v>
      </c>
      <c r="C59" s="16">
        <v>2095.4047453289613</v>
      </c>
      <c r="D59" s="16">
        <v>388.82099980046775</v>
      </c>
      <c r="E59" s="16">
        <v>1532.407081835004</v>
      </c>
      <c r="F59" s="16">
        <v>406.7070981432272</v>
      </c>
      <c r="G59" s="17">
        <v>95.434229385325409</v>
      </c>
      <c r="H59" s="18">
        <f t="shared" si="13"/>
        <v>-0.33836255797485054</v>
      </c>
      <c r="I59" s="18">
        <f t="shared" si="12"/>
        <v>-1.0593972761230256E-2</v>
      </c>
      <c r="J59" s="18">
        <f t="shared" si="12"/>
        <v>-0.8024721300817288</v>
      </c>
      <c r="K59" s="18">
        <f t="shared" si="12"/>
        <v>-2.6939616455902746E-2</v>
      </c>
      <c r="L59" s="36">
        <f t="shared" si="12"/>
        <v>-0.68375172608015222</v>
      </c>
      <c r="M59" s="8"/>
      <c r="N59" s="59" t="s">
        <v>75</v>
      </c>
      <c r="O59" s="60"/>
      <c r="P59" s="60"/>
      <c r="Q59" s="60"/>
      <c r="R59" s="61"/>
      <c r="S59" s="58"/>
      <c r="T59" s="10"/>
      <c r="U59" s="87"/>
      <c r="V59" s="88"/>
      <c r="W59" s="88"/>
      <c r="X59" s="88"/>
      <c r="Y59" s="88"/>
      <c r="Z59" s="88"/>
      <c r="AA59" s="88"/>
      <c r="AB59" s="88"/>
      <c r="AC59" s="88"/>
      <c r="AD59" s="88"/>
      <c r="AE59" s="89"/>
    </row>
    <row r="60" spans="2:31" ht="15.75" thickBot="1" x14ac:dyDescent="0.3">
      <c r="B60" s="35" t="s">
        <v>34</v>
      </c>
      <c r="C60" s="16">
        <v>2086.1016435283718</v>
      </c>
      <c r="D60" s="16">
        <v>388.76712816687854</v>
      </c>
      <c r="E60" s="16">
        <v>1516.7470613382495</v>
      </c>
      <c r="F60" s="16">
        <v>406.56378179206274</v>
      </c>
      <c r="G60" s="17">
        <v>94.575042043058659</v>
      </c>
      <c r="H60" s="18">
        <f t="shared" si="13"/>
        <v>-0.78083667224963016</v>
      </c>
      <c r="I60" s="18">
        <f t="shared" si="12"/>
        <v>-2.4447629449182932E-2</v>
      </c>
      <c r="J60" s="18">
        <f t="shared" si="12"/>
        <v>-1.8161944875966167</v>
      </c>
      <c r="K60" s="18">
        <f t="shared" si="12"/>
        <v>-6.2168345667478628E-2</v>
      </c>
      <c r="L60" s="36">
        <f t="shared" si="12"/>
        <v>-1.5778885986464961</v>
      </c>
      <c r="M60" s="8"/>
      <c r="N60" s="59" t="s">
        <v>75</v>
      </c>
      <c r="O60" s="60"/>
      <c r="P60" s="60"/>
      <c r="Q60" s="60"/>
      <c r="R60" s="61"/>
      <c r="S60" s="58"/>
      <c r="T60" s="10"/>
      <c r="U60" s="87"/>
      <c r="V60" s="88"/>
      <c r="W60" s="88"/>
      <c r="X60" s="88"/>
      <c r="Y60" s="88"/>
      <c r="Z60" s="88"/>
      <c r="AA60" s="88"/>
      <c r="AB60" s="88"/>
      <c r="AC60" s="88"/>
      <c r="AD60" s="88"/>
      <c r="AE60" s="89"/>
    </row>
    <row r="61" spans="2:31" ht="15.75" thickBot="1" x14ac:dyDescent="0.3">
      <c r="B61" s="35" t="s">
        <v>35</v>
      </c>
      <c r="C61" s="16">
        <v>1828.8982408062036</v>
      </c>
      <c r="D61" s="16">
        <v>387.27773594412406</v>
      </c>
      <c r="E61" s="16">
        <v>1083.7935534870078</v>
      </c>
      <c r="F61" s="16">
        <v>402.60150620104434</v>
      </c>
      <c r="G61" s="17">
        <v>70.821039050977717</v>
      </c>
      <c r="H61" s="18">
        <f t="shared" si="13"/>
        <v>-13.013944537492961</v>
      </c>
      <c r="I61" s="18">
        <f t="shared" si="12"/>
        <v>-0.40746049082043667</v>
      </c>
      <c r="J61" s="18">
        <f t="shared" si="12"/>
        <v>-29.842636136524391</v>
      </c>
      <c r="K61" s="18">
        <f t="shared" si="12"/>
        <v>-1.0361390944583591</v>
      </c>
      <c r="L61" s="36">
        <f t="shared" si="12"/>
        <v>-26.298143310775028</v>
      </c>
      <c r="M61" s="8"/>
      <c r="N61" s="59">
        <f>(C$49-C61)*INPUT!$E28</f>
        <v>0</v>
      </c>
      <c r="O61" s="65">
        <f>(D$49-D61)*INPUT!$E28</f>
        <v>0</v>
      </c>
      <c r="P61" s="65">
        <f>(E$49-E61)*INPUT!$E28</f>
        <v>0</v>
      </c>
      <c r="Q61" s="65">
        <f>(F$49-F61)*INPUT!$E28</f>
        <v>0</v>
      </c>
      <c r="R61" s="66">
        <f>(G$49-G61)*INPUT!$E28</f>
        <v>0</v>
      </c>
      <c r="S61" s="58" t="s">
        <v>77</v>
      </c>
      <c r="T61" s="10"/>
      <c r="U61" s="87"/>
      <c r="V61" s="88"/>
      <c r="W61" s="88"/>
      <c r="X61" s="88"/>
      <c r="Y61" s="88"/>
      <c r="Z61" s="88"/>
      <c r="AA61" s="88"/>
      <c r="AB61" s="88"/>
      <c r="AC61" s="88"/>
      <c r="AD61" s="88"/>
      <c r="AE61" s="89"/>
    </row>
    <row r="62" spans="2:31" x14ac:dyDescent="0.25">
      <c r="B62" s="42"/>
      <c r="C62" s="30"/>
      <c r="D62" s="30"/>
      <c r="E62" s="30"/>
      <c r="F62" s="30"/>
      <c r="G62" s="30"/>
      <c r="H62" s="30"/>
      <c r="I62" s="30"/>
      <c r="J62" s="30"/>
      <c r="K62" s="30"/>
      <c r="L62" s="31"/>
      <c r="M62" s="2"/>
      <c r="N62" s="56"/>
      <c r="O62" s="57"/>
      <c r="P62" s="57"/>
      <c r="Q62" s="57"/>
      <c r="R62" s="57"/>
      <c r="S62" s="58"/>
      <c r="T62" s="10"/>
      <c r="U62" s="87"/>
      <c r="V62" s="88"/>
      <c r="W62" s="88"/>
      <c r="X62" s="88"/>
      <c r="Y62" s="88"/>
      <c r="Z62" s="88"/>
      <c r="AA62" s="88"/>
      <c r="AB62" s="88"/>
      <c r="AC62" s="88"/>
      <c r="AD62" s="88"/>
      <c r="AE62" s="89"/>
    </row>
    <row r="63" spans="2:31" ht="15.75" thickBot="1" x14ac:dyDescent="0.3">
      <c r="B63" s="32" t="s">
        <v>36</v>
      </c>
      <c r="C63" s="30"/>
      <c r="D63" s="30"/>
      <c r="E63" s="30"/>
      <c r="F63" s="30"/>
      <c r="G63" s="30"/>
      <c r="H63" s="30"/>
      <c r="I63" s="30"/>
      <c r="J63" s="30"/>
      <c r="K63" s="30"/>
      <c r="L63" s="31"/>
      <c r="M63" s="2"/>
      <c r="N63" s="56"/>
      <c r="O63" s="57"/>
      <c r="P63" s="57"/>
      <c r="Q63" s="57"/>
      <c r="R63" s="57"/>
      <c r="S63" s="58"/>
      <c r="T63" s="10"/>
      <c r="U63" s="87"/>
      <c r="V63" s="88"/>
      <c r="W63" s="88"/>
      <c r="X63" s="88"/>
      <c r="Y63" s="88"/>
      <c r="Z63" s="88"/>
      <c r="AA63" s="88"/>
      <c r="AB63" s="88"/>
      <c r="AC63" s="88"/>
      <c r="AD63" s="88"/>
      <c r="AE63" s="89"/>
    </row>
    <row r="64" spans="2:31" ht="16.5" customHeight="1" thickTop="1" thickBot="1" x14ac:dyDescent="0.3">
      <c r="B64" s="33"/>
      <c r="C64" s="209" t="s">
        <v>1</v>
      </c>
      <c r="D64" s="209"/>
      <c r="E64" s="209"/>
      <c r="F64" s="209"/>
      <c r="G64" s="213"/>
      <c r="H64" s="214" t="s">
        <v>2</v>
      </c>
      <c r="I64" s="209"/>
      <c r="J64" s="209"/>
      <c r="K64" s="209"/>
      <c r="L64" s="213"/>
      <c r="M64" s="6"/>
      <c r="N64" s="75"/>
      <c r="O64" s="57"/>
      <c r="P64" s="57"/>
      <c r="Q64" s="57"/>
      <c r="R64" s="57"/>
      <c r="S64" s="58"/>
      <c r="T64" s="10"/>
      <c r="U64" s="215" t="s">
        <v>85</v>
      </c>
      <c r="V64" s="216"/>
      <c r="W64" s="216"/>
      <c r="X64" s="216"/>
      <c r="Y64" s="217"/>
      <c r="Z64" s="218" t="s">
        <v>2</v>
      </c>
      <c r="AA64" s="218"/>
      <c r="AB64" s="218"/>
      <c r="AC64" s="218"/>
      <c r="AD64" s="219"/>
      <c r="AE64" s="89"/>
    </row>
    <row r="65" spans="2:31" ht="15.75" thickBot="1" x14ac:dyDescent="0.3">
      <c r="B65" s="34" t="s">
        <v>3</v>
      </c>
      <c r="C65" s="12" t="s">
        <v>4</v>
      </c>
      <c r="D65" s="12" t="s">
        <v>5</v>
      </c>
      <c r="E65" s="12" t="s">
        <v>6</v>
      </c>
      <c r="F65" s="12" t="s">
        <v>7</v>
      </c>
      <c r="G65" s="13" t="s">
        <v>8</v>
      </c>
      <c r="H65" s="12" t="s">
        <v>4</v>
      </c>
      <c r="I65" s="12" t="s">
        <v>5</v>
      </c>
      <c r="J65" s="12" t="s">
        <v>6</v>
      </c>
      <c r="K65" s="12" t="s">
        <v>7</v>
      </c>
      <c r="L65" s="13" t="s">
        <v>8</v>
      </c>
      <c r="M65" s="6"/>
      <c r="N65" s="76"/>
      <c r="O65" s="77"/>
      <c r="P65" s="77"/>
      <c r="Q65" s="77"/>
      <c r="R65" s="77"/>
      <c r="S65" s="58"/>
      <c r="T65" s="10"/>
      <c r="U65" s="90" t="s">
        <v>4</v>
      </c>
      <c r="V65" s="91" t="s">
        <v>5</v>
      </c>
      <c r="W65" s="91" t="s">
        <v>6</v>
      </c>
      <c r="X65" s="91" t="s">
        <v>7</v>
      </c>
      <c r="Y65" s="92" t="s">
        <v>8</v>
      </c>
      <c r="Z65" s="93" t="s">
        <v>4</v>
      </c>
      <c r="AA65" s="94" t="s">
        <v>5</v>
      </c>
      <c r="AB65" s="94" t="s">
        <v>6</v>
      </c>
      <c r="AC65" s="94" t="s">
        <v>7</v>
      </c>
      <c r="AD65" s="95" t="s">
        <v>8</v>
      </c>
      <c r="AE65" s="89" t="s">
        <v>76</v>
      </c>
    </row>
    <row r="66" spans="2:31" ht="15.75" thickBot="1" x14ac:dyDescent="0.3">
      <c r="B66" s="35" t="s">
        <v>9</v>
      </c>
      <c r="C66" s="16">
        <v>78920.237431805144</v>
      </c>
      <c r="D66" s="16">
        <v>34438</v>
      </c>
      <c r="E66" s="16">
        <v>52366</v>
      </c>
      <c r="F66" s="16">
        <v>13928</v>
      </c>
      <c r="G66" s="17">
        <v>3426.0873202997182</v>
      </c>
      <c r="H66" s="206"/>
      <c r="I66" s="207"/>
      <c r="J66" s="207"/>
      <c r="K66" s="207"/>
      <c r="L66" s="208"/>
      <c r="M66" s="7"/>
      <c r="N66" s="56"/>
      <c r="O66" s="57"/>
      <c r="P66" s="57"/>
      <c r="Q66" s="57"/>
      <c r="R66" s="57"/>
      <c r="S66" s="58"/>
      <c r="T66" s="10"/>
      <c r="U66" s="107">
        <f>(C66-SUM(C49,C36,C28,C13)+SUM(U49,U36,U28,U13))</f>
        <v>78920.237431805144</v>
      </c>
      <c r="V66" s="108">
        <f>(D66-SUM(D49,D36,D28,D13)+SUM(V49,V36,V28,V13))</f>
        <v>34438</v>
      </c>
      <c r="W66" s="108">
        <f>(E66-SUM(E49,E36,E28,E13)+SUM(W49,W36,W28,W13))</f>
        <v>52366</v>
      </c>
      <c r="X66" s="108">
        <f>(F66-SUM(F49,F36,F28,F13)+SUM(X49,X36,X28,X13))</f>
        <v>13928</v>
      </c>
      <c r="Y66" s="108">
        <f>(G66-SUM(G49,G36,G28,G13)+SUM(Y49,Y36,Y28,Y13))</f>
        <v>3426.0873202997182</v>
      </c>
      <c r="Z66" s="109">
        <f>(U66-C66)/C66</f>
        <v>0</v>
      </c>
      <c r="AA66" s="110">
        <f>(V66-D66)/D66</f>
        <v>0</v>
      </c>
      <c r="AB66" s="110">
        <f>(W66-E66)/E66</f>
        <v>0</v>
      </c>
      <c r="AC66" s="110">
        <f>(X66-F66)/F66</f>
        <v>0</v>
      </c>
      <c r="AD66" s="111">
        <f>(Y66-G66)/G66</f>
        <v>0</v>
      </c>
      <c r="AE66" s="89" t="s">
        <v>77</v>
      </c>
    </row>
    <row r="67" spans="2:31" ht="15.75" thickBot="1" x14ac:dyDescent="0.3">
      <c r="B67" s="35" t="s">
        <v>10</v>
      </c>
      <c r="C67" s="16">
        <v>56747.781089485448</v>
      </c>
      <c r="D67" s="16">
        <v>23504.135097305581</v>
      </c>
      <c r="E67" s="16">
        <v>42234.981456161571</v>
      </c>
      <c r="F67" s="16">
        <v>8772.6582223013465</v>
      </c>
      <c r="G67" s="17">
        <v>2287.6831380400135</v>
      </c>
      <c r="H67" s="18">
        <f>+(C67-C$66)/C$66*100</f>
        <v>-28.094766391800182</v>
      </c>
      <c r="I67" s="18">
        <f t="shared" ref="I67:L82" si="14">+(D67-D$66)/D$66*100</f>
        <v>-31.749418963628607</v>
      </c>
      <c r="J67" s="18">
        <f t="shared" si="14"/>
        <v>-19.346557964783312</v>
      </c>
      <c r="K67" s="18">
        <f t="shared" si="14"/>
        <v>-37.014228731322902</v>
      </c>
      <c r="L67" s="36">
        <f t="shared" si="14"/>
        <v>-33.227529710483729</v>
      </c>
      <c r="M67" s="8"/>
      <c r="N67" s="56"/>
      <c r="O67" s="57"/>
      <c r="P67" s="57"/>
      <c r="Q67" s="57"/>
      <c r="R67" s="57"/>
      <c r="S67" s="58"/>
      <c r="T67" s="10"/>
      <c r="U67" s="87"/>
      <c r="V67" s="88"/>
      <c r="W67" s="88"/>
      <c r="X67" s="88"/>
      <c r="Y67" s="88"/>
      <c r="Z67" s="88"/>
      <c r="AA67" s="88"/>
      <c r="AB67" s="88"/>
      <c r="AC67" s="88"/>
      <c r="AD67" s="88"/>
      <c r="AE67" s="89"/>
    </row>
    <row r="68" spans="2:31" ht="15.75" thickBot="1" x14ac:dyDescent="0.3">
      <c r="B68" s="35" t="s">
        <v>11</v>
      </c>
      <c r="C68" s="16">
        <v>58655.343054859659</v>
      </c>
      <c r="D68" s="16">
        <v>24849.077390334562</v>
      </c>
      <c r="E68" s="16">
        <v>43339.308760767584</v>
      </c>
      <c r="F68" s="16">
        <v>9330.8926580905354</v>
      </c>
      <c r="G68" s="17">
        <v>2413.6989208144437</v>
      </c>
      <c r="H68" s="18">
        <f t="shared" ref="H68:L89" si="15">+(C68-C$66)/C$66*100</f>
        <v>-25.677690585328445</v>
      </c>
      <c r="I68" s="18">
        <f t="shared" si="14"/>
        <v>-27.844017102228463</v>
      </c>
      <c r="J68" s="18">
        <f t="shared" si="14"/>
        <v>-17.237694762312216</v>
      </c>
      <c r="K68" s="18">
        <f t="shared" si="14"/>
        <v>-33.006227325599255</v>
      </c>
      <c r="L68" s="36">
        <f t="shared" si="14"/>
        <v>-29.549404461667649</v>
      </c>
      <c r="M68" s="8"/>
      <c r="N68" s="56"/>
      <c r="O68" s="57"/>
      <c r="P68" s="57"/>
      <c r="Q68" s="57"/>
      <c r="R68" s="57"/>
      <c r="S68" s="58"/>
      <c r="T68" s="10"/>
      <c r="U68" s="102"/>
      <c r="V68" s="88"/>
      <c r="W68" s="88"/>
      <c r="X68" s="88"/>
      <c r="Y68" s="88"/>
      <c r="Z68" s="88"/>
      <c r="AA68" s="88"/>
      <c r="AB68" s="88"/>
      <c r="AC68" s="88"/>
      <c r="AD68" s="88"/>
      <c r="AE68" s="89"/>
    </row>
    <row r="69" spans="2:31" ht="15.75" thickBot="1" x14ac:dyDescent="0.3">
      <c r="B69" s="35" t="s">
        <v>13</v>
      </c>
      <c r="C69" s="16">
        <v>72830.412138608139</v>
      </c>
      <c r="D69" s="16">
        <v>33266.824391831076</v>
      </c>
      <c r="E69" s="16">
        <v>50821.941904847423</v>
      </c>
      <c r="F69" s="16">
        <v>12345.832246431219</v>
      </c>
      <c r="G69" s="17">
        <v>3332.3030586843333</v>
      </c>
      <c r="H69" s="18">
        <f t="shared" si="15"/>
        <v>-7.7164305270358753</v>
      </c>
      <c r="I69" s="18">
        <f t="shared" si="14"/>
        <v>-3.4008235326352394</v>
      </c>
      <c r="J69" s="18">
        <f t="shared" si="14"/>
        <v>-2.9485889606855156</v>
      </c>
      <c r="K69" s="18">
        <f t="shared" si="14"/>
        <v>-11.359619138202049</v>
      </c>
      <c r="L69" s="36">
        <f t="shared" si="14"/>
        <v>-2.7373575991396644</v>
      </c>
      <c r="M69" s="8"/>
      <c r="N69" s="56"/>
      <c r="O69" s="57"/>
      <c r="P69" s="57"/>
      <c r="Q69" s="57"/>
      <c r="R69" s="57"/>
      <c r="S69" s="58"/>
      <c r="T69" s="10"/>
      <c r="U69" s="102"/>
      <c r="V69" s="88"/>
      <c r="W69" s="88"/>
      <c r="X69" s="88"/>
      <c r="Y69" s="88"/>
      <c r="Z69" s="88"/>
      <c r="AA69" s="88"/>
      <c r="AB69" s="88"/>
      <c r="AC69" s="88"/>
      <c r="AD69" s="88"/>
      <c r="AE69" s="89"/>
    </row>
    <row r="70" spans="2:31" ht="15.75" thickBot="1" x14ac:dyDescent="0.3">
      <c r="B70" s="35" t="s">
        <v>15</v>
      </c>
      <c r="C70" s="16">
        <v>69534.957694603741</v>
      </c>
      <c r="D70" s="16">
        <v>30739.778856123849</v>
      </c>
      <c r="E70" s="16">
        <v>40416.339519506146</v>
      </c>
      <c r="F70" s="16">
        <v>13420.620326788539</v>
      </c>
      <c r="G70" s="17">
        <v>2703.963619449657</v>
      </c>
      <c r="H70" s="18">
        <f t="shared" si="15"/>
        <v>-11.892107832685133</v>
      </c>
      <c r="I70" s="18">
        <f t="shared" si="14"/>
        <v>-10.738780254010544</v>
      </c>
      <c r="J70" s="18">
        <f t="shared" si="14"/>
        <v>-22.819502120639068</v>
      </c>
      <c r="K70" s="18">
        <f t="shared" si="14"/>
        <v>-3.6428753102488551</v>
      </c>
      <c r="L70" s="36">
        <f t="shared" si="14"/>
        <v>-21.07721238076585</v>
      </c>
      <c r="M70" s="8"/>
      <c r="N70" s="56"/>
      <c r="O70" s="57"/>
      <c r="P70" s="57"/>
      <c r="Q70" s="57"/>
      <c r="R70" s="57"/>
      <c r="S70" s="58"/>
      <c r="T70" s="10"/>
      <c r="U70" s="87"/>
      <c r="V70" s="88"/>
      <c r="W70" s="88"/>
      <c r="X70" s="88"/>
      <c r="Y70" s="88"/>
      <c r="Z70" s="88"/>
      <c r="AA70" s="88"/>
      <c r="AB70" s="88"/>
      <c r="AC70" s="88"/>
      <c r="AD70" s="88"/>
      <c r="AE70" s="89"/>
    </row>
    <row r="71" spans="2:31" ht="15.75" thickBot="1" x14ac:dyDescent="0.3">
      <c r="B71" s="35" t="s">
        <v>16</v>
      </c>
      <c r="C71" s="16">
        <v>74528.081620538593</v>
      </c>
      <c r="D71" s="16">
        <v>32658.454981308409</v>
      </c>
      <c r="E71" s="16">
        <v>41614.951409825298</v>
      </c>
      <c r="F71" s="16">
        <v>13550.697422904099</v>
      </c>
      <c r="G71" s="17">
        <v>2800.5585488013367</v>
      </c>
      <c r="H71" s="18">
        <f t="shared" si="15"/>
        <v>-5.5653099308802849</v>
      </c>
      <c r="I71" s="18">
        <f t="shared" si="14"/>
        <v>-5.1673878236006487</v>
      </c>
      <c r="J71" s="18">
        <f t="shared" si="14"/>
        <v>-20.530589676841274</v>
      </c>
      <c r="K71" s="18">
        <f t="shared" si="14"/>
        <v>-2.7089501514639656</v>
      </c>
      <c r="L71" s="36">
        <f t="shared" si="14"/>
        <v>-18.257817534074395</v>
      </c>
      <c r="M71" s="8"/>
      <c r="N71" s="56"/>
      <c r="O71" s="57"/>
      <c r="P71" s="57"/>
      <c r="Q71" s="57"/>
      <c r="R71" s="57"/>
      <c r="S71" s="58"/>
      <c r="T71" s="10"/>
      <c r="U71" s="87"/>
      <c r="V71" s="88"/>
      <c r="W71" s="88"/>
      <c r="X71" s="88"/>
      <c r="Y71" s="88"/>
      <c r="Z71" s="88"/>
      <c r="AA71" s="88"/>
      <c r="AB71" s="88"/>
      <c r="AC71" s="88"/>
      <c r="AD71" s="88"/>
      <c r="AE71" s="89"/>
    </row>
    <row r="72" spans="2:31" ht="15.75" thickBot="1" x14ac:dyDescent="0.3">
      <c r="B72" s="35" t="s">
        <v>17</v>
      </c>
      <c r="C72" s="16">
        <v>78593.845419407939</v>
      </c>
      <c r="D72" s="16">
        <v>34385.78012936571</v>
      </c>
      <c r="E72" s="16">
        <v>52212.461616798624</v>
      </c>
      <c r="F72" s="16">
        <v>13928</v>
      </c>
      <c r="G72" s="17">
        <v>3373.371846459585</v>
      </c>
      <c r="H72" s="18">
        <f t="shared" si="15"/>
        <v>-0.41357201019477485</v>
      </c>
      <c r="I72" s="18">
        <f t="shared" si="14"/>
        <v>-0.15163444635080345</v>
      </c>
      <c r="J72" s="18">
        <f t="shared" si="14"/>
        <v>-0.29320242753194026</v>
      </c>
      <c r="K72" s="18">
        <f t="shared" si="14"/>
        <v>0</v>
      </c>
      <c r="L72" s="36">
        <f t="shared" si="14"/>
        <v>-1.5386494537892159</v>
      </c>
      <c r="M72" s="8"/>
      <c r="N72" s="56"/>
      <c r="O72" s="57"/>
      <c r="P72" s="57"/>
      <c r="Q72" s="57"/>
      <c r="R72" s="57"/>
      <c r="S72" s="58"/>
      <c r="T72" s="10"/>
      <c r="U72" s="87"/>
      <c r="V72" s="88"/>
      <c r="W72" s="88"/>
      <c r="X72" s="88"/>
      <c r="Y72" s="88"/>
      <c r="Z72" s="88"/>
      <c r="AA72" s="88"/>
      <c r="AB72" s="88"/>
      <c r="AC72" s="88"/>
      <c r="AD72" s="88"/>
      <c r="AE72" s="89"/>
    </row>
    <row r="73" spans="2:31" ht="15.75" thickBot="1" x14ac:dyDescent="0.3">
      <c r="B73" s="35" t="s">
        <v>18</v>
      </c>
      <c r="C73" s="16">
        <v>74528.081620538593</v>
      </c>
      <c r="D73" s="16">
        <v>32658.454981308409</v>
      </c>
      <c r="E73" s="16">
        <v>41614.951409825298</v>
      </c>
      <c r="F73" s="16">
        <v>13550.697422904099</v>
      </c>
      <c r="G73" s="17">
        <v>2800.5585488013367</v>
      </c>
      <c r="H73" s="18">
        <f t="shared" si="15"/>
        <v>-5.5653099308802849</v>
      </c>
      <c r="I73" s="18">
        <f t="shared" si="14"/>
        <v>-5.1673878236006487</v>
      </c>
      <c r="J73" s="18">
        <f t="shared" si="14"/>
        <v>-20.530589676841274</v>
      </c>
      <c r="K73" s="18">
        <f t="shared" si="14"/>
        <v>-2.7089501514639656</v>
      </c>
      <c r="L73" s="36">
        <f t="shared" si="14"/>
        <v>-18.257817534074395</v>
      </c>
      <c r="M73" s="8"/>
      <c r="N73" s="56"/>
      <c r="O73" s="57"/>
      <c r="P73" s="57"/>
      <c r="Q73" s="57"/>
      <c r="R73" s="57"/>
      <c r="S73" s="58"/>
      <c r="T73" s="10"/>
      <c r="U73" s="87"/>
      <c r="V73" s="88"/>
      <c r="W73" s="88"/>
      <c r="X73" s="88"/>
      <c r="Y73" s="88"/>
      <c r="Z73" s="88"/>
      <c r="AA73" s="88"/>
      <c r="AB73" s="88"/>
      <c r="AC73" s="88"/>
      <c r="AD73" s="88"/>
      <c r="AE73" s="89"/>
    </row>
    <row r="74" spans="2:31" ht="15.75" thickBot="1" x14ac:dyDescent="0.3">
      <c r="B74" s="35" t="s">
        <v>19</v>
      </c>
      <c r="C74" s="16">
        <v>77628.416956863381</v>
      </c>
      <c r="D74" s="16">
        <v>34420.90466480756</v>
      </c>
      <c r="E74" s="16">
        <v>52143.640174350134</v>
      </c>
      <c r="F74" s="16">
        <v>13926.66177705759</v>
      </c>
      <c r="G74" s="17">
        <v>3385.1014980469517</v>
      </c>
      <c r="H74" s="18">
        <f t="shared" si="15"/>
        <v>-1.6368684598269536</v>
      </c>
      <c r="I74" s="18">
        <f t="shared" si="14"/>
        <v>-4.964090595400418E-2</v>
      </c>
      <c r="J74" s="18">
        <f t="shared" si="14"/>
        <v>-0.42462633321213428</v>
      </c>
      <c r="K74" s="18">
        <f t="shared" si="14"/>
        <v>-9.6081486387825203E-3</v>
      </c>
      <c r="L74" s="36">
        <f t="shared" si="14"/>
        <v>-1.1962865630984829</v>
      </c>
      <c r="M74" s="8"/>
      <c r="N74" s="56"/>
      <c r="O74" s="57"/>
      <c r="P74" s="57"/>
      <c r="Q74" s="57"/>
      <c r="R74" s="57"/>
      <c r="S74" s="58"/>
      <c r="T74" s="10"/>
      <c r="U74" s="87"/>
      <c r="V74" s="88"/>
      <c r="W74" s="88"/>
      <c r="X74" s="88"/>
      <c r="Y74" s="88"/>
      <c r="Z74" s="88"/>
      <c r="AA74" s="88"/>
      <c r="AB74" s="88"/>
      <c r="AC74" s="88"/>
      <c r="AD74" s="88"/>
      <c r="AE74" s="89"/>
    </row>
    <row r="75" spans="2:31" ht="15.75" thickBot="1" x14ac:dyDescent="0.3">
      <c r="B75" s="35" t="s">
        <v>20</v>
      </c>
      <c r="C75" s="16">
        <v>78129.14935125527</v>
      </c>
      <c r="D75" s="16">
        <v>34414.957542074932</v>
      </c>
      <c r="E75" s="16">
        <v>50641.341793991669</v>
      </c>
      <c r="F75" s="16">
        <v>13894.524805770016</v>
      </c>
      <c r="G75" s="17">
        <v>3325.0697478473785</v>
      </c>
      <c r="H75" s="18">
        <f t="shared" si="15"/>
        <v>-1.0023893823601995</v>
      </c>
      <c r="I75" s="18">
        <f t="shared" si="14"/>
        <v>-6.6909977133017148E-2</v>
      </c>
      <c r="J75" s="18">
        <f t="shared" si="14"/>
        <v>-3.293469438200991</v>
      </c>
      <c r="K75" s="18">
        <f t="shared" si="14"/>
        <v>-0.24034458809581047</v>
      </c>
      <c r="L75" s="36">
        <f t="shared" si="14"/>
        <v>-2.9484821316084417</v>
      </c>
      <c r="M75" s="8"/>
      <c r="N75" s="56"/>
      <c r="O75" s="57"/>
      <c r="P75" s="57"/>
      <c r="Q75" s="57"/>
      <c r="R75" s="57"/>
      <c r="S75" s="58"/>
      <c r="T75" s="10"/>
      <c r="U75" s="87"/>
      <c r="V75" s="88"/>
      <c r="W75" s="88"/>
      <c r="X75" s="88"/>
      <c r="Y75" s="88"/>
      <c r="Z75" s="88"/>
      <c r="AA75" s="88"/>
      <c r="AB75" s="88"/>
      <c r="AC75" s="88"/>
      <c r="AD75" s="88"/>
      <c r="AE75" s="89"/>
    </row>
    <row r="76" spans="2:31" ht="15.75" thickBot="1" x14ac:dyDescent="0.3">
      <c r="B76" s="35" t="s">
        <v>21</v>
      </c>
      <c r="C76" s="16">
        <v>75806.023037711944</v>
      </c>
      <c r="D76" s="16">
        <v>34341.984073063752</v>
      </c>
      <c r="E76" s="16">
        <v>45577.910548041473</v>
      </c>
      <c r="F76" s="16">
        <v>13795.459280486852</v>
      </c>
      <c r="G76" s="17">
        <v>3028.4193666013675</v>
      </c>
      <c r="H76" s="18">
        <f t="shared" si="15"/>
        <v>-3.9460276545470205</v>
      </c>
      <c r="I76" s="18">
        <f t="shared" si="14"/>
        <v>-0.27880808100426396</v>
      </c>
      <c r="J76" s="18">
        <f t="shared" si="14"/>
        <v>-12.962780147344702</v>
      </c>
      <c r="K76" s="18">
        <f t="shared" si="14"/>
        <v>-0.95161343705591861</v>
      </c>
      <c r="L76" s="36">
        <f t="shared" si="14"/>
        <v>-11.607058329837377</v>
      </c>
      <c r="M76" s="8"/>
      <c r="N76" s="56"/>
      <c r="O76" s="57"/>
      <c r="P76" s="57"/>
      <c r="Q76" s="57"/>
      <c r="R76" s="57"/>
      <c r="S76" s="58"/>
      <c r="T76" s="10"/>
      <c r="U76" s="87"/>
      <c r="V76" s="88"/>
      <c r="W76" s="88"/>
      <c r="X76" s="88"/>
      <c r="Y76" s="88"/>
      <c r="Z76" s="88"/>
      <c r="AA76" s="88"/>
      <c r="AB76" s="88"/>
      <c r="AC76" s="88"/>
      <c r="AD76" s="88"/>
      <c r="AE76" s="89"/>
    </row>
    <row r="77" spans="2:31" ht="15.75" thickBot="1" x14ac:dyDescent="0.3">
      <c r="B77" s="35" t="s">
        <v>22</v>
      </c>
      <c r="C77" s="16">
        <v>77363.130234758544</v>
      </c>
      <c r="D77" s="16">
        <v>34390.895539103425</v>
      </c>
      <c r="E77" s="16">
        <v>48971.744619334058</v>
      </c>
      <c r="F77" s="16">
        <v>13861.859304238613</v>
      </c>
      <c r="G77" s="17">
        <v>3227.2533434557358</v>
      </c>
      <c r="H77" s="18">
        <f t="shared" si="15"/>
        <v>-1.9730138272735103</v>
      </c>
      <c r="I77" s="18">
        <f t="shared" si="14"/>
        <v>-0.13678047766006995</v>
      </c>
      <c r="J77" s="18">
        <f t="shared" si="14"/>
        <v>-6.4817923474505239</v>
      </c>
      <c r="K77" s="18">
        <f t="shared" si="14"/>
        <v>-0.47487575934367593</v>
      </c>
      <c r="L77" s="36">
        <f t="shared" si="14"/>
        <v>-5.8035291647671166</v>
      </c>
      <c r="M77" s="8"/>
      <c r="N77" s="75"/>
      <c r="O77" s="57"/>
      <c r="P77" s="57"/>
      <c r="Q77" s="57"/>
      <c r="R77" s="57"/>
      <c r="S77" s="58"/>
      <c r="T77" s="10"/>
      <c r="U77" s="87"/>
      <c r="V77" s="88"/>
      <c r="W77" s="88"/>
      <c r="X77" s="88"/>
      <c r="Y77" s="88"/>
      <c r="Z77" s="88"/>
      <c r="AA77" s="88"/>
      <c r="AB77" s="88"/>
      <c r="AC77" s="88"/>
      <c r="AD77" s="88"/>
      <c r="AE77" s="89"/>
    </row>
    <row r="78" spans="2:31" ht="15.75" thickBot="1" x14ac:dyDescent="0.3">
      <c r="B78" s="35" t="s">
        <v>24</v>
      </c>
      <c r="C78" s="16">
        <v>78919.674684520985</v>
      </c>
      <c r="D78" s="16">
        <v>34439.805925396271</v>
      </c>
      <c r="E78" s="16">
        <v>52365.376624283628</v>
      </c>
      <c r="F78" s="16">
        <v>13928.255971403105</v>
      </c>
      <c r="G78" s="17">
        <v>3426.0722682140331</v>
      </c>
      <c r="H78" s="18">
        <f t="shared" si="15"/>
        <v>-7.1305827563570179E-4</v>
      </c>
      <c r="I78" s="18">
        <f t="shared" si="14"/>
        <v>5.2439903486586042E-3</v>
      </c>
      <c r="J78" s="18">
        <f t="shared" si="14"/>
        <v>-1.1904207240801493E-3</v>
      </c>
      <c r="K78" s="18">
        <f t="shared" si="14"/>
        <v>1.8378188046016836E-3</v>
      </c>
      <c r="L78" s="36">
        <f t="shared" si="14"/>
        <v>-4.3933747969212449E-4</v>
      </c>
      <c r="M78" s="8"/>
      <c r="N78" s="75"/>
      <c r="O78" s="57"/>
      <c r="P78" s="57"/>
      <c r="Q78" s="57"/>
      <c r="R78" s="57"/>
      <c r="S78" s="58"/>
      <c r="T78" s="10"/>
      <c r="U78" s="87"/>
      <c r="V78" s="88"/>
      <c r="W78" s="88"/>
      <c r="X78" s="88"/>
      <c r="Y78" s="88"/>
      <c r="Z78" s="88"/>
      <c r="AA78" s="88"/>
      <c r="AB78" s="88"/>
      <c r="AC78" s="88"/>
      <c r="AD78" s="88"/>
      <c r="AE78" s="89"/>
    </row>
    <row r="79" spans="2:31" ht="15.75" thickBot="1" x14ac:dyDescent="0.3">
      <c r="B79" s="35" t="s">
        <v>25</v>
      </c>
      <c r="C79" s="16">
        <v>78918.236552572518</v>
      </c>
      <c r="D79" s="16">
        <v>34439.803166043246</v>
      </c>
      <c r="E79" s="16">
        <v>52364.860232518186</v>
      </c>
      <c r="F79" s="16">
        <v>13928.247393457859</v>
      </c>
      <c r="G79" s="17">
        <v>3426.0338017728373</v>
      </c>
      <c r="H79" s="18">
        <f t="shared" si="15"/>
        <v>-2.535318313449237E-3</v>
      </c>
      <c r="I79" s="18">
        <f t="shared" si="14"/>
        <v>5.2359778246302479E-3</v>
      </c>
      <c r="J79" s="18">
        <f t="shared" si="14"/>
        <v>-2.1765410415431536E-3</v>
      </c>
      <c r="K79" s="18">
        <f t="shared" si="14"/>
        <v>1.7762310300063822E-3</v>
      </c>
      <c r="L79" s="36">
        <f t="shared" si="14"/>
        <v>-1.5620888167037562E-3</v>
      </c>
      <c r="M79" s="8"/>
      <c r="N79" s="75"/>
      <c r="O79" s="57"/>
      <c r="P79" s="57"/>
      <c r="Q79" s="57"/>
      <c r="R79" s="57"/>
      <c r="S79" s="58"/>
      <c r="T79" s="10"/>
      <c r="U79" s="87"/>
      <c r="V79" s="88"/>
      <c r="W79" s="88"/>
      <c r="X79" s="88"/>
      <c r="Y79" s="88"/>
      <c r="Z79" s="88"/>
      <c r="AA79" s="88"/>
      <c r="AB79" s="88"/>
      <c r="AC79" s="88"/>
      <c r="AD79" s="88"/>
      <c r="AE79" s="89"/>
    </row>
    <row r="80" spans="2:31" ht="15.75" thickBot="1" x14ac:dyDescent="0.3">
      <c r="B80" s="35" t="s">
        <v>26</v>
      </c>
      <c r="C80" s="16">
        <v>78913.984684203169</v>
      </c>
      <c r="D80" s="16">
        <v>34439.795007956025</v>
      </c>
      <c r="E80" s="16">
        <v>52363.333509037751</v>
      </c>
      <c r="F80" s="16">
        <v>13928.222032576265</v>
      </c>
      <c r="G80" s="17">
        <v>3425.9200749032152</v>
      </c>
      <c r="H80" s="18">
        <f t="shared" si="15"/>
        <v>-7.9228697295519127E-3</v>
      </c>
      <c r="I80" s="18">
        <f t="shared" si="14"/>
        <v>5.2122886231055062E-3</v>
      </c>
      <c r="J80" s="18">
        <f t="shared" si="14"/>
        <v>-5.0920271975110664E-3</v>
      </c>
      <c r="K80" s="18">
        <f t="shared" si="14"/>
        <v>1.5941454355586577E-3</v>
      </c>
      <c r="L80" s="36">
        <f t="shared" si="14"/>
        <v>-4.8815275522025572E-3</v>
      </c>
      <c r="M80" s="8"/>
      <c r="N80" s="56"/>
      <c r="O80" s="57"/>
      <c r="P80" s="57"/>
      <c r="Q80" s="57"/>
      <c r="R80" s="57"/>
      <c r="S80" s="58"/>
      <c r="T80" s="10"/>
      <c r="U80" s="87"/>
      <c r="V80" s="88"/>
      <c r="W80" s="88"/>
      <c r="X80" s="88"/>
      <c r="Y80" s="88"/>
      <c r="Z80" s="88"/>
      <c r="AA80" s="88"/>
      <c r="AB80" s="88"/>
      <c r="AC80" s="88"/>
      <c r="AD80" s="88"/>
      <c r="AE80" s="89"/>
    </row>
    <row r="81" spans="2:31" ht="15.75" thickBot="1" x14ac:dyDescent="0.3">
      <c r="B81" s="35" t="s">
        <v>27</v>
      </c>
      <c r="C81" s="16">
        <v>78846.804117348656</v>
      </c>
      <c r="D81" s="16">
        <v>34432.525543879274</v>
      </c>
      <c r="E81" s="16">
        <v>52302.484221360501</v>
      </c>
      <c r="F81" s="16">
        <v>13910.910224420222</v>
      </c>
      <c r="G81" s="17">
        <v>3422.5092307997334</v>
      </c>
      <c r="H81" s="18">
        <f t="shared" si="15"/>
        <v>-9.3047508276874635E-2</v>
      </c>
      <c r="I81" s="18">
        <f t="shared" si="14"/>
        <v>-1.5896556480417694E-2</v>
      </c>
      <c r="J81" s="18">
        <f t="shared" si="14"/>
        <v>-0.12129201894263326</v>
      </c>
      <c r="K81" s="18">
        <f t="shared" si="14"/>
        <v>-0.12270085855670433</v>
      </c>
      <c r="L81" s="36">
        <f t="shared" si="14"/>
        <v>-0.10443661137252576</v>
      </c>
      <c r="M81" s="8"/>
      <c r="N81" s="75"/>
      <c r="O81" s="57"/>
      <c r="P81" s="57"/>
      <c r="Q81" s="57"/>
      <c r="R81" s="57"/>
      <c r="S81" s="58"/>
      <c r="T81" s="10"/>
      <c r="U81" s="87"/>
      <c r="V81" s="88"/>
      <c r="W81" s="88"/>
      <c r="X81" s="88"/>
      <c r="Y81" s="88"/>
      <c r="Z81" s="88"/>
      <c r="AA81" s="88"/>
      <c r="AB81" s="88"/>
      <c r="AC81" s="88"/>
      <c r="AD81" s="88"/>
      <c r="AE81" s="89"/>
    </row>
    <row r="82" spans="2:31" ht="15.75" thickBot="1" x14ac:dyDescent="0.3">
      <c r="B82" s="35" t="s">
        <v>28</v>
      </c>
      <c r="C82" s="16">
        <v>78773.370802892139</v>
      </c>
      <c r="D82" s="16">
        <v>34425.244082615434</v>
      </c>
      <c r="E82" s="16">
        <v>52239.389752094372</v>
      </c>
      <c r="F82" s="16">
        <v>13893.561120850067</v>
      </c>
      <c r="G82" s="17">
        <v>3418.9311412997486</v>
      </c>
      <c r="H82" s="18">
        <f t="shared" si="15"/>
        <v>-0.18609501655378616</v>
      </c>
      <c r="I82" s="18">
        <f t="shared" si="14"/>
        <v>-3.7040238645001715E-2</v>
      </c>
      <c r="J82" s="18">
        <f t="shared" si="14"/>
        <v>-0.2417794903288929</v>
      </c>
      <c r="K82" s="18">
        <f t="shared" si="14"/>
        <v>-0.24726363548200175</v>
      </c>
      <c r="L82" s="36">
        <f t="shared" si="14"/>
        <v>-0.20887322274505152</v>
      </c>
      <c r="M82" s="8"/>
      <c r="N82" s="56"/>
      <c r="O82" s="57"/>
      <c r="P82" s="57"/>
      <c r="Q82" s="57"/>
      <c r="R82" s="57"/>
      <c r="S82" s="58"/>
      <c r="T82" s="10"/>
      <c r="U82" s="87"/>
      <c r="V82" s="88"/>
      <c r="W82" s="88"/>
      <c r="X82" s="88"/>
      <c r="Y82" s="88"/>
      <c r="Z82" s="88"/>
      <c r="AA82" s="88"/>
      <c r="AB82" s="88"/>
      <c r="AC82" s="88"/>
      <c r="AD82" s="88"/>
      <c r="AE82" s="89"/>
    </row>
    <row r="83" spans="2:31" ht="15.75" thickBot="1" x14ac:dyDescent="0.3">
      <c r="B83" s="35" t="s">
        <v>29</v>
      </c>
      <c r="C83" s="16">
        <v>77451.57143626656</v>
      </c>
      <c r="D83" s="16">
        <v>34294.177779866332</v>
      </c>
      <c r="E83" s="16">
        <v>51103.689305304069</v>
      </c>
      <c r="F83" s="16">
        <v>13581.277256587309</v>
      </c>
      <c r="G83" s="17">
        <v>3354.5255303000222</v>
      </c>
      <c r="H83" s="18">
        <f t="shared" si="15"/>
        <v>-1.8609497935274915</v>
      </c>
      <c r="I83" s="18">
        <f t="shared" si="15"/>
        <v>-0.41762651760749298</v>
      </c>
      <c r="J83" s="18">
        <f t="shared" si="15"/>
        <v>-2.4105539752815388</v>
      </c>
      <c r="K83" s="18">
        <f t="shared" si="15"/>
        <v>-2.4893936201370677</v>
      </c>
      <c r="L83" s="36">
        <f t="shared" si="15"/>
        <v>-2.0887322274505156</v>
      </c>
      <c r="M83" s="8"/>
      <c r="N83" s="56"/>
      <c r="O83" s="57"/>
      <c r="P83" s="57"/>
      <c r="Q83" s="57"/>
      <c r="R83" s="57"/>
      <c r="S83" s="58"/>
      <c r="T83" s="10"/>
      <c r="U83" s="87"/>
      <c r="V83" s="88"/>
      <c r="W83" s="88"/>
      <c r="X83" s="88"/>
      <c r="Y83" s="88"/>
      <c r="Z83" s="88"/>
      <c r="AA83" s="88"/>
      <c r="AB83" s="88"/>
      <c r="AC83" s="88"/>
      <c r="AD83" s="88"/>
      <c r="AE83" s="89"/>
    </row>
    <row r="84" spans="2:31" ht="15.75" thickBot="1" x14ac:dyDescent="0.3">
      <c r="B84" s="35" t="s">
        <v>30</v>
      </c>
      <c r="C84" s="16">
        <v>78792.797059736593</v>
      </c>
      <c r="D84" s="16">
        <v>34382.898466777529</v>
      </c>
      <c r="E84" s="16">
        <v>52251.265595419827</v>
      </c>
      <c r="F84" s="16">
        <v>13793.039727013831</v>
      </c>
      <c r="G84" s="17">
        <v>3418.8842487029638</v>
      </c>
      <c r="H84" s="18">
        <f t="shared" si="15"/>
        <v>-0.16147996536208142</v>
      </c>
      <c r="I84" s="18">
        <f t="shared" si="15"/>
        <v>-0.16000212910874792</v>
      </c>
      <c r="J84" s="18">
        <f t="shared" si="15"/>
        <v>-0.21910095210665859</v>
      </c>
      <c r="K84" s="18">
        <f t="shared" si="15"/>
        <v>-0.96898530288748574</v>
      </c>
      <c r="L84" s="36">
        <f t="shared" si="15"/>
        <v>-0.21024191514547463</v>
      </c>
      <c r="M84" s="8"/>
      <c r="N84" s="56"/>
      <c r="O84" s="57"/>
      <c r="P84" s="57"/>
      <c r="Q84" s="57"/>
      <c r="R84" s="57"/>
      <c r="S84" s="58"/>
      <c r="T84" s="10"/>
      <c r="U84" s="87"/>
      <c r="V84" s="88"/>
      <c r="W84" s="88"/>
      <c r="X84" s="88"/>
      <c r="Y84" s="88"/>
      <c r="Z84" s="88"/>
      <c r="AA84" s="88"/>
      <c r="AB84" s="88"/>
      <c r="AC84" s="88"/>
      <c r="AD84" s="88"/>
      <c r="AE84" s="89"/>
    </row>
    <row r="85" spans="2:31" ht="15.75" thickBot="1" x14ac:dyDescent="0.3">
      <c r="B85" s="35" t="s">
        <v>31</v>
      </c>
      <c r="C85" s="16">
        <v>78911.340604529483</v>
      </c>
      <c r="D85" s="16">
        <v>34439.755486130489</v>
      </c>
      <c r="E85" s="16">
        <v>52350.60255680811</v>
      </c>
      <c r="F85" s="16">
        <v>13928.122270388572</v>
      </c>
      <c r="G85" s="17">
        <v>3425.2656544139272</v>
      </c>
      <c r="H85" s="18">
        <f t="shared" si="15"/>
        <v>-1.127318868414301E-2</v>
      </c>
      <c r="I85" s="18">
        <f t="shared" si="15"/>
        <v>5.0975263676428994E-3</v>
      </c>
      <c r="J85" s="18">
        <f t="shared" si="15"/>
        <v>-2.9403512187087977E-2</v>
      </c>
      <c r="K85" s="18">
        <f t="shared" si="15"/>
        <v>8.7787470255858992E-4</v>
      </c>
      <c r="L85" s="36">
        <f t="shared" si="15"/>
        <v>-2.3982631175876009E-2</v>
      </c>
      <c r="M85" s="8"/>
      <c r="N85" s="75"/>
      <c r="O85" s="57"/>
      <c r="P85" s="57"/>
      <c r="Q85" s="57"/>
      <c r="R85" s="57"/>
      <c r="S85" s="58"/>
      <c r="T85" s="10"/>
      <c r="U85" s="87"/>
      <c r="V85" s="88"/>
      <c r="W85" s="88"/>
      <c r="X85" s="88"/>
      <c r="Y85" s="88"/>
      <c r="Z85" s="88"/>
      <c r="AA85" s="88"/>
      <c r="AB85" s="88"/>
      <c r="AC85" s="88"/>
      <c r="AD85" s="88"/>
      <c r="AE85" s="89"/>
    </row>
    <row r="86" spans="2:31" ht="15.75" thickBot="1" x14ac:dyDescent="0.3">
      <c r="B86" s="35" t="s">
        <v>32</v>
      </c>
      <c r="C86" s="16">
        <v>78850.730968714051</v>
      </c>
      <c r="D86" s="16">
        <v>34439.404512856992</v>
      </c>
      <c r="E86" s="16">
        <v>52248.577645169498</v>
      </c>
      <c r="F86" s="16">
        <v>13927.188565476314</v>
      </c>
      <c r="G86" s="17">
        <v>3419.6680555669782</v>
      </c>
      <c r="H86" s="18">
        <f t="shared" si="15"/>
        <v>-8.8071786594855733E-2</v>
      </c>
      <c r="I86" s="18">
        <f t="shared" si="15"/>
        <v>4.0783810238468237E-3</v>
      </c>
      <c r="J86" s="18">
        <f t="shared" si="15"/>
        <v>-0.22423395873372365</v>
      </c>
      <c r="K86" s="18">
        <f t="shared" si="15"/>
        <v>-5.8259227720155807E-3</v>
      </c>
      <c r="L86" s="36">
        <f t="shared" si="15"/>
        <v>-0.18736430606148155</v>
      </c>
      <c r="M86" s="8"/>
      <c r="N86" s="56"/>
      <c r="O86" s="57"/>
      <c r="P86" s="57"/>
      <c r="Q86" s="57"/>
      <c r="R86" s="57"/>
      <c r="S86" s="58"/>
      <c r="T86" s="10"/>
      <c r="U86" s="87"/>
      <c r="V86" s="88"/>
      <c r="W86" s="88"/>
      <c r="X86" s="88"/>
      <c r="Y86" s="88"/>
      <c r="Z86" s="88"/>
      <c r="AA86" s="88"/>
      <c r="AB86" s="88"/>
      <c r="AC86" s="88"/>
      <c r="AD86" s="88"/>
      <c r="AE86" s="89"/>
    </row>
    <row r="87" spans="2:31" ht="16.5" customHeight="1" thickBot="1" x14ac:dyDescent="0.3">
      <c r="B87" s="35" t="s">
        <v>33</v>
      </c>
      <c r="C87" s="16">
        <v>78913.123295134108</v>
      </c>
      <c r="D87" s="16">
        <v>34439.765809188015</v>
      </c>
      <c r="E87" s="16">
        <v>52353.603380835004</v>
      </c>
      <c r="F87" s="16">
        <v>13928.1497331336</v>
      </c>
      <c r="G87" s="17">
        <v>3425.4302946850435</v>
      </c>
      <c r="H87" s="18">
        <f t="shared" si="15"/>
        <v>-9.0143376433497995E-3</v>
      </c>
      <c r="I87" s="18">
        <f t="shared" si="15"/>
        <v>5.1275021430246459E-3</v>
      </c>
      <c r="J87" s="18">
        <f t="shared" si="15"/>
        <v>-2.3673030525524351E-2</v>
      </c>
      <c r="K87" s="18">
        <f t="shared" si="15"/>
        <v>1.0750512176874738E-3</v>
      </c>
      <c r="L87" s="36">
        <f t="shared" si="15"/>
        <v>-1.9177141539323546E-2</v>
      </c>
      <c r="M87" s="8"/>
      <c r="N87" s="56"/>
      <c r="O87" s="57"/>
      <c r="P87" s="57"/>
      <c r="Q87" s="57"/>
      <c r="R87" s="57"/>
      <c r="S87" s="58"/>
      <c r="T87" s="10"/>
      <c r="U87" s="87"/>
      <c r="V87" s="88"/>
      <c r="W87" s="88"/>
      <c r="X87" s="88"/>
      <c r="Y87" s="88"/>
      <c r="Z87" s="88"/>
      <c r="AA87" s="88"/>
      <c r="AB87" s="88"/>
      <c r="AC87" s="88"/>
      <c r="AD87" s="88"/>
      <c r="AE87" s="89"/>
    </row>
    <row r="88" spans="2:31" ht="15.75" thickBot="1" x14ac:dyDescent="0.3">
      <c r="B88" s="35" t="s">
        <v>34</v>
      </c>
      <c r="C88" s="16">
        <v>78903.820193333522</v>
      </c>
      <c r="D88" s="16">
        <v>34439.711937554428</v>
      </c>
      <c r="E88" s="16">
        <v>52337.943360338249</v>
      </c>
      <c r="F88" s="16">
        <v>13928.006416782437</v>
      </c>
      <c r="G88" s="17">
        <v>3424.5711073427769</v>
      </c>
      <c r="H88" s="18">
        <f t="shared" si="15"/>
        <v>-2.0802317638499535E-2</v>
      </c>
      <c r="I88" s="18">
        <f t="shared" si="15"/>
        <v>4.9710713584645008E-3</v>
      </c>
      <c r="J88" s="18">
        <f t="shared" si="15"/>
        <v>-5.357796979290097E-2</v>
      </c>
      <c r="K88" s="18">
        <f t="shared" si="15"/>
        <v>4.607109733375221E-5</v>
      </c>
      <c r="L88" s="36">
        <f t="shared" si="15"/>
        <v>-4.4254942013812339E-2</v>
      </c>
      <c r="M88" s="8"/>
      <c r="N88" s="56"/>
      <c r="O88" s="57"/>
      <c r="P88" s="57"/>
      <c r="Q88" s="57"/>
      <c r="R88" s="57"/>
      <c r="S88" s="58"/>
      <c r="T88" s="10"/>
      <c r="U88" s="87"/>
      <c r="V88" s="88"/>
      <c r="W88" s="88"/>
      <c r="X88" s="88"/>
      <c r="Y88" s="88"/>
      <c r="Z88" s="88"/>
      <c r="AA88" s="88"/>
      <c r="AB88" s="88"/>
      <c r="AC88" s="88"/>
      <c r="AD88" s="88"/>
      <c r="AE88" s="89"/>
    </row>
    <row r="89" spans="2:31" ht="15.75" thickBot="1" x14ac:dyDescent="0.3">
      <c r="B89" s="35" t="s">
        <v>35</v>
      </c>
      <c r="C89" s="16">
        <v>78646.616790611355</v>
      </c>
      <c r="D89" s="16">
        <v>34438.222545331671</v>
      </c>
      <c r="E89" s="16">
        <v>51904.989852487008</v>
      </c>
      <c r="F89" s="16">
        <v>13924.044141191418</v>
      </c>
      <c r="G89" s="17">
        <v>3400.8171043506959</v>
      </c>
      <c r="H89" s="18">
        <f t="shared" si="15"/>
        <v>-0.34670529397510286</v>
      </c>
      <c r="I89" s="18">
        <f t="shared" si="15"/>
        <v>6.4622025573908624E-4</v>
      </c>
      <c r="J89" s="18">
        <f t="shared" si="15"/>
        <v>-0.8803615848317462</v>
      </c>
      <c r="K89" s="18">
        <f t="shared" si="15"/>
        <v>-2.8402202818652921E-2</v>
      </c>
      <c r="L89" s="36">
        <f t="shared" si="15"/>
        <v>-0.7375823668969298</v>
      </c>
      <c r="M89" s="8"/>
      <c r="N89" s="56"/>
      <c r="O89" s="57"/>
      <c r="P89" s="57"/>
      <c r="Q89" s="57"/>
      <c r="R89" s="57"/>
      <c r="S89" s="58"/>
      <c r="T89" s="10"/>
      <c r="U89" s="87"/>
      <c r="V89" s="88"/>
      <c r="W89" s="88"/>
      <c r="X89" s="88"/>
      <c r="Y89" s="88"/>
      <c r="Z89" s="88"/>
      <c r="AA89" s="88"/>
      <c r="AB89" s="88"/>
      <c r="AC89" s="88"/>
      <c r="AD89" s="88"/>
      <c r="AE89" s="89"/>
    </row>
    <row r="90" spans="2:31" x14ac:dyDescent="0.25">
      <c r="B90" s="29"/>
      <c r="C90" s="30"/>
      <c r="D90" s="30"/>
      <c r="E90" s="30"/>
      <c r="F90" s="30"/>
      <c r="G90" s="30"/>
      <c r="H90" s="30"/>
      <c r="I90" s="30"/>
      <c r="J90" s="30"/>
      <c r="K90" s="30"/>
      <c r="L90" s="31"/>
      <c r="M90" s="2"/>
      <c r="N90" s="56"/>
      <c r="O90" s="57"/>
      <c r="P90" s="57"/>
      <c r="Q90" s="57"/>
      <c r="R90" s="57"/>
      <c r="S90" s="58"/>
      <c r="T90" s="10"/>
      <c r="U90" s="87"/>
      <c r="V90" s="88"/>
      <c r="W90" s="88"/>
      <c r="X90" s="88"/>
      <c r="Y90" s="88"/>
      <c r="Z90" s="88"/>
      <c r="AA90" s="88"/>
      <c r="AB90" s="88"/>
      <c r="AC90" s="88"/>
      <c r="AD90" s="88"/>
      <c r="AE90" s="89"/>
    </row>
    <row r="91" spans="2:31" ht="15.75" thickBot="1" x14ac:dyDescent="0.3">
      <c r="B91" s="32" t="s">
        <v>38</v>
      </c>
      <c r="C91" s="30"/>
      <c r="D91" s="30"/>
      <c r="E91" s="30"/>
      <c r="F91" s="30"/>
      <c r="G91" s="30"/>
      <c r="H91" s="30"/>
      <c r="I91" s="30"/>
      <c r="J91" s="30"/>
      <c r="K91" s="30"/>
      <c r="L91" s="31"/>
      <c r="M91" s="2"/>
      <c r="N91" s="56"/>
      <c r="O91" s="57"/>
      <c r="P91" s="57"/>
      <c r="Q91" s="57"/>
      <c r="R91" s="57"/>
      <c r="S91" s="58"/>
      <c r="T91" s="10"/>
      <c r="U91" s="87"/>
      <c r="V91" s="88"/>
      <c r="W91" s="88"/>
      <c r="X91" s="88"/>
      <c r="Y91" s="88"/>
      <c r="Z91" s="88"/>
      <c r="AA91" s="88"/>
      <c r="AB91" s="88"/>
      <c r="AC91" s="88"/>
      <c r="AD91" s="88"/>
      <c r="AE91" s="89"/>
    </row>
    <row r="92" spans="2:31" ht="16.5" thickTop="1" thickBot="1" x14ac:dyDescent="0.3">
      <c r="B92" s="33"/>
      <c r="C92" s="209" t="s">
        <v>1</v>
      </c>
      <c r="D92" s="209"/>
      <c r="E92" s="209"/>
      <c r="F92" s="209"/>
      <c r="G92" s="213"/>
      <c r="H92" s="214" t="s">
        <v>2</v>
      </c>
      <c r="I92" s="209"/>
      <c r="J92" s="209"/>
      <c r="K92" s="209"/>
      <c r="L92" s="213"/>
      <c r="M92" s="6"/>
      <c r="N92" s="59" t="s">
        <v>74</v>
      </c>
      <c r="O92" s="60"/>
      <c r="P92" s="60"/>
      <c r="Q92" s="60"/>
      <c r="R92" s="61"/>
      <c r="S92" s="58"/>
      <c r="T92" s="10"/>
      <c r="U92" s="215" t="s">
        <v>87</v>
      </c>
      <c r="V92" s="216"/>
      <c r="W92" s="216"/>
      <c r="X92" s="216"/>
      <c r="Y92" s="217"/>
      <c r="Z92" s="218" t="s">
        <v>2</v>
      </c>
      <c r="AA92" s="218"/>
      <c r="AB92" s="218"/>
      <c r="AC92" s="218"/>
      <c r="AD92" s="219"/>
      <c r="AE92" s="89"/>
    </row>
    <row r="93" spans="2:31" ht="15.75" thickBot="1" x14ac:dyDescent="0.3">
      <c r="B93" s="34" t="s">
        <v>3</v>
      </c>
      <c r="C93" s="12" t="s">
        <v>4</v>
      </c>
      <c r="D93" s="12" t="s">
        <v>5</v>
      </c>
      <c r="E93" s="12" t="s">
        <v>6</v>
      </c>
      <c r="F93" s="12" t="s">
        <v>7</v>
      </c>
      <c r="G93" s="13" t="s">
        <v>8</v>
      </c>
      <c r="H93" s="12" t="s">
        <v>4</v>
      </c>
      <c r="I93" s="12" t="s">
        <v>5</v>
      </c>
      <c r="J93" s="12" t="s">
        <v>6</v>
      </c>
      <c r="K93" s="12" t="s">
        <v>7</v>
      </c>
      <c r="L93" s="13" t="s">
        <v>8</v>
      </c>
      <c r="M93" s="6"/>
      <c r="N93" s="62" t="s">
        <v>4</v>
      </c>
      <c r="O93" s="63" t="s">
        <v>5</v>
      </c>
      <c r="P93" s="63" t="s">
        <v>6</v>
      </c>
      <c r="Q93" s="63" t="s">
        <v>7</v>
      </c>
      <c r="R93" s="64" t="s">
        <v>8</v>
      </c>
      <c r="S93" s="58" t="s">
        <v>76</v>
      </c>
      <c r="T93" s="10"/>
      <c r="U93" s="90" t="s">
        <v>4</v>
      </c>
      <c r="V93" s="91" t="s">
        <v>5</v>
      </c>
      <c r="W93" s="91" t="s">
        <v>6</v>
      </c>
      <c r="X93" s="91" t="s">
        <v>7</v>
      </c>
      <c r="Y93" s="92" t="s">
        <v>8</v>
      </c>
      <c r="Z93" s="93" t="s">
        <v>4</v>
      </c>
      <c r="AA93" s="94" t="s">
        <v>5</v>
      </c>
      <c r="AB93" s="94" t="s">
        <v>6</v>
      </c>
      <c r="AC93" s="94" t="s">
        <v>7</v>
      </c>
      <c r="AD93" s="95" t="s">
        <v>8</v>
      </c>
      <c r="AE93" s="89" t="s">
        <v>76</v>
      </c>
    </row>
    <row r="94" spans="2:31" ht="16.5" customHeight="1" thickBot="1" x14ac:dyDescent="0.3">
      <c r="B94" s="35" t="s">
        <v>9</v>
      </c>
      <c r="C94" s="16">
        <v>11705.978921018601</v>
      </c>
      <c r="D94" s="16">
        <v>8037.0621216384834</v>
      </c>
      <c r="E94" s="16">
        <v>7119.8811717314693</v>
      </c>
      <c r="F94" s="16">
        <v>3417.0885238079418</v>
      </c>
      <c r="G94" s="17">
        <v>779.69769236396326</v>
      </c>
      <c r="H94" s="206"/>
      <c r="I94" s="207"/>
      <c r="J94" s="207"/>
      <c r="K94" s="207"/>
      <c r="L94" s="208"/>
      <c r="M94" s="7"/>
      <c r="N94" s="59">
        <f>C94*(1-INPUT!$E$10)</f>
        <v>0</v>
      </c>
      <c r="O94" s="65">
        <f>D94*(1-INPUT!$E$10)</f>
        <v>0</v>
      </c>
      <c r="P94" s="65">
        <f>E94*(1-INPUT!$E$10)</f>
        <v>0</v>
      </c>
      <c r="Q94" s="65">
        <f>F94*(1-INPUT!$E$10)</f>
        <v>0</v>
      </c>
      <c r="R94" s="66">
        <f>G94*(1-INPUT!$E$10)</f>
        <v>0</v>
      </c>
      <c r="S94" s="58" t="s">
        <v>77</v>
      </c>
      <c r="T94" s="10"/>
      <c r="U94" s="107">
        <f>(C94-SUM(N95:N96))</f>
        <v>11705.978921018601</v>
      </c>
      <c r="V94" s="108">
        <f>(D94-SUM(O95:O96))</f>
        <v>8037.0621216384834</v>
      </c>
      <c r="W94" s="108">
        <f>(E94-SUM(P95:P96))</f>
        <v>7119.8811717314693</v>
      </c>
      <c r="X94" s="108">
        <f>(F94-SUM(Q95:Q96))</f>
        <v>3417.0885238079418</v>
      </c>
      <c r="Y94" s="108">
        <f>(G94-SUM(R95:R96))</f>
        <v>779.69769236396326</v>
      </c>
      <c r="Z94" s="109">
        <f>(U94-C94)/C94</f>
        <v>0</v>
      </c>
      <c r="AA94" s="110">
        <f>(V94-D94)/D94</f>
        <v>0</v>
      </c>
      <c r="AB94" s="110">
        <f>(W94-E94)/E94</f>
        <v>0</v>
      </c>
      <c r="AC94" s="110">
        <f>(X94-F94)/F94</f>
        <v>0</v>
      </c>
      <c r="AD94" s="111">
        <f>(Y94-G94)/G94</f>
        <v>0</v>
      </c>
      <c r="AE94" s="89" t="s">
        <v>77</v>
      </c>
    </row>
    <row r="95" spans="2:31" ht="15.75" thickBot="1" x14ac:dyDescent="0.3">
      <c r="B95" s="35" t="s">
        <v>10</v>
      </c>
      <c r="C95" s="16">
        <v>4802.162326458516</v>
      </c>
      <c r="D95" s="16">
        <v>3302.0658015521904</v>
      </c>
      <c r="E95" s="16">
        <v>3077.6072028669337</v>
      </c>
      <c r="F95" s="16">
        <v>1401.9963825328571</v>
      </c>
      <c r="G95" s="17">
        <v>319.70873788119144</v>
      </c>
      <c r="H95" s="18">
        <f>+(C95-C$94)/C$94*100</f>
        <v>-58.976841160750581</v>
      </c>
      <c r="I95" s="18">
        <f t="shared" ref="I95:L96" si="16">+(D95-D$94)/D$94*100</f>
        <v>-58.914516877231605</v>
      </c>
      <c r="J95" s="18">
        <f t="shared" si="16"/>
        <v>-56.774458328235035</v>
      </c>
      <c r="K95" s="18">
        <f t="shared" si="16"/>
        <v>-58.971025398824096</v>
      </c>
      <c r="L95" s="36">
        <f t="shared" si="16"/>
        <v>-58.995808117391313</v>
      </c>
      <c r="M95" s="8"/>
      <c r="N95" s="75">
        <f>(C$94-C95)*INPUT!$E$8</f>
        <v>0</v>
      </c>
      <c r="O95" s="78">
        <f>(D$94-D95)*INPUT!$E$8</f>
        <v>0</v>
      </c>
      <c r="P95" s="78">
        <f>(E$94-E95)*INPUT!$E$8</f>
        <v>0</v>
      </c>
      <c r="Q95" s="78">
        <f>(F$94-F95)*INPUT!$E$8</f>
        <v>0</v>
      </c>
      <c r="R95" s="79">
        <f>(G$94-G95)*INPUT!$E$8</f>
        <v>0</v>
      </c>
      <c r="S95" s="58" t="s">
        <v>77</v>
      </c>
      <c r="T95" s="10"/>
      <c r="U95" s="87"/>
      <c r="V95" s="88"/>
      <c r="W95" s="88"/>
      <c r="X95" s="88"/>
      <c r="Y95" s="88"/>
      <c r="Z95" s="88"/>
      <c r="AA95" s="88"/>
      <c r="AB95" s="88"/>
      <c r="AC95" s="88"/>
      <c r="AD95" s="88"/>
      <c r="AE95" s="89"/>
    </row>
    <row r="96" spans="2:31" ht="15.75" thickBot="1" x14ac:dyDescent="0.3">
      <c r="B96" s="35" t="s">
        <v>11</v>
      </c>
      <c r="C96" s="16">
        <v>6709.7242918327329</v>
      </c>
      <c r="D96" s="16">
        <v>4647.0080945811733</v>
      </c>
      <c r="E96" s="16">
        <v>4181.934507472949</v>
      </c>
      <c r="F96" s="16">
        <v>1960.2308183220471</v>
      </c>
      <c r="G96" s="17">
        <v>445.72452065562186</v>
      </c>
      <c r="H96" s="18">
        <f t="shared" ref="H96" si="17">+(C96-C$94)/C$94*100</f>
        <v>-42.681220108938284</v>
      </c>
      <c r="I96" s="18">
        <f t="shared" si="16"/>
        <v>-42.180264078463949</v>
      </c>
      <c r="J96" s="18">
        <f t="shared" si="16"/>
        <v>-41.263984515966953</v>
      </c>
      <c r="K96" s="18">
        <f t="shared" si="16"/>
        <v>-42.634473626758691</v>
      </c>
      <c r="L96" s="36">
        <f t="shared" si="16"/>
        <v>-42.833674509894863</v>
      </c>
      <c r="M96" s="8"/>
      <c r="N96" s="59">
        <f>(C$94-C96)*INPUT!$E$9</f>
        <v>0</v>
      </c>
      <c r="O96" s="65">
        <f>(D$94-D96)*INPUT!$E$9</f>
        <v>0</v>
      </c>
      <c r="P96" s="65">
        <f>(E$94-E96)*INPUT!$E$9</f>
        <v>0</v>
      </c>
      <c r="Q96" s="65">
        <f>(F$94-F96)*INPUT!$E$9</f>
        <v>0</v>
      </c>
      <c r="R96" s="66">
        <f>(G$94-G96)*INPUT!$E$9</f>
        <v>0</v>
      </c>
      <c r="S96" s="58" t="s">
        <v>77</v>
      </c>
      <c r="T96" s="10"/>
      <c r="U96" s="87"/>
      <c r="V96" s="88"/>
      <c r="W96" s="88"/>
      <c r="X96" s="88"/>
      <c r="Y96" s="88"/>
      <c r="Z96" s="88"/>
      <c r="AA96" s="88"/>
      <c r="AB96" s="88"/>
      <c r="AC96" s="88"/>
      <c r="AD96" s="88"/>
      <c r="AE96" s="89"/>
    </row>
    <row r="97" spans="2:31" x14ac:dyDescent="0.25">
      <c r="B97" s="29"/>
      <c r="C97" s="30"/>
      <c r="D97" s="30"/>
      <c r="E97" s="30"/>
      <c r="F97" s="30"/>
      <c r="G97" s="30"/>
      <c r="H97" s="30"/>
      <c r="I97" s="30"/>
      <c r="J97" s="30"/>
      <c r="K97" s="30"/>
      <c r="L97" s="31"/>
      <c r="M97" s="2"/>
      <c r="N97" s="56"/>
      <c r="O97" s="57"/>
      <c r="P97" s="57"/>
      <c r="Q97" s="57"/>
      <c r="R97" s="57"/>
      <c r="S97" s="58"/>
      <c r="T97" s="10"/>
      <c r="U97" s="87"/>
      <c r="V97" s="88"/>
      <c r="W97" s="88"/>
      <c r="X97" s="88"/>
      <c r="Y97" s="88"/>
      <c r="Z97" s="88"/>
      <c r="AA97" s="88"/>
      <c r="AB97" s="88"/>
      <c r="AC97" s="88"/>
      <c r="AD97" s="88"/>
      <c r="AE97" s="89"/>
    </row>
    <row r="98" spans="2:31" ht="15.75" thickBot="1" x14ac:dyDescent="0.3">
      <c r="B98" s="32" t="s">
        <v>39</v>
      </c>
      <c r="C98" s="30"/>
      <c r="D98" s="30"/>
      <c r="E98" s="30"/>
      <c r="F98" s="30"/>
      <c r="G98" s="30"/>
      <c r="H98" s="30"/>
      <c r="I98" s="30"/>
      <c r="J98" s="30"/>
      <c r="K98" s="30"/>
      <c r="L98" s="31"/>
      <c r="M98" s="2"/>
      <c r="N98" s="56"/>
      <c r="O98" s="57"/>
      <c r="P98" s="57"/>
      <c r="Q98" s="57"/>
      <c r="R98" s="57"/>
      <c r="S98" s="58"/>
      <c r="T98" s="10"/>
      <c r="U98" s="87"/>
      <c r="V98" s="88"/>
      <c r="W98" s="88"/>
      <c r="X98" s="88"/>
      <c r="Y98" s="88"/>
      <c r="Z98" s="88"/>
      <c r="AA98" s="88"/>
      <c r="AB98" s="88"/>
      <c r="AC98" s="88"/>
      <c r="AD98" s="88"/>
      <c r="AE98" s="89"/>
    </row>
    <row r="99" spans="2:31" ht="16.5" thickTop="1" thickBot="1" x14ac:dyDescent="0.3">
      <c r="B99" s="33"/>
      <c r="C99" s="209" t="s">
        <v>1</v>
      </c>
      <c r="D99" s="209"/>
      <c r="E99" s="209"/>
      <c r="F99" s="209"/>
      <c r="G99" s="213"/>
      <c r="H99" s="214" t="s">
        <v>2</v>
      </c>
      <c r="I99" s="209"/>
      <c r="J99" s="209"/>
      <c r="K99" s="209"/>
      <c r="L99" s="213"/>
      <c r="M99" s="6"/>
      <c r="N99" s="59" t="s">
        <v>74</v>
      </c>
      <c r="O99" s="60"/>
      <c r="P99" s="60"/>
      <c r="Q99" s="60"/>
      <c r="R99" s="61"/>
      <c r="S99" s="58"/>
      <c r="T99" s="10"/>
      <c r="U99" s="215" t="s">
        <v>88</v>
      </c>
      <c r="V99" s="216"/>
      <c r="W99" s="216"/>
      <c r="X99" s="216"/>
      <c r="Y99" s="217"/>
      <c r="Z99" s="218" t="s">
        <v>2</v>
      </c>
      <c r="AA99" s="218"/>
      <c r="AB99" s="218"/>
      <c r="AC99" s="218"/>
      <c r="AD99" s="219"/>
      <c r="AE99" s="89"/>
    </row>
    <row r="100" spans="2:31" ht="15.75" thickBot="1" x14ac:dyDescent="0.3">
      <c r="B100" s="34" t="s">
        <v>3</v>
      </c>
      <c r="C100" s="12" t="s">
        <v>4</v>
      </c>
      <c r="D100" s="12" t="s">
        <v>5</v>
      </c>
      <c r="E100" s="12" t="s">
        <v>6</v>
      </c>
      <c r="F100" s="12" t="s">
        <v>7</v>
      </c>
      <c r="G100" s="13" t="s">
        <v>8</v>
      </c>
      <c r="H100" s="12" t="s">
        <v>4</v>
      </c>
      <c r="I100" s="12" t="s">
        <v>5</v>
      </c>
      <c r="J100" s="12" t="s">
        <v>6</v>
      </c>
      <c r="K100" s="12" t="s">
        <v>7</v>
      </c>
      <c r="L100" s="13" t="s">
        <v>8</v>
      </c>
      <c r="M100" s="6"/>
      <c r="N100" s="62" t="s">
        <v>4</v>
      </c>
      <c r="O100" s="63" t="s">
        <v>5</v>
      </c>
      <c r="P100" s="63" t="s">
        <v>6</v>
      </c>
      <c r="Q100" s="63" t="s">
        <v>7</v>
      </c>
      <c r="R100" s="64" t="s">
        <v>8</v>
      </c>
      <c r="S100" s="58" t="s">
        <v>76</v>
      </c>
      <c r="T100" s="10"/>
      <c r="U100" s="90" t="s">
        <v>4</v>
      </c>
      <c r="V100" s="91" t="s">
        <v>5</v>
      </c>
      <c r="W100" s="91" t="s">
        <v>6</v>
      </c>
      <c r="X100" s="91" t="s">
        <v>7</v>
      </c>
      <c r="Y100" s="92" t="s">
        <v>8</v>
      </c>
      <c r="Z100" s="93" t="s">
        <v>4</v>
      </c>
      <c r="AA100" s="94" t="s">
        <v>5</v>
      </c>
      <c r="AB100" s="94" t="s">
        <v>6</v>
      </c>
      <c r="AC100" s="94" t="s">
        <v>7</v>
      </c>
      <c r="AD100" s="95" t="s">
        <v>8</v>
      </c>
      <c r="AE100" s="89" t="s">
        <v>76</v>
      </c>
    </row>
    <row r="101" spans="2:31" ht="17.25" customHeight="1" thickBot="1" x14ac:dyDescent="0.3">
      <c r="B101" s="35" t="s">
        <v>9</v>
      </c>
      <c r="C101" s="16">
        <v>20451.068367538242</v>
      </c>
      <c r="D101" s="16">
        <v>9566.5440101641634</v>
      </c>
      <c r="E101" s="16">
        <v>9527.0239898951404</v>
      </c>
      <c r="F101" s="16">
        <v>4179.369259738588</v>
      </c>
      <c r="G101" s="17">
        <v>1072.9317309205649</v>
      </c>
      <c r="H101" s="206"/>
      <c r="I101" s="207"/>
      <c r="J101" s="207"/>
      <c r="K101" s="207"/>
      <c r="L101" s="208"/>
      <c r="M101" s="7"/>
      <c r="N101" s="59">
        <f>C101*(1-INPUT!$E$10)</f>
        <v>0</v>
      </c>
      <c r="O101" s="65">
        <f>D101*(1-INPUT!$E$10)</f>
        <v>0</v>
      </c>
      <c r="P101" s="65">
        <f>E101*(1-INPUT!$E$10)</f>
        <v>0</v>
      </c>
      <c r="Q101" s="65">
        <f>F101*(1-INPUT!$E$10)</f>
        <v>0</v>
      </c>
      <c r="R101" s="66">
        <f>G101*(1-INPUT!$E$10)</f>
        <v>0</v>
      </c>
      <c r="S101" s="58" t="s">
        <v>77</v>
      </c>
      <c r="T101" s="10"/>
      <c r="U101" s="107">
        <f>(C101-SUM(N102:N103))</f>
        <v>20451.068367538242</v>
      </c>
      <c r="V101" s="108">
        <f>(D101-SUM(O102:O103))</f>
        <v>9566.5440101641634</v>
      </c>
      <c r="W101" s="108">
        <f>(E101-SUM(P102:P103))</f>
        <v>9527.0239898951404</v>
      </c>
      <c r="X101" s="108">
        <f>(F101-SUM(Q102:Q103))</f>
        <v>4179.369259738588</v>
      </c>
      <c r="Y101" s="108">
        <f>(G101-SUM(R102:R103))</f>
        <v>1072.9317309205649</v>
      </c>
      <c r="Z101" s="109">
        <f>(U101-C101)/C101</f>
        <v>0</v>
      </c>
      <c r="AA101" s="110">
        <f>(V101-D101)/D101</f>
        <v>0</v>
      </c>
      <c r="AB101" s="110">
        <f>(W101-E101)/E101</f>
        <v>0</v>
      </c>
      <c r="AC101" s="110">
        <f>(X101-F101)/F101</f>
        <v>0</v>
      </c>
      <c r="AD101" s="111">
        <f>(Y101-G101)/G101</f>
        <v>0</v>
      </c>
      <c r="AE101" s="89" t="s">
        <v>77</v>
      </c>
    </row>
    <row r="102" spans="2:31" ht="15.75" thickBot="1" x14ac:dyDescent="0.3">
      <c r="B102" s="35" t="s">
        <v>10</v>
      </c>
      <c r="C102" s="16">
        <v>10789.95943444528</v>
      </c>
      <c r="D102" s="16">
        <v>5054.9121473018167</v>
      </c>
      <c r="E102" s="16">
        <v>5100.8120496279453</v>
      </c>
      <c r="F102" s="16">
        <v>2252.1498388801956</v>
      </c>
      <c r="G102" s="17">
        <v>583.57865069918773</v>
      </c>
      <c r="H102" s="18">
        <f>+(C102-C$101)/C$101*100</f>
        <v>-47.240118508566212</v>
      </c>
      <c r="I102" s="18">
        <f t="shared" ref="I102:L103" si="18">+(D102-D$101)/D$101*100</f>
        <v>-47.160519599020027</v>
      </c>
      <c r="J102" s="18">
        <f t="shared" si="18"/>
        <v>-46.459544396674836</v>
      </c>
      <c r="K102" s="18">
        <f t="shared" si="18"/>
        <v>-46.112685936225134</v>
      </c>
      <c r="L102" s="36">
        <f t="shared" si="18"/>
        <v>-45.608967105625354</v>
      </c>
      <c r="M102" s="8"/>
      <c r="N102" s="72">
        <f>(C$101-C102)*INPUT!$E$8</f>
        <v>0</v>
      </c>
      <c r="O102" s="73">
        <f>(D$101-D102)*INPUT!$E$8</f>
        <v>0</v>
      </c>
      <c r="P102" s="73">
        <f>(E$101-E102)*INPUT!$E$8</f>
        <v>0</v>
      </c>
      <c r="Q102" s="73">
        <f>(F$101-F102)*INPUT!$E$8</f>
        <v>0</v>
      </c>
      <c r="R102" s="74">
        <f>(G$101-G102)*INPUT!$E$8</f>
        <v>0</v>
      </c>
      <c r="S102" s="58" t="s">
        <v>77</v>
      </c>
      <c r="T102" s="10"/>
      <c r="U102" s="87"/>
      <c r="V102" s="88"/>
      <c r="W102" s="88"/>
      <c r="X102" s="88"/>
      <c r="Y102" s="88"/>
      <c r="Z102" s="88"/>
      <c r="AA102" s="88"/>
      <c r="AB102" s="88"/>
      <c r="AC102" s="88"/>
      <c r="AD102" s="88"/>
      <c r="AE102" s="89"/>
    </row>
    <row r="103" spans="2:31" ht="15.75" thickBot="1" x14ac:dyDescent="0.3">
      <c r="B103" s="35" t="s">
        <v>11</v>
      </c>
      <c r="C103" s="16">
        <v>10789.95943444528</v>
      </c>
      <c r="D103" s="16">
        <v>5054.9121473018167</v>
      </c>
      <c r="E103" s="16">
        <v>5100.8120496279453</v>
      </c>
      <c r="F103" s="16">
        <v>2252.1498388801956</v>
      </c>
      <c r="G103" s="17">
        <v>583.57865069918773</v>
      </c>
      <c r="H103" s="18">
        <f t="shared" ref="H103" si="19">+(C103-C$101)/C$101*100</f>
        <v>-47.240118508566212</v>
      </c>
      <c r="I103" s="18">
        <f t="shared" si="18"/>
        <v>-47.160519599020027</v>
      </c>
      <c r="J103" s="18">
        <f t="shared" si="18"/>
        <v>-46.459544396674836</v>
      </c>
      <c r="K103" s="18">
        <f t="shared" si="18"/>
        <v>-46.112685936225134</v>
      </c>
      <c r="L103" s="36">
        <f t="shared" si="18"/>
        <v>-45.608967105625354</v>
      </c>
      <c r="M103" s="8"/>
      <c r="N103" s="59">
        <f>(C$101-C103)*INPUT!$E$9</f>
        <v>0</v>
      </c>
      <c r="O103" s="65">
        <f>(D$101-D103)*INPUT!$E$9</f>
        <v>0</v>
      </c>
      <c r="P103" s="65">
        <f>(E$101-E103)*INPUT!$E$9</f>
        <v>0</v>
      </c>
      <c r="Q103" s="65">
        <f>(F$101-F103)*INPUT!$E$9</f>
        <v>0</v>
      </c>
      <c r="R103" s="66">
        <f>(G$101-G103)*INPUT!$E$9</f>
        <v>0</v>
      </c>
      <c r="S103" s="71" t="s">
        <v>77</v>
      </c>
      <c r="T103" s="10"/>
      <c r="U103" s="104"/>
      <c r="V103" s="105"/>
      <c r="W103" s="105"/>
      <c r="X103" s="105"/>
      <c r="Y103" s="105"/>
      <c r="Z103" s="105"/>
      <c r="AA103" s="105"/>
      <c r="AB103" s="105"/>
      <c r="AC103" s="105"/>
      <c r="AD103" s="105"/>
      <c r="AE103" s="106"/>
    </row>
    <row r="104" spans="2:31" x14ac:dyDescent="0.25">
      <c r="N104" s="1"/>
      <c r="T104" s="3"/>
    </row>
    <row r="105" spans="2:31" x14ac:dyDescent="0.25">
      <c r="N105" s="1"/>
      <c r="T105" s="3"/>
    </row>
    <row r="106" spans="2:31" x14ac:dyDescent="0.25">
      <c r="T106" s="3"/>
    </row>
    <row r="107" spans="2:31" x14ac:dyDescent="0.25">
      <c r="T107" s="3"/>
    </row>
    <row r="108" spans="2:31" x14ac:dyDescent="0.25">
      <c r="T108" s="3"/>
    </row>
    <row r="109" spans="2:31" x14ac:dyDescent="0.25">
      <c r="T109" s="3"/>
    </row>
  </sheetData>
  <sheetProtection selectLockedCells="1" selectUnlockedCells="1"/>
  <mergeCells count="45">
    <mergeCell ref="U92:Y92"/>
    <mergeCell ref="Z92:AD92"/>
    <mergeCell ref="U99:Y99"/>
    <mergeCell ref="Z99:AD99"/>
    <mergeCell ref="U34:Y34"/>
    <mergeCell ref="Z34:AD34"/>
    <mergeCell ref="U47:Y47"/>
    <mergeCell ref="Z47:AD47"/>
    <mergeCell ref="U64:Y64"/>
    <mergeCell ref="Z64:AD64"/>
    <mergeCell ref="U18:Y18"/>
    <mergeCell ref="Z18:AD18"/>
    <mergeCell ref="U22:Y22"/>
    <mergeCell ref="Z22:AD22"/>
    <mergeCell ref="U26:Y26"/>
    <mergeCell ref="Z26:AD26"/>
    <mergeCell ref="U4:Y4"/>
    <mergeCell ref="Z4:AD4"/>
    <mergeCell ref="U11:Y11"/>
    <mergeCell ref="Z11:AD11"/>
    <mergeCell ref="C4:G4"/>
    <mergeCell ref="H4:L4"/>
    <mergeCell ref="H6:L6"/>
    <mergeCell ref="H36:L36"/>
    <mergeCell ref="C47:G47"/>
    <mergeCell ref="H47:L47"/>
    <mergeCell ref="H49:L49"/>
    <mergeCell ref="C64:G64"/>
    <mergeCell ref="H64:L64"/>
    <mergeCell ref="H101:L101"/>
    <mergeCell ref="C11:G11"/>
    <mergeCell ref="H11:L11"/>
    <mergeCell ref="H18:L18"/>
    <mergeCell ref="C18:G18"/>
    <mergeCell ref="H66:L66"/>
    <mergeCell ref="C92:G92"/>
    <mergeCell ref="H92:L92"/>
    <mergeCell ref="C99:G99"/>
    <mergeCell ref="C26:G26"/>
    <mergeCell ref="H26:L26"/>
    <mergeCell ref="H28:L28"/>
    <mergeCell ref="C34:G34"/>
    <mergeCell ref="H34:L34"/>
    <mergeCell ref="H99:L99"/>
    <mergeCell ref="H94:L9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INPUT</vt:lpstr>
      <vt:lpstr>RESULTS</vt:lpstr>
      <vt:lpstr>Data - hidden</vt:lpstr>
      <vt:lpstr>INSTRUCTIONS!_Ref302107270</vt:lpstr>
      <vt:lpstr>'Data - hidden'!_Toc290562375</vt:lpstr>
      <vt:lpstr>INPUT!Print_Area</vt:lpstr>
      <vt:lpstr>INSTRUCTIONS!Print_Area</vt:lpstr>
      <vt:lpstr>RESULTS!Print_Area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Tier 2 tool</dc:title>
  <dc:subject>PM2.5 emissions</dc:subject>
  <dc:creator>Hazel Peace</dc:creator>
  <cp:lastModifiedBy>Hazel Peace</cp:lastModifiedBy>
  <cp:lastPrinted>2012-01-12T22:32:50Z</cp:lastPrinted>
  <dcterms:created xsi:type="dcterms:W3CDTF">2011-07-22T14:56:49Z</dcterms:created>
  <dcterms:modified xsi:type="dcterms:W3CDTF">2012-07-04T09:31:04Z</dcterms:modified>
</cp:coreProperties>
</file>