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60" yWindow="0" windowWidth="24240" windowHeight="13740" tabRatio="500"/>
  </bookViews>
  <sheets>
    <sheet name="Commercial Lease 4.6% - Report" sheetId="8" r:id="rId1"/>
  </sheets>
  <externalReferences>
    <externalReference r:id="rId2"/>
  </externalReferences>
  <definedNames>
    <definedName name="Fleet" localSheetId="0">#REF!</definedName>
    <definedName name="Fleet">#REF!</definedName>
    <definedName name="_xlnm.Print_Area" localSheetId="0">'Commercial Lease 4.6% - Report'!$B$1:$K$25</definedName>
    <definedName name="PRODUCT_CODE">'[1]Product Prices'!$D$7:$AZ$7</definedName>
    <definedName name="PRODUCTS">'[1]Product Prices'!$D$7:$AZ$35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8" l="1"/>
  <c r="Q4" i="8" l="1"/>
  <c r="F10" i="8"/>
  <c r="G10" i="8"/>
  <c r="H10" i="8" s="1"/>
  <c r="M10" i="8"/>
  <c r="E11" i="8"/>
  <c r="F11" i="8"/>
  <c r="G11" i="8" s="1"/>
  <c r="H11" i="8" s="1"/>
  <c r="M11" i="8"/>
  <c r="E12" i="8"/>
  <c r="F12" i="8"/>
  <c r="M12" i="8"/>
  <c r="E13" i="8"/>
  <c r="F13" i="8"/>
  <c r="M13" i="8"/>
  <c r="E14" i="8"/>
  <c r="F14" i="8"/>
  <c r="G14" i="8"/>
  <c r="H14" i="8" s="1"/>
  <c r="M14" i="8"/>
  <c r="E15" i="8"/>
  <c r="F15" i="8"/>
  <c r="G15" i="8" s="1"/>
  <c r="H15" i="8" s="1"/>
  <c r="M15" i="8"/>
  <c r="E16" i="8"/>
  <c r="F16" i="8"/>
  <c r="M16" i="8"/>
  <c r="E17" i="8"/>
  <c r="F17" i="8"/>
  <c r="G17" i="8"/>
  <c r="H17" i="8"/>
  <c r="P17" i="8" s="1"/>
  <c r="M17" i="8"/>
  <c r="E18" i="8"/>
  <c r="P18" i="8" s="1"/>
  <c r="Q18" i="8" s="1"/>
  <c r="F18" i="8"/>
  <c r="G18" i="8"/>
  <c r="H18" i="8" s="1"/>
  <c r="M18" i="8"/>
  <c r="E19" i="8"/>
  <c r="F19" i="8"/>
  <c r="M19" i="8"/>
  <c r="E20" i="8"/>
  <c r="F20" i="8"/>
  <c r="M20" i="8"/>
  <c r="E21" i="8"/>
  <c r="F21" i="8"/>
  <c r="G21" i="8"/>
  <c r="H21" i="8"/>
  <c r="P21" i="8" s="1"/>
  <c r="M21" i="8"/>
  <c r="E22" i="8"/>
  <c r="F22" i="8"/>
  <c r="G22" i="8"/>
  <c r="H22" i="8" s="1"/>
  <c r="I22" i="8" s="1"/>
  <c r="K22" i="8"/>
  <c r="P22" i="8"/>
  <c r="Q22" i="8" s="1"/>
  <c r="M22" i="8"/>
  <c r="E23" i="8"/>
  <c r="F23" i="8"/>
  <c r="M23" i="8"/>
  <c r="E24" i="8"/>
  <c r="F24" i="8"/>
  <c r="M24" i="8"/>
  <c r="E25" i="8"/>
  <c r="F25" i="8"/>
  <c r="G25" i="8"/>
  <c r="H25" i="8"/>
  <c r="I25" i="8" s="1"/>
  <c r="M25" i="8"/>
  <c r="E26" i="8"/>
  <c r="F26" i="8"/>
  <c r="G26" i="8"/>
  <c r="H26" i="8" s="1"/>
  <c r="P26" i="8" s="1"/>
  <c r="Q26" i="8" s="1"/>
  <c r="M26" i="8"/>
  <c r="E27" i="8"/>
  <c r="G27" i="8" s="1"/>
  <c r="H27" i="8" s="1"/>
  <c r="N27" i="8" s="1"/>
  <c r="F27" i="8"/>
  <c r="M27" i="8"/>
  <c r="E28" i="8"/>
  <c r="F28" i="8"/>
  <c r="G28" i="8"/>
  <c r="H28" i="8"/>
  <c r="M28" i="8"/>
  <c r="E29" i="8"/>
  <c r="F29" i="8"/>
  <c r="G29" i="8"/>
  <c r="H29" i="8" s="1"/>
  <c r="I29" i="8" s="1"/>
  <c r="K29" i="8" s="1"/>
  <c r="M29" i="8"/>
  <c r="E30" i="8"/>
  <c r="F30" i="8"/>
  <c r="M30" i="8"/>
  <c r="E31" i="8"/>
  <c r="F31" i="8"/>
  <c r="G31" i="8"/>
  <c r="H31" i="8" s="1"/>
  <c r="I31" i="8" s="1"/>
  <c r="K31" i="8" s="1"/>
  <c r="M31" i="8"/>
  <c r="E32" i="8"/>
  <c r="F32" i="8"/>
  <c r="M32" i="8"/>
  <c r="E33" i="8"/>
  <c r="F33" i="8"/>
  <c r="G33" i="8"/>
  <c r="H33" i="8" s="1"/>
  <c r="M33" i="8"/>
  <c r="E34" i="8"/>
  <c r="F34" i="8"/>
  <c r="G34" i="8" s="1"/>
  <c r="H34" i="8" s="1"/>
  <c r="M34" i="8"/>
  <c r="E35" i="8"/>
  <c r="F35" i="8"/>
  <c r="M35" i="8"/>
  <c r="E36" i="8"/>
  <c r="F36" i="8"/>
  <c r="M36" i="8"/>
  <c r="E37" i="8"/>
  <c r="F37" i="8"/>
  <c r="G37" i="8"/>
  <c r="H37" i="8"/>
  <c r="P37" i="8" s="1"/>
  <c r="M37" i="8"/>
  <c r="E38" i="8"/>
  <c r="F38" i="8"/>
  <c r="G38" i="8"/>
  <c r="H38" i="8" s="1"/>
  <c r="M38" i="8"/>
  <c r="E39" i="8"/>
  <c r="F39" i="8"/>
  <c r="M39" i="8"/>
  <c r="J5" i="8"/>
  <c r="J11" i="8"/>
  <c r="J10" i="8"/>
  <c r="J9" i="8"/>
  <c r="K9" i="8" s="1"/>
  <c r="C9" i="8"/>
  <c r="I9" i="8"/>
  <c r="C46" i="8"/>
  <c r="C40" i="8" s="1"/>
  <c r="E40" i="8" s="1"/>
  <c r="F40" i="8"/>
  <c r="G40" i="8"/>
  <c r="H40" i="8" s="1"/>
  <c r="N40" i="8" s="1"/>
  <c r="M40" i="8"/>
  <c r="J40" i="8"/>
  <c r="J39" i="8"/>
  <c r="J38" i="8"/>
  <c r="J37" i="8"/>
  <c r="J36" i="8"/>
  <c r="J35" i="8"/>
  <c r="J34" i="8"/>
  <c r="J33" i="8"/>
  <c r="J32" i="8"/>
  <c r="J31" i="8"/>
  <c r="J30" i="8"/>
  <c r="J29" i="8"/>
  <c r="N28" i="8"/>
  <c r="J28" i="8"/>
  <c r="J27" i="8"/>
  <c r="J26" i="8"/>
  <c r="J25" i="8"/>
  <c r="J24" i="8"/>
  <c r="J23" i="8"/>
  <c r="N22" i="8"/>
  <c r="J22" i="8"/>
  <c r="J21" i="8"/>
  <c r="J20" i="8"/>
  <c r="J19" i="8"/>
  <c r="N18" i="8"/>
  <c r="J18" i="8"/>
  <c r="J17" i="8"/>
  <c r="J16" i="8"/>
  <c r="J15" i="8"/>
  <c r="J14" i="8"/>
  <c r="J13" i="8"/>
  <c r="J12" i="8"/>
  <c r="M9" i="8"/>
  <c r="P29" i="8"/>
  <c r="Q29" i="8" s="1"/>
  <c r="Q37" i="8"/>
  <c r="I37" i="8"/>
  <c r="K37" i="8" s="1"/>
  <c r="Q21" i="8"/>
  <c r="I21" i="8"/>
  <c r="K21" i="8"/>
  <c r="I18" i="8"/>
  <c r="K18" i="8" s="1"/>
  <c r="Q17" i="8"/>
  <c r="I17" i="8"/>
  <c r="K17" i="8"/>
  <c r="N17" i="8"/>
  <c r="N21" i="8"/>
  <c r="N29" i="8"/>
  <c r="N31" i="8"/>
  <c r="I27" i="8"/>
  <c r="K27" i="8" s="1"/>
  <c r="P27" i="8"/>
  <c r="Q27" i="8" s="1"/>
  <c r="N15" i="8" l="1"/>
  <c r="I15" i="8"/>
  <c r="K15" i="8" s="1"/>
  <c r="P15" i="8"/>
  <c r="Q15" i="8" s="1"/>
  <c r="N11" i="8"/>
  <c r="P11" i="8"/>
  <c r="Q11" i="8" s="1"/>
  <c r="I10" i="8"/>
  <c r="K10" i="8" s="1"/>
  <c r="N10" i="8"/>
  <c r="P10" i="8"/>
  <c r="Q10" i="8" s="1"/>
  <c r="I33" i="8"/>
  <c r="K33" i="8" s="1"/>
  <c r="N33" i="8"/>
  <c r="P33" i="8"/>
  <c r="Q33" i="8" s="1"/>
  <c r="I34" i="8"/>
  <c r="K34" i="8" s="1"/>
  <c r="N34" i="8"/>
  <c r="P34" i="8"/>
  <c r="Q34" i="8" s="1"/>
  <c r="I14" i="8"/>
  <c r="K14" i="8" s="1"/>
  <c r="P14" i="8"/>
  <c r="Q14" i="8" s="1"/>
  <c r="N14" i="8"/>
  <c r="G36" i="8"/>
  <c r="H36" i="8" s="1"/>
  <c r="N36" i="8" s="1"/>
  <c r="K25" i="8"/>
  <c r="P25" i="8"/>
  <c r="Q25" i="8" s="1"/>
  <c r="G39" i="8"/>
  <c r="H39" i="8" s="1"/>
  <c r="N39" i="8" s="1"/>
  <c r="I11" i="8"/>
  <c r="K11" i="8" s="1"/>
  <c r="I40" i="8"/>
  <c r="K40" i="8" s="1"/>
  <c r="G32" i="8"/>
  <c r="H32" i="8" s="1"/>
  <c r="G23" i="8"/>
  <c r="H23" i="8" s="1"/>
  <c r="P23" i="8"/>
  <c r="Q23" i="8" s="1"/>
  <c r="G13" i="8"/>
  <c r="H13" i="8" s="1"/>
  <c r="I13" i="8"/>
  <c r="K13" i="8" s="1"/>
  <c r="I26" i="8"/>
  <c r="K26" i="8" s="1"/>
  <c r="N26" i="8"/>
  <c r="G19" i="8"/>
  <c r="H19" i="8" s="1"/>
  <c r="I19" i="8"/>
  <c r="K19" i="8" s="1"/>
  <c r="N38" i="8"/>
  <c r="I38" i="8"/>
  <c r="K38" i="8" s="1"/>
  <c r="I28" i="8"/>
  <c r="K28" i="8" s="1"/>
  <c r="P28" i="8"/>
  <c r="Q28" i="8" s="1"/>
  <c r="G20" i="8"/>
  <c r="H20" i="8" s="1"/>
  <c r="N20" i="8" s="1"/>
  <c r="I16" i="8"/>
  <c r="K16" i="8" s="1"/>
  <c r="P16" i="8"/>
  <c r="Q16" i="8" s="1"/>
  <c r="G16" i="8"/>
  <c r="H16" i="8" s="1"/>
  <c r="N16" i="8" s="1"/>
  <c r="G12" i="8"/>
  <c r="H12" i="8" s="1"/>
  <c r="P12" i="8"/>
  <c r="Q12" i="8" s="1"/>
  <c r="P31" i="8"/>
  <c r="Q31" i="8" s="1"/>
  <c r="I20" i="8"/>
  <c r="K20" i="8" s="1"/>
  <c r="N37" i="8"/>
  <c r="N25" i="8"/>
  <c r="P38" i="8"/>
  <c r="Q38" i="8" s="1"/>
  <c r="G35" i="8"/>
  <c r="H35" i="8" s="1"/>
  <c r="P35" i="8"/>
  <c r="Q35" i="8" s="1"/>
  <c r="G30" i="8"/>
  <c r="H30" i="8" s="1"/>
  <c r="G24" i="8"/>
  <c r="H24" i="8" s="1"/>
  <c r="K5" i="8" l="1"/>
  <c r="I30" i="8"/>
  <c r="K30" i="8" s="1"/>
  <c r="N30" i="8"/>
  <c r="I32" i="8"/>
  <c r="K32" i="8" s="1"/>
  <c r="P32" i="8"/>
  <c r="Q32" i="8" s="1"/>
  <c r="N32" i="8"/>
  <c r="N24" i="8"/>
  <c r="P24" i="8"/>
  <c r="Q24" i="8" s="1"/>
  <c r="P13" i="8"/>
  <c r="Q13" i="8" s="1"/>
  <c r="Q3" i="8" s="1"/>
  <c r="Q5" i="8" s="1"/>
  <c r="Q1" i="8" s="1"/>
  <c r="N13" i="8"/>
  <c r="I36" i="8"/>
  <c r="K36" i="8" s="1"/>
  <c r="I24" i="8"/>
  <c r="K24" i="8" s="1"/>
  <c r="P36" i="8"/>
  <c r="Q36" i="8" s="1"/>
  <c r="N19" i="8"/>
  <c r="P19" i="8"/>
  <c r="Q19" i="8" s="1"/>
  <c r="N35" i="8"/>
  <c r="I35" i="8"/>
  <c r="K35" i="8" s="1"/>
  <c r="N12" i="8"/>
  <c r="N5" i="8" s="1"/>
  <c r="I12" i="8"/>
  <c r="K12" i="8" s="1"/>
  <c r="P30" i="8"/>
  <c r="Q30" i="8" s="1"/>
  <c r="P39" i="8"/>
  <c r="Q39" i="8" s="1"/>
  <c r="P20" i="8"/>
  <c r="Q20" i="8" s="1"/>
  <c r="N23" i="8"/>
  <c r="I23" i="8"/>
  <c r="K23" i="8" s="1"/>
  <c r="I39" i="8"/>
  <c r="K39" i="8" s="1"/>
</calcChain>
</file>

<file path=xl/sharedStrings.xml><?xml version="1.0" encoding="utf-8"?>
<sst xmlns="http://schemas.openxmlformats.org/spreadsheetml/2006/main" count="51" uniqueCount="44">
  <si>
    <t>Newbuild Cost</t>
  </si>
  <si>
    <t>Capacity</t>
  </si>
  <si>
    <t>Vessel</t>
  </si>
  <si>
    <t>Bareboat</t>
  </si>
  <si>
    <t>Corporate</t>
  </si>
  <si>
    <t>Bareboat CF</t>
  </si>
  <si>
    <t>Year</t>
  </si>
  <si>
    <t>Capital</t>
  </si>
  <si>
    <t>MACRS %</t>
  </si>
  <si>
    <t>Depreciation</t>
  </si>
  <si>
    <t>Income</t>
  </si>
  <si>
    <t>Tax</t>
  </si>
  <si>
    <t>Cash Flow</t>
  </si>
  <si>
    <t>Discount Factor</t>
  </si>
  <si>
    <t>Present Value</t>
  </si>
  <si>
    <t>Scrap</t>
  </si>
  <si>
    <t>Lightweight</t>
  </si>
  <si>
    <t>Tax flow to Govt.</t>
  </si>
  <si>
    <t>Net Govt CF</t>
  </si>
  <si>
    <t>BB less Tax</t>
  </si>
  <si>
    <t>Added cost of leasing</t>
  </si>
  <si>
    <t>Pre-Tax Bareboat Charter</t>
  </si>
  <si>
    <t>A</t>
  </si>
  <si>
    <t>B</t>
  </si>
  <si>
    <t xml:space="preserve">C </t>
  </si>
  <si>
    <t xml:space="preserve">D 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</si>
  <si>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</si>
  <si>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</si>
  <si>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</si>
  <si>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</si>
  <si>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</si>
  <si>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</si>
  <si>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</si>
  <si>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</si>
  <si>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</si>
  <si>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After-Tax Bareboat</t>
  </si>
  <si>
    <t>GOAL SEEK:</t>
  </si>
  <si>
    <t>Present Value of Lease Cost to U.S. (after tax)</t>
  </si>
  <si>
    <t>Cost of Direct Purchase to U.S.</t>
  </si>
  <si>
    <t>U.S. Govt.</t>
  </si>
  <si>
    <t>Leasing Firm</t>
  </si>
  <si>
    <t>BB Charter Rate/day</t>
  </si>
  <si>
    <t>$ per lwt</t>
  </si>
  <si>
    <t>Difference in cost to the U.S. of direct buy versus lease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</si>
</sst>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Geneva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43" fontId="3" fillId="0" borderId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Alignment="1">
      <alignment horizontal="left"/>
    </xf>
    <xf numFmtId="6" fontId="2" fillId="0" borderId="0" xfId="1" applyNumberFormat="1" applyAlignment="1">
      <alignment horizontal="center"/>
    </xf>
    <xf numFmtId="0" fontId="0" fillId="0" borderId="0" xfId="1" applyFont="1" applyAlignment="1">
      <alignment horizontal="center"/>
    </xf>
    <xf numFmtId="38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10" fontId="2" fillId="0" borderId="0" xfId="1" applyNumberFormat="1" applyAlignment="1">
      <alignment horizontal="center"/>
    </xf>
    <xf numFmtId="6" fontId="2" fillId="0" borderId="0" xfId="1" applyNumberFormat="1"/>
    <xf numFmtId="164" fontId="2" fillId="0" borderId="0" xfId="1" applyNumberFormat="1" applyAlignment="1">
      <alignment horizontal="center"/>
    </xf>
    <xf numFmtId="0" fontId="0" fillId="0" borderId="0" xfId="1" applyFont="1"/>
    <xf numFmtId="8" fontId="2" fillId="0" borderId="0" xfId="1" applyNumberFormat="1" applyAlignment="1">
      <alignment horizontal="center"/>
    </xf>
    <xf numFmtId="0" fontId="0" fillId="0" borderId="0" xfId="1" applyFont="1" applyAlignment="1">
      <alignment horizontal="center" wrapText="1"/>
    </xf>
    <xf numFmtId="0" fontId="10" fillId="3" borderId="0" xfId="1" applyFont="1" applyFill="1" applyAlignment="1">
      <alignment horizontal="left"/>
    </xf>
    <xf numFmtId="6" fontId="10" fillId="3" borderId="0" xfId="1" applyNumberFormat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0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10" fillId="0" borderId="0" xfId="1" applyFont="1" applyFill="1"/>
    <xf numFmtId="0" fontId="2" fillId="0" borderId="0" xfId="1" applyFill="1"/>
    <xf numFmtId="0" fontId="9" fillId="0" borderId="0" xfId="1" applyFont="1" applyAlignment="1">
      <alignment horizontal="center"/>
    </xf>
    <xf numFmtId="38" fontId="9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6" fontId="12" fillId="0" borderId="0" xfId="1" applyNumberFormat="1" applyFont="1" applyAlignment="1">
      <alignment horizontal="center"/>
    </xf>
    <xf numFmtId="0" fontId="13" fillId="0" borderId="0" xfId="1" applyFont="1"/>
    <xf numFmtId="6" fontId="14" fillId="0" borderId="0" xfId="1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6" fontId="12" fillId="0" borderId="0" xfId="1" applyNumberFormat="1" applyFont="1" applyAlignment="1">
      <alignment horizontal="left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right" vertical="top"/>
    </xf>
    <xf numFmtId="6" fontId="12" fillId="0" borderId="0" xfId="1" applyNumberFormat="1" applyFont="1" applyAlignment="1">
      <alignment horizontal="left" vertical="top"/>
    </xf>
    <xf numFmtId="0" fontId="12" fillId="0" borderId="0" xfId="1" applyFont="1" applyAlignment="1">
      <alignment horizontal="center" vertical="top"/>
    </xf>
    <xf numFmtId="0" fontId="0" fillId="0" borderId="0" xfId="1" applyFont="1" applyAlignment="1">
      <alignment horizontal="right" vertical="top"/>
    </xf>
    <xf numFmtId="6" fontId="2" fillId="0" borderId="0" xfId="1" applyNumberFormat="1" applyAlignment="1">
      <alignment horizontal="left" vertical="top"/>
    </xf>
    <xf numFmtId="0" fontId="2" fillId="0" borderId="0" xfId="1" applyAlignment="1">
      <alignment vertical="top"/>
    </xf>
    <xf numFmtId="0" fontId="0" fillId="0" borderId="0" xfId="1" applyFont="1" applyAlignment="1">
      <alignment horizontal="right"/>
    </xf>
    <xf numFmtId="9" fontId="2" fillId="0" borderId="0" xfId="41" applyNumberFormat="1" applyFont="1"/>
    <xf numFmtId="0" fontId="11" fillId="0" borderId="0" xfId="1" applyFont="1" applyAlignment="1">
      <alignment horizontal="center"/>
    </xf>
  </cellXfs>
  <cellStyles count="42">
    <cellStyle name="40% - Accent1 2" xfId="3"/>
    <cellStyle name="Comma 2" xfId="4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2"/>
    <cellStyle name="Normal 2 2" xfId="1"/>
    <cellStyle name="Normal 2 3" xfId="5"/>
    <cellStyle name="Normal 3" xfId="6"/>
    <cellStyle name="Normal 4" xfId="7"/>
    <cellStyle name="Normal 5" xfId="8"/>
    <cellStyle name="Normal 5 2" xfId="9"/>
    <cellStyle name="Normal 6" xfId="23"/>
    <cellStyle name="Percent" xfId="41" builtinId="5"/>
    <cellStyle name="Percent 2" xfId="10"/>
    <cellStyle name="Percent 3" xfId="2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BG_Prices_&amp;_Ticker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roduct Prices"/>
      <sheetName val="Product Prices"/>
    </sheetNames>
    <sheetDataSet>
      <sheetData sheetId="0" refreshError="1"/>
      <sheetData sheetId="1">
        <row r="7">
          <cell r="E7" t="str">
            <v>BBG_Prods</v>
          </cell>
          <cell r="H7" t="str">
            <v>MOGE98UB</v>
          </cell>
          <cell r="L7" t="str">
            <v>MOGE95FB</v>
          </cell>
          <cell r="P7" t="str">
            <v>MOGE95FC</v>
          </cell>
          <cell r="T7" t="str">
            <v>MOGW95FC</v>
          </cell>
          <cell r="X7" t="str">
            <v>RBOB87PM</v>
          </cell>
          <cell r="AB7" t="str">
            <v>MOIGC87P</v>
          </cell>
          <cell r="AF7" t="str">
            <v>RBOBG87P</v>
          </cell>
          <cell r="AJ7" t="str">
            <v>MOILPR87</v>
          </cell>
          <cell r="AN7" t="str">
            <v>MOGLCB85</v>
          </cell>
          <cell r="AR7" t="str">
            <v>ETHNUSGC</v>
          </cell>
          <cell r="AV7" t="str">
            <v>ETHNWCPR</v>
          </cell>
          <cell r="AZ7" t="str">
            <v>ETHNNYPR</v>
          </cell>
        </row>
        <row r="8">
          <cell r="F8" t="str">
            <v xml:space="preserve"> NWE 98 Oct Gasln fob Sp Cargo </v>
          </cell>
          <cell r="J8" t="str">
            <v xml:space="preserve"> NWE 95 Oct Gasln 10 ppm fob Sp Barge </v>
          </cell>
          <cell r="N8" t="str">
            <v xml:space="preserve"> NWE 95 Oct Gasln fob Sp Cargo </v>
          </cell>
          <cell r="R8" t="str">
            <v xml:space="preserve"> W Med 95 Oct Gasln 50PPM fob Sp Cargo </v>
          </cell>
          <cell r="V8" t="str">
            <v xml:space="preserve"> 87 Oct RBOB Gasln Pr Month Sp Pipeline Px/NYH</v>
          </cell>
          <cell r="Z8" t="str">
            <v xml:space="preserve"> USGC 87 CG Pr-Month Sp </v>
          </cell>
          <cell r="AD8" t="str">
            <v>Derived 93 Oct RBOB Gasln Pr Month Sp Pipeline Px/US USGC</v>
          </cell>
          <cell r="AH8" t="str">
            <v xml:space="preserve"> LA 87 Oct  Gasln Sp  Pr</v>
          </cell>
          <cell r="AL8" t="str">
            <v xml:space="preserve"> LA 85.5 Oct CARBOB Sp  Pr</v>
          </cell>
          <cell r="AP8" t="str">
            <v>Ethanol USGC</v>
          </cell>
          <cell r="AT8" t="str">
            <v>Ethanol West Coast</v>
          </cell>
          <cell r="AX8" t="str">
            <v>Ethanol NYH</v>
          </cell>
        </row>
        <row r="9">
          <cell r="F9" t="str">
            <v>$/Tonne</v>
          </cell>
          <cell r="G9">
            <v>0.11764705882352941</v>
          </cell>
          <cell r="H9" t="str">
            <v>$/bbl</v>
          </cell>
          <cell r="J9" t="str">
            <v>$/Tonne</v>
          </cell>
          <cell r="K9">
            <v>0.11764705882352941</v>
          </cell>
          <cell r="L9" t="str">
            <v>$/bbl</v>
          </cell>
          <cell r="N9" t="str">
            <v>$/Tonne</v>
          </cell>
          <cell r="O9">
            <v>0.11764705882352941</v>
          </cell>
          <cell r="P9" t="str">
            <v>$/bbl</v>
          </cell>
          <cell r="R9" t="str">
            <v>$/Tonne</v>
          </cell>
          <cell r="S9">
            <v>0.11764705882352941</v>
          </cell>
          <cell r="T9" t="str">
            <v>$/bbl</v>
          </cell>
          <cell r="V9" t="str">
            <v>c/gal</v>
          </cell>
          <cell r="W9">
            <v>0.42</v>
          </cell>
          <cell r="X9" t="str">
            <v>$/bbl</v>
          </cell>
          <cell r="Z9" t="str">
            <v>c/gal</v>
          </cell>
          <cell r="AA9">
            <v>0.42</v>
          </cell>
          <cell r="AB9" t="str">
            <v>$/bbl</v>
          </cell>
          <cell r="AD9" t="str">
            <v>c/gal</v>
          </cell>
          <cell r="AE9">
            <v>0.42</v>
          </cell>
          <cell r="AF9" t="str">
            <v>$/bbl</v>
          </cell>
          <cell r="AH9" t="str">
            <v>c/gal</v>
          </cell>
          <cell r="AI9">
            <v>0.42</v>
          </cell>
          <cell r="AJ9" t="str">
            <v>$/bbl</v>
          </cell>
          <cell r="AL9" t="str">
            <v>c/gal</v>
          </cell>
          <cell r="AM9">
            <v>0.42</v>
          </cell>
          <cell r="AN9" t="str">
            <v>$/bbl</v>
          </cell>
          <cell r="AP9" t="str">
            <v>c/gal</v>
          </cell>
          <cell r="AQ9">
            <v>0.42</v>
          </cell>
          <cell r="AR9" t="str">
            <v>$/bbl</v>
          </cell>
          <cell r="AT9" t="str">
            <v>c/gal</v>
          </cell>
          <cell r="AU9">
            <v>0.42</v>
          </cell>
          <cell r="AV9" t="str">
            <v>$/bbl</v>
          </cell>
          <cell r="AX9" t="str">
            <v>c/gal</v>
          </cell>
          <cell r="AY9">
            <v>0.42</v>
          </cell>
          <cell r="AZ9" t="str">
            <v>$/bbl</v>
          </cell>
        </row>
        <row r="10">
          <cell r="D10">
            <v>36526</v>
          </cell>
          <cell r="E10">
            <v>2000</v>
          </cell>
          <cell r="G10" t="str">
            <v>--</v>
          </cell>
          <cell r="H10" t="str">
            <v>--</v>
          </cell>
          <cell r="K10" t="str">
            <v>--</v>
          </cell>
          <cell r="L10" t="str">
            <v>--</v>
          </cell>
          <cell r="O10" t="str">
            <v>--</v>
          </cell>
          <cell r="P10" t="str">
            <v>--</v>
          </cell>
          <cell r="S10" t="str">
            <v>--</v>
          </cell>
          <cell r="T10" t="str">
            <v>--</v>
          </cell>
          <cell r="W10" t="str">
            <v>--</v>
          </cell>
          <cell r="X10" t="str">
            <v>--</v>
          </cell>
          <cell r="AA10" t="str">
            <v>--</v>
          </cell>
          <cell r="AB10" t="str">
            <v>--</v>
          </cell>
          <cell r="AE10" t="str">
            <v>--</v>
          </cell>
          <cell r="AF10" t="str">
            <v>--</v>
          </cell>
          <cell r="AI10" t="str">
            <v>--</v>
          </cell>
          <cell r="AJ10" t="str">
            <v>--</v>
          </cell>
          <cell r="AM10" t="str">
            <v>--</v>
          </cell>
          <cell r="AN10" t="str">
            <v>--</v>
          </cell>
          <cell r="AQ10" t="str">
            <v>--</v>
          </cell>
          <cell r="AR10" t="str">
            <v>--</v>
          </cell>
          <cell r="AU10" t="str">
            <v>--</v>
          </cell>
          <cell r="AV10" t="str">
            <v>--</v>
          </cell>
          <cell r="AY10" t="str">
            <v>--</v>
          </cell>
          <cell r="AZ10" t="str">
            <v>--</v>
          </cell>
        </row>
        <row r="11">
          <cell r="D11">
            <v>36892</v>
          </cell>
          <cell r="E11">
            <v>2001</v>
          </cell>
          <cell r="G11">
            <v>255.48828125</v>
          </cell>
          <cell r="H11">
            <v>30.057444852941178</v>
          </cell>
          <cell r="K11">
            <v>213.09875000000002</v>
          </cell>
          <cell r="L11">
            <v>25.070441176470592</v>
          </cell>
          <cell r="O11">
            <v>213.39041095890411</v>
          </cell>
          <cell r="P11">
            <v>25.104754230459307</v>
          </cell>
          <cell r="S11">
            <v>210.09689922480621</v>
          </cell>
          <cell r="T11">
            <v>24.717282261741907</v>
          </cell>
          <cell r="W11" t="str">
            <v>--</v>
          </cell>
          <cell r="X11" t="str">
            <v>--</v>
          </cell>
          <cell r="AA11">
            <v>68.526390532544397</v>
          </cell>
          <cell r="AB11">
            <v>28.781084023668647</v>
          </cell>
          <cell r="AE11" t="str">
            <v>--</v>
          </cell>
          <cell r="AF11" t="str">
            <v>--</v>
          </cell>
          <cell r="AI11" t="str">
            <v>--</v>
          </cell>
          <cell r="AJ11" t="str">
            <v>--</v>
          </cell>
          <cell r="AM11">
            <v>83.825806451612905</v>
          </cell>
          <cell r="AN11">
            <v>35.20683870967742</v>
          </cell>
          <cell r="AQ11" t="str">
            <v>--</v>
          </cell>
          <cell r="AR11" t="str">
            <v>--</v>
          </cell>
          <cell r="AU11" t="str">
            <v>--</v>
          </cell>
          <cell r="AV11" t="str">
            <v>--</v>
          </cell>
          <cell r="AY11" t="str">
            <v>--</v>
          </cell>
          <cell r="AZ11" t="str">
            <v>--</v>
          </cell>
        </row>
        <row r="12">
          <cell r="D12">
            <v>37257</v>
          </cell>
          <cell r="E12">
            <v>2002</v>
          </cell>
          <cell r="G12">
            <v>281.90178571428572</v>
          </cell>
          <cell r="H12">
            <v>33.164915966386552</v>
          </cell>
          <cell r="K12">
            <v>243.04365079365078</v>
          </cell>
          <cell r="L12">
            <v>28.593370681605975</v>
          </cell>
          <cell r="O12">
            <v>236.7123015873016</v>
          </cell>
          <cell r="P12">
            <v>27.848506069094306</v>
          </cell>
          <cell r="S12">
            <v>235.14880952380952</v>
          </cell>
          <cell r="T12">
            <v>27.664565826330531</v>
          </cell>
          <cell r="W12" t="str">
            <v>--</v>
          </cell>
          <cell r="X12" t="str">
            <v>--</v>
          </cell>
          <cell r="AA12">
            <v>72.213027888446177</v>
          </cell>
          <cell r="AB12">
            <v>30.329471713147392</v>
          </cell>
          <cell r="AE12" t="str">
            <v>--</v>
          </cell>
          <cell r="AF12" t="str">
            <v>--</v>
          </cell>
          <cell r="AI12" t="str">
            <v>--</v>
          </cell>
          <cell r="AJ12" t="str">
            <v>--</v>
          </cell>
          <cell r="AM12">
            <v>83.26906249999999</v>
          </cell>
          <cell r="AN12">
            <v>34.973006249999997</v>
          </cell>
          <cell r="AQ12" t="str">
            <v>--</v>
          </cell>
          <cell r="AR12" t="str">
            <v>--</v>
          </cell>
          <cell r="AU12" t="str">
            <v>--</v>
          </cell>
          <cell r="AV12" t="str">
            <v>--</v>
          </cell>
          <cell r="AY12" t="str">
            <v>--</v>
          </cell>
          <cell r="AZ12" t="str">
            <v>--</v>
          </cell>
        </row>
        <row r="13">
          <cell r="D13">
            <v>37622</v>
          </cell>
          <cell r="E13">
            <v>2003</v>
          </cell>
          <cell r="G13">
            <v>334.5787401574803</v>
          </cell>
          <cell r="H13">
            <v>39.362204724409445</v>
          </cell>
          <cell r="K13">
            <v>296.48326771653541</v>
          </cell>
          <cell r="L13">
            <v>34.880384437239456</v>
          </cell>
          <cell r="O13">
            <v>286.10826771653541</v>
          </cell>
          <cell r="P13">
            <v>33.65979620194534</v>
          </cell>
          <cell r="S13">
            <v>282.76771653543307</v>
          </cell>
          <cell r="T13">
            <v>33.266790180639184</v>
          </cell>
          <cell r="W13">
            <v>88.440789473684234</v>
          </cell>
          <cell r="X13">
            <v>37.145131578947378</v>
          </cell>
          <cell r="AA13">
            <v>87.098159999999993</v>
          </cell>
          <cell r="AB13">
            <v>36.581227199999994</v>
          </cell>
          <cell r="AE13" t="str">
            <v>--</v>
          </cell>
          <cell r="AF13" t="str">
            <v>--</v>
          </cell>
          <cell r="AI13" t="str">
            <v>--</v>
          </cell>
          <cell r="AJ13" t="str">
            <v>--</v>
          </cell>
          <cell r="AM13">
            <v>103.86776061776062</v>
          </cell>
          <cell r="AN13">
            <v>43.624459459459459</v>
          </cell>
          <cell r="AQ13" t="str">
            <v>--</v>
          </cell>
          <cell r="AR13" t="str">
            <v>--</v>
          </cell>
          <cell r="AU13" t="str">
            <v>--</v>
          </cell>
          <cell r="AV13" t="str">
            <v>--</v>
          </cell>
          <cell r="AY13">
            <v>171.25</v>
          </cell>
          <cell r="AZ13">
            <v>71.924999999999997</v>
          </cell>
        </row>
        <row r="14">
          <cell r="D14">
            <v>37987</v>
          </cell>
          <cell r="E14">
            <v>2004</v>
          </cell>
          <cell r="G14">
            <v>425.79411764705884</v>
          </cell>
          <cell r="H14">
            <v>50.093425605536332</v>
          </cell>
          <cell r="K14">
            <v>401.48431372549021</v>
          </cell>
          <cell r="L14">
            <v>47.233448673587084</v>
          </cell>
          <cell r="O14">
            <v>392.44488188976379</v>
          </cell>
          <cell r="P14">
            <v>46.169986104678095</v>
          </cell>
          <cell r="S14">
            <v>388.64271653543307</v>
          </cell>
          <cell r="T14">
            <v>45.722672533580358</v>
          </cell>
          <cell r="W14">
            <v>120.12522088353417</v>
          </cell>
          <cell r="X14">
            <v>50.452592771084348</v>
          </cell>
          <cell r="AA14">
            <v>117.13112449799192</v>
          </cell>
          <cell r="AB14">
            <v>49.195072289156606</v>
          </cell>
          <cell r="AE14" t="str">
            <v>--</v>
          </cell>
          <cell r="AF14" t="str">
            <v>--</v>
          </cell>
          <cell r="AI14">
            <v>134.32870967741934</v>
          </cell>
          <cell r="AJ14">
            <v>56.418058064516124</v>
          </cell>
          <cell r="AM14">
            <v>140.45638554216868</v>
          </cell>
          <cell r="AN14">
            <v>58.991681927710843</v>
          </cell>
          <cell r="AQ14" t="str">
            <v>--</v>
          </cell>
          <cell r="AR14" t="str">
            <v>--</v>
          </cell>
          <cell r="AU14" t="str">
            <v>--</v>
          </cell>
          <cell r="AV14" t="str">
            <v>--</v>
          </cell>
          <cell r="AY14">
            <v>166.62019230769232</v>
          </cell>
          <cell r="AZ14">
            <v>69.980480769230766</v>
          </cell>
        </row>
        <row r="15">
          <cell r="D15">
            <v>38353</v>
          </cell>
          <cell r="E15">
            <v>2005</v>
          </cell>
          <cell r="G15">
            <v>570.09362549800801</v>
          </cell>
          <cell r="H15">
            <v>67.069838293883294</v>
          </cell>
          <cell r="K15">
            <v>535.09561752988043</v>
          </cell>
          <cell r="L15">
            <v>62.952425591750639</v>
          </cell>
          <cell r="O15">
            <v>524.99601593625493</v>
          </cell>
          <cell r="P15">
            <v>61.764237168971171</v>
          </cell>
          <cell r="S15">
            <v>518.71115537848607</v>
          </cell>
          <cell r="T15">
            <v>61.024841809233656</v>
          </cell>
          <cell r="W15">
            <v>158.25123505976086</v>
          </cell>
          <cell r="X15">
            <v>66.465518725099557</v>
          </cell>
          <cell r="AA15">
            <v>159.53422310756969</v>
          </cell>
          <cell r="AB15">
            <v>67.004373705179262</v>
          </cell>
          <cell r="AE15" t="str">
            <v>--</v>
          </cell>
          <cell r="AF15" t="str">
            <v>--</v>
          </cell>
          <cell r="AI15">
            <v>174.8372111553785</v>
          </cell>
          <cell r="AJ15">
            <v>73.431628685258971</v>
          </cell>
          <cell r="AM15">
            <v>176.9228685258964</v>
          </cell>
          <cell r="AN15">
            <v>74.307604780876488</v>
          </cell>
          <cell r="AQ15" t="str">
            <v>--</v>
          </cell>
          <cell r="AR15" t="str">
            <v>--</v>
          </cell>
          <cell r="AU15" t="str">
            <v>--</v>
          </cell>
          <cell r="AV15" t="str">
            <v>--</v>
          </cell>
          <cell r="AY15">
            <v>175.63461538461539</v>
          </cell>
          <cell r="AZ15">
            <v>73.76653846153846</v>
          </cell>
        </row>
        <row r="16">
          <cell r="D16">
            <v>38718</v>
          </cell>
          <cell r="E16">
            <v>2006</v>
          </cell>
          <cell r="G16">
            <v>639.83921568627454</v>
          </cell>
          <cell r="H16">
            <v>75.275201845444059</v>
          </cell>
          <cell r="K16">
            <v>622.20784313725494</v>
          </cell>
          <cell r="L16">
            <v>73.200922722029986</v>
          </cell>
          <cell r="O16">
            <v>618.78823529411761</v>
          </cell>
          <cell r="P16">
            <v>72.798615916955015</v>
          </cell>
          <cell r="S16">
            <v>613.29803921568623</v>
          </cell>
          <cell r="T16">
            <v>72.152710495963092</v>
          </cell>
          <cell r="W16">
            <v>187.62502008032121</v>
          </cell>
          <cell r="X16">
            <v>78.8025084337349</v>
          </cell>
          <cell r="AA16">
            <v>182.59795180722887</v>
          </cell>
          <cell r="AB16">
            <v>76.691139759036119</v>
          </cell>
          <cell r="AE16">
            <v>189.78736526946108</v>
          </cell>
          <cell r="AF16">
            <v>79.710693413173644</v>
          </cell>
          <cell r="AI16">
            <v>198.08253012048192</v>
          </cell>
          <cell r="AJ16">
            <v>83.19466265060241</v>
          </cell>
          <cell r="AM16">
            <v>204.17827309236947</v>
          </cell>
          <cell r="AN16">
            <v>85.754874698795177</v>
          </cell>
          <cell r="AQ16" t="str">
            <v>--</v>
          </cell>
          <cell r="AR16" t="str">
            <v>--</v>
          </cell>
          <cell r="AU16" t="str">
            <v>--</v>
          </cell>
          <cell r="AV16" t="str">
            <v>--</v>
          </cell>
          <cell r="AY16">
            <v>284.2</v>
          </cell>
          <cell r="AZ16">
            <v>119.36399999999999</v>
          </cell>
        </row>
        <row r="17">
          <cell r="D17">
            <v>39083</v>
          </cell>
          <cell r="E17">
            <v>2007</v>
          </cell>
          <cell r="G17">
            <v>711.29844961240315</v>
          </cell>
          <cell r="H17">
            <v>83.68217054263566</v>
          </cell>
          <cell r="K17">
            <v>700.12403100775191</v>
          </cell>
          <cell r="L17">
            <v>82.367533059735521</v>
          </cell>
          <cell r="O17">
            <v>696.53488372093022</v>
          </cell>
          <cell r="P17">
            <v>81.945280437756495</v>
          </cell>
          <cell r="S17">
            <v>686.51162790697674</v>
          </cell>
          <cell r="T17">
            <v>80.766073871409034</v>
          </cell>
          <cell r="W17">
            <v>208.54674698795188</v>
          </cell>
          <cell r="X17">
            <v>87.589633734939781</v>
          </cell>
          <cell r="AA17">
            <v>203.99349397590356</v>
          </cell>
          <cell r="AB17">
            <v>85.677267469879496</v>
          </cell>
          <cell r="AE17">
            <v>207.90349397590379</v>
          </cell>
          <cell r="AF17">
            <v>87.319467469879584</v>
          </cell>
          <cell r="AI17">
            <v>221.41659999999999</v>
          </cell>
          <cell r="AJ17">
            <v>92.99497199999999</v>
          </cell>
          <cell r="AM17">
            <v>229.59360000000001</v>
          </cell>
          <cell r="AN17">
            <v>96.429311999999996</v>
          </cell>
          <cell r="AQ17">
            <v>203.140522875817</v>
          </cell>
          <cell r="AR17">
            <v>85.319019607843131</v>
          </cell>
          <cell r="AU17">
            <v>202.95</v>
          </cell>
          <cell r="AV17">
            <v>85.23899999999999</v>
          </cell>
          <cell r="AY17">
            <v>202.22638888888889</v>
          </cell>
          <cell r="AZ17">
            <v>84.935083333333324</v>
          </cell>
        </row>
        <row r="18">
          <cell r="D18">
            <v>39448</v>
          </cell>
          <cell r="E18">
            <v>2008</v>
          </cell>
          <cell r="G18">
            <v>869.60384615384612</v>
          </cell>
          <cell r="H18">
            <v>102.30633484162895</v>
          </cell>
          <cell r="K18">
            <v>842.67980769230769</v>
          </cell>
          <cell r="L18">
            <v>99.138800904977373</v>
          </cell>
          <cell r="O18">
            <v>832.41057692307697</v>
          </cell>
          <cell r="P18">
            <v>97.93065610859729</v>
          </cell>
          <cell r="S18">
            <v>827.10096153846155</v>
          </cell>
          <cell r="T18">
            <v>97.305995475113122</v>
          </cell>
          <cell r="W18">
            <v>249.30507936507945</v>
          </cell>
          <cell r="X18">
            <v>104.70813333333336</v>
          </cell>
          <cell r="AA18">
            <v>245.97849206349207</v>
          </cell>
          <cell r="AB18">
            <v>103.31096666666666</v>
          </cell>
          <cell r="AE18">
            <v>253.40293650793652</v>
          </cell>
          <cell r="AF18">
            <v>106.42923333333333</v>
          </cell>
          <cell r="AI18">
            <v>261.65400793650787</v>
          </cell>
          <cell r="AJ18">
            <v>109.8946833333333</v>
          </cell>
          <cell r="AM18">
            <v>264.15400793650781</v>
          </cell>
          <cell r="AN18">
            <v>110.94468333333327</v>
          </cell>
          <cell r="AQ18">
            <v>234.336820083682</v>
          </cell>
          <cell r="AR18">
            <v>98.421464435146433</v>
          </cell>
          <cell r="AU18">
            <v>235.60477178423236</v>
          </cell>
          <cell r="AV18">
            <v>98.954004149377582</v>
          </cell>
          <cell r="AY18">
            <v>234.32448979591837</v>
          </cell>
          <cell r="AZ18">
            <v>98.416285714285706</v>
          </cell>
        </row>
        <row r="19">
          <cell r="D19">
            <v>39814</v>
          </cell>
          <cell r="E19">
            <v>2009</v>
          </cell>
          <cell r="G19">
            <v>605.52723735408563</v>
          </cell>
          <cell r="H19">
            <v>71.238498512245371</v>
          </cell>
          <cell r="K19">
            <v>579.70914396887156</v>
          </cell>
          <cell r="L19">
            <v>68.201075761043711</v>
          </cell>
          <cell r="O19">
            <v>586.66768292682923</v>
          </cell>
          <cell r="P19">
            <v>69.019727403156381</v>
          </cell>
          <cell r="S19">
            <v>582.99609375</v>
          </cell>
          <cell r="T19">
            <v>68.587775735294116</v>
          </cell>
          <cell r="W19">
            <v>168.52214285714271</v>
          </cell>
          <cell r="X19">
            <v>70.779299999999935</v>
          </cell>
          <cell r="AA19">
            <v>163.86634920634916</v>
          </cell>
          <cell r="AB19">
            <v>68.823866666666646</v>
          </cell>
          <cell r="AE19">
            <v>165.79428571428565</v>
          </cell>
          <cell r="AF19">
            <v>69.633599999999973</v>
          </cell>
          <cell r="AI19">
            <v>179.46769841269827</v>
          </cell>
          <cell r="AJ19">
            <v>75.376433333333267</v>
          </cell>
          <cell r="AM19">
            <v>185.32583333333324</v>
          </cell>
          <cell r="AN19">
            <v>77.836849999999956</v>
          </cell>
          <cell r="AQ19">
            <v>181.43850806451613</v>
          </cell>
          <cell r="AR19">
            <v>76.204173387096773</v>
          </cell>
          <cell r="AU19">
            <v>183.14112903225808</v>
          </cell>
          <cell r="AV19">
            <v>76.919274193548389</v>
          </cell>
          <cell r="AY19">
            <v>182.84173387096774</v>
          </cell>
          <cell r="AZ19">
            <v>76.793528225806455</v>
          </cell>
        </row>
        <row r="20">
          <cell r="D20">
            <v>40179</v>
          </cell>
          <cell r="E20">
            <v>2010</v>
          </cell>
          <cell r="G20">
            <v>767.65944881889766</v>
          </cell>
          <cell r="H20">
            <v>90.31287633163501</v>
          </cell>
          <cell r="K20">
            <v>733.55314960629926</v>
          </cell>
          <cell r="L20">
            <v>86.300370541917559</v>
          </cell>
          <cell r="O20">
            <v>728.18145161290317</v>
          </cell>
          <cell r="P20">
            <v>85.668406072106251</v>
          </cell>
          <cell r="S20">
            <v>727.80980392156857</v>
          </cell>
          <cell r="T20">
            <v>85.62468281430219</v>
          </cell>
          <cell r="W20">
            <v>212.19599206349199</v>
          </cell>
          <cell r="X20">
            <v>89.122316666666634</v>
          </cell>
          <cell r="AA20">
            <v>205.30944444444435</v>
          </cell>
          <cell r="AB20">
            <v>86.229966666666627</v>
          </cell>
          <cell r="AE20">
            <v>209.1915079365078</v>
          </cell>
          <cell r="AF20">
            <v>87.860433333333276</v>
          </cell>
          <cell r="AI20">
            <v>219.47873015872995</v>
          </cell>
          <cell r="AJ20">
            <v>92.181066666666567</v>
          </cell>
          <cell r="AM20">
            <v>221.6652380952379</v>
          </cell>
          <cell r="AN20">
            <v>93.099399999999918</v>
          </cell>
          <cell r="AQ20">
            <v>193.77366255144034</v>
          </cell>
          <cell r="AR20">
            <v>81.384938271604938</v>
          </cell>
          <cell r="AU20">
            <v>194.93621399176953</v>
          </cell>
          <cell r="AV20">
            <v>81.8732098765432</v>
          </cell>
          <cell r="AY20">
            <v>193.16358024691357</v>
          </cell>
          <cell r="AZ20">
            <v>81.128703703703692</v>
          </cell>
        </row>
        <row r="21">
          <cell r="D21">
            <v>40544</v>
          </cell>
          <cell r="E21">
            <v>2011</v>
          </cell>
          <cell r="G21">
            <v>1015.3535856573706</v>
          </cell>
          <cell r="H21">
            <v>119.45336301851418</v>
          </cell>
          <cell r="K21">
            <v>979.19820717131472</v>
          </cell>
          <cell r="L21">
            <v>115.1997890789782</v>
          </cell>
          <cell r="O21">
            <v>972.81972111553785</v>
          </cell>
          <cell r="P21">
            <v>114.44937895476916</v>
          </cell>
          <cell r="S21">
            <v>980.46115537848607</v>
          </cell>
          <cell r="T21">
            <v>115.34837122099836</v>
          </cell>
          <cell r="W21">
            <v>284.04865079365089</v>
          </cell>
          <cell r="X21">
            <v>119.30043333333337</v>
          </cell>
          <cell r="AA21">
            <v>274.28123015872995</v>
          </cell>
          <cell r="AB21">
            <v>115.19811666666658</v>
          </cell>
          <cell r="AE21">
            <v>280.46869047619037</v>
          </cell>
          <cell r="AF21">
            <v>117.79684999999995</v>
          </cell>
          <cell r="AI21">
            <v>286.7767857142855</v>
          </cell>
          <cell r="AJ21">
            <v>120.44624999999991</v>
          </cell>
          <cell r="AM21">
            <v>289.37797619047598</v>
          </cell>
          <cell r="AN21">
            <v>121.53874999999991</v>
          </cell>
          <cell r="AQ21">
            <v>271.67540322580646</v>
          </cell>
          <cell r="AR21">
            <v>114.10366935483871</v>
          </cell>
          <cell r="AU21">
            <v>276.96774193548384</v>
          </cell>
          <cell r="AV21">
            <v>116.32645161290321</v>
          </cell>
          <cell r="AY21">
            <v>272.98689516129031</v>
          </cell>
          <cell r="AZ21">
            <v>114.65449596774192</v>
          </cell>
        </row>
        <row r="22">
          <cell r="D22">
            <v>2012</v>
          </cell>
          <cell r="E22">
            <v>2012</v>
          </cell>
          <cell r="G22">
            <v>1071.0644841269841</v>
          </cell>
          <cell r="H22">
            <v>126.00758636788048</v>
          </cell>
          <cell r="K22">
            <v>1032.7519841269841</v>
          </cell>
          <cell r="L22">
            <v>121.50023342670401</v>
          </cell>
          <cell r="O22">
            <v>1026.6646825396826</v>
          </cell>
          <cell r="P22">
            <v>120.78408029878619</v>
          </cell>
          <cell r="S22">
            <v>1032.9662698412699</v>
          </cell>
          <cell r="T22">
            <v>121.52544351073763</v>
          </cell>
          <cell r="W22">
            <v>297.09646825396834</v>
          </cell>
          <cell r="X22">
            <v>124.7805166666667</v>
          </cell>
          <cell r="AA22">
            <v>280.96337301587283</v>
          </cell>
          <cell r="AB22">
            <v>118.00461666666658</v>
          </cell>
          <cell r="AE22">
            <v>287.70789682539657</v>
          </cell>
          <cell r="AF22">
            <v>120.83731666666655</v>
          </cell>
          <cell r="AI22">
            <v>301.69210317460335</v>
          </cell>
          <cell r="AJ22">
            <v>126.71068333333341</v>
          </cell>
          <cell r="AM22">
            <v>303.40837301587322</v>
          </cell>
          <cell r="AN22">
            <v>127.43151666666675</v>
          </cell>
          <cell r="AQ22">
            <v>235.98804780876495</v>
          </cell>
          <cell r="AR22">
            <v>99.114980079681274</v>
          </cell>
          <cell r="AU22">
            <v>244.65139442231074</v>
          </cell>
          <cell r="AV22">
            <v>102.75358565737051</v>
          </cell>
          <cell r="AY22">
            <v>238.01693227091633</v>
          </cell>
          <cell r="AZ22">
            <v>99.967111553784861</v>
          </cell>
        </row>
        <row r="23">
          <cell r="D23">
            <v>40909</v>
          </cell>
          <cell r="E23">
            <v>2012</v>
          </cell>
          <cell r="G23">
            <v>996.04761904761904</v>
          </cell>
          <cell r="H23">
            <v>117.18207282913166</v>
          </cell>
          <cell r="K23">
            <v>973.04761904761904</v>
          </cell>
          <cell r="L23">
            <v>114.47619047619047</v>
          </cell>
          <cell r="O23">
            <v>966.42857142857144</v>
          </cell>
          <cell r="P23">
            <v>113.69747899159664</v>
          </cell>
          <cell r="S23">
            <v>970.80952380952385</v>
          </cell>
          <cell r="T23">
            <v>114.21288515406162</v>
          </cell>
          <cell r="W23">
            <v>279.39549999999997</v>
          </cell>
          <cell r="X23">
            <v>117.34610999999998</v>
          </cell>
          <cell r="AA23">
            <v>277.09299999999996</v>
          </cell>
          <cell r="AB23">
            <v>116.37905999999998</v>
          </cell>
          <cell r="AE23">
            <v>277.90299999999996</v>
          </cell>
          <cell r="AF23">
            <v>116.71925999999998</v>
          </cell>
          <cell r="AI23">
            <v>299.47294117647056</v>
          </cell>
          <cell r="AJ23">
            <v>125.77863529411763</v>
          </cell>
          <cell r="AM23">
            <v>290.20999999999992</v>
          </cell>
          <cell r="AN23">
            <v>121.88819999999997</v>
          </cell>
          <cell r="AQ23">
            <v>226.32499999999999</v>
          </cell>
          <cell r="AR23">
            <v>95.056499999999986</v>
          </cell>
          <cell r="AU23">
            <v>228.02500000000001</v>
          </cell>
          <cell r="AV23">
            <v>95.770499999999998</v>
          </cell>
          <cell r="AY23">
            <v>227.72499999999999</v>
          </cell>
          <cell r="AZ23">
            <v>95.644499999999994</v>
          </cell>
        </row>
        <row r="24">
          <cell r="D24">
            <v>40940</v>
          </cell>
          <cell r="E24">
            <v>2012</v>
          </cell>
          <cell r="G24">
            <v>1076.4642857142858</v>
          </cell>
          <cell r="H24">
            <v>126.64285714285715</v>
          </cell>
          <cell r="K24">
            <v>1053.9404761904761</v>
          </cell>
          <cell r="L24">
            <v>123.99299719887955</v>
          </cell>
          <cell r="O24">
            <v>1046.0357142857142</v>
          </cell>
          <cell r="P24">
            <v>123.06302521008402</v>
          </cell>
          <cell r="S24">
            <v>1050.797619047619</v>
          </cell>
          <cell r="T24">
            <v>123.62324929971989</v>
          </cell>
          <cell r="W24">
            <v>298.95850000000007</v>
          </cell>
          <cell r="X24">
            <v>125.56257000000002</v>
          </cell>
          <cell r="AA24">
            <v>299.38850000000002</v>
          </cell>
          <cell r="AB24">
            <v>125.74317000000001</v>
          </cell>
          <cell r="AE24">
            <v>296.26200000000006</v>
          </cell>
          <cell r="AF24">
            <v>124.43004000000002</v>
          </cell>
          <cell r="AI24">
            <v>339.35399999999998</v>
          </cell>
          <cell r="AJ24">
            <v>142.52867999999998</v>
          </cell>
          <cell r="AM24">
            <v>332.279</v>
          </cell>
          <cell r="AN24">
            <v>139.55717999999999</v>
          </cell>
          <cell r="AQ24">
            <v>223.52500000000001</v>
          </cell>
          <cell r="AR24">
            <v>93.880499999999998</v>
          </cell>
          <cell r="AU24">
            <v>228.45</v>
          </cell>
          <cell r="AV24">
            <v>95.948999999999998</v>
          </cell>
          <cell r="AY24">
            <v>225.375</v>
          </cell>
          <cell r="AZ24">
            <v>94.657499999999999</v>
          </cell>
        </row>
        <row r="25">
          <cell r="D25">
            <v>40969</v>
          </cell>
          <cell r="E25">
            <v>2012</v>
          </cell>
          <cell r="G25">
            <v>1155.0454545454545</v>
          </cell>
          <cell r="H25">
            <v>135.88770053475935</v>
          </cell>
          <cell r="K25">
            <v>1133.0454545454545</v>
          </cell>
          <cell r="L25">
            <v>133.29946524064169</v>
          </cell>
          <cell r="O25">
            <v>1124.9545454545455</v>
          </cell>
          <cell r="P25">
            <v>132.3475935828877</v>
          </cell>
          <cell r="S25">
            <v>1130.590909090909</v>
          </cell>
          <cell r="T25">
            <v>133.01069518716577</v>
          </cell>
          <cell r="W25">
            <v>312.22363636363633</v>
          </cell>
          <cell r="X25">
            <v>131.13392727272725</v>
          </cell>
          <cell r="AA25">
            <v>315.7263636363636</v>
          </cell>
          <cell r="AB25">
            <v>132.6050727272727</v>
          </cell>
          <cell r="AE25">
            <v>328.42318181818183</v>
          </cell>
          <cell r="AF25">
            <v>137.93773636363636</v>
          </cell>
          <cell r="AI25">
            <v>337.25136363636358</v>
          </cell>
          <cell r="AJ25">
            <v>141.64557272727271</v>
          </cell>
          <cell r="AM25">
            <v>336.95590909090902</v>
          </cell>
          <cell r="AN25">
            <v>141.52148181818177</v>
          </cell>
          <cell r="AQ25">
            <v>230.90909090909091</v>
          </cell>
          <cell r="AR25">
            <v>96.981818181818184</v>
          </cell>
          <cell r="AU25">
            <v>239</v>
          </cell>
          <cell r="AV25">
            <v>100.38</v>
          </cell>
          <cell r="AY25">
            <v>232.38636363636363</v>
          </cell>
          <cell r="AZ25">
            <v>97.60227272727272</v>
          </cell>
        </row>
        <row r="26">
          <cell r="D26">
            <v>41000</v>
          </cell>
          <cell r="E26">
            <v>2012</v>
          </cell>
          <cell r="G26">
            <v>1166.2894736842106</v>
          </cell>
          <cell r="H26">
            <v>137.21052631578948</v>
          </cell>
          <cell r="K26">
            <v>1144.1578947368421</v>
          </cell>
          <cell r="L26">
            <v>134.60681114551082</v>
          </cell>
          <cell r="O26">
            <v>1136.1578947368421</v>
          </cell>
          <cell r="P26">
            <v>133.66563467492259</v>
          </cell>
          <cell r="S26">
            <v>1144.7894736842106</v>
          </cell>
          <cell r="T26">
            <v>134.6811145510836</v>
          </cell>
          <cell r="W26">
            <v>321.84649999999999</v>
          </cell>
          <cell r="X26">
            <v>135.17552999999998</v>
          </cell>
          <cell r="AA26">
            <v>309.98250000000002</v>
          </cell>
          <cell r="AB26">
            <v>130.19265000000001</v>
          </cell>
          <cell r="AE26">
            <v>325.56950000000001</v>
          </cell>
          <cell r="AF26">
            <v>136.73919000000001</v>
          </cell>
          <cell r="AI26">
            <v>321.52850000000001</v>
          </cell>
          <cell r="AJ26">
            <v>135.04196999999999</v>
          </cell>
          <cell r="AM26">
            <v>324.8535</v>
          </cell>
          <cell r="AN26">
            <v>136.43847</v>
          </cell>
          <cell r="AQ26">
            <v>224.72499999999999</v>
          </cell>
          <cell r="AR26">
            <v>94.384499999999989</v>
          </cell>
          <cell r="AU26">
            <v>233.67500000000001</v>
          </cell>
          <cell r="AV26">
            <v>98.143500000000003</v>
          </cell>
          <cell r="AY26">
            <v>227.83750000000001</v>
          </cell>
          <cell r="AZ26">
            <v>95.691749999999999</v>
          </cell>
        </row>
        <row r="27">
          <cell r="D27">
            <v>41030</v>
          </cell>
          <cell r="E27">
            <v>2012</v>
          </cell>
          <cell r="G27">
            <v>1072.8181818181818</v>
          </cell>
          <cell r="H27">
            <v>126.2139037433155</v>
          </cell>
          <cell r="K27">
            <v>1024.3977272727273</v>
          </cell>
          <cell r="L27">
            <v>120.51737967914438</v>
          </cell>
          <cell r="O27">
            <v>1019.0340909090909</v>
          </cell>
          <cell r="P27">
            <v>119.88636363636363</v>
          </cell>
          <cell r="S27">
            <v>1026.1704545454545</v>
          </cell>
          <cell r="T27">
            <v>120.725935828877</v>
          </cell>
          <cell r="W27">
            <v>299.64863636363629</v>
          </cell>
          <cell r="X27">
            <v>125.85242727272724</v>
          </cell>
          <cell r="AA27">
            <v>276.89363636363629</v>
          </cell>
          <cell r="AB27">
            <v>116.29532727272723</v>
          </cell>
          <cell r="AE27">
            <v>291.70181818181817</v>
          </cell>
          <cell r="AF27">
            <v>122.51476363636363</v>
          </cell>
          <cell r="AI27">
            <v>319.52772727272719</v>
          </cell>
          <cell r="AJ27">
            <v>134.20164545454543</v>
          </cell>
          <cell r="AM27">
            <v>323.02772727272719</v>
          </cell>
          <cell r="AN27">
            <v>135.67164545454543</v>
          </cell>
          <cell r="AQ27">
            <v>218.79545454545453</v>
          </cell>
          <cell r="AR27">
            <v>91.894090909090906</v>
          </cell>
          <cell r="AU27">
            <v>231.45454545454547</v>
          </cell>
          <cell r="AV27">
            <v>97.210909090909098</v>
          </cell>
          <cell r="AY27">
            <v>219.40909090909091</v>
          </cell>
          <cell r="AZ27">
            <v>92.151818181818172</v>
          </cell>
        </row>
        <row r="28">
          <cell r="D28">
            <v>41061</v>
          </cell>
          <cell r="E28">
            <v>2012</v>
          </cell>
          <cell r="G28">
            <v>983.15789473684208</v>
          </cell>
          <cell r="H28">
            <v>115.6656346749226</v>
          </cell>
          <cell r="K28">
            <v>931.9473684210526</v>
          </cell>
          <cell r="L28">
            <v>109.64086687306501</v>
          </cell>
          <cell r="O28">
            <v>926.42105263157896</v>
          </cell>
          <cell r="P28">
            <v>108.9907120743034</v>
          </cell>
          <cell r="S28">
            <v>932.42105263157896</v>
          </cell>
          <cell r="T28">
            <v>109.69659442724458</v>
          </cell>
          <cell r="W28">
            <v>275.91619047619048</v>
          </cell>
          <cell r="X28">
            <v>115.8848</v>
          </cell>
          <cell r="AA28">
            <v>250.63714285714286</v>
          </cell>
          <cell r="AB28">
            <v>105.2676</v>
          </cell>
          <cell r="AE28">
            <v>267.60142857142858</v>
          </cell>
          <cell r="AF28">
            <v>112.3926</v>
          </cell>
          <cell r="AI28">
            <v>256.67857142857139</v>
          </cell>
          <cell r="AJ28">
            <v>107.80499999999998</v>
          </cell>
          <cell r="AM28">
            <v>260.53571428571428</v>
          </cell>
          <cell r="AN28">
            <v>109.425</v>
          </cell>
          <cell r="AQ28">
            <v>213.52380952380952</v>
          </cell>
          <cell r="AR28">
            <v>89.679999999999993</v>
          </cell>
          <cell r="AU28">
            <v>221.45238095238096</v>
          </cell>
          <cell r="AV28">
            <v>93.01</v>
          </cell>
          <cell r="AY28">
            <v>212.85714285714286</v>
          </cell>
          <cell r="AZ28">
            <v>89.399999999999991</v>
          </cell>
        </row>
        <row r="29">
          <cell r="D29">
            <v>41091</v>
          </cell>
          <cell r="E29">
            <v>2012</v>
          </cell>
          <cell r="G29">
            <v>1034.5</v>
          </cell>
          <cell r="H29">
            <v>121.70588235294117</v>
          </cell>
          <cell r="K29">
            <v>983.5</v>
          </cell>
          <cell r="L29">
            <v>115.70588235294117</v>
          </cell>
          <cell r="O29">
            <v>979.5</v>
          </cell>
          <cell r="P29">
            <v>115.23529411764706</v>
          </cell>
          <cell r="S29">
            <v>985.5</v>
          </cell>
          <cell r="T29">
            <v>115.94117647058823</v>
          </cell>
          <cell r="W29">
            <v>291.79952380952375</v>
          </cell>
          <cell r="X29">
            <v>122.55579999999998</v>
          </cell>
          <cell r="AA29">
            <v>264.96952380952382</v>
          </cell>
          <cell r="AB29">
            <v>111.2872</v>
          </cell>
          <cell r="AE29">
            <v>278.99380952380949</v>
          </cell>
          <cell r="AF29">
            <v>117.17739999999998</v>
          </cell>
          <cell r="AI29">
            <v>276.67571428571432</v>
          </cell>
          <cell r="AJ29">
            <v>116.20380000000002</v>
          </cell>
          <cell r="AM29">
            <v>281.1519047619048</v>
          </cell>
          <cell r="AN29">
            <v>118.08380000000001</v>
          </cell>
          <cell r="AQ29">
            <v>257.45238095238096</v>
          </cell>
          <cell r="AR29">
            <v>108.13</v>
          </cell>
          <cell r="AU29">
            <v>272.1904761904762</v>
          </cell>
          <cell r="AV29">
            <v>114.32000000000001</v>
          </cell>
          <cell r="AY29">
            <v>262.28571428571428</v>
          </cell>
          <cell r="AZ29">
            <v>110.16</v>
          </cell>
        </row>
        <row r="30">
          <cell r="D30">
            <v>41122</v>
          </cell>
          <cell r="E30">
            <v>2012</v>
          </cell>
          <cell r="G30">
            <v>1122.1818181818182</v>
          </cell>
          <cell r="H30">
            <v>132.02139037433156</v>
          </cell>
          <cell r="K30">
            <v>1076.9545454545455</v>
          </cell>
          <cell r="L30">
            <v>126.70053475935829</v>
          </cell>
          <cell r="O30">
            <v>1072.590909090909</v>
          </cell>
          <cell r="P30">
            <v>126.18716577540106</v>
          </cell>
          <cell r="S30">
            <v>1078.9545454545455</v>
          </cell>
          <cell r="T30">
            <v>126.93582887700535</v>
          </cell>
          <cell r="W30">
            <v>312.2665217391305</v>
          </cell>
          <cell r="X30">
            <v>131.15193913043481</v>
          </cell>
          <cell r="AA30">
            <v>296.12913043478261</v>
          </cell>
          <cell r="AB30">
            <v>124.3742347826087</v>
          </cell>
          <cell r="AE30">
            <v>302.78304347826088</v>
          </cell>
          <cell r="AF30">
            <v>127.16887826086956</v>
          </cell>
          <cell r="AI30">
            <v>306.26565217391311</v>
          </cell>
          <cell r="AJ30">
            <v>128.6315739130435</v>
          </cell>
          <cell r="AM30">
            <v>312.3960869565218</v>
          </cell>
          <cell r="AN30">
            <v>131.20635652173914</v>
          </cell>
          <cell r="AQ30">
            <v>263.95652173913044</v>
          </cell>
          <cell r="AR30">
            <v>110.86173913043478</v>
          </cell>
          <cell r="AU30">
            <v>275.21739130434781</v>
          </cell>
          <cell r="AV30">
            <v>115.59130434782608</v>
          </cell>
          <cell r="AY30">
            <v>265.60869565217394</v>
          </cell>
          <cell r="AZ30">
            <v>111.55565217391305</v>
          </cell>
        </row>
        <row r="31">
          <cell r="D31">
            <v>41153</v>
          </cell>
          <cell r="E31">
            <v>2012</v>
          </cell>
          <cell r="G31">
            <v>1154.2125000000001</v>
          </cell>
          <cell r="H31">
            <v>135.78970588235296</v>
          </cell>
          <cell r="K31">
            <v>1121.5125</v>
          </cell>
          <cell r="L31">
            <v>131.94264705882352</v>
          </cell>
          <cell r="O31">
            <v>1116.5125</v>
          </cell>
          <cell r="P31">
            <v>131.35441176470587</v>
          </cell>
          <cell r="S31">
            <v>1123.3125</v>
          </cell>
          <cell r="T31">
            <v>132.15441176470588</v>
          </cell>
          <cell r="W31">
            <v>322.13999999999993</v>
          </cell>
          <cell r="X31">
            <v>135.29879999999997</v>
          </cell>
          <cell r="AA31">
            <v>303.38736842105254</v>
          </cell>
          <cell r="AB31">
            <v>127.42269473684206</v>
          </cell>
          <cell r="AE31">
            <v>303.61315789473679</v>
          </cell>
          <cell r="AF31">
            <v>127.51752631578944</v>
          </cell>
          <cell r="AI31">
            <v>313.18263157894739</v>
          </cell>
          <cell r="AJ31">
            <v>131.5367052631579</v>
          </cell>
          <cell r="AM31">
            <v>319.68263157894739</v>
          </cell>
          <cell r="AN31">
            <v>134.26670526315789</v>
          </cell>
          <cell r="AQ31">
            <v>243.63157894736841</v>
          </cell>
          <cell r="AR31">
            <v>102.32526315789472</v>
          </cell>
          <cell r="AU31">
            <v>250.55263157894737</v>
          </cell>
          <cell r="AV31">
            <v>105.23210526315789</v>
          </cell>
          <cell r="AY31">
            <v>244.57894736842104</v>
          </cell>
          <cell r="AZ31">
            <v>102.72315789473683</v>
          </cell>
        </row>
        <row r="32">
          <cell r="D32">
            <v>41183</v>
          </cell>
          <cell r="E32">
            <v>2012</v>
          </cell>
          <cell r="G32">
            <v>1078.0434782608695</v>
          </cell>
          <cell r="H32">
            <v>126.82864450127876</v>
          </cell>
          <cell r="K32">
            <v>1031.5652173913043</v>
          </cell>
          <cell r="L32">
            <v>121.36061381074168</v>
          </cell>
          <cell r="O32">
            <v>1026.2173913043478</v>
          </cell>
          <cell r="P32">
            <v>120.73145780051149</v>
          </cell>
          <cell r="S32">
            <v>1032.7826086956522</v>
          </cell>
          <cell r="T32">
            <v>121.50383631713555</v>
          </cell>
          <cell r="W32">
            <v>295.02869565217395</v>
          </cell>
          <cell r="X32">
            <v>123.91205217391305</v>
          </cell>
          <cell r="AA32">
            <v>277.11956521739131</v>
          </cell>
          <cell r="AB32">
            <v>116.39021739130435</v>
          </cell>
          <cell r="AE32">
            <v>274.10869565217394</v>
          </cell>
          <cell r="AF32">
            <v>115.12565217391305</v>
          </cell>
          <cell r="AI32">
            <v>312.71304347826089</v>
          </cell>
          <cell r="AJ32">
            <v>131.33947826086956</v>
          </cell>
          <cell r="AM32">
            <v>315.62608695652176</v>
          </cell>
          <cell r="AN32">
            <v>132.56295652173912</v>
          </cell>
          <cell r="AQ32">
            <v>245.86956521739131</v>
          </cell>
          <cell r="AR32">
            <v>103.26521739130435</v>
          </cell>
          <cell r="AU32">
            <v>254.52173913043478</v>
          </cell>
          <cell r="AV32">
            <v>106.89913043478261</v>
          </cell>
          <cell r="AY32">
            <v>248</v>
          </cell>
          <cell r="AZ32">
            <v>104.16</v>
          </cell>
        </row>
        <row r="33">
          <cell r="D33">
            <v>41214</v>
          </cell>
          <cell r="E33">
            <v>2012</v>
          </cell>
          <cell r="G33">
            <v>1009.3522727272727</v>
          </cell>
          <cell r="H33">
            <v>118.74732620320856</v>
          </cell>
          <cell r="K33">
            <v>962.85227272727275</v>
          </cell>
          <cell r="L33">
            <v>113.27673796791444</v>
          </cell>
          <cell r="O33">
            <v>957.125</v>
          </cell>
          <cell r="P33">
            <v>112.60294117647058</v>
          </cell>
          <cell r="S33">
            <v>963.35227272727275</v>
          </cell>
          <cell r="T33">
            <v>113.33556149732621</v>
          </cell>
          <cell r="W33">
            <v>283.02142857142854</v>
          </cell>
          <cell r="X33">
            <v>118.86899999999999</v>
          </cell>
          <cell r="AA33">
            <v>252.45571428571435</v>
          </cell>
          <cell r="AB33">
            <v>106.03140000000002</v>
          </cell>
          <cell r="AE33">
            <v>253.89952380952386</v>
          </cell>
          <cell r="AF33">
            <v>106.63780000000001</v>
          </cell>
          <cell r="AI33">
            <v>276.31809523809528</v>
          </cell>
          <cell r="AJ33">
            <v>116.05360000000002</v>
          </cell>
          <cell r="AM33">
            <v>278.00857142857149</v>
          </cell>
          <cell r="AN33">
            <v>116.76360000000003</v>
          </cell>
          <cell r="AQ33">
            <v>245.05</v>
          </cell>
          <cell r="AR33">
            <v>102.92100000000001</v>
          </cell>
          <cell r="AU33">
            <v>253.42500000000001</v>
          </cell>
          <cell r="AV33">
            <v>106.4385</v>
          </cell>
          <cell r="AY33">
            <v>247.82499999999999</v>
          </cell>
          <cell r="AZ33">
            <v>104.08649999999999</v>
          </cell>
        </row>
        <row r="34">
          <cell r="D34">
            <v>41244</v>
          </cell>
          <cell r="E34">
            <v>2012</v>
          </cell>
          <cell r="G34">
            <v>1000.0526315789474</v>
          </cell>
          <cell r="H34">
            <v>117.6532507739938</v>
          </cell>
          <cell r="K34">
            <v>953.0526315789474</v>
          </cell>
          <cell r="L34">
            <v>112.12383900928793</v>
          </cell>
          <cell r="O34">
            <v>945.52631578947364</v>
          </cell>
          <cell r="P34">
            <v>111.23839009287926</v>
          </cell>
          <cell r="S34">
            <v>952.9473684210526</v>
          </cell>
          <cell r="T34">
            <v>112.11145510835912</v>
          </cell>
          <cell r="W34">
            <v>271.76799999999992</v>
          </cell>
          <cell r="X34">
            <v>114.14255999999996</v>
          </cell>
          <cell r="AA34">
            <v>247.87299999999996</v>
          </cell>
          <cell r="AB34">
            <v>104.10665999999998</v>
          </cell>
          <cell r="AE34">
            <v>250.86999999999998</v>
          </cell>
          <cell r="AF34">
            <v>105.36539999999998</v>
          </cell>
          <cell r="AI34">
            <v>258.36599999999993</v>
          </cell>
          <cell r="AJ34">
            <v>108.51371999999996</v>
          </cell>
          <cell r="AM34">
            <v>263.01599999999996</v>
          </cell>
          <cell r="AN34">
            <v>110.46671999999998</v>
          </cell>
          <cell r="AQ34">
            <v>234.95238095238096</v>
          </cell>
          <cell r="AR34">
            <v>98.68</v>
          </cell>
          <cell r="AU34">
            <v>243.75</v>
          </cell>
          <cell r="AV34">
            <v>102.375</v>
          </cell>
          <cell r="AY34">
            <v>239.47499999999999</v>
          </cell>
          <cell r="AZ34">
            <v>100.5795</v>
          </cell>
        </row>
        <row r="35">
          <cell r="D35">
            <v>41275</v>
          </cell>
          <cell r="E35">
            <v>2013</v>
          </cell>
          <cell r="G35">
            <v>1093.3457446808511</v>
          </cell>
          <cell r="H35">
            <v>128.62891113892366</v>
          </cell>
          <cell r="K35">
            <v>1037.3457446808511</v>
          </cell>
          <cell r="L35">
            <v>122.04067584480602</v>
          </cell>
          <cell r="O35">
            <v>1025.7712765957447</v>
          </cell>
          <cell r="P35">
            <v>120.67897371714643</v>
          </cell>
          <cell r="S35">
            <v>1032.3031914893618</v>
          </cell>
          <cell r="T35">
            <v>121.44743429286609</v>
          </cell>
          <cell r="W35">
            <v>291.31347826086949</v>
          </cell>
          <cell r="X35">
            <v>122.35166086956518</v>
          </cell>
          <cell r="AA35">
            <v>280.63608695652175</v>
          </cell>
          <cell r="AB35">
            <v>117.86715652173913</v>
          </cell>
          <cell r="AE35">
            <v>283.70456521739129</v>
          </cell>
          <cell r="AF35">
            <v>119.15591739130434</v>
          </cell>
          <cell r="AI35">
            <v>309.86111111111103</v>
          </cell>
          <cell r="AJ35">
            <v>130.14166666666662</v>
          </cell>
          <cell r="AM35">
            <v>310.23888888888882</v>
          </cell>
          <cell r="AN35">
            <v>130.3003333333333</v>
          </cell>
          <cell r="AQ35">
            <v>240.81666666666666</v>
          </cell>
          <cell r="AR35">
            <v>101.143</v>
          </cell>
          <cell r="AU35">
            <v>252.47777777777779</v>
          </cell>
          <cell r="AV35">
            <v>106.04066666666667</v>
          </cell>
          <cell r="AY35">
            <v>246.06521739130434</v>
          </cell>
          <cell r="AZ35">
            <v>103.34739130434782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56"/>
  <sheetViews>
    <sheetView showGridLines="0" tabSelected="1" zoomScale="90" zoomScaleNormal="90" zoomScalePageLayoutView="90" workbookViewId="0">
      <pane xSplit="2" ySplit="8" topLeftCell="C9" activePane="bottomRight" state="frozen"/>
      <selection activeCell="U4" sqref="U4"/>
      <selection pane="topRight" activeCell="U4" sqref="U4"/>
      <selection pane="bottomLeft" activeCell="U4" sqref="U4"/>
      <selection pane="bottomRight" activeCell="Q1" sqref="Q1"/>
    </sheetView>
  </sheetViews>
  <sheetFormatPr defaultColWidth="10.625" defaultRowHeight="15.75"/>
  <cols>
    <col min="1" max="1" width="3.375" style="6" customWidth="1"/>
    <col min="2" max="2" width="14.875" style="5" customWidth="1"/>
    <col min="3" max="3" width="14.5" style="5" customWidth="1"/>
    <col min="4" max="4" width="9.125" style="5" bestFit="1" customWidth="1"/>
    <col min="5" max="5" width="15.125" style="5" bestFit="1" customWidth="1"/>
    <col min="6" max="7" width="14.375" style="5" bestFit="1" customWidth="1"/>
    <col min="8" max="8" width="13.125" style="5" bestFit="1" customWidth="1"/>
    <col min="9" max="9" width="14.375" style="5" bestFit="1" customWidth="1"/>
    <col min="10" max="10" width="14" style="5" customWidth="1"/>
    <col min="11" max="11" width="14.375" style="6" bestFit="1" customWidth="1"/>
    <col min="12" max="12" width="2.125" style="6" customWidth="1"/>
    <col min="13" max="13" width="14" style="6" bestFit="1" customWidth="1"/>
    <col min="14" max="14" width="15.125" style="6" customWidth="1"/>
    <col min="15" max="15" width="2.125" style="6" customWidth="1"/>
    <col min="16" max="16" width="15.875" style="5" bestFit="1" customWidth="1"/>
    <col min="17" max="17" width="16.125" style="6" bestFit="1" customWidth="1"/>
    <col min="18" max="18" width="19.625" style="6" bestFit="1" customWidth="1"/>
    <col min="19" max="16384" width="10.625" style="6"/>
  </cols>
  <sheetData>
    <row r="1" spans="1:46">
      <c r="D1" s="20" t="s">
        <v>1</v>
      </c>
      <c r="E1" s="21">
        <v>185000</v>
      </c>
      <c r="F1" s="20"/>
      <c r="G1" s="20"/>
      <c r="H1" s="20"/>
      <c r="I1" s="20"/>
      <c r="J1" s="20"/>
      <c r="N1" s="2"/>
      <c r="O1" s="8"/>
      <c r="P1" s="37" t="s">
        <v>43</v>
      </c>
      <c r="Q1" s="38">
        <f>Q5/Q4</f>
        <v>-0.18708549620647044</v>
      </c>
    </row>
    <row r="2" spans="1:46">
      <c r="B2" s="6"/>
      <c r="C2" s="23"/>
      <c r="D2" s="24"/>
      <c r="E2" s="24">
        <v>365</v>
      </c>
      <c r="F2" s="24"/>
      <c r="G2" s="24"/>
      <c r="H2" s="24"/>
      <c r="I2" s="24"/>
      <c r="J2" s="23"/>
      <c r="K2" s="23"/>
      <c r="L2" s="23"/>
      <c r="M2" s="23"/>
      <c r="N2" s="24"/>
      <c r="O2" s="23"/>
      <c r="P2" s="24"/>
      <c r="Q2" s="23"/>
      <c r="R2" s="23"/>
    </row>
    <row r="3" spans="1:46">
      <c r="C3" s="25"/>
      <c r="D3" s="24"/>
      <c r="E3" s="24"/>
      <c r="F3" s="23"/>
      <c r="G3" s="23"/>
      <c r="H3" s="23"/>
      <c r="I3" s="23"/>
      <c r="J3" s="23"/>
      <c r="K3" s="23"/>
      <c r="L3" s="23"/>
      <c r="M3" s="23"/>
      <c r="N3" s="30"/>
      <c r="O3" s="30"/>
      <c r="P3" s="31" t="s">
        <v>37</v>
      </c>
      <c r="Q3" s="32">
        <f>SUM(Q10:Q39)</f>
        <v>-938984627.49931812</v>
      </c>
      <c r="R3" s="23"/>
    </row>
    <row r="4" spans="1:46">
      <c r="B4" s="22" t="s">
        <v>0</v>
      </c>
      <c r="C4" s="25">
        <v>791000000</v>
      </c>
      <c r="D4" s="24"/>
      <c r="E4" s="23"/>
      <c r="F4" s="24"/>
      <c r="G4" s="24"/>
      <c r="H4" s="24"/>
      <c r="I4" s="24"/>
      <c r="J4" s="24">
        <v>0.5</v>
      </c>
      <c r="K4" s="26" t="s">
        <v>36</v>
      </c>
      <c r="L4" s="23"/>
      <c r="M4" s="24">
        <v>0.5</v>
      </c>
      <c r="N4" s="33"/>
      <c r="O4" s="30"/>
      <c r="P4" s="34" t="s">
        <v>38</v>
      </c>
      <c r="Q4" s="35">
        <f>C4</f>
        <v>791000000</v>
      </c>
    </row>
    <row r="5" spans="1:46" ht="25.5" customHeight="1">
      <c r="A5" s="39" t="s">
        <v>41</v>
      </c>
      <c r="B5" s="39"/>
      <c r="C5" s="27">
        <v>142604.86048753245</v>
      </c>
      <c r="D5" s="24"/>
      <c r="E5" s="24"/>
      <c r="F5" s="25"/>
      <c r="G5" s="24"/>
      <c r="H5" s="28">
        <v>0.35</v>
      </c>
      <c r="I5" s="24"/>
      <c r="J5" s="28">
        <f>4.6%</f>
        <v>4.5999999999999999E-2</v>
      </c>
      <c r="K5" s="25">
        <f>SUM(K9:K40)</f>
        <v>5.9697777032852173E-7</v>
      </c>
      <c r="L5" s="23"/>
      <c r="M5" s="28">
        <v>2.8000000000000001E-2</v>
      </c>
      <c r="N5" s="29">
        <f>SUM(N10:N40)</f>
        <v>123036159.66523312</v>
      </c>
      <c r="O5" s="36"/>
      <c r="P5" s="31" t="s">
        <v>20</v>
      </c>
      <c r="Q5" s="32">
        <f>C4+Q3</f>
        <v>-147984627.49931812</v>
      </c>
    </row>
    <row r="6" spans="1:46" s="17" customFormat="1" ht="18.75">
      <c r="B6" s="13"/>
      <c r="C6" s="14" t="s">
        <v>22</v>
      </c>
      <c r="D6" s="15" t="s">
        <v>23</v>
      </c>
      <c r="E6" s="15" t="s">
        <v>24</v>
      </c>
      <c r="F6" s="14" t="s">
        <v>25</v>
      </c>
      <c r="G6" s="15" t="s">
        <v>26</v>
      </c>
      <c r="H6" s="16" t="s">
        <v>27</v>
      </c>
      <c r="I6" s="15" t="s">
        <v>28</v>
      </c>
      <c r="J6" s="16" t="s">
        <v>29</v>
      </c>
      <c r="K6" s="14" t="s">
        <v>30</v>
      </c>
      <c r="M6" s="16" t="s">
        <v>31</v>
      </c>
      <c r="N6" s="14" t="s">
        <v>32</v>
      </c>
      <c r="P6" s="15" t="s">
        <v>33</v>
      </c>
      <c r="Q6" s="15" t="s">
        <v>34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1.5">
      <c r="B7" s="1"/>
      <c r="C7" s="5" t="s">
        <v>2</v>
      </c>
      <c r="D7" s="5" t="s">
        <v>2</v>
      </c>
      <c r="E7" s="12" t="s">
        <v>21</v>
      </c>
      <c r="F7" s="5" t="s">
        <v>2</v>
      </c>
      <c r="G7" s="5" t="s">
        <v>3</v>
      </c>
      <c r="H7" s="5" t="s">
        <v>4</v>
      </c>
      <c r="I7" s="12" t="s">
        <v>35</v>
      </c>
      <c r="J7" s="3" t="s">
        <v>40</v>
      </c>
      <c r="K7" s="5" t="s">
        <v>5</v>
      </c>
      <c r="M7" s="3" t="s">
        <v>39</v>
      </c>
      <c r="N7" s="10" t="s">
        <v>17</v>
      </c>
      <c r="P7" s="3" t="s">
        <v>19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>
      <c r="B8" s="5" t="s">
        <v>6</v>
      </c>
      <c r="C8" s="5" t="s">
        <v>7</v>
      </c>
      <c r="D8" s="5" t="s">
        <v>8</v>
      </c>
      <c r="E8" s="3" t="s">
        <v>12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M8" s="5" t="s">
        <v>13</v>
      </c>
      <c r="N8" s="5" t="s">
        <v>14</v>
      </c>
      <c r="P8" s="3" t="s">
        <v>18</v>
      </c>
      <c r="Q8" s="5" t="s">
        <v>14</v>
      </c>
    </row>
    <row r="9" spans="1:46">
      <c r="B9" s="5">
        <v>0</v>
      </c>
      <c r="C9" s="2">
        <f>-C4</f>
        <v>-791000000</v>
      </c>
      <c r="D9" s="7"/>
      <c r="E9" s="2"/>
      <c r="F9" s="2"/>
      <c r="G9" s="2"/>
      <c r="H9" s="2"/>
      <c r="I9" s="2">
        <f>C9</f>
        <v>-791000000</v>
      </c>
      <c r="J9" s="9">
        <f>1/(1+$J$5)^B9</f>
        <v>1</v>
      </c>
      <c r="K9" s="2">
        <f>I9*J9</f>
        <v>-791000000</v>
      </c>
      <c r="M9" s="9">
        <f>1/(1+$J$5)^B9</f>
        <v>1</v>
      </c>
    </row>
    <row r="10" spans="1:46">
      <c r="B10" s="5">
        <v>1</v>
      </c>
      <c r="C10" s="2"/>
      <c r="D10" s="7">
        <v>0.17499999999999999</v>
      </c>
      <c r="E10" s="11">
        <f>$E$2*$C$5</f>
        <v>52050774.077949345</v>
      </c>
      <c r="F10" s="2">
        <f t="shared" ref="F10:F40" si="0">-$C$4*D10</f>
        <v>-138425000</v>
      </c>
      <c r="G10" s="2">
        <f>SUM(E10:F10)</f>
        <v>-86374225.922050655</v>
      </c>
      <c r="H10" s="2">
        <f t="shared" ref="H10:H40" si="1">-G10*$H$5</f>
        <v>30230979.072717726</v>
      </c>
      <c r="I10" s="2">
        <f>E10+H10</f>
        <v>82281753.150667071</v>
      </c>
      <c r="J10" s="9">
        <f>1/(1+$J$5)^(B10-$J$4)</f>
        <v>0.97776425816792323</v>
      </c>
      <c r="K10" s="2">
        <f>I10*J10</f>
        <v>80452157.330118164</v>
      </c>
      <c r="M10" s="9">
        <f t="shared" ref="M10:M39" si="2">1/(1+$M$5)^(B10-$M$4)</f>
        <v>0.9862873039405895</v>
      </c>
      <c r="N10" s="2">
        <f>-H10*M10</f>
        <v>-29816430.845115148</v>
      </c>
      <c r="P10" s="11">
        <f t="shared" ref="P10:P39" si="3">-E10-H10</f>
        <v>-82281753.150667071</v>
      </c>
      <c r="Q10" s="2">
        <f t="shared" ref="Q10:Q39" si="4">P10*M10</f>
        <v>-81153448.478476524</v>
      </c>
    </row>
    <row r="11" spans="1:46">
      <c r="B11" s="5">
        <v>2</v>
      </c>
      <c r="C11" s="2"/>
      <c r="D11" s="7">
        <v>0.16500000000000001</v>
      </c>
      <c r="E11" s="2">
        <f t="shared" ref="E11:E39" si="5">$E$2*$C$5</f>
        <v>52050774.077949345</v>
      </c>
      <c r="F11" s="2">
        <f t="shared" si="0"/>
        <v>-130515000</v>
      </c>
      <c r="G11" s="2">
        <f>SUM(E11:F11)</f>
        <v>-78464225.922050655</v>
      </c>
      <c r="H11" s="2">
        <f t="shared" si="1"/>
        <v>27462479.072717726</v>
      </c>
      <c r="I11" s="2">
        <f t="shared" ref="I11:I40" si="6">E11+H11</f>
        <v>79513253.150667071</v>
      </c>
      <c r="J11" s="9">
        <f>1/(1+$J$5)^(B11-$J$4)</f>
        <v>0.93476506517009861</v>
      </c>
      <c r="K11" s="2">
        <f>I11*J11</f>
        <v>74326211.263269857</v>
      </c>
      <c r="M11" s="9">
        <f t="shared" si="2"/>
        <v>0.95942344741302488</v>
      </c>
      <c r="N11" s="2">
        <f t="shared" ref="N11:N40" si="7">-H11*M11</f>
        <v>-26348146.346454892</v>
      </c>
      <c r="P11" s="2">
        <f t="shared" si="3"/>
        <v>-79513253.150667071</v>
      </c>
      <c r="Q11" s="2">
        <f t="shared" si="4"/>
        <v>-76286879.452837557</v>
      </c>
    </row>
    <row r="12" spans="1:46">
      <c r="B12" s="5">
        <v>3</v>
      </c>
      <c r="C12" s="2"/>
      <c r="D12" s="7">
        <v>0.13200000000000001</v>
      </c>
      <c r="E12" s="2">
        <f t="shared" si="5"/>
        <v>52050774.077949345</v>
      </c>
      <c r="F12" s="2">
        <f t="shared" si="0"/>
        <v>-104412000</v>
      </c>
      <c r="G12" s="2">
        <f t="shared" ref="G12:G40" si="8">SUM(E12:F12)</f>
        <v>-52361225.922050655</v>
      </c>
      <c r="H12" s="2">
        <f t="shared" si="1"/>
        <v>18326429.072717726</v>
      </c>
      <c r="I12" s="2">
        <f t="shared" si="6"/>
        <v>70377203.150667071</v>
      </c>
      <c r="J12" s="9">
        <f t="shared" ref="J12:J39" si="9">1/(1+$J$5)^(B12-$J$4)</f>
        <v>0.8936568500670159</v>
      </c>
      <c r="K12" s="2">
        <f t="shared" ref="K12:K40" si="10">I12*J12</f>
        <v>62893069.684151605</v>
      </c>
      <c r="M12" s="9">
        <f t="shared" si="2"/>
        <v>0.93329129125780619</v>
      </c>
      <c r="N12" s="2">
        <f t="shared" si="7"/>
        <v>-17103896.653421327</v>
      </c>
      <c r="P12" s="2">
        <f t="shared" si="3"/>
        <v>-70377203.150667071</v>
      </c>
      <c r="Q12" s="2">
        <f t="shared" si="4"/>
        <v>-65682430.803599015</v>
      </c>
    </row>
    <row r="13" spans="1:46">
      <c r="B13" s="5">
        <v>4</v>
      </c>
      <c r="C13" s="2"/>
      <c r="D13" s="7">
        <v>0.1056</v>
      </c>
      <c r="E13" s="2">
        <f t="shared" si="5"/>
        <v>52050774.077949345</v>
      </c>
      <c r="F13" s="2">
        <f t="shared" si="0"/>
        <v>-83529600</v>
      </c>
      <c r="G13" s="2">
        <f t="shared" si="8"/>
        <v>-31478825.922050655</v>
      </c>
      <c r="H13" s="2">
        <f t="shared" si="1"/>
        <v>11017589.072717728</v>
      </c>
      <c r="I13" s="2">
        <f t="shared" si="6"/>
        <v>63068363.150667071</v>
      </c>
      <c r="J13" s="9">
        <f t="shared" si="9"/>
        <v>0.85435645321894438</v>
      </c>
      <c r="K13" s="2">
        <f t="shared" si="10"/>
        <v>53882863.051728286</v>
      </c>
      <c r="M13" s="9">
        <f t="shared" si="2"/>
        <v>0.9078709058928075</v>
      </c>
      <c r="N13" s="2">
        <f t="shared" si="7"/>
        <v>-10002548.572202941</v>
      </c>
      <c r="P13" s="2">
        <f t="shared" si="3"/>
        <v>-63068363.150667071</v>
      </c>
      <c r="Q13" s="2">
        <f t="shared" si="4"/>
        <v>-57257931.986772671</v>
      </c>
    </row>
    <row r="14" spans="1:46">
      <c r="B14" s="5">
        <v>5</v>
      </c>
      <c r="C14" s="2"/>
      <c r="D14" s="7">
        <v>8.4500000000000006E-2</v>
      </c>
      <c r="E14" s="2">
        <f t="shared" si="5"/>
        <v>52050774.077949345</v>
      </c>
      <c r="F14" s="2">
        <f t="shared" si="0"/>
        <v>-66839500.000000007</v>
      </c>
      <c r="G14" s="2">
        <f t="shared" si="8"/>
        <v>-14788725.922050662</v>
      </c>
      <c r="H14" s="2">
        <f t="shared" si="1"/>
        <v>5176054.0727177318</v>
      </c>
      <c r="I14" s="2">
        <f t="shared" si="6"/>
        <v>57226828.150667079</v>
      </c>
      <c r="J14" s="9">
        <f t="shared" si="9"/>
        <v>0.81678437210224131</v>
      </c>
      <c r="K14" s="2">
        <f t="shared" si="10"/>
        <v>46741978.89844548</v>
      </c>
      <c r="M14" s="9">
        <f t="shared" si="2"/>
        <v>0.88314290456498801</v>
      </c>
      <c r="N14" s="2">
        <f t="shared" si="7"/>
        <v>-4571195.4279653737</v>
      </c>
      <c r="P14" s="2">
        <f t="shared" si="3"/>
        <v>-57226828.150667079</v>
      </c>
      <c r="Q14" s="2">
        <f t="shared" si="4"/>
        <v>-50539467.232021548</v>
      </c>
    </row>
    <row r="15" spans="1:46">
      <c r="B15" s="5">
        <v>6</v>
      </c>
      <c r="C15" s="2"/>
      <c r="D15" s="7">
        <v>6.7599999999999993E-2</v>
      </c>
      <c r="E15" s="2">
        <f t="shared" si="5"/>
        <v>52050774.077949345</v>
      </c>
      <c r="F15" s="2">
        <f t="shared" si="0"/>
        <v>-53471599.999999993</v>
      </c>
      <c r="G15" s="2">
        <f t="shared" si="8"/>
        <v>-1420825.9220506474</v>
      </c>
      <c r="H15" s="2">
        <f t="shared" si="1"/>
        <v>497289.07271772658</v>
      </c>
      <c r="I15" s="2">
        <f t="shared" si="6"/>
        <v>52548063.150667071</v>
      </c>
      <c r="J15" s="9">
        <f t="shared" si="9"/>
        <v>0.78086460048015405</v>
      </c>
      <c r="K15" s="2">
        <f t="shared" si="10"/>
        <v>41032922.338151544</v>
      </c>
      <c r="M15" s="9">
        <f t="shared" si="2"/>
        <v>0.85908842856516321</v>
      </c>
      <c r="N15" s="2">
        <f t="shared" si="7"/>
        <v>-427215.2880236989</v>
      </c>
      <c r="P15" s="2">
        <f t="shared" si="3"/>
        <v>-52548063.150667071</v>
      </c>
      <c r="Q15" s="2">
        <f t="shared" si="4"/>
        <v>-45143432.996249534</v>
      </c>
    </row>
    <row r="16" spans="1:46">
      <c r="B16" s="5">
        <v>7</v>
      </c>
      <c r="C16" s="2"/>
      <c r="D16" s="7">
        <v>6.5500000000000003E-2</v>
      </c>
      <c r="E16" s="2">
        <f t="shared" si="5"/>
        <v>52050774.077949345</v>
      </c>
      <c r="F16" s="2">
        <f t="shared" si="0"/>
        <v>-51810500</v>
      </c>
      <c r="G16" s="2">
        <f>SUM(E16:F16)</f>
        <v>240274.07794934511</v>
      </c>
      <c r="H16" s="2">
        <f t="shared" si="1"/>
        <v>-84095.927282270786</v>
      </c>
      <c r="I16" s="2">
        <f t="shared" si="6"/>
        <v>51966678.150667071</v>
      </c>
      <c r="J16" s="9">
        <f t="shared" si="9"/>
        <v>0.7465244746464188</v>
      </c>
      <c r="K16" s="2">
        <f t="shared" si="10"/>
        <v>38794397.105546266</v>
      </c>
      <c r="M16" s="9">
        <f t="shared" si="2"/>
        <v>0.83568913284548962</v>
      </c>
      <c r="N16" s="2">
        <f t="shared" si="7"/>
        <v>70278.052546358231</v>
      </c>
      <c r="P16" s="2">
        <f t="shared" si="3"/>
        <v>-51966678.150667071</v>
      </c>
      <c r="Q16" s="2">
        <f t="shared" si="4"/>
        <v>-43427988.200591616</v>
      </c>
    </row>
    <row r="17" spans="2:17">
      <c r="B17" s="5">
        <v>8</v>
      </c>
      <c r="C17" s="2"/>
      <c r="D17" s="7">
        <v>6.5500000000000003E-2</v>
      </c>
      <c r="E17" s="2">
        <f t="shared" si="5"/>
        <v>52050774.077949345</v>
      </c>
      <c r="F17" s="2">
        <f t="shared" si="0"/>
        <v>-51810500</v>
      </c>
      <c r="G17" s="2">
        <f t="shared" si="8"/>
        <v>240274.07794934511</v>
      </c>
      <c r="H17" s="2">
        <f t="shared" si="1"/>
        <v>-84095.927282270786</v>
      </c>
      <c r="I17" s="2">
        <f t="shared" si="6"/>
        <v>51966678.150667071</v>
      </c>
      <c r="J17" s="9">
        <f t="shared" si="9"/>
        <v>0.71369452643061071</v>
      </c>
      <c r="K17" s="2">
        <f t="shared" si="10"/>
        <v>37088333.752912298</v>
      </c>
      <c r="M17" s="9">
        <f t="shared" si="2"/>
        <v>0.81292717202868636</v>
      </c>
      <c r="N17" s="2">
        <f t="shared" si="7"/>
        <v>68363.864344706439</v>
      </c>
      <c r="P17" s="2">
        <f t="shared" si="3"/>
        <v>-51966678.150667071</v>
      </c>
      <c r="Q17" s="2">
        <f t="shared" si="4"/>
        <v>-42245124.708746709</v>
      </c>
    </row>
    <row r="18" spans="2:17">
      <c r="B18" s="5">
        <v>9</v>
      </c>
      <c r="C18" s="2"/>
      <c r="D18" s="7">
        <v>6.5600000000000006E-2</v>
      </c>
      <c r="E18" s="2">
        <f t="shared" si="5"/>
        <v>52050774.077949345</v>
      </c>
      <c r="F18" s="2">
        <f t="shared" si="0"/>
        <v>-51889600.000000007</v>
      </c>
      <c r="G18" s="2">
        <f t="shared" si="8"/>
        <v>161174.07794933766</v>
      </c>
      <c r="H18" s="2">
        <f t="shared" si="1"/>
        <v>-56410.927282268181</v>
      </c>
      <c r="I18" s="2">
        <f t="shared" si="6"/>
        <v>51994363.150667079</v>
      </c>
      <c r="J18" s="9">
        <f t="shared" si="9"/>
        <v>0.68230834266788776</v>
      </c>
      <c r="K18" s="2">
        <f t="shared" si="10"/>
        <v>35476187.749403946</v>
      </c>
      <c r="M18" s="9">
        <f t="shared" si="2"/>
        <v>0.79078518679833298</v>
      </c>
      <c r="N18" s="2">
        <f t="shared" si="7"/>
        <v>44608.925668375625</v>
      </c>
      <c r="P18" s="2">
        <f t="shared" si="3"/>
        <v>-51994363.150667079</v>
      </c>
      <c r="Q18" s="2">
        <f t="shared" si="4"/>
        <v>-41116372.176560625</v>
      </c>
    </row>
    <row r="19" spans="2:17">
      <c r="B19" s="5">
        <v>10</v>
      </c>
      <c r="C19" s="2"/>
      <c r="D19" s="7">
        <v>6.5500000000000003E-2</v>
      </c>
      <c r="E19" s="2">
        <f t="shared" si="5"/>
        <v>52050774.077949345</v>
      </c>
      <c r="F19" s="2">
        <f t="shared" si="0"/>
        <v>-51810500</v>
      </c>
      <c r="G19" s="2">
        <f t="shared" si="8"/>
        <v>240274.07794934511</v>
      </c>
      <c r="H19" s="2">
        <f t="shared" si="1"/>
        <v>-84095.927282270786</v>
      </c>
      <c r="I19" s="2">
        <f t="shared" si="6"/>
        <v>51966678.150667071</v>
      </c>
      <c r="J19" s="9">
        <f t="shared" si="9"/>
        <v>0.6523024308488411</v>
      </c>
      <c r="K19" s="2">
        <f t="shared" si="10"/>
        <v>33897990.480819486</v>
      </c>
      <c r="M19" s="9">
        <f t="shared" si="2"/>
        <v>0.76924629065985706</v>
      </c>
      <c r="N19" s="2">
        <f t="shared" si="7"/>
        <v>64690.480121487875</v>
      </c>
      <c r="P19" s="2">
        <f t="shared" si="3"/>
        <v>-51966678.150667071</v>
      </c>
      <c r="Q19" s="2">
        <f t="shared" si="4"/>
        <v>-39975174.405315287</v>
      </c>
    </row>
    <row r="20" spans="2:17">
      <c r="B20" s="5">
        <v>11</v>
      </c>
      <c r="C20" s="2"/>
      <c r="D20" s="7">
        <v>8.2000000000000007E-3</v>
      </c>
      <c r="E20" s="2">
        <f t="shared" si="5"/>
        <v>52050774.077949345</v>
      </c>
      <c r="F20" s="2">
        <f t="shared" si="0"/>
        <v>-6486200.0000000009</v>
      </c>
      <c r="G20" s="2">
        <f t="shared" si="8"/>
        <v>45564574.077949345</v>
      </c>
      <c r="H20" s="2">
        <f t="shared" si="1"/>
        <v>-15947600.92728227</v>
      </c>
      <c r="I20" s="2">
        <f t="shared" si="6"/>
        <v>36103173.150667071</v>
      </c>
      <c r="J20" s="9">
        <f t="shared" si="9"/>
        <v>0.62361609067766843</v>
      </c>
      <c r="K20" s="2">
        <f t="shared" si="10"/>
        <v>22514519.70127796</v>
      </c>
      <c r="M20" s="9">
        <f t="shared" si="2"/>
        <v>0.74829405706211771</v>
      </c>
      <c r="N20" s="2">
        <f t="shared" si="7"/>
        <v>11933494.99828364</v>
      </c>
      <c r="P20" s="2">
        <f t="shared" si="3"/>
        <v>-36103173.150667071</v>
      </c>
      <c r="Q20" s="2">
        <f t="shared" si="4"/>
        <v>-27015789.90972878</v>
      </c>
    </row>
    <row r="21" spans="2:17">
      <c r="B21" s="5">
        <v>12</v>
      </c>
      <c r="C21" s="2"/>
      <c r="D21" s="7"/>
      <c r="E21" s="2">
        <f t="shared" si="5"/>
        <v>52050774.077949345</v>
      </c>
      <c r="F21" s="2">
        <f t="shared" si="0"/>
        <v>0</v>
      </c>
      <c r="G21" s="2">
        <f t="shared" si="8"/>
        <v>52050774.077949345</v>
      </c>
      <c r="H21" s="2">
        <f t="shared" si="1"/>
        <v>-18217770.92728227</v>
      </c>
      <c r="I21" s="2">
        <f t="shared" si="6"/>
        <v>33833003.150667071</v>
      </c>
      <c r="J21" s="9">
        <f t="shared" si="9"/>
        <v>0.59619129127884163</v>
      </c>
      <c r="K21" s="2">
        <f t="shared" si="10"/>
        <v>20170941.836237319</v>
      </c>
      <c r="M21" s="9">
        <f t="shared" si="2"/>
        <v>0.72791250686976416</v>
      </c>
      <c r="N21" s="2">
        <f t="shared" si="7"/>
        <v>13260943.305257145</v>
      </c>
      <c r="P21" s="2">
        <f t="shared" si="3"/>
        <v>-33833003.150667071</v>
      </c>
      <c r="Q21" s="2">
        <f t="shared" si="4"/>
        <v>-24627466.138334699</v>
      </c>
    </row>
    <row r="22" spans="2:17">
      <c r="B22" s="5">
        <v>13</v>
      </c>
      <c r="C22" s="2"/>
      <c r="D22" s="7"/>
      <c r="E22" s="2">
        <f t="shared" si="5"/>
        <v>52050774.077949345</v>
      </c>
      <c r="F22" s="2">
        <f t="shared" si="0"/>
        <v>0</v>
      </c>
      <c r="G22" s="2">
        <f t="shared" si="8"/>
        <v>52050774.077949345</v>
      </c>
      <c r="H22" s="2">
        <f t="shared" si="1"/>
        <v>-18217770.92728227</v>
      </c>
      <c r="I22" s="2">
        <f t="shared" si="6"/>
        <v>33833003.150667071</v>
      </c>
      <c r="J22" s="9">
        <f t="shared" si="9"/>
        <v>0.56997255380386391</v>
      </c>
      <c r="K22" s="2">
        <f t="shared" si="10"/>
        <v>19283883.208639886</v>
      </c>
      <c r="M22" s="9">
        <f t="shared" si="2"/>
        <v>0.7080860961768134</v>
      </c>
      <c r="N22" s="2">
        <f t="shared" si="7"/>
        <v>12899750.296942748</v>
      </c>
      <c r="P22" s="2">
        <f t="shared" si="3"/>
        <v>-33833003.150667071</v>
      </c>
      <c r="Q22" s="2">
        <f t="shared" si="4"/>
        <v>-23956679.122893676</v>
      </c>
    </row>
    <row r="23" spans="2:17">
      <c r="B23" s="5">
        <v>14</v>
      </c>
      <c r="C23" s="2"/>
      <c r="D23" s="7"/>
      <c r="E23" s="2">
        <f t="shared" si="5"/>
        <v>52050774.077949345</v>
      </c>
      <c r="F23" s="2">
        <f t="shared" si="0"/>
        <v>0</v>
      </c>
      <c r="G23" s="2">
        <f t="shared" si="8"/>
        <v>52050774.077949345</v>
      </c>
      <c r="H23" s="2">
        <f t="shared" si="1"/>
        <v>-18217770.92728227</v>
      </c>
      <c r="I23" s="2">
        <f t="shared" si="6"/>
        <v>33833003.150667071</v>
      </c>
      <c r="J23" s="9">
        <f t="shared" si="9"/>
        <v>0.54490683920063465</v>
      </c>
      <c r="K23" s="2">
        <f t="shared" si="10"/>
        <v>18435834.807495106</v>
      </c>
      <c r="M23" s="9">
        <f t="shared" si="2"/>
        <v>0.68879970445215322</v>
      </c>
      <c r="N23" s="2">
        <f t="shared" si="7"/>
        <v>12548395.230489057</v>
      </c>
      <c r="P23" s="2">
        <f t="shared" si="3"/>
        <v>-33833003.150667071</v>
      </c>
      <c r="Q23" s="2">
        <f t="shared" si="4"/>
        <v>-23304162.570908248</v>
      </c>
    </row>
    <row r="24" spans="2:17">
      <c r="B24" s="5">
        <v>15</v>
      </c>
      <c r="C24" s="2"/>
      <c r="D24" s="7"/>
      <c r="E24" s="2">
        <f t="shared" si="5"/>
        <v>52050774.077949345</v>
      </c>
      <c r="F24" s="2">
        <f t="shared" si="0"/>
        <v>0</v>
      </c>
      <c r="G24" s="2">
        <f t="shared" si="8"/>
        <v>52050774.077949345</v>
      </c>
      <c r="H24" s="2">
        <f t="shared" si="1"/>
        <v>-18217770.92728227</v>
      </c>
      <c r="I24" s="2">
        <f t="shared" si="6"/>
        <v>33833003.150667071</v>
      </c>
      <c r="J24" s="9">
        <f t="shared" si="9"/>
        <v>0.52094344091838873</v>
      </c>
      <c r="K24" s="2">
        <f t="shared" si="10"/>
        <v>17625081.077911191</v>
      </c>
      <c r="M24" s="9">
        <f t="shared" si="2"/>
        <v>0.67003862300793104</v>
      </c>
      <c r="N24" s="2">
        <f t="shared" si="7"/>
        <v>12206610.146390131</v>
      </c>
      <c r="P24" s="2">
        <f t="shared" si="3"/>
        <v>-33833003.150667071</v>
      </c>
      <c r="Q24" s="2">
        <f t="shared" si="4"/>
        <v>-22669418.843295958</v>
      </c>
    </row>
    <row r="25" spans="2:17">
      <c r="B25" s="5">
        <v>16</v>
      </c>
      <c r="C25" s="2"/>
      <c r="D25" s="7"/>
      <c r="E25" s="2">
        <f t="shared" si="5"/>
        <v>52050774.077949345</v>
      </c>
      <c r="F25" s="2">
        <f t="shared" si="0"/>
        <v>0</v>
      </c>
      <c r="G25" s="2">
        <f t="shared" si="8"/>
        <v>52050774.077949345</v>
      </c>
      <c r="H25" s="2">
        <f t="shared" si="1"/>
        <v>-18217770.92728227</v>
      </c>
      <c r="I25" s="2">
        <f t="shared" si="6"/>
        <v>33833003.150667071</v>
      </c>
      <c r="J25" s="9">
        <f t="shared" si="9"/>
        <v>0.49803388233115553</v>
      </c>
      <c r="K25" s="2">
        <f t="shared" si="10"/>
        <v>16849981.910048939</v>
      </c>
      <c r="M25" s="9">
        <f t="shared" si="2"/>
        <v>0.6517885437820341</v>
      </c>
      <c r="N25" s="2">
        <f t="shared" si="7"/>
        <v>11874134.383647988</v>
      </c>
      <c r="P25" s="2">
        <f t="shared" si="3"/>
        <v>-33833003.150667071</v>
      </c>
      <c r="Q25" s="2">
        <f t="shared" si="4"/>
        <v>-22051963.855346262</v>
      </c>
    </row>
    <row r="26" spans="2:17">
      <c r="B26" s="5">
        <v>17</v>
      </c>
      <c r="C26" s="2"/>
      <c r="D26" s="7"/>
      <c r="E26" s="2">
        <f t="shared" si="5"/>
        <v>52050774.077949345</v>
      </c>
      <c r="F26" s="2">
        <f t="shared" si="0"/>
        <v>0</v>
      </c>
      <c r="G26" s="2">
        <f t="shared" si="8"/>
        <v>52050774.077949345</v>
      </c>
      <c r="H26" s="2">
        <f t="shared" si="1"/>
        <v>-18217770.92728227</v>
      </c>
      <c r="I26" s="2">
        <f t="shared" si="6"/>
        <v>33833003.150667071</v>
      </c>
      <c r="J26" s="9">
        <f t="shared" si="9"/>
        <v>0.47613181867223292</v>
      </c>
      <c r="K26" s="2">
        <f t="shared" si="10"/>
        <v>16108969.321270499</v>
      </c>
      <c r="M26" s="9">
        <f t="shared" si="2"/>
        <v>0.63403554842610321</v>
      </c>
      <c r="N26" s="2">
        <f t="shared" si="7"/>
        <v>11550714.380980533</v>
      </c>
      <c r="P26" s="2">
        <f t="shared" si="3"/>
        <v>-33833003.150667071</v>
      </c>
      <c r="Q26" s="2">
        <f t="shared" si="4"/>
        <v>-21451326.707535274</v>
      </c>
    </row>
    <row r="27" spans="2:17">
      <c r="B27" s="5">
        <v>18</v>
      </c>
      <c r="C27" s="2"/>
      <c r="D27" s="7"/>
      <c r="E27" s="2">
        <f t="shared" si="5"/>
        <v>52050774.077949345</v>
      </c>
      <c r="F27" s="2">
        <f t="shared" si="0"/>
        <v>0</v>
      </c>
      <c r="G27" s="2">
        <f t="shared" si="8"/>
        <v>52050774.077949345</v>
      </c>
      <c r="H27" s="2">
        <f t="shared" si="1"/>
        <v>-18217770.92728227</v>
      </c>
      <c r="I27" s="2">
        <f t="shared" si="6"/>
        <v>33833003.150667071</v>
      </c>
      <c r="J27" s="9">
        <f t="shared" si="9"/>
        <v>0.45519294328129334</v>
      </c>
      <c r="K27" s="2">
        <f t="shared" si="10"/>
        <v>15400544.284197414</v>
      </c>
      <c r="M27" s="9">
        <f t="shared" si="2"/>
        <v>0.61676609769076185</v>
      </c>
      <c r="N27" s="2">
        <f t="shared" si="7"/>
        <v>11236103.483444098</v>
      </c>
      <c r="P27" s="2">
        <f t="shared" si="3"/>
        <v>-33833003.150667071</v>
      </c>
      <c r="Q27" s="2">
        <f t="shared" si="4"/>
        <v>-20867049.326396182</v>
      </c>
    </row>
    <row r="28" spans="2:17">
      <c r="B28" s="5">
        <v>19</v>
      </c>
      <c r="C28" s="2"/>
      <c r="D28" s="7"/>
      <c r="E28" s="2">
        <f t="shared" si="5"/>
        <v>52050774.077949345</v>
      </c>
      <c r="F28" s="2">
        <f t="shared" si="0"/>
        <v>0</v>
      </c>
      <c r="G28" s="2">
        <f t="shared" si="8"/>
        <v>52050774.077949345</v>
      </c>
      <c r="H28" s="2">
        <f t="shared" si="1"/>
        <v>-18217770.92728227</v>
      </c>
      <c r="I28" s="2">
        <f t="shared" si="6"/>
        <v>33833003.150667071</v>
      </c>
      <c r="J28" s="9">
        <f t="shared" si="9"/>
        <v>0.43517489797446779</v>
      </c>
      <c r="K28" s="2">
        <f t="shared" si="10"/>
        <v>14723273.694261391</v>
      </c>
      <c r="M28" s="9">
        <f t="shared" si="2"/>
        <v>0.59996702109996281</v>
      </c>
      <c r="N28" s="2">
        <f t="shared" si="7"/>
        <v>10930061.75432305</v>
      </c>
      <c r="P28" s="2">
        <f t="shared" si="3"/>
        <v>-33833003.150667071</v>
      </c>
      <c r="Q28" s="2">
        <f t="shared" si="4"/>
        <v>-20298686.11517138</v>
      </c>
    </row>
    <row r="29" spans="2:17">
      <c r="B29" s="5">
        <v>20</v>
      </c>
      <c r="C29" s="2"/>
      <c r="D29" s="7"/>
      <c r="E29" s="2">
        <f t="shared" si="5"/>
        <v>52050774.077949345</v>
      </c>
      <c r="F29" s="2">
        <f t="shared" si="0"/>
        <v>0</v>
      </c>
      <c r="G29" s="2">
        <f t="shared" si="8"/>
        <v>52050774.077949345</v>
      </c>
      <c r="H29" s="2">
        <f t="shared" si="1"/>
        <v>-18217770.92728227</v>
      </c>
      <c r="I29" s="2">
        <f t="shared" si="6"/>
        <v>33833003.150667071</v>
      </c>
      <c r="J29" s="9">
        <f t="shared" si="9"/>
        <v>0.41603718735608775</v>
      </c>
      <c r="K29" s="2">
        <f t="shared" si="10"/>
        <v>14075787.470613183</v>
      </c>
      <c r="M29" s="9">
        <f t="shared" si="2"/>
        <v>0.58362550690657855</v>
      </c>
      <c r="N29" s="2">
        <f t="shared" si="7"/>
        <v>10632355.792143045</v>
      </c>
      <c r="P29" s="2">
        <f t="shared" si="3"/>
        <v>-33833003.150667071</v>
      </c>
      <c r="Q29" s="2">
        <f t="shared" si="4"/>
        <v>-19745803.613979939</v>
      </c>
    </row>
    <row r="30" spans="2:17">
      <c r="B30" s="5">
        <v>21</v>
      </c>
      <c r="C30" s="2"/>
      <c r="D30" s="7"/>
      <c r="E30" s="2">
        <f t="shared" si="5"/>
        <v>52050774.077949345</v>
      </c>
      <c r="F30" s="2">
        <f t="shared" si="0"/>
        <v>0</v>
      </c>
      <c r="G30" s="2">
        <f t="shared" si="8"/>
        <v>52050774.077949345</v>
      </c>
      <c r="H30" s="2">
        <f t="shared" si="1"/>
        <v>-18217770.92728227</v>
      </c>
      <c r="I30" s="2">
        <f t="shared" si="6"/>
        <v>33833003.150667071</v>
      </c>
      <c r="J30" s="9">
        <f t="shared" si="9"/>
        <v>0.39774109689874543</v>
      </c>
      <c r="K30" s="2">
        <f t="shared" si="10"/>
        <v>13456775.784525031</v>
      </c>
      <c r="M30" s="9">
        <f t="shared" si="2"/>
        <v>0.56772909232157454</v>
      </c>
      <c r="N30" s="2">
        <f t="shared" si="7"/>
        <v>10342758.552668333</v>
      </c>
      <c r="P30" s="2">
        <f t="shared" si="3"/>
        <v>-33833003.150667071</v>
      </c>
      <c r="Q30" s="2">
        <f t="shared" si="4"/>
        <v>-19207980.169241186</v>
      </c>
    </row>
    <row r="31" spans="2:17">
      <c r="B31" s="5">
        <v>22</v>
      </c>
      <c r="C31" s="2"/>
      <c r="D31" s="7"/>
      <c r="E31" s="2">
        <f t="shared" si="5"/>
        <v>52050774.077949345</v>
      </c>
      <c r="F31" s="2">
        <f t="shared" si="0"/>
        <v>0</v>
      </c>
      <c r="G31" s="2">
        <f t="shared" si="8"/>
        <v>52050774.077949345</v>
      </c>
      <c r="H31" s="2">
        <f t="shared" si="1"/>
        <v>-18217770.92728227</v>
      </c>
      <c r="I31" s="2">
        <f t="shared" si="6"/>
        <v>33833003.150667071</v>
      </c>
      <c r="J31" s="9">
        <f t="shared" si="9"/>
        <v>0.38024961462595169</v>
      </c>
      <c r="K31" s="2">
        <f t="shared" si="10"/>
        <v>12864986.409679763</v>
      </c>
      <c r="M31" s="9">
        <f t="shared" si="2"/>
        <v>0.55226565400931371</v>
      </c>
      <c r="N31" s="2">
        <f t="shared" si="7"/>
        <v>10061049.175747404</v>
      </c>
      <c r="P31" s="2">
        <f t="shared" si="3"/>
        <v>-33833003.150667071</v>
      </c>
      <c r="Q31" s="2">
        <f t="shared" si="4"/>
        <v>-18684805.612102322</v>
      </c>
    </row>
    <row r="32" spans="2:17">
      <c r="B32" s="5">
        <v>23</v>
      </c>
      <c r="C32" s="2"/>
      <c r="D32" s="7"/>
      <c r="E32" s="2">
        <f t="shared" si="5"/>
        <v>52050774.077949345</v>
      </c>
      <c r="F32" s="2">
        <f t="shared" si="0"/>
        <v>0</v>
      </c>
      <c r="G32" s="2">
        <f t="shared" si="8"/>
        <v>52050774.077949345</v>
      </c>
      <c r="H32" s="2">
        <f t="shared" si="1"/>
        <v>-18217770.92728227</v>
      </c>
      <c r="I32" s="2">
        <f t="shared" si="6"/>
        <v>33833003.150667071</v>
      </c>
      <c r="J32" s="9">
        <f t="shared" si="9"/>
        <v>0.36352735623895949</v>
      </c>
      <c r="K32" s="2">
        <f t="shared" si="10"/>
        <v>12299222.188986387</v>
      </c>
      <c r="M32" s="9">
        <f t="shared" si="2"/>
        <v>0.53722339884174486</v>
      </c>
      <c r="N32" s="2">
        <f t="shared" si="7"/>
        <v>9787012.8168749064</v>
      </c>
      <c r="P32" s="2">
        <f t="shared" si="3"/>
        <v>-33833003.150667071</v>
      </c>
      <c r="Q32" s="2">
        <f t="shared" si="4"/>
        <v>-18175880.945624828</v>
      </c>
    </row>
    <row r="33" spans="2:17">
      <c r="B33" s="5">
        <v>24</v>
      </c>
      <c r="C33" s="2"/>
      <c r="D33" s="7"/>
      <c r="E33" s="2">
        <f t="shared" si="5"/>
        <v>52050774.077949345</v>
      </c>
      <c r="F33" s="2">
        <f t="shared" si="0"/>
        <v>0</v>
      </c>
      <c r="G33" s="2">
        <f t="shared" si="8"/>
        <v>52050774.077949345</v>
      </c>
      <c r="H33" s="2">
        <f t="shared" si="1"/>
        <v>-18217770.92728227</v>
      </c>
      <c r="I33" s="2">
        <f t="shared" si="6"/>
        <v>33833003.150667071</v>
      </c>
      <c r="J33" s="9">
        <f t="shared" si="9"/>
        <v>0.34754049353629013</v>
      </c>
      <c r="K33" s="2">
        <f t="shared" si="10"/>
        <v>11758338.612797692</v>
      </c>
      <c r="M33" s="9">
        <f t="shared" si="2"/>
        <v>0.52259085490442103</v>
      </c>
      <c r="N33" s="2">
        <f t="shared" si="7"/>
        <v>9520440.4833413493</v>
      </c>
      <c r="P33" s="2">
        <f t="shared" si="3"/>
        <v>-33833003.150667071</v>
      </c>
      <c r="Q33" s="2">
        <f t="shared" si="4"/>
        <v>-17680818.040491074</v>
      </c>
    </row>
    <row r="34" spans="2:17">
      <c r="B34" s="5">
        <v>25</v>
      </c>
      <c r="C34" s="2"/>
      <c r="D34" s="7"/>
      <c r="E34" s="2">
        <f t="shared" si="5"/>
        <v>52050774.077949345</v>
      </c>
      <c r="F34" s="2">
        <f t="shared" si="0"/>
        <v>0</v>
      </c>
      <c r="G34" s="2">
        <f t="shared" si="8"/>
        <v>52050774.077949345</v>
      </c>
      <c r="H34" s="2">
        <f t="shared" si="1"/>
        <v>-18217770.92728227</v>
      </c>
      <c r="I34" s="2">
        <f t="shared" si="6"/>
        <v>33833003.150667071</v>
      </c>
      <c r="J34" s="9">
        <f t="shared" si="9"/>
        <v>0.33225668598115693</v>
      </c>
      <c r="K34" s="2">
        <f t="shared" si="10"/>
        <v>11241241.503630683</v>
      </c>
      <c r="M34" s="9">
        <f t="shared" si="2"/>
        <v>0.50835686274749137</v>
      </c>
      <c r="N34" s="2">
        <f t="shared" si="7"/>
        <v>9261128.8748456724</v>
      </c>
      <c r="P34" s="2">
        <f t="shared" si="3"/>
        <v>-33833003.150667071</v>
      </c>
      <c r="Q34" s="2">
        <f t="shared" si="4"/>
        <v>-17199239.338999104</v>
      </c>
    </row>
    <row r="35" spans="2:17">
      <c r="B35" s="5">
        <v>26</v>
      </c>
      <c r="C35" s="2"/>
      <c r="D35" s="7"/>
      <c r="E35" s="2">
        <f t="shared" si="5"/>
        <v>52050774.077949345</v>
      </c>
      <c r="F35" s="2">
        <f t="shared" si="0"/>
        <v>0</v>
      </c>
      <c r="G35" s="2">
        <f t="shared" si="8"/>
        <v>52050774.077949345</v>
      </c>
      <c r="H35" s="2">
        <f t="shared" si="1"/>
        <v>-18217770.92728227</v>
      </c>
      <c r="I35" s="2">
        <f t="shared" si="6"/>
        <v>33833003.150667071</v>
      </c>
      <c r="J35" s="9">
        <f t="shared" si="9"/>
        <v>0.31764501527835265</v>
      </c>
      <c r="K35" s="2">
        <f t="shared" si="10"/>
        <v>10746884.802706195</v>
      </c>
      <c r="M35" s="9">
        <f t="shared" si="2"/>
        <v>0.49451056687499156</v>
      </c>
      <c r="N35" s="2">
        <f t="shared" si="7"/>
        <v>9008880.2284490969</v>
      </c>
      <c r="P35" s="2">
        <f t="shared" si="3"/>
        <v>-33833003.150667071</v>
      </c>
      <c r="Q35" s="2">
        <f t="shared" si="4"/>
        <v>-16730777.567119749</v>
      </c>
    </row>
    <row r="36" spans="2:17">
      <c r="B36" s="5">
        <v>27</v>
      </c>
      <c r="C36" s="2"/>
      <c r="D36" s="7"/>
      <c r="E36" s="2">
        <f t="shared" si="5"/>
        <v>52050774.077949345</v>
      </c>
      <c r="F36" s="2">
        <f t="shared" si="0"/>
        <v>0</v>
      </c>
      <c r="G36" s="2">
        <f t="shared" si="8"/>
        <v>52050774.077949345</v>
      </c>
      <c r="H36" s="2">
        <f t="shared" si="1"/>
        <v>-18217770.92728227</v>
      </c>
      <c r="I36" s="2">
        <f t="shared" si="6"/>
        <v>33833003.150667071</v>
      </c>
      <c r="J36" s="9">
        <f t="shared" si="9"/>
        <v>0.30367592282825301</v>
      </c>
      <c r="K36" s="2">
        <f t="shared" si="10"/>
        <v>10274268.453830015</v>
      </c>
      <c r="M36" s="9">
        <f t="shared" si="2"/>
        <v>0.48104140746594504</v>
      </c>
      <c r="N36" s="2">
        <f t="shared" si="7"/>
        <v>8763502.1677520387</v>
      </c>
      <c r="P36" s="2">
        <f t="shared" si="3"/>
        <v>-33833003.150667071</v>
      </c>
      <c r="Q36" s="2">
        <f t="shared" si="4"/>
        <v>-16275075.454396641</v>
      </c>
    </row>
    <row r="37" spans="2:17">
      <c r="B37" s="5">
        <v>28</v>
      </c>
      <c r="C37" s="2"/>
      <c r="D37" s="7"/>
      <c r="E37" s="2">
        <f t="shared" si="5"/>
        <v>52050774.077949345</v>
      </c>
      <c r="F37" s="2">
        <f t="shared" si="0"/>
        <v>0</v>
      </c>
      <c r="G37" s="2">
        <f t="shared" si="8"/>
        <v>52050774.077949345</v>
      </c>
      <c r="H37" s="2">
        <f t="shared" si="1"/>
        <v>-18217770.92728227</v>
      </c>
      <c r="I37" s="2">
        <f t="shared" si="6"/>
        <v>33833003.150667071</v>
      </c>
      <c r="J37" s="9">
        <f t="shared" si="9"/>
        <v>0.29032114993140828</v>
      </c>
      <c r="K37" s="2">
        <f t="shared" si="10"/>
        <v>9822436.3803346232</v>
      </c>
      <c r="M37" s="9">
        <f t="shared" si="2"/>
        <v>0.46793911232095819</v>
      </c>
      <c r="N37" s="2">
        <f t="shared" si="7"/>
        <v>8524807.5561790243</v>
      </c>
      <c r="P37" s="2">
        <f t="shared" si="3"/>
        <v>-33833003.150667071</v>
      </c>
      <c r="Q37" s="2">
        <f t="shared" si="4"/>
        <v>-15831785.461475331</v>
      </c>
    </row>
    <row r="38" spans="2:17">
      <c r="B38" s="5">
        <v>29</v>
      </c>
      <c r="C38" s="2"/>
      <c r="D38" s="7"/>
      <c r="E38" s="2">
        <f t="shared" si="5"/>
        <v>52050774.077949345</v>
      </c>
      <c r="F38" s="2">
        <f t="shared" si="0"/>
        <v>0</v>
      </c>
      <c r="G38" s="2">
        <f t="shared" si="8"/>
        <v>52050774.077949345</v>
      </c>
      <c r="H38" s="2">
        <f t="shared" si="1"/>
        <v>-18217770.92728227</v>
      </c>
      <c r="I38" s="2">
        <f t="shared" si="6"/>
        <v>33833003.150667071</v>
      </c>
      <c r="J38" s="9">
        <f t="shared" si="9"/>
        <v>0.2775536806227612</v>
      </c>
      <c r="K38" s="2">
        <f t="shared" si="10"/>
        <v>9390474.5509891212</v>
      </c>
      <c r="M38" s="9">
        <f t="shared" si="2"/>
        <v>0.45519368902816942</v>
      </c>
      <c r="N38" s="2">
        <f t="shared" si="7"/>
        <v>8292614.3542597517</v>
      </c>
      <c r="P38" s="2">
        <f t="shared" si="3"/>
        <v>-33833003.150667071</v>
      </c>
      <c r="Q38" s="2">
        <f t="shared" si="4"/>
        <v>-15400569.515053824</v>
      </c>
    </row>
    <row r="39" spans="2:17">
      <c r="B39" s="5">
        <v>30</v>
      </c>
      <c r="C39" s="2"/>
      <c r="D39" s="7"/>
      <c r="E39" s="2">
        <f t="shared" si="5"/>
        <v>52050774.077949345</v>
      </c>
      <c r="F39" s="2">
        <f t="shared" si="0"/>
        <v>0</v>
      </c>
      <c r="G39" s="2">
        <f t="shared" si="8"/>
        <v>52050774.077949345</v>
      </c>
      <c r="H39" s="2">
        <f t="shared" si="1"/>
        <v>-18217770.92728227</v>
      </c>
      <c r="I39" s="2">
        <f t="shared" si="6"/>
        <v>33833003.150667071</v>
      </c>
      <c r="J39" s="9">
        <f t="shared" si="9"/>
        <v>0.26534768701984818</v>
      </c>
      <c r="K39" s="2">
        <f t="shared" si="10"/>
        <v>8977509.130964743</v>
      </c>
      <c r="M39" s="9">
        <f t="shared" si="2"/>
        <v>0.44279541734257727</v>
      </c>
      <c r="N39" s="2">
        <f t="shared" si="7"/>
        <v>8066745.480797424</v>
      </c>
      <c r="P39" s="2">
        <f t="shared" si="3"/>
        <v>-33833003.150667071</v>
      </c>
      <c r="Q39" s="2">
        <f t="shared" si="4"/>
        <v>-14981098.750052357</v>
      </c>
    </row>
    <row r="40" spans="2:17">
      <c r="B40" s="5" t="s">
        <v>15</v>
      </c>
      <c r="C40" s="2">
        <f>C46</f>
        <v>2330000</v>
      </c>
      <c r="D40" s="7"/>
      <c r="E40" s="2">
        <f>C40</f>
        <v>2330000</v>
      </c>
      <c r="F40" s="2">
        <f t="shared" si="0"/>
        <v>0</v>
      </c>
      <c r="G40" s="2">
        <f t="shared" si="8"/>
        <v>2330000</v>
      </c>
      <c r="H40" s="2">
        <f t="shared" si="1"/>
        <v>-815500</v>
      </c>
      <c r="I40" s="2">
        <f t="shared" si="6"/>
        <v>1514500</v>
      </c>
      <c r="J40" s="9">
        <f>1/(1+$J$5)^(B39)</f>
        <v>0.25944748435553611</v>
      </c>
      <c r="K40" s="2">
        <f t="shared" si="10"/>
        <v>392933.21505645942</v>
      </c>
      <c r="M40" s="9">
        <f>1/(1+$M$5)^B39</f>
        <v>0.43672349836805907</v>
      </c>
      <c r="N40" s="2">
        <f t="shared" si="7"/>
        <v>356148.01291915216</v>
      </c>
      <c r="P40" s="2"/>
    </row>
    <row r="41" spans="2:17">
      <c r="C41" s="2"/>
      <c r="D41" s="7"/>
      <c r="E41" s="2"/>
      <c r="F41" s="2"/>
      <c r="G41" s="2"/>
      <c r="H41" s="2"/>
      <c r="I41" s="2"/>
      <c r="J41" s="9"/>
      <c r="K41" s="2"/>
    </row>
    <row r="42" spans="2:17">
      <c r="C42" s="2"/>
      <c r="D42" s="7"/>
      <c r="E42" s="2"/>
      <c r="F42" s="2"/>
      <c r="G42" s="2"/>
      <c r="H42" s="2"/>
      <c r="I42" s="2"/>
      <c r="J42" s="9"/>
      <c r="K42" s="2"/>
    </row>
    <row r="43" spans="2:17">
      <c r="C43" s="2"/>
      <c r="D43" s="7"/>
      <c r="E43" s="2"/>
      <c r="F43" s="2"/>
      <c r="G43" s="2"/>
      <c r="H43" s="2"/>
      <c r="I43" s="2"/>
      <c r="J43" s="9"/>
      <c r="K43" s="2"/>
    </row>
    <row r="44" spans="2:17">
      <c r="B44" s="5" t="s">
        <v>16</v>
      </c>
      <c r="C44" s="4">
        <v>11650</v>
      </c>
      <c r="D44" s="7"/>
      <c r="E44" s="2"/>
      <c r="F44" s="2"/>
      <c r="G44" s="2"/>
      <c r="H44" s="2"/>
      <c r="I44" s="2"/>
      <c r="J44" s="9"/>
      <c r="K44" s="2"/>
    </row>
    <row r="45" spans="2:17">
      <c r="B45" s="3" t="s">
        <v>42</v>
      </c>
      <c r="C45" s="2">
        <v>200</v>
      </c>
      <c r="D45" s="7"/>
      <c r="E45" s="2"/>
      <c r="F45" s="2"/>
      <c r="G45" s="2"/>
      <c r="H45" s="2"/>
      <c r="I45" s="2"/>
      <c r="J45" s="9"/>
      <c r="K45" s="2"/>
    </row>
    <row r="46" spans="2:17">
      <c r="B46" s="5" t="s">
        <v>15</v>
      </c>
      <c r="C46" s="2">
        <f>C44*C45</f>
        <v>2330000</v>
      </c>
      <c r="D46" s="7"/>
      <c r="E46" s="2"/>
      <c r="F46" s="2"/>
      <c r="G46" s="2"/>
      <c r="H46" s="2"/>
      <c r="I46" s="2"/>
      <c r="J46" s="9"/>
      <c r="K46" s="2"/>
    </row>
    <row r="47" spans="2:17">
      <c r="C47" s="2"/>
      <c r="D47" s="7"/>
      <c r="E47" s="2"/>
      <c r="F47" s="2"/>
      <c r="G47" s="2"/>
      <c r="H47" s="2"/>
      <c r="I47" s="2"/>
      <c r="J47" s="9"/>
      <c r="K47" s="2"/>
    </row>
    <row r="48" spans="2:17">
      <c r="C48" s="2"/>
      <c r="D48" s="7"/>
      <c r="E48" s="2"/>
      <c r="F48" s="2"/>
      <c r="G48" s="2"/>
      <c r="H48" s="2"/>
      <c r="I48" s="2"/>
      <c r="J48" s="9"/>
      <c r="K48" s="2"/>
    </row>
    <row r="49" spans="3:11">
      <c r="C49" s="2"/>
      <c r="D49" s="7"/>
      <c r="E49" s="2"/>
      <c r="F49" s="2"/>
      <c r="G49" s="2"/>
      <c r="H49" s="2"/>
      <c r="I49" s="2"/>
      <c r="J49" s="9"/>
      <c r="K49" s="2"/>
    </row>
    <row r="50" spans="3:11">
      <c r="C50" s="2"/>
      <c r="D50" s="7"/>
      <c r="E50" s="2"/>
      <c r="F50" s="2"/>
      <c r="G50" s="2"/>
      <c r="H50" s="2"/>
      <c r="I50" s="2"/>
      <c r="J50" s="9"/>
      <c r="K50" s="2"/>
    </row>
    <row r="51" spans="3:11">
      <c r="C51" s="2"/>
      <c r="D51" s="7"/>
      <c r="E51" s="2"/>
      <c r="F51" s="2"/>
      <c r="G51" s="2"/>
      <c r="H51" s="2"/>
      <c r="I51" s="2"/>
      <c r="J51" s="9"/>
      <c r="K51" s="2"/>
    </row>
    <row r="52" spans="3:11">
      <c r="C52" s="2"/>
      <c r="D52" s="7"/>
      <c r="E52" s="2"/>
      <c r="F52" s="2"/>
      <c r="G52" s="2"/>
      <c r="H52" s="2"/>
      <c r="I52" s="2"/>
      <c r="J52" s="9"/>
      <c r="K52" s="2"/>
    </row>
    <row r="53" spans="3:11">
      <c r="C53" s="2"/>
      <c r="D53" s="7"/>
      <c r="E53" s="2"/>
      <c r="F53" s="2"/>
      <c r="G53" s="2"/>
      <c r="H53" s="2"/>
      <c r="I53" s="2"/>
      <c r="J53" s="9"/>
      <c r="K53" s="2"/>
    </row>
    <row r="54" spans="3:11">
      <c r="C54" s="2"/>
      <c r="D54" s="7"/>
      <c r="E54" s="2"/>
      <c r="F54" s="2"/>
      <c r="G54" s="2"/>
      <c r="H54" s="2"/>
      <c r="I54" s="2"/>
      <c r="J54" s="9"/>
      <c r="K54" s="2"/>
    </row>
    <row r="55" spans="3:11">
      <c r="C55" s="2"/>
      <c r="E55" s="2"/>
      <c r="F55" s="2"/>
      <c r="G55" s="2"/>
      <c r="H55" s="2"/>
      <c r="I55" s="2"/>
      <c r="J55" s="9"/>
      <c r="K55" s="2"/>
    </row>
    <row r="56" spans="3:11">
      <c r="D56" s="7"/>
    </row>
  </sheetData>
  <mergeCells count="1">
    <mergeCell ref="A5:B5"/>
  </mergeCells>
  <printOptions horizontalCentered="1" verticalCentered="1"/>
  <pageMargins left="0.25" right="0.25" top="0.25" bottom="0.25" header="0.25" footer="0.25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Lease 4.6% - Report</vt:lpstr>
      <vt:lpstr>'Commercial Lease 4.6% - Report'!Print_Area</vt:lpstr>
    </vt:vector>
  </TitlesOfParts>
  <Company>Navigistics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St. Amand</dc:creator>
  <cp:lastModifiedBy>ITS</cp:lastModifiedBy>
  <cp:lastPrinted>2017-06-10T14:53:36Z</cp:lastPrinted>
  <dcterms:created xsi:type="dcterms:W3CDTF">2017-01-09T16:21:38Z</dcterms:created>
  <dcterms:modified xsi:type="dcterms:W3CDTF">2017-06-28T15:08:43Z</dcterms:modified>
</cp:coreProperties>
</file>