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mc:AlternateContent xmlns:mc="http://schemas.openxmlformats.org/markup-compatibility/2006">
    <mc:Choice Requires="x15">
      <x15ac:absPath xmlns:x15ac="http://schemas.microsoft.com/office/spreadsheetml/2010/11/ac" url="\\trbws03\onlinepubs\tcrp\"/>
    </mc:Choice>
  </mc:AlternateContent>
  <bookViews>
    <workbookView xWindow="0" yWindow="0" windowWidth="16755" windowHeight="6390" tabRatio="715" firstSheet="4" activeTab="4"/>
  </bookViews>
  <sheets>
    <sheet name="Topic &amp; Activities Lists" sheetId="26" state="hidden" r:id="rId1"/>
    <sheet name="Process List" sheetId="27" state="hidden" r:id="rId2"/>
    <sheet name="Planning" sheetId="31" state="hidden" r:id="rId3"/>
    <sheet name="Annual workplan" sheetId="33" state="hidden" r:id="rId4"/>
    <sheet name="Instructions" sheetId="43" r:id="rId5"/>
    <sheet name="Restroom Costs Inventory" sheetId="42" r:id="rId6"/>
    <sheet name="Direct Operating Costs" sheetId="28" r:id="rId7"/>
    <sheet name="Other Direct Costs" sheetId="37" r:id="rId8"/>
    <sheet name="Administrative Costs" sheetId="38" r:id="rId9"/>
    <sheet name="Capital Costs" sheetId="39" r:id="rId10"/>
    <sheet name="Total Costs" sheetId="40" r:id="rId11"/>
    <sheet name="Control" sheetId="21" state="hidden" r:id="rId12"/>
    <sheet name="Pay Rates Sheet (Optional)" sheetId="44" r:id="rId13"/>
    <sheet name="Costs Benefits Beta" sheetId="46" r:id="rId14"/>
  </sheets>
  <externalReferences>
    <externalReference r:id="rId15"/>
    <externalReference r:id="rId16"/>
  </externalReferences>
  <definedNames>
    <definedName name="Administrative_Overhead">'Administrative Costs'!$A$47</definedName>
    <definedName name="AlcoholSubstance" localSheetId="1">'Process List'!$A$2:$A$3</definedName>
    <definedName name="AlcoholUse" localSheetId="1">'Process List'!$A$2:$A$3</definedName>
    <definedName name="B_Oneoff" localSheetId="3">#REF!</definedName>
    <definedName name="B_Oneoff" localSheetId="13">'Costs Benefits Beta'!#REF!</definedName>
    <definedName name="B_Oneoff">#REF!</definedName>
    <definedName name="B_Ongoing" localSheetId="13">'Costs Benefits Beta'!$H$67</definedName>
    <definedName name="B_Ongoing">#REF!</definedName>
    <definedName name="C_Oneoff" localSheetId="3">#REF!</definedName>
    <definedName name="C_Oneoff" localSheetId="13">#REF!</definedName>
    <definedName name="C_Oneoff">#REF!</definedName>
    <definedName name="C_Ongoing" localSheetId="3">#REF!</definedName>
    <definedName name="C_Ongoing" localSheetId="13">#REF!</definedName>
    <definedName name="C_Ongoing">#REF!</definedName>
    <definedName name="c_Title" localSheetId="3">'Annual workplan'!$B$5</definedName>
    <definedName name="c_Title" localSheetId="2">Planning!#REF!</definedName>
    <definedName name="COSTS_PROPOSED">'Restroom Costs Inventory'!$O$13</definedName>
    <definedName name="Development_Tool_Management">'Administrative Costs'!$A$18</definedName>
    <definedName name="Driver_rates">'Direct Operating Costs'!$H$5</definedName>
    <definedName name="Existing_costs">'Restroom Costs Inventory'!$O$14</definedName>
    <definedName name="External_Administrative_Costs">'Administrative Costs'!$A$55</definedName>
    <definedName name="Fitness" localSheetId="1">'Process List'!$C$2:$C$28</definedName>
    <definedName name="HealthTopics" localSheetId="1">'Process List'!#REF!</definedName>
    <definedName name="HealthTopics">'[1]Topic &amp; Activities Lists'!$A$2:$A$15</definedName>
    <definedName name="Improvements">'Capital Costs'!$A$27</definedName>
    <definedName name="Instructions">'Direct Operating Costs'!$A$58</definedName>
    <definedName name="Instructions____Temporary_Restroom_Facility__List_each_type_of_restroom_facility__including_the_number_planned_and_the_purchase_and_installation_cost_per_unit.___Permanent_Restroom_Facility__List_each_type_o">'Capital Costs'!$A$62</definedName>
    <definedName name="Instructions_tab">'Direct Operating Costs'!$A$58</definedName>
    <definedName name="Inventory_Costs_Instructions">'Restroom Costs Inventory'!$A$17</definedName>
    <definedName name="Nutrition" localSheetId="1">'Process List'!$B$2:$B$9</definedName>
    <definedName name="Other">'Capital Costs'!$A$46</definedName>
    <definedName name="Other_Direct_Operating_Costs">'Direct Operating Costs'!$A$35</definedName>
    <definedName name="Other_Facility_Access_Direct_Costs">'Other Direct Costs'!$B$5</definedName>
    <definedName name="Other_Operating_Direct_Costs__From_Inventory">'Other Direct Costs'!$B$15</definedName>
    <definedName name="Other_Overhead_Costs">'Other Direct Costs'!$B$26</definedName>
    <definedName name="Overhead">'Direct Operating Costs'!$A$45</definedName>
    <definedName name="Permanent_facilities">'Capital Costs'!$A$11</definedName>
    <definedName name="Permanent_Facilities_Build" localSheetId="9">'Capital Costs'!$A$11</definedName>
    <definedName name="Potential_Savings">'Capital Costs'!$A$53</definedName>
    <definedName name="Proposed_changes">'Direct Operating Costs'!$A$5</definedName>
    <definedName name="Reduction">'Direct Operating Costs'!$A$15</definedName>
    <definedName name="Restroom_Access_Planning_Time">'Administrative Costs'!$A$6</definedName>
    <definedName name="ROW_Land_Purchase">'Capital Costs'!$A$18</definedName>
    <definedName name="Safety_Risk_Assessment">'Administrative Costs'!$A$40</definedName>
    <definedName name="Schedule_Improvements_and_Service_Reduction_Savings">'Direct Operating Costs'!$A$15</definedName>
    <definedName name="Site_Improvements__from_Table">'Capital Costs'!$A$27</definedName>
    <definedName name="Stations">'Capital Costs'!$A$36</definedName>
    <definedName name="Stations_Facilities_Changes" localSheetId="9">'Capital Costs'!$A$36</definedName>
    <definedName name="Temp_Facilities">'Capital Costs'!$A$4</definedName>
    <definedName name="Total_Administrative_Costs">'Administrative Costs'!$A$63</definedName>
    <definedName name="Total_Benefit" localSheetId="13">'Costs Benefits Beta'!$H$67</definedName>
    <definedName name="Total_Benefit">#REF!</definedName>
    <definedName name="Total_Capital_Costs">'Capital Costs'!$A$60</definedName>
    <definedName name="Total_Costs">'Direct Operating Costs'!$A$55</definedName>
    <definedName name="Total_of_Other_Direct_Costs">'Other Direct Costs'!$B$36</definedName>
    <definedName name="v_Discount">[1]ROI!$B$26</definedName>
    <definedName name="Vendor_Negotiation">'Administrative Costs'!$A$30</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9" i="46" l="1"/>
  <c r="E55" i="46"/>
  <c r="B55" i="46"/>
  <c r="G53" i="46"/>
  <c r="D53" i="46"/>
  <c r="G52" i="46"/>
  <c r="H52" i="46" s="1"/>
  <c r="D52" i="46"/>
  <c r="G51" i="46"/>
  <c r="D51" i="46"/>
  <c r="H51" i="46" s="1"/>
  <c r="G50" i="46"/>
  <c r="D50" i="46"/>
  <c r="H50" i="46" s="1"/>
  <c r="G49" i="46"/>
  <c r="D49" i="46"/>
  <c r="D55" i="46" s="1"/>
  <c r="C44" i="46"/>
  <c r="B44" i="46"/>
  <c r="G39" i="46"/>
  <c r="G40" i="46" s="1"/>
  <c r="G41" i="46" s="1"/>
  <c r="G42" i="46" s="1"/>
  <c r="G44" i="46" s="1"/>
  <c r="F39" i="46"/>
  <c r="F40" i="46" s="1"/>
  <c r="F41" i="46" s="1"/>
  <c r="F42" i="46" s="1"/>
  <c r="F44" i="46" s="1"/>
  <c r="E39" i="46"/>
  <c r="E40" i="46" s="1"/>
  <c r="E41" i="46" s="1"/>
  <c r="E42" i="46" s="1"/>
  <c r="E44" i="46" s="1"/>
  <c r="D39" i="46"/>
  <c r="I38" i="46"/>
  <c r="H38" i="46"/>
  <c r="J38" i="46" s="1"/>
  <c r="I37" i="46"/>
  <c r="H37" i="46"/>
  <c r="J37" i="46" s="1"/>
  <c r="F32" i="46"/>
  <c r="E32" i="46"/>
  <c r="C32" i="46"/>
  <c r="B32" i="46"/>
  <c r="F26" i="46"/>
  <c r="F27" i="46" s="1"/>
  <c r="C26" i="46"/>
  <c r="C27" i="46" s="1"/>
  <c r="G25" i="46"/>
  <c r="D25" i="46"/>
  <c r="H25" i="46" s="1"/>
  <c r="G24" i="46"/>
  <c r="D24" i="46"/>
  <c r="H24" i="46" s="1"/>
  <c r="F17" i="46"/>
  <c r="G17" i="46" s="1"/>
  <c r="D17" i="46"/>
  <c r="H17" i="46" s="1"/>
  <c r="C62" i="46" s="1"/>
  <c r="C12" i="46"/>
  <c r="B12" i="46"/>
  <c r="D12" i="46" s="1"/>
  <c r="D10" i="46"/>
  <c r="D9" i="46"/>
  <c r="D8" i="46"/>
  <c r="D6" i="46"/>
  <c r="G55" i="46" l="1"/>
  <c r="H55" i="46" s="1"/>
  <c r="I39" i="46"/>
  <c r="H53" i="46"/>
  <c r="H39" i="46"/>
  <c r="J39" i="46" s="1"/>
  <c r="B62" i="46"/>
  <c r="D13" i="46"/>
  <c r="B63" i="46" s="1"/>
  <c r="C28" i="46"/>
  <c r="D27" i="46"/>
  <c r="F28" i="46"/>
  <c r="G27" i="46"/>
  <c r="H19" i="46"/>
  <c r="C63" i="46" s="1"/>
  <c r="D26" i="46"/>
  <c r="D40" i="46"/>
  <c r="G26" i="46"/>
  <c r="H49" i="46"/>
  <c r="D7" i="28"/>
  <c r="E7" i="28"/>
  <c r="F7" i="28" s="1"/>
  <c r="D8" i="28"/>
  <c r="E8" i="28"/>
  <c r="F8" i="28"/>
  <c r="D9" i="28"/>
  <c r="B9" i="28"/>
  <c r="E9" i="28" s="1"/>
  <c r="D10" i="28"/>
  <c r="E10" i="28" s="1"/>
  <c r="F10" i="28" s="1"/>
  <c r="D36" i="28"/>
  <c r="D43" i="28" s="1"/>
  <c r="D37" i="28"/>
  <c r="D38" i="28"/>
  <c r="D39" i="28"/>
  <c r="D40" i="28"/>
  <c r="D41" i="28"/>
  <c r="D17" i="28"/>
  <c r="E17" i="28" s="1"/>
  <c r="D18" i="28"/>
  <c r="E18" i="28"/>
  <c r="F18" i="28"/>
  <c r="D48" i="28"/>
  <c r="D49" i="28"/>
  <c r="D50" i="28"/>
  <c r="E14" i="42"/>
  <c r="D6" i="37" s="1"/>
  <c r="D14" i="42"/>
  <c r="D7" i="37" s="1"/>
  <c r="C7" i="37" s="1"/>
  <c r="C14" i="42"/>
  <c r="D8" i="37" s="1"/>
  <c r="L14" i="42"/>
  <c r="D9" i="37" s="1"/>
  <c r="M14" i="42"/>
  <c r="D10" i="37" s="1"/>
  <c r="F14" i="42"/>
  <c r="D16" i="37" s="1"/>
  <c r="G14" i="42"/>
  <c r="D17" i="37" s="1"/>
  <c r="C17" i="37" s="1"/>
  <c r="H14" i="42"/>
  <c r="D18" i="37" s="1"/>
  <c r="C18" i="37" s="1"/>
  <c r="I14" i="42"/>
  <c r="D19" i="37" s="1"/>
  <c r="C19" i="37" s="1"/>
  <c r="J14" i="42"/>
  <c r="D20" i="37" s="1"/>
  <c r="C20" i="37" s="1"/>
  <c r="N14" i="42"/>
  <c r="D21" i="37" s="1"/>
  <c r="K14" i="42"/>
  <c r="D22" i="37" s="1"/>
  <c r="C22" i="37" s="1"/>
  <c r="D56" i="38"/>
  <c r="D61" i="38" s="1"/>
  <c r="D57" i="38"/>
  <c r="D58" i="38"/>
  <c r="D59" i="38"/>
  <c r="B7" i="38"/>
  <c r="D7" i="38"/>
  <c r="D16" i="38" s="1"/>
  <c r="B48" i="38" s="1"/>
  <c r="D48" i="38" s="1"/>
  <c r="D53" i="38" s="1"/>
  <c r="B8" i="38"/>
  <c r="D8" i="38"/>
  <c r="B9" i="38"/>
  <c r="D9" i="38" s="1"/>
  <c r="B10" i="38"/>
  <c r="D10" i="38" s="1"/>
  <c r="D11" i="38"/>
  <c r="D12" i="38"/>
  <c r="D13" i="38"/>
  <c r="D14" i="38"/>
  <c r="B20" i="38"/>
  <c r="D20" i="38"/>
  <c r="B21" i="38"/>
  <c r="D21" i="38"/>
  <c r="B22" i="38"/>
  <c r="D22" i="38" s="1"/>
  <c r="D28" i="38" s="1"/>
  <c r="B49" i="38" s="1"/>
  <c r="D49" i="38" s="1"/>
  <c r="B24" i="38"/>
  <c r="D24" i="38"/>
  <c r="B25" i="38"/>
  <c r="D25" i="38"/>
  <c r="B26" i="38"/>
  <c r="D26" i="38"/>
  <c r="D31" i="38"/>
  <c r="D38" i="38" s="1"/>
  <c r="B50" i="38" s="1"/>
  <c r="D50" i="38" s="1"/>
  <c r="D32" i="38"/>
  <c r="D33" i="38"/>
  <c r="D34" i="38"/>
  <c r="D35" i="38"/>
  <c r="D36" i="38"/>
  <c r="D41" i="38"/>
  <c r="D42" i="38"/>
  <c r="D43" i="38"/>
  <c r="D45" i="38"/>
  <c r="B51" i="38"/>
  <c r="D51" i="38" s="1"/>
  <c r="D51" i="39"/>
  <c r="D37" i="39"/>
  <c r="D44" i="39" s="1"/>
  <c r="D38" i="39"/>
  <c r="D39" i="39"/>
  <c r="D40" i="39"/>
  <c r="D41" i="39"/>
  <c r="D42" i="39"/>
  <c r="H33" i="39"/>
  <c r="D28" i="39"/>
  <c r="H38" i="39"/>
  <c r="D29" i="39"/>
  <c r="H43" i="39"/>
  <c r="D30" i="39" s="1"/>
  <c r="H48" i="39"/>
  <c r="D31" i="39" s="1"/>
  <c r="H53" i="39"/>
  <c r="D32" i="39"/>
  <c r="D19" i="39"/>
  <c r="D25" i="39" s="1"/>
  <c r="D20" i="39"/>
  <c r="D21" i="39"/>
  <c r="D22" i="39"/>
  <c r="D23" i="39"/>
  <c r="D12" i="39"/>
  <c r="D16" i="39" s="1"/>
  <c r="D13" i="39"/>
  <c r="D14" i="39"/>
  <c r="D5" i="39"/>
  <c r="D6" i="39"/>
  <c r="D9" i="39" s="1"/>
  <c r="D7" i="39"/>
  <c r="D58" i="39"/>
  <c r="C11" i="37"/>
  <c r="P15" i="42"/>
  <c r="P14" i="42"/>
  <c r="P13" i="42"/>
  <c r="O11" i="42"/>
  <c r="O10" i="42"/>
  <c r="O9" i="42"/>
  <c r="O8" i="42"/>
  <c r="O7" i="42"/>
  <c r="O6" i="42"/>
  <c r="O5" i="42"/>
  <c r="N13" i="42"/>
  <c r="N15" i="42" s="1"/>
  <c r="M13" i="42"/>
  <c r="L13" i="42"/>
  <c r="L15" i="42" s="1"/>
  <c r="K13" i="42"/>
  <c r="K15" i="42" s="1"/>
  <c r="J13" i="42"/>
  <c r="J15" i="42" s="1"/>
  <c r="I13" i="42"/>
  <c r="H13" i="42"/>
  <c r="G13" i="42"/>
  <c r="F13" i="42"/>
  <c r="F15" i="42" s="1"/>
  <c r="E13" i="42"/>
  <c r="D13" i="42"/>
  <c r="D15" i="42" s="1"/>
  <c r="C13" i="42"/>
  <c r="C15" i="42" s="1"/>
  <c r="A26" i="38"/>
  <c r="A25" i="38"/>
  <c r="A24" i="38"/>
  <c r="A22" i="38"/>
  <c r="A21" i="38"/>
  <c r="A20" i="38"/>
  <c r="A7" i="38"/>
  <c r="A8" i="38"/>
  <c r="A9" i="38"/>
  <c r="A10" i="38"/>
  <c r="G43" i="39"/>
  <c r="G53" i="39"/>
  <c r="B32" i="39" s="1"/>
  <c r="G48" i="39"/>
  <c r="B31" i="39" s="1"/>
  <c r="G38" i="39"/>
  <c r="G33" i="39"/>
  <c r="B28" i="39" s="1"/>
  <c r="B20" i="28"/>
  <c r="B30" i="28"/>
  <c r="C30" i="28" s="1"/>
  <c r="B29" i="39"/>
  <c r="B30" i="39"/>
  <c r="B13" i="28"/>
  <c r="B23" i="28"/>
  <c r="C23" i="28" s="1"/>
  <c r="D34" i="39" l="1"/>
  <c r="D60" i="39"/>
  <c r="D14" i="40" s="1"/>
  <c r="F17" i="28"/>
  <c r="F20" i="28" s="1"/>
  <c r="D30" i="28" s="1"/>
  <c r="D33" i="28" s="1"/>
  <c r="E20" i="28"/>
  <c r="E13" i="28"/>
  <c r="F9" i="28"/>
  <c r="D63" i="38"/>
  <c r="D11" i="40" s="1"/>
  <c r="F13" i="28"/>
  <c r="D23" i="28" s="1"/>
  <c r="D26" i="28" s="1"/>
  <c r="F62" i="46"/>
  <c r="H56" i="46"/>
  <c r="F63" i="46" s="1"/>
  <c r="H15" i="42"/>
  <c r="H27" i="46"/>
  <c r="O13" i="42"/>
  <c r="O14" i="42"/>
  <c r="E15" i="42"/>
  <c r="I15" i="42"/>
  <c r="M15" i="42"/>
  <c r="D31" i="37"/>
  <c r="C10" i="37"/>
  <c r="D13" i="37"/>
  <c r="D27" i="37"/>
  <c r="C6" i="37"/>
  <c r="D30" i="37"/>
  <c r="C9" i="37"/>
  <c r="D32" i="37"/>
  <c r="C21" i="37"/>
  <c r="D29" i="37"/>
  <c r="C8" i="37"/>
  <c r="D24" i="37"/>
  <c r="G15" i="42"/>
  <c r="C16" i="37"/>
  <c r="D28" i="37"/>
  <c r="I40" i="46"/>
  <c r="H40" i="46"/>
  <c r="D41" i="46"/>
  <c r="H26" i="46"/>
  <c r="F29" i="46"/>
  <c r="G29" i="46" s="1"/>
  <c r="F30" i="46"/>
  <c r="G30" i="46" s="1"/>
  <c r="G28" i="46"/>
  <c r="G32" i="46" s="1"/>
  <c r="C29" i="46"/>
  <c r="D29" i="46" s="1"/>
  <c r="H29" i="46" s="1"/>
  <c r="D28" i="46"/>
  <c r="C30" i="46"/>
  <c r="D30" i="46" s="1"/>
  <c r="B46" i="28" l="1"/>
  <c r="D46" i="28" s="1"/>
  <c r="B47" i="28"/>
  <c r="D47" i="28" s="1"/>
  <c r="H28" i="46"/>
  <c r="O15" i="42"/>
  <c r="C13" i="37"/>
  <c r="D34" i="37"/>
  <c r="D36" i="37" s="1"/>
  <c r="D8" i="40" s="1"/>
  <c r="C24" i="37"/>
  <c r="D32" i="46"/>
  <c r="H32" i="46" s="1"/>
  <c r="J40" i="46"/>
  <c r="H30" i="46"/>
  <c r="D42" i="46"/>
  <c r="I41" i="46"/>
  <c r="H41" i="46"/>
  <c r="J41" i="46" s="1"/>
  <c r="D52" i="28" l="1"/>
  <c r="D55" i="28" s="1"/>
  <c r="H33" i="46"/>
  <c r="D63" i="46" s="1"/>
  <c r="D62" i="46"/>
  <c r="H42" i="46"/>
  <c r="H44" i="46" s="1"/>
  <c r="D44" i="46"/>
  <c r="I42" i="46"/>
  <c r="I44" i="46" s="1"/>
  <c r="D5" i="40" l="1"/>
  <c r="D17" i="40" s="1"/>
  <c r="D56" i="28"/>
  <c r="J44" i="46"/>
  <c r="J42" i="46"/>
  <c r="J45" i="46" l="1"/>
  <c r="E63" i="46" s="1"/>
  <c r="H67" i="46" s="1"/>
  <c r="H71" i="46" s="1"/>
  <c r="E62" i="46"/>
  <c r="H65" i="46" s="1"/>
</calcChain>
</file>

<file path=xl/comments1.xml><?xml version="1.0" encoding="utf-8"?>
<comments xmlns="http://schemas.openxmlformats.org/spreadsheetml/2006/main">
  <authors>
    <author>RMGillespie</author>
  </authors>
  <commentList>
    <comment ref="A4" authorId="0" shapeId="0">
      <text>
        <r>
          <rPr>
            <b/>
            <sz val="9"/>
            <color indexed="81"/>
            <rFont val="Tahoma"/>
            <family val="2"/>
          </rPr>
          <t>RMGillespie:</t>
        </r>
        <r>
          <rPr>
            <sz val="9"/>
            <color indexed="81"/>
            <rFont val="Tahoma"/>
            <family val="2"/>
          </rPr>
          <t xml:space="preserve">
edits sample only</t>
        </r>
      </text>
    </comment>
  </commentList>
</comments>
</file>

<file path=xl/comments2.xml><?xml version="1.0" encoding="utf-8"?>
<comments xmlns="http://schemas.openxmlformats.org/spreadsheetml/2006/main">
  <authors>
    <author>RMGillespie</author>
  </authors>
  <commentList>
    <comment ref="I5" authorId="0" shapeId="0">
      <text>
        <r>
          <rPr>
            <b/>
            <sz val="9"/>
            <color indexed="81"/>
            <rFont val="Tahoma"/>
            <family val="2"/>
          </rPr>
          <t>RMGillespie:</t>
        </r>
        <r>
          <rPr>
            <sz val="9"/>
            <color indexed="81"/>
            <rFont val="Tahoma"/>
            <family val="2"/>
          </rPr>
          <t xml:space="preserve">
The user can link all these titles and amounts to the cells in the pay rates worksheet - then only one page needs to be changed when pay rates and benefits rates change.</t>
        </r>
      </text>
    </comment>
    <comment ref="A15" authorId="0" shapeId="0">
      <text>
        <r>
          <rPr>
            <b/>
            <sz val="9"/>
            <color indexed="81"/>
            <rFont val="Tahoma"/>
            <family val="2"/>
          </rPr>
          <t>RMGillespie:</t>
        </r>
        <r>
          <rPr>
            <sz val="9"/>
            <color indexed="81"/>
            <rFont val="Tahoma"/>
            <family val="2"/>
          </rPr>
          <t xml:space="preserve">
RMGillespie:
We could combine the Proposed changes and service reduction tables, and tell the user to put in a negtive number where there is a service improvement or reduced route time, as for Route 3. This might happen from adding a restroom location that is more convenient. What do you think?</t>
        </r>
      </text>
    </comment>
  </commentList>
</comments>
</file>

<file path=xl/comments3.xml><?xml version="1.0" encoding="utf-8"?>
<comments xmlns="http://schemas.openxmlformats.org/spreadsheetml/2006/main">
  <authors>
    <author>RMGillespie</author>
  </authors>
  <commentList>
    <comment ref="D58" authorId="0" shapeId="0">
      <text>
        <r>
          <rPr>
            <b/>
            <sz val="9"/>
            <color indexed="81"/>
            <rFont val="Tahoma"/>
            <family val="2"/>
          </rPr>
          <t>RMGillespie:</t>
        </r>
        <r>
          <rPr>
            <sz val="9"/>
            <color indexed="81"/>
            <rFont val="Tahoma"/>
            <family val="2"/>
          </rPr>
          <t xml:space="preserve">
Does it make more sense - here or in the chart - to include this as a negative number? Negative for a savings seems counterintuitive visually.</t>
        </r>
      </text>
    </comment>
  </commentList>
</comments>
</file>

<file path=xl/comments4.xml><?xml version="1.0" encoding="utf-8"?>
<comments xmlns="http://schemas.openxmlformats.org/spreadsheetml/2006/main">
  <authors>
    <author>Xinge Wang</author>
  </authors>
  <commentList>
    <comment ref="C16" authorId="0" shapeId="0">
      <text>
        <r>
          <rPr>
            <b/>
            <sz val="8"/>
            <color indexed="81"/>
            <rFont val="Tahoma"/>
            <family val="2"/>
          </rPr>
          <t xml:space="preserve">Note:
</t>
        </r>
        <r>
          <rPr>
            <sz val="8"/>
            <color indexed="81"/>
            <rFont val="Tahoma"/>
            <family val="2"/>
          </rPr>
          <t>Use a national/state/system health care premium change rate or calculate the historic trend using data from your own agency.</t>
        </r>
      </text>
    </comment>
    <comment ref="A23" authorId="0" shapeId="0">
      <text>
        <r>
          <rPr>
            <b/>
            <sz val="8"/>
            <color indexed="81"/>
            <rFont val="Tahoma"/>
            <family val="2"/>
          </rPr>
          <t xml:space="preserve">Note: Examples of lost time categories are sick leave, FMLA, short-term disability, long-term disability, occupational injuries/illnesses, and personal leave. </t>
        </r>
        <r>
          <rPr>
            <sz val="8"/>
            <color indexed="81"/>
            <rFont val="Tahoma"/>
            <family val="2"/>
          </rPr>
          <t xml:space="preserve">
</t>
        </r>
      </text>
    </comment>
    <comment ref="D36" authorId="0" shapeId="0">
      <text>
        <r>
          <rPr>
            <b/>
            <sz val="8"/>
            <color indexed="81"/>
            <rFont val="Tahoma"/>
            <family val="2"/>
          </rPr>
          <t>Note:</t>
        </r>
        <r>
          <rPr>
            <sz val="8"/>
            <color indexed="81"/>
            <rFont val="Tahoma"/>
            <family val="2"/>
          </rPr>
          <t xml:space="preserve">
Staff time for processing separation</t>
        </r>
      </text>
    </comment>
  </commentList>
</comments>
</file>

<file path=xl/sharedStrings.xml><?xml version="1.0" encoding="utf-8"?>
<sst xmlns="http://schemas.openxmlformats.org/spreadsheetml/2006/main" count="597" uniqueCount="393">
  <si>
    <t>Health Topics</t>
  </si>
  <si>
    <t>Alcohol</t>
  </si>
  <si>
    <t>Nutrition</t>
  </si>
  <si>
    <t>Physical Activity (Fitness)</t>
  </si>
  <si>
    <t>Campaign</t>
  </si>
  <si>
    <t>30 days Nutrition training at no charge to employee.</t>
  </si>
  <si>
    <t>30 days fitness training at no charge to employee</t>
  </si>
  <si>
    <t>Disease Management &amp; Prevention</t>
  </si>
  <si>
    <t>Drug and alcohol education programs</t>
  </si>
  <si>
    <t>fresh fruit and vegetable market</t>
  </si>
  <si>
    <t>bike loan program</t>
  </si>
  <si>
    <t>Ergonomics</t>
  </si>
  <si>
    <t>healthy cafeteria and vending programs,</t>
  </si>
  <si>
    <t>bike program for Diabetes "Bike for the Cure" promoted by management.</t>
  </si>
  <si>
    <t>Financial Health</t>
  </si>
  <si>
    <t>Incentive contests addressing healthy eating</t>
  </si>
  <si>
    <t>Chiropractor, mandatory training from</t>
  </si>
  <si>
    <t>Fitness/Exercise</t>
  </si>
  <si>
    <t>nutritionist onsite</t>
  </si>
  <si>
    <t>counseling from Kinesiology intern</t>
  </si>
  <si>
    <t>Health and Wellness</t>
  </si>
  <si>
    <t>organic food display</t>
  </si>
  <si>
    <t>exercise classes such group stretching, core strengthening or boot camp activities</t>
  </si>
  <si>
    <t>Infectious Disease Control</t>
  </si>
  <si>
    <t>subsidized access to healthier food</t>
  </si>
  <si>
    <t>exercise incentive contest</t>
  </si>
  <si>
    <t>Medical Self-care &amp; Medication Management</t>
  </si>
  <si>
    <t>Vendor selection – The health promotion program works with vending machine supplier to maintain a percentage of healthy beverages, snacks and foods are in the machines.</t>
  </si>
  <si>
    <t>fitness classes</t>
  </si>
  <si>
    <t>Mental Health</t>
  </si>
  <si>
    <t xml:space="preserve">fitness facility at locations, 24 hour </t>
  </si>
  <si>
    <t>Functional capacity examination for hiring</t>
  </si>
  <si>
    <t>Safety</t>
  </si>
  <si>
    <t>gym membership discounts</t>
  </si>
  <si>
    <t>Smoking/Tobacco Cessation</t>
  </si>
  <si>
    <t>Health Fitness Specialist consultations for customized and individualized employee exercise programs which target personal lifestyle behaviors and risk factors</t>
  </si>
  <si>
    <t>Stress Management</t>
  </si>
  <si>
    <t>Human Performance Evaluations are developed by the wellness team for pre hire testing and fit for duty testing</t>
  </si>
  <si>
    <t>Threat Assessment &amp; Management/Violence Prevention</t>
  </si>
  <si>
    <t>Human Performance Evaluations prep</t>
  </si>
  <si>
    <t>Weight Management</t>
  </si>
  <si>
    <t>Intramural sport activitiess</t>
  </si>
  <si>
    <t>non-monitored exercise equipment</t>
  </si>
  <si>
    <t>offsite sports activities</t>
  </si>
  <si>
    <t>participation in local Walk/Run Events</t>
  </si>
  <si>
    <t>personal trainer in employee fitness center</t>
  </si>
  <si>
    <t>physical therapist mandatory training on ergonomics</t>
  </si>
  <si>
    <t>Recreation programs</t>
  </si>
  <si>
    <t>stretching and micro breaks during shift</t>
  </si>
  <si>
    <t>supportive walking program</t>
  </si>
  <si>
    <t>walking at work competition</t>
  </si>
  <si>
    <t>walking challenges</t>
  </si>
  <si>
    <t>walking clubs throughout the agency</t>
  </si>
  <si>
    <t>yoga</t>
  </si>
  <si>
    <t>Education</t>
  </si>
  <si>
    <t>Number of Employees Reached</t>
  </si>
  <si>
    <t>Number of Brochure/Materials Distributed</t>
  </si>
  <si>
    <t>Number of Classes Offered</t>
  </si>
  <si>
    <t xml:space="preserve">Program Planning </t>
  </si>
  <si>
    <t xml:space="preserve">Sample: </t>
  </si>
  <si>
    <t>Description</t>
  </si>
  <si>
    <t>Timeframe</t>
  </si>
  <si>
    <t>Goal</t>
  </si>
  <si>
    <t>To increase activity among bus operators</t>
  </si>
  <si>
    <t>Measurable Objective 1</t>
  </si>
  <si>
    <t>50% of operators exercise 1 or more times a week</t>
  </si>
  <si>
    <t>Jan-Dec</t>
  </si>
  <si>
    <t>Measurable Objective 2</t>
  </si>
  <si>
    <t>25% of operators participate in work-based exercise</t>
  </si>
  <si>
    <t>Planning</t>
  </si>
  <si>
    <t>Locations</t>
  </si>
  <si>
    <t>Activity 1</t>
  </si>
  <si>
    <t>Identify safe, attractive walking area around each base</t>
  </si>
  <si>
    <t>Jan-Feb</t>
  </si>
  <si>
    <t>Activity 2</t>
  </si>
  <si>
    <t>Contract outside health center for family pass</t>
  </si>
  <si>
    <t>Jan</t>
  </si>
  <si>
    <t>Activity 3</t>
  </si>
  <si>
    <t>Provide hoops, bands and weights for on-base activity</t>
  </si>
  <si>
    <t>September</t>
  </si>
  <si>
    <t>Programming</t>
  </si>
  <si>
    <t>Participation</t>
  </si>
  <si>
    <t>Weekly walking group</t>
  </si>
  <si>
    <t>April-Oct</t>
  </si>
  <si>
    <t>Family exercise passes</t>
  </si>
  <si>
    <t>Lunchtime exercise class</t>
  </si>
  <si>
    <t>Nov-Mar</t>
  </si>
  <si>
    <t xml:space="preserve">User Entries: </t>
  </si>
  <si>
    <t>Goal 1</t>
  </si>
  <si>
    <t>Goal 2</t>
  </si>
  <si>
    <t>Goal 3</t>
  </si>
  <si>
    <t>Annual Workplan (Sample)</t>
  </si>
  <si>
    <t>Objective:</t>
  </si>
  <si>
    <t>To provide fun non fee based challenges that foster positive competition among the members</t>
  </si>
  <si>
    <t>Quarterly Challenges</t>
  </si>
  <si>
    <t>Push Up Challenge</t>
  </si>
  <si>
    <t>Sit Up Challenge</t>
  </si>
  <si>
    <t>Hula Hoop Challenge</t>
  </si>
  <si>
    <t>Jump rope Challenge</t>
  </si>
  <si>
    <t>To offer various clinics designed to provide basic knowledge of weight management tools and techniques</t>
  </si>
  <si>
    <t>Programming:</t>
  </si>
  <si>
    <t>Focus Information/Seminars/Clinics</t>
  </si>
  <si>
    <t>Caloric Calculations</t>
  </si>
  <si>
    <t>The Fat in our Food</t>
  </si>
  <si>
    <t>Portion Size</t>
  </si>
  <si>
    <t>Sugar in our Drinks</t>
  </si>
  <si>
    <t>To offer continuous education and support for the wellness ambassadors</t>
  </si>
  <si>
    <t>Trainings/Discussion Groups</t>
  </si>
  <si>
    <t>Quarterly Meetings</t>
  </si>
  <si>
    <t>To provide continuous education on various health-related subjects</t>
  </si>
  <si>
    <t>Lunch and Learn provided by Healthcare providers, offered throughout the year</t>
  </si>
  <si>
    <t>Nutritionist</t>
  </si>
  <si>
    <t>Exercise</t>
  </si>
  <si>
    <t>Introduction and instructions</t>
  </si>
  <si>
    <t>Direct Operating Costs</t>
  </si>
  <si>
    <t>Inventory (Annual Costs)</t>
  </si>
  <si>
    <t>Name</t>
  </si>
  <si>
    <t>Location</t>
  </si>
  <si>
    <t>Permanent Facility Lease</t>
  </si>
  <si>
    <t>Temporary Facility Lease</t>
  </si>
  <si>
    <t>ROW Leasing</t>
  </si>
  <si>
    <t>Garbage Disposal</t>
  </si>
  <si>
    <t>Snow Removal</t>
  </si>
  <si>
    <t>Safety/ Security</t>
  </si>
  <si>
    <t>Cleaning</t>
  </si>
  <si>
    <t>Supplies</t>
  </si>
  <si>
    <t>Insurance</t>
  </si>
  <si>
    <t>Paid Access Agreement</t>
  </si>
  <si>
    <t>Courtesy Agreement</t>
  </si>
  <si>
    <t xml:space="preserve">Maintenance Agreement </t>
  </si>
  <si>
    <t>Existing/ Proposed</t>
  </si>
  <si>
    <t>18-07 ROW</t>
  </si>
  <si>
    <t>1st &amp; Main</t>
  </si>
  <si>
    <t>P</t>
  </si>
  <si>
    <t>2nd &amp; Vine</t>
  </si>
  <si>
    <t>E</t>
  </si>
  <si>
    <t>18-08</t>
  </si>
  <si>
    <t>38th &amp; Main</t>
  </si>
  <si>
    <t>Proposed inventory costs</t>
  </si>
  <si>
    <t>Proposed Route Change Costs</t>
  </si>
  <si>
    <t>Driver or Driver Type</t>
  </si>
  <si>
    <t>Pay Rate ($)</t>
  </si>
  <si>
    <t>Route</t>
  </si>
  <si>
    <t>Change in 
Platform Minutes</t>
  </si>
  <si>
    <t>Operator Type</t>
  </si>
  <si>
    <t>Hourly Pay Rate</t>
  </si>
  <si>
    <t>Change in Cost Per Hour</t>
  </si>
  <si>
    <t>Annual Cost*</t>
  </si>
  <si>
    <t>Driver Type 1</t>
  </si>
  <si>
    <t>Route 1</t>
  </si>
  <si>
    <t>Full-Time Average</t>
  </si>
  <si>
    <t>Driver Type 2</t>
  </si>
  <si>
    <t>Route 2</t>
  </si>
  <si>
    <t>Driver Type 3</t>
  </si>
  <si>
    <t>Route 3</t>
  </si>
  <si>
    <t>Driver Type 4</t>
  </si>
  <si>
    <t>Route 4</t>
  </si>
  <si>
    <t>Part-Time Average</t>
  </si>
  <si>
    <t>Senior Average</t>
  </si>
  <si>
    <t>Totals</t>
  </si>
  <si>
    <t>[or use estimated average for all wages]</t>
  </si>
  <si>
    <t>*based on 365 days - adjust for other schedules</t>
  </si>
  <si>
    <t>Source and date</t>
  </si>
  <si>
    <t>Schedule Improvements and Service Reduction Savings</t>
  </si>
  <si>
    <t>Driver Type</t>
  </si>
  <si>
    <t>Annual Cost</t>
  </si>
  <si>
    <t xml:space="preserve">Wages Costs of Proposed Changes </t>
  </si>
  <si>
    <t>Daily Platform Hours</t>
  </si>
  <si>
    <t>Est. Annual Hours</t>
  </si>
  <si>
    <t xml:space="preserve">$ Annual Cost </t>
  </si>
  <si>
    <t>[or use combined system costs estimate]</t>
  </si>
  <si>
    <t>Total Proposed Additional Operator Cost</t>
  </si>
  <si>
    <t>Source of information</t>
  </si>
  <si>
    <t>Wages Savings from Proposed Changes</t>
  </si>
  <si>
    <t xml:space="preserve">$ Reduced Cost </t>
  </si>
  <si>
    <t>[or use combined system savings estimate]</t>
  </si>
  <si>
    <t>Other Direct Operating Costs</t>
  </si>
  <si>
    <t>Pay Rate</t>
  </si>
  <si>
    <t>Annual Pay Hours</t>
  </si>
  <si>
    <t xml:space="preserve">$ Cost </t>
  </si>
  <si>
    <t>Extra Board Driver for Relief</t>
  </si>
  <si>
    <t>Dispatcher</t>
  </si>
  <si>
    <t>Supervisor</t>
  </si>
  <si>
    <t>Station Attendent</t>
  </si>
  <si>
    <t>Other</t>
  </si>
  <si>
    <t>Total Other Direct Operating Costs</t>
  </si>
  <si>
    <t>Overhead</t>
  </si>
  <si>
    <t>Total Direct Operating Cost</t>
  </si>
  <si>
    <t>Overhead Percent</t>
  </si>
  <si>
    <t>$ Cost</t>
  </si>
  <si>
    <t>Driver Hour Related Fixed Overhead</t>
  </si>
  <si>
    <t>Agency Overhead</t>
  </si>
  <si>
    <t>Total Overhead</t>
  </si>
  <si>
    <t>Total Costs</t>
  </si>
  <si>
    <t>Total Cost - Total Reduction in Operator Cost</t>
  </si>
  <si>
    <t>Other Direct Costs</t>
  </si>
  <si>
    <t>Other Facility Access Direct Costs</t>
  </si>
  <si>
    <t>Monthly Cost (estimate)</t>
  </si>
  <si>
    <t>Temporary Facility (Portable Restroom) Lease</t>
  </si>
  <si>
    <t>Paid Access Agreements</t>
  </si>
  <si>
    <t>Courtesy Agreements</t>
  </si>
  <si>
    <t>Total Direct Costs</t>
  </si>
  <si>
    <t>Safety and Security</t>
  </si>
  <si>
    <t>Maintenance Agreement</t>
  </si>
  <si>
    <t>Total Other Operating Direct Costs</t>
  </si>
  <si>
    <t>Other Overhead Costs</t>
  </si>
  <si>
    <t>Overhead %</t>
  </si>
  <si>
    <t>Temporaty Facility Lease</t>
  </si>
  <si>
    <t>Public Facilities Maintenance Agreements</t>
  </si>
  <si>
    <t>Total Other Overhead Costs</t>
  </si>
  <si>
    <t>Total of Other Direct Costs</t>
  </si>
  <si>
    <t>Administrative Costs</t>
  </si>
  <si>
    <t>Hours</t>
  </si>
  <si>
    <t>Total System Planning Costs</t>
  </si>
  <si>
    <t>Development/Tool Management</t>
  </si>
  <si>
    <t>Inventory Management</t>
  </si>
  <si>
    <t>Smartphone App Management</t>
  </si>
  <si>
    <t>Total Development/Tool Management Costs</t>
  </si>
  <si>
    <t>Vendor Negotiation</t>
  </si>
  <si>
    <t>Legal Review</t>
  </si>
  <si>
    <t>Planner</t>
  </si>
  <si>
    <t>Contracts</t>
  </si>
  <si>
    <t>Finance</t>
  </si>
  <si>
    <t>Field Operations</t>
  </si>
  <si>
    <t>Total Vendor Negotiation Costs</t>
  </si>
  <si>
    <t xml:space="preserve">Safety/Risk Assessment </t>
  </si>
  <si>
    <t>Risk Manager</t>
  </si>
  <si>
    <t>Total Safety/Risk Assessment Costs</t>
  </si>
  <si>
    <t>Administrative Overhead</t>
  </si>
  <si>
    <t>Total Administrative Agency Cost</t>
  </si>
  <si>
    <t>Planner/Scheduling</t>
  </si>
  <si>
    <t>Development /Tool Management</t>
  </si>
  <si>
    <t>Safety/Risk Assessment</t>
  </si>
  <si>
    <t>Total Internal Administrative Costs</t>
  </si>
  <si>
    <t>External Administrative Costs</t>
  </si>
  <si>
    <t>Planning Consultants</t>
  </si>
  <si>
    <t>A &amp; E Firm</t>
  </si>
  <si>
    <t>Environmental Firm</t>
  </si>
  <si>
    <t>Software Customization</t>
  </si>
  <si>
    <t>Total Cost</t>
  </si>
  <si>
    <t>Total Administrative Costs</t>
  </si>
  <si>
    <t>Capital Costs</t>
  </si>
  <si>
    <t>Temporary/Portable Facilities Purchase</t>
  </si>
  <si>
    <t>Number</t>
  </si>
  <si>
    <t>Estimated Cost ($)</t>
  </si>
  <si>
    <t>Cost</t>
  </si>
  <si>
    <t>Type 1</t>
  </si>
  <si>
    <t>Type 2</t>
  </si>
  <si>
    <t>Type 3</t>
  </si>
  <si>
    <t>Total Temporary/Portable Restroom Facility Costs</t>
  </si>
  <si>
    <t>Permanent Facilities Build</t>
  </si>
  <si>
    <t>Total Permanent Restroom Facility Costs</t>
  </si>
  <si>
    <t>ROW &amp; Land Purchase</t>
  </si>
  <si>
    <t>Site 1</t>
  </si>
  <si>
    <t>Site 2</t>
  </si>
  <si>
    <t>Site 3</t>
  </si>
  <si>
    <t>Site 4</t>
  </si>
  <si>
    <t>Site 5</t>
  </si>
  <si>
    <t>Total ROW &amp; Land Purchase Costs</t>
  </si>
  <si>
    <t>Site Improvements (from Table)</t>
  </si>
  <si>
    <t>Types of Improvements</t>
  </si>
  <si>
    <t>Site Capital Improvements Inventory</t>
  </si>
  <si>
    <t>Site</t>
  </si>
  <si>
    <t>Type of Improvement</t>
  </si>
  <si>
    <t>Lighting</t>
  </si>
  <si>
    <t>Access</t>
  </si>
  <si>
    <t>[or estimate total by multiple sites]</t>
  </si>
  <si>
    <t>Site Total</t>
  </si>
  <si>
    <t>Total Site Improvement Costs</t>
  </si>
  <si>
    <t>Fencing</t>
  </si>
  <si>
    <t>Stations Facilities Changes</t>
  </si>
  <si>
    <t>Station Type 1</t>
  </si>
  <si>
    <t>Station Type 2</t>
  </si>
  <si>
    <t>Station Type 3</t>
  </si>
  <si>
    <t xml:space="preserve"> Fencing</t>
  </si>
  <si>
    <t>Total Stations Facilities Changes Costs</t>
  </si>
  <si>
    <t>Total Other Costs</t>
  </si>
  <si>
    <t>Potential Savings</t>
  </si>
  <si>
    <t>Reuse temporary/portable facility</t>
  </si>
  <si>
    <t>Total Savings</t>
  </si>
  <si>
    <t>Total Capital Costs</t>
  </si>
  <si>
    <r>
      <t xml:space="preserve">                                               Instructions 
- </t>
    </r>
    <r>
      <rPr>
        <sz val="11"/>
        <color rgb="FF000000"/>
        <rFont val="Calibri"/>
        <family val="2"/>
      </rPr>
      <t>Temporary Restroom Facility: List each type of restroom facility, including the number planned and the purchase and installation cost per unit.
- Permanent Restroom Facility: List each type of restroom facility, including the number planned and the cost to build each stall or facility.
- ROW &amp; Land Purchase: List ROW and land purchases, including the amount if more than one and the estimated costs.
- Site Improvements: Fill out "Inventory of Improvements" table at bottom of spreadsheet first. Total costs of each site's improvements will then auto-populate in the summary table. (Note that as formatted you cannot use more than 4 types. You can look at the calculated rows in the inventory table to see what you would need to change to do this.)
- Stations: List each type of station, including the number and estimated cost. 
- Other: List any other capital costs that apply but are not covered in the other categories. 
- Potential Savings - Any capital cost savings you identify will be subtracted from the total costs.</t>
    </r>
  </si>
  <si>
    <t>Direct Operational Costs</t>
  </si>
  <si>
    <t>Type in the name of project here</t>
  </si>
  <si>
    <t>Control Sheet</t>
  </si>
  <si>
    <t xml:space="preserve">Spreadsheet Created By: </t>
  </si>
  <si>
    <t>Kay Farmah</t>
  </si>
  <si>
    <t>Date:</t>
  </si>
  <si>
    <t xml:space="preserve">Spreadsheet Further Developed and Modified By: </t>
  </si>
  <si>
    <t>Rosanna Hunt</t>
  </si>
  <si>
    <t>Rachel Cox</t>
  </si>
  <si>
    <t>Kay Farmah/Mike Davidge/Matt Tite</t>
  </si>
  <si>
    <t>Mike Davidge</t>
  </si>
  <si>
    <t>First test version</t>
  </si>
  <si>
    <t>Spreadsheet finalised for NHS Institute website</t>
  </si>
  <si>
    <t>Created Excel 2003 version and hide control sh</t>
  </si>
  <si>
    <t>v1r</t>
  </si>
  <si>
    <t>Correct Bugs in Benefits sheet</t>
  </si>
  <si>
    <t>v2r</t>
  </si>
  <si>
    <t>Correct Cost sum bug in Dividend sheet</t>
  </si>
  <si>
    <t>v3r</t>
  </si>
  <si>
    <t>Correct other bugs</t>
  </si>
  <si>
    <t>v4r</t>
  </si>
  <si>
    <t>Formula in Cost!E19, formatting, limitations, remove cumulatve dividend line</t>
  </si>
  <si>
    <t>Pay rates</t>
  </si>
  <si>
    <t>Vehicle operator rates</t>
  </si>
  <si>
    <t>Hourly rate</t>
  </si>
  <si>
    <t>Other operations rates</t>
  </si>
  <si>
    <t>Extra Board Driver</t>
  </si>
  <si>
    <t>Administrative Time Rates</t>
  </si>
  <si>
    <t>Scheduler</t>
  </si>
  <si>
    <t>Vehicle Operator Release Time</t>
  </si>
  <si>
    <t>Restroom Planner/Administrator/Committee Chair</t>
  </si>
  <si>
    <t>IT time</t>
  </si>
  <si>
    <t>Programmer</t>
  </si>
  <si>
    <t>App Management</t>
  </si>
  <si>
    <t>IT Analyst</t>
  </si>
  <si>
    <t>IT Supervisor</t>
  </si>
  <si>
    <t>IT Development Programmer</t>
  </si>
  <si>
    <t>Change in 
Platform Minutes/Day</t>
  </si>
  <si>
    <t xml:space="preserve">Instructions  </t>
  </si>
  <si>
    <t>Other Operating Direct Costs (From Inventory)</t>
  </si>
  <si>
    <t>Location
 Total</t>
  </si>
  <si>
    <t>Existing annual inventory costs</t>
  </si>
  <si>
    <t>Upcoming Inventory Costs - Total</t>
  </si>
  <si>
    <t>18-09</t>
  </si>
  <si>
    <t>All Routes (from detailed route table)</t>
  </si>
  <si>
    <t xml:space="preserve">Routes (from detailed Savings table)
</t>
  </si>
  <si>
    <t>Pay Rates Sheet (Optional)</t>
  </si>
  <si>
    <t>Restroom Access Planning Time</t>
  </si>
  <si>
    <t>Retention Benefits</t>
  </si>
  <si>
    <t xml:space="preserve">Health Care Claim Costs </t>
  </si>
  <si>
    <t>Claim Categories</t>
  </si>
  <si>
    <t>Total Costs - Before</t>
  </si>
  <si>
    <t>Total Costs - After</t>
  </si>
  <si>
    <t xml:space="preserve">Financial Benefits </t>
  </si>
  <si>
    <t>Example: UTIs</t>
  </si>
  <si>
    <t>Subtotal</t>
  </si>
  <si>
    <t>% of Savings Attributable to Program</t>
  </si>
  <si>
    <t>Savings from Program</t>
  </si>
  <si>
    <t xml:space="preserve">Health Care Premium Costs </t>
  </si>
  <si>
    <t>Actual Annual Premium - Before</t>
  </si>
  <si>
    <t>Benchmark Premium Change Rate - Before</t>
  </si>
  <si>
    <t>Expected Annual Premium - After</t>
  </si>
  <si>
    <t>Actual Annual Premium - After</t>
  </si>
  <si>
    <t>Actual Premium Change Rate - After</t>
  </si>
  <si>
    <t>Premium Change Rate Difference</t>
  </si>
  <si>
    <t xml:space="preserve">Example: </t>
  </si>
  <si>
    <t>Absenteeism/Lost Time Costs</t>
  </si>
  <si>
    <t>Type of Lost Time</t>
  </si>
  <si>
    <t>Annual Days Lost - Before</t>
  </si>
  <si>
    <t>Average Daily Wages &amp; Benefits</t>
  </si>
  <si>
    <t>Annual Days Lost - After</t>
  </si>
  <si>
    <t>Example: Sick Leave</t>
  </si>
  <si>
    <t>Turnover Costs</t>
  </si>
  <si>
    <t>Exit Reason</t>
  </si>
  <si>
    <t>Number of Exits - Before</t>
  </si>
  <si>
    <t>Number of Exits - After</t>
  </si>
  <si>
    <t>Average Separation Cost</t>
  </si>
  <si>
    <t>Average Hiring Cost</t>
  </si>
  <si>
    <t>Average Vacancy Cost</t>
  </si>
  <si>
    <t>Average Training Cost</t>
  </si>
  <si>
    <t>Example: Work Stress</t>
  </si>
  <si>
    <t>Medical Disqualification</t>
  </si>
  <si>
    <t>Early retirement</t>
  </si>
  <si>
    <t>Other separation</t>
  </si>
  <si>
    <t>Accident Costs</t>
  </si>
  <si>
    <t>Type of Accident</t>
  </si>
  <si>
    <t>Number of Accidents - Before</t>
  </si>
  <si>
    <t>Average Cost per Accident</t>
  </si>
  <si>
    <t>Number of Accidents - After</t>
  </si>
  <si>
    <t>Example: Fixed object collision</t>
  </si>
  <si>
    <t xml:space="preserve">Financial Benefits Summary </t>
  </si>
  <si>
    <t xml:space="preserve">Health Care Claims </t>
  </si>
  <si>
    <t>Health Care Premium</t>
  </si>
  <si>
    <t>Absenteeism</t>
  </si>
  <si>
    <t xml:space="preserve">Turnover </t>
  </si>
  <si>
    <t>Accidents</t>
  </si>
  <si>
    <t>Overall</t>
  </si>
  <si>
    <t>Due to Restroom Access</t>
  </si>
  <si>
    <t>Total Financial Benefits - Overall</t>
  </si>
  <si>
    <t>Total Financial Benefits - Due to WHPP Program</t>
  </si>
  <si>
    <t>Total Costs of Restroom-related Changes</t>
  </si>
  <si>
    <t>Benefits/Costs Ratio Estimate</t>
  </si>
  <si>
    <t>Costs-Benefits Beta</t>
  </si>
  <si>
    <t>Page Links</t>
  </si>
  <si>
    <t xml:space="preserve">Employee Health and </t>
  </si>
  <si>
    <t>Current  Costs - or After</t>
  </si>
  <si>
    <t xml:space="preserve">Costs or Financial Benefits </t>
  </si>
  <si>
    <t>H</t>
  </si>
  <si>
    <t>Instructions</t>
  </si>
  <si>
    <t>Restroom Costs Inventory</t>
  </si>
  <si>
    <t>Transit Operator Restroom Access Cost Estimation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</si>
</sst>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2" formatCode="_(&quot;$&quot;* #,##0_);_(&quot;$&quot;* \(#,##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quot;$&quot;#,##0"/>
    <numFmt numFmtId="168" formatCode="[$-409]mmm\-yy;@"/>
    <numFmt numFmtId="169" formatCode="&quot;$&quot;#,##0.00"/>
    <numFmt numFmtId="170" formatCode="0.0"/>
    <numFmt numFmtId="171" formatCode="&quot;£&quot;#,##0"/>
  </numFmts>
  <fonts count="66"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2"/>
    </font>
    <font>
      <sz val="10"/>
      <name val="Arial"/>
      <family val="2"/>
    </font>
    <font>
      <b/>
      <sz val="14"/>
      <color indexed="9"/>
      <name val="Arial"/>
      <family val="2"/>
    </font>
    <font>
      <b/>
      <sz val="12"/>
      <color indexed="9"/>
      <name val="Arial"/>
      <family val="2"/>
    </font>
    <font>
      <sz val="12"/>
      <color indexed="9"/>
      <name val="Arial"/>
      <family val="2"/>
    </font>
    <font>
      <sz val="10"/>
      <name val="Arial"/>
      <family val="2"/>
    </font>
    <font>
      <sz val="11"/>
      <color indexed="8"/>
      <name val="Calibri"/>
      <family val="2"/>
    </font>
    <font>
      <sz val="12"/>
      <name val="Arial"/>
      <family val="2"/>
    </font>
    <font>
      <sz val="16"/>
      <name val="Arial"/>
      <family val="2"/>
    </font>
    <font>
      <b/>
      <sz val="12"/>
      <color indexed="16"/>
      <name val="Arial"/>
      <family val="2"/>
    </font>
    <font>
      <sz val="11"/>
      <name val="Arial"/>
      <family val="2"/>
    </font>
    <font>
      <sz val="8"/>
      <name val="Arial"/>
      <family val="2"/>
    </font>
    <font>
      <b/>
      <sz val="16"/>
      <name val="Arial"/>
      <family val="2"/>
    </font>
    <font>
      <u/>
      <sz val="10"/>
      <color theme="10"/>
      <name val="Arial"/>
      <family val="2"/>
    </font>
    <font>
      <sz val="11"/>
      <color theme="1"/>
      <name val="Calibri"/>
      <family val="2"/>
    </font>
    <font>
      <sz val="10"/>
      <color theme="0"/>
      <name val="Arial"/>
      <family val="2"/>
    </font>
    <font>
      <b/>
      <sz val="11"/>
      <name val="Arial"/>
      <family val="2"/>
    </font>
    <font>
      <b/>
      <sz val="9"/>
      <color rgb="FF002060"/>
      <name val="Arial"/>
      <family val="2"/>
    </font>
    <font>
      <u/>
      <sz val="10"/>
      <color theme="11"/>
      <name val="Arial"/>
      <family val="2"/>
    </font>
    <font>
      <b/>
      <sz val="14"/>
      <name val="Arial"/>
      <family val="2"/>
    </font>
    <font>
      <b/>
      <sz val="10"/>
      <color theme="1"/>
      <name val="Arial"/>
      <family val="2"/>
    </font>
    <font>
      <b/>
      <sz val="10"/>
      <color theme="0"/>
      <name val="Arial"/>
      <family val="2"/>
    </font>
    <font>
      <b/>
      <sz val="11"/>
      <color theme="0"/>
      <name val="Arial"/>
      <family val="2"/>
    </font>
    <font>
      <b/>
      <sz val="10"/>
      <color theme="1" tint="0.499984740745262"/>
      <name val="Arial"/>
      <family val="2"/>
    </font>
    <font>
      <sz val="10"/>
      <color theme="1" tint="0.499984740745262"/>
      <name val="Arial"/>
      <family val="2"/>
    </font>
    <font>
      <sz val="10"/>
      <color theme="1"/>
      <name val="Arial"/>
      <family val="2"/>
    </font>
    <font>
      <sz val="9"/>
      <color indexed="81"/>
      <name val="Tahoma"/>
      <family val="2"/>
    </font>
    <font>
      <b/>
      <sz val="9"/>
      <color indexed="81"/>
      <name val="Tahoma"/>
      <family val="2"/>
    </font>
    <font>
      <u/>
      <sz val="11"/>
      <color theme="10"/>
      <name val="Calibri"/>
      <family val="2"/>
      <scheme val="minor"/>
    </font>
    <font>
      <sz val="14"/>
      <name val="Arial"/>
      <family val="2"/>
    </font>
    <font>
      <b/>
      <sz val="11"/>
      <color rgb="FF000000"/>
      <name val="Calibri"/>
      <family val="2"/>
    </font>
    <font>
      <sz val="11"/>
      <color rgb="FF000000"/>
      <name val="Calibri"/>
      <family val="2"/>
    </font>
    <font>
      <u/>
      <sz val="10"/>
      <name val="Arial"/>
      <family val="2"/>
    </font>
    <font>
      <sz val="10"/>
      <color rgb="FF000000"/>
      <name val="Arial"/>
      <family val="2"/>
    </font>
    <font>
      <b/>
      <sz val="10"/>
      <color rgb="FF000000"/>
      <name val="Arial"/>
      <family val="2"/>
    </font>
    <font>
      <u/>
      <sz val="16"/>
      <color theme="10"/>
      <name val="Arial"/>
      <family val="2"/>
    </font>
    <font>
      <u/>
      <sz val="16"/>
      <color theme="1"/>
      <name val="Arial"/>
      <family val="2"/>
    </font>
    <font>
      <b/>
      <sz val="11"/>
      <color rgb="FFFFFFFF"/>
      <name val="Arial"/>
      <family val="2"/>
    </font>
    <font>
      <sz val="10"/>
      <color rgb="FF002060"/>
      <name val="Arial"/>
      <family val="2"/>
    </font>
    <font>
      <b/>
      <sz val="10"/>
      <color rgb="FF002060"/>
      <name val="Arial"/>
      <family val="2"/>
    </font>
    <font>
      <b/>
      <sz val="8"/>
      <color indexed="81"/>
      <name val="Tahoma"/>
      <family val="2"/>
    </font>
    <font>
      <sz val="8"/>
      <color indexed="81"/>
      <name val="Tahoma"/>
      <family val="2"/>
    </font>
    <font>
      <u/>
      <sz val="16"/>
      <name val="Arial"/>
      <family val="2"/>
    </font>
    <font>
      <u/>
      <sz val="16"/>
      <color rgb="FFFF0000"/>
      <name val="Arial"/>
      <family val="2"/>
    </font>
    <font>
      <b/>
      <sz val="16"/>
      <color rgb="FFFFFFFF"/>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theme="0"/>
        <bgColor indexed="64"/>
      </patternFill>
    </fill>
    <fill>
      <patternFill patternType="solid">
        <fgColor theme="3" tint="0.59999389629810485"/>
        <bgColor indexed="64"/>
      </patternFill>
    </fill>
    <fill>
      <patternFill patternType="solid">
        <fgColor theme="7"/>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FF6600"/>
        <bgColor indexed="64"/>
      </patternFill>
    </fill>
    <fill>
      <patternFill patternType="solid">
        <fgColor rgb="FFC6E7F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bgColor indexed="64"/>
      </patternFill>
    </fill>
    <fill>
      <patternFill patternType="solid">
        <fgColor rgb="FF92D050"/>
        <bgColor indexed="64"/>
      </patternFill>
    </fill>
    <fill>
      <patternFill patternType="darkVertical">
        <bgColor rgb="FFC6E7FC"/>
      </patternFill>
    </fill>
    <fill>
      <patternFill patternType="lightVertical"/>
    </fill>
    <fill>
      <patternFill patternType="lightVertical">
        <bgColor rgb="FFC6E7FC"/>
      </patternFill>
    </fill>
    <fill>
      <patternFill patternType="solid">
        <fgColor rgb="FFCCFF99"/>
        <bgColor indexed="64"/>
      </patternFill>
    </fill>
    <fill>
      <patternFill patternType="solid">
        <fgColor rgb="FFF8CBAD"/>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CFF69"/>
        <bgColor indexed="64"/>
      </patternFill>
    </fill>
    <fill>
      <patternFill patternType="solid">
        <fgColor rgb="FF80E5F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6E7FC"/>
        <bgColor rgb="FF000000"/>
      </patternFill>
    </fill>
    <fill>
      <patternFill patternType="solid">
        <fgColor rgb="FFFF6600"/>
        <bgColor rgb="FF000000"/>
      </patternFill>
    </fill>
    <fill>
      <patternFill patternType="solid">
        <fgColor theme="8"/>
        <bgColor rgb="FF000000"/>
      </patternFill>
    </fill>
    <fill>
      <patternFill patternType="solid">
        <fgColor rgb="FF4BACC6"/>
        <bgColor indexed="64"/>
      </patternFill>
    </fill>
    <fill>
      <patternFill patternType="darkVertical"/>
    </fill>
    <fill>
      <patternFill patternType="darkVertical">
        <bgColor theme="0"/>
      </patternFill>
    </fill>
    <fill>
      <patternFill patternType="solid">
        <fgColor rgb="FF31869B"/>
        <bgColor rgb="FF000000"/>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thin">
        <color auto="1"/>
      </right>
      <top/>
      <bottom style="thin">
        <color auto="1"/>
      </bottom>
      <diagonal/>
    </border>
    <border>
      <left style="double">
        <color auto="1"/>
      </left>
      <right style="double">
        <color auto="1"/>
      </right>
      <top style="thin">
        <color auto="1"/>
      </top>
      <bottom style="thin">
        <color auto="1"/>
      </bottom>
      <diagonal/>
    </border>
  </borders>
  <cellStyleXfs count="99">
    <xf numFmtId="0" fontId="0" fillId="0" borderId="0"/>
    <xf numFmtId="0" fontId="26"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43" fontId="27" fillId="0" borderId="0" applyFont="0" applyFill="0" applyBorder="0" applyAlignment="0" applyProtection="0"/>
    <xf numFmtId="16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5" fillId="0" borderId="0"/>
    <xf numFmtId="0" fontId="4" fillId="23" borderId="7" applyNumberFormat="0" applyFont="0" applyAlignment="0" applyProtection="0"/>
    <xf numFmtId="0" fontId="17"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43" fontId="2" fillId="0" borderId="0" applyFont="0" applyFill="0" applyBorder="0" applyAlignment="0" applyProtection="0"/>
    <xf numFmtId="0" fontId="49" fillId="0" borderId="0" applyNumberFormat="0" applyFill="0" applyBorder="0" applyAlignment="0" applyProtection="0"/>
    <xf numFmtId="0" fontId="3" fillId="0" borderId="0"/>
    <xf numFmtId="0" fontId="3" fillId="0" borderId="0"/>
    <xf numFmtId="0" fontId="7" fillId="20" borderId="13" applyNumberFormat="0" applyAlignment="0" applyProtection="0"/>
    <xf numFmtId="0" fontId="19" fillId="0" borderId="20" applyNumberFormat="0" applyFill="0" applyAlignment="0" applyProtection="0"/>
    <xf numFmtId="0" fontId="17" fillId="20" borderId="19" applyNumberFormat="0" applyAlignment="0" applyProtection="0"/>
    <xf numFmtId="0" fontId="14" fillId="7" borderId="13" applyNumberFormat="0" applyAlignment="0" applyProtection="0"/>
    <xf numFmtId="0" fontId="4" fillId="23" borderId="14" applyNumberFormat="0" applyFont="0" applyAlignment="0" applyProtection="0"/>
    <xf numFmtId="0" fontId="17" fillId="20" borderId="15" applyNumberFormat="0" applyAlignment="0" applyProtection="0"/>
    <xf numFmtId="0" fontId="19" fillId="0" borderId="16" applyNumberFormat="0" applyFill="0" applyAlignment="0" applyProtection="0"/>
    <xf numFmtId="0" fontId="7" fillId="20" borderId="17" applyNumberFormat="0" applyAlignment="0" applyProtection="0"/>
    <xf numFmtId="0" fontId="4" fillId="23" borderId="18" applyNumberFormat="0" applyFont="0" applyAlignment="0" applyProtection="0"/>
    <xf numFmtId="0" fontId="1" fillId="0" borderId="0"/>
    <xf numFmtId="43" fontId="1" fillId="0" borderId="0" applyFont="0" applyFill="0" applyBorder="0" applyAlignment="0" applyProtection="0"/>
    <xf numFmtId="0" fontId="14" fillId="7" borderId="17" applyNumberFormat="0" applyAlignment="0" applyProtection="0"/>
  </cellStyleXfs>
  <cellXfs count="532">
    <xf numFmtId="0" fontId="0" fillId="0" borderId="0" xfId="0"/>
    <xf numFmtId="0" fontId="23" fillId="24" borderId="0" xfId="1" applyFont="1" applyFill="1"/>
    <xf numFmtId="0" fontId="24" fillId="24" borderId="0" xfId="1" applyFont="1" applyFill="1"/>
    <xf numFmtId="166" fontId="25" fillId="24" borderId="0" xfId="29" applyNumberFormat="1" applyFont="1" applyFill="1" applyAlignment="1">
      <alignment horizontal="center"/>
    </xf>
    <xf numFmtId="0" fontId="25" fillId="24" borderId="0" xfId="1" applyFont="1" applyFill="1"/>
    <xf numFmtId="166" fontId="23" fillId="24" borderId="0" xfId="1" applyNumberFormat="1" applyFont="1" applyFill="1"/>
    <xf numFmtId="0" fontId="21" fillId="0" borderId="0" xfId="0" applyFont="1"/>
    <xf numFmtId="14" fontId="0" fillId="0" borderId="0" xfId="0" applyNumberFormat="1"/>
    <xf numFmtId="0" fontId="0" fillId="0" borderId="0" xfId="0" applyBorder="1"/>
    <xf numFmtId="0" fontId="0" fillId="0" borderId="0" xfId="0" applyAlignment="1">
      <alignment wrapText="1"/>
    </xf>
    <xf numFmtId="0" fontId="3" fillId="0" borderId="0" xfId="0" applyFont="1"/>
    <xf numFmtId="0" fontId="3" fillId="0" borderId="0" xfId="0" applyFont="1" applyAlignment="1">
      <alignment horizontal="left" vertical="center" wrapText="1"/>
    </xf>
    <xf numFmtId="0" fontId="0" fillId="25" borderId="0" xfId="0" applyFill="1"/>
    <xf numFmtId="0" fontId="33" fillId="0" borderId="0" xfId="0" applyFont="1"/>
    <xf numFmtId="0" fontId="30" fillId="25" borderId="0" xfId="0" quotePrefix="1" applyFont="1" applyFill="1" applyAlignment="1">
      <alignment horizontal="left" vertical="center"/>
    </xf>
    <xf numFmtId="0" fontId="29" fillId="25" borderId="0" xfId="0" applyFont="1" applyFill="1" applyAlignment="1">
      <alignment horizontal="left"/>
    </xf>
    <xf numFmtId="0" fontId="29" fillId="25" borderId="0" xfId="0" applyFont="1" applyFill="1"/>
    <xf numFmtId="0" fontId="29" fillId="25" borderId="0" xfId="0" applyFont="1" applyFill="1" applyAlignment="1">
      <alignment horizontal="left" vertical="center"/>
    </xf>
    <xf numFmtId="0" fontId="0" fillId="0" borderId="0" xfId="0" applyAlignment="1">
      <alignment vertical="center"/>
    </xf>
    <xf numFmtId="0" fontId="38" fillId="0" borderId="0" xfId="0" applyFont="1" applyAlignment="1">
      <alignment horizontal="center" readingOrder="1"/>
    </xf>
    <xf numFmtId="0" fontId="33" fillId="25" borderId="0" xfId="0" applyFont="1" applyFill="1" applyAlignment="1">
      <alignment horizontal="left" vertical="center" indent="1"/>
    </xf>
    <xf numFmtId="0" fontId="3" fillId="0" borderId="0" xfId="0" applyFont="1" applyAlignment="1">
      <alignment horizontal="left" vertical="center"/>
    </xf>
    <xf numFmtId="0" fontId="3" fillId="0" borderId="0" xfId="0" applyFont="1" applyAlignment="1">
      <alignment horizontal="left" vertical="center" indent="1"/>
    </xf>
    <xf numFmtId="0" fontId="3" fillId="0" borderId="10" xfId="0" applyFont="1" applyBorder="1" applyAlignment="1">
      <alignment vertical="center" wrapText="1"/>
    </xf>
    <xf numFmtId="0" fontId="45" fillId="25" borderId="11" xfId="0" applyFont="1" applyFill="1" applyBorder="1" applyAlignment="1">
      <alignment vertical="center" wrapText="1"/>
    </xf>
    <xf numFmtId="0" fontId="33" fillId="25" borderId="0" xfId="0" quotePrefix="1" applyFont="1" applyFill="1" applyAlignment="1">
      <alignment horizontal="left" vertical="center" indent="1"/>
    </xf>
    <xf numFmtId="0" fontId="29" fillId="25" borderId="0" xfId="0" applyFont="1" applyFill="1" applyAlignment="1" applyProtection="1">
      <alignment horizontal="left"/>
      <protection locked="0"/>
    </xf>
    <xf numFmtId="0" fontId="29" fillId="25" borderId="0" xfId="0" applyFont="1" applyFill="1" applyAlignment="1" applyProtection="1">
      <alignment horizontal="center"/>
      <protection locked="0"/>
    </xf>
    <xf numFmtId="0" fontId="29" fillId="25" borderId="0" xfId="0" applyFont="1" applyFill="1" applyAlignment="1" applyProtection="1">
      <alignment horizontal="right"/>
      <protection locked="0"/>
    </xf>
    <xf numFmtId="0" fontId="29" fillId="25" borderId="0" xfId="0" applyFont="1" applyFill="1" applyProtection="1">
      <protection locked="0"/>
    </xf>
    <xf numFmtId="0" fontId="33" fillId="25" borderId="0" xfId="0" applyFont="1" applyFill="1" applyBorder="1" applyAlignment="1" applyProtection="1">
      <alignment horizontal="left" vertical="center"/>
      <protection locked="0"/>
    </xf>
    <xf numFmtId="0" fontId="33" fillId="25" borderId="0" xfId="0" applyFont="1" applyFill="1" applyBorder="1" applyAlignment="1" applyProtection="1">
      <alignment horizontal="center" vertical="center"/>
      <protection locked="0"/>
    </xf>
    <xf numFmtId="165" fontId="0" fillId="0" borderId="0" xfId="29" applyFont="1" applyBorder="1" applyAlignment="1" applyProtection="1">
      <alignment horizontal="right"/>
      <protection locked="0"/>
    </xf>
    <xf numFmtId="0" fontId="0" fillId="0" borderId="0" xfId="0" applyBorder="1" applyProtection="1">
      <protection locked="0"/>
    </xf>
    <xf numFmtId="0" fontId="30" fillId="25" borderId="12" xfId="0" applyFont="1" applyFill="1" applyBorder="1" applyAlignment="1" applyProtection="1">
      <alignment horizontal="left" vertical="center"/>
      <protection locked="0"/>
    </xf>
    <xf numFmtId="0" fontId="30" fillId="25" borderId="12" xfId="0" applyFont="1" applyFill="1" applyBorder="1" applyAlignment="1" applyProtection="1">
      <alignment horizontal="center" vertical="center"/>
      <protection locked="0"/>
    </xf>
    <xf numFmtId="165" fontId="0" fillId="0" borderId="12" xfId="29" applyFont="1" applyBorder="1" applyAlignment="1" applyProtection="1">
      <alignment horizontal="right"/>
      <protection locked="0"/>
    </xf>
    <xf numFmtId="0" fontId="0" fillId="0" borderId="12" xfId="0" applyBorder="1" applyProtection="1">
      <protection locked="0"/>
    </xf>
    <xf numFmtId="0" fontId="22" fillId="0" borderId="0" xfId="1" applyFont="1" applyBorder="1" applyProtection="1">
      <protection locked="0"/>
    </xf>
    <xf numFmtId="0" fontId="0" fillId="0" borderId="0" xfId="0" applyProtection="1">
      <protection locked="0"/>
    </xf>
    <xf numFmtId="0" fontId="42" fillId="0" borderId="0" xfId="0" applyFont="1" applyFill="1" applyBorder="1" applyAlignment="1" applyProtection="1">
      <alignment horizontal="center" vertical="center"/>
      <protection locked="0"/>
    </xf>
    <xf numFmtId="167" fontId="21" fillId="0" borderId="0" xfId="29" applyNumberFormat="1" applyFont="1" applyFill="1" applyBorder="1" applyAlignment="1" applyProtection="1">
      <alignment horizontal="right" vertical="center"/>
      <protection locked="0"/>
    </xf>
    <xf numFmtId="0" fontId="3" fillId="0" borderId="0" xfId="0" applyFont="1" applyAlignment="1" applyProtection="1">
      <alignment horizontal="left" vertical="center" inden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0" fillId="0" borderId="0" xfId="0" applyAlignment="1" applyProtection="1">
      <alignment wrapText="1"/>
      <protection locked="0"/>
    </xf>
    <xf numFmtId="0" fontId="21" fillId="0" borderId="26" xfId="0" applyFont="1" applyBorder="1" applyProtection="1">
      <protection locked="0"/>
    </xf>
    <xf numFmtId="0" fontId="21" fillId="0" borderId="21" xfId="0" applyFont="1" applyBorder="1" applyProtection="1">
      <protection locked="0"/>
    </xf>
    <xf numFmtId="0" fontId="21" fillId="0" borderId="27" xfId="0" applyFont="1" applyBorder="1" applyProtection="1">
      <protection locked="0"/>
    </xf>
    <xf numFmtId="0" fontId="3" fillId="0" borderId="26" xfId="1" applyFont="1" applyBorder="1" applyProtection="1">
      <protection locked="0"/>
    </xf>
    <xf numFmtId="165" fontId="3" fillId="0" borderId="0" xfId="29" applyFont="1" applyAlignment="1" applyProtection="1">
      <alignment horizontal="right" vertical="center"/>
      <protection locked="0"/>
    </xf>
    <xf numFmtId="0" fontId="3" fillId="0" borderId="0" xfId="1" applyFont="1" applyBorder="1" applyAlignment="1" applyProtection="1">
      <protection locked="0"/>
    </xf>
    <xf numFmtId="0" fontId="3" fillId="0" borderId="26" xfId="0" applyFont="1" applyBorder="1" applyAlignment="1" applyProtection="1">
      <alignment horizontal="left"/>
      <protection locked="0"/>
    </xf>
    <xf numFmtId="0" fontId="0" fillId="0" borderId="26" xfId="0" applyBorder="1" applyProtection="1">
      <protection locked="0"/>
    </xf>
    <xf numFmtId="0" fontId="3" fillId="0" borderId="0" xfId="85" applyFont="1" applyAlignment="1" applyProtection="1">
      <alignment horizontal="left" vertical="center" indent="1"/>
      <protection locked="0"/>
    </xf>
    <xf numFmtId="0" fontId="3" fillId="0" borderId="0" xfId="85" applyFont="1" applyAlignment="1" applyProtection="1">
      <alignment horizontal="center" vertical="center"/>
      <protection locked="0"/>
    </xf>
    <xf numFmtId="167" fontId="3" fillId="0" borderId="0" xfId="85" applyNumberFormat="1" applyFont="1" applyAlignment="1" applyProtection="1">
      <alignment horizontal="right" vertical="center"/>
      <protection locked="0"/>
    </xf>
    <xf numFmtId="0" fontId="0" fillId="0" borderId="0" xfId="0" applyFill="1" applyProtection="1">
      <protection locked="0"/>
    </xf>
    <xf numFmtId="0" fontId="0" fillId="0" borderId="0" xfId="0" applyAlignment="1" applyProtection="1">
      <alignment horizontal="center"/>
      <protection locked="0"/>
    </xf>
    <xf numFmtId="165" fontId="0" fillId="0" borderId="0" xfId="29" applyFont="1" applyAlignment="1" applyProtection="1">
      <alignment horizontal="right"/>
      <protection locked="0"/>
    </xf>
    <xf numFmtId="167" fontId="3" fillId="0" borderId="21" xfId="29" applyNumberFormat="1" applyFont="1" applyFill="1" applyBorder="1" applyAlignment="1" applyProtection="1">
      <alignment horizontal="right" vertical="center"/>
    </xf>
    <xf numFmtId="169" fontId="0" fillId="31" borderId="27" xfId="0" applyNumberFormat="1" applyFill="1" applyBorder="1" applyProtection="1"/>
    <xf numFmtId="169" fontId="0" fillId="31" borderId="33" xfId="0" applyNumberFormat="1" applyFill="1" applyBorder="1" applyProtection="1"/>
    <xf numFmtId="0" fontId="0" fillId="0" borderId="37" xfId="0" applyBorder="1" applyProtection="1">
      <protection locked="0"/>
    </xf>
    <xf numFmtId="0" fontId="0" fillId="0" borderId="22" xfId="0" applyBorder="1" applyProtection="1">
      <protection locked="0"/>
    </xf>
    <xf numFmtId="0" fontId="21" fillId="0" borderId="0" xfId="0" applyFont="1" applyAlignment="1" applyProtection="1">
      <protection locked="0"/>
    </xf>
    <xf numFmtId="165" fontId="0" fillId="0" borderId="0" xfId="29" applyFont="1" applyBorder="1" applyProtection="1">
      <protection locked="0"/>
    </xf>
    <xf numFmtId="165" fontId="0" fillId="0" borderId="12" xfId="29" applyFont="1" applyBorder="1" applyProtection="1">
      <protection locked="0"/>
    </xf>
    <xf numFmtId="0" fontId="21" fillId="0" borderId="0" xfId="1" applyFont="1" applyFill="1" applyBorder="1" applyAlignment="1" applyProtection="1">
      <alignment horizontal="center"/>
      <protection locked="0"/>
    </xf>
    <xf numFmtId="0" fontId="21" fillId="0" borderId="0" xfId="1" applyFont="1" applyFill="1" applyBorder="1" applyAlignment="1" applyProtection="1">
      <alignment horizontal="center" wrapText="1"/>
      <protection locked="0"/>
    </xf>
    <xf numFmtId="0" fontId="3" fillId="0" borderId="0" xfId="1" applyFont="1" applyFill="1" applyBorder="1" applyProtection="1">
      <protection locked="0"/>
    </xf>
    <xf numFmtId="0" fontId="3" fillId="0" borderId="0" xfId="0" applyFont="1" applyFill="1" applyBorder="1" applyProtection="1">
      <protection locked="0"/>
    </xf>
    <xf numFmtId="169" fontId="0" fillId="0" borderId="0" xfId="0" applyNumberFormat="1" applyFill="1" applyBorder="1" applyProtection="1">
      <protection locked="0"/>
    </xf>
    <xf numFmtId="0" fontId="0" fillId="0" borderId="0" xfId="0" applyFill="1" applyBorder="1" applyProtection="1">
      <protection locked="0"/>
    </xf>
    <xf numFmtId="0" fontId="3" fillId="31" borderId="21" xfId="0" applyFont="1" applyFill="1" applyBorder="1" applyAlignment="1" applyProtection="1">
      <alignment horizontal="left" vertical="center" indent="1"/>
      <protection locked="0"/>
    </xf>
    <xf numFmtId="0" fontId="3" fillId="0" borderId="0" xfId="0" applyFont="1" applyAlignment="1" applyProtection="1">
      <alignment vertical="center"/>
      <protection locked="0"/>
    </xf>
    <xf numFmtId="0" fontId="0" fillId="0" borderId="0" xfId="0" applyFill="1" applyBorder="1" applyAlignment="1" applyProtection="1">
      <alignment wrapText="1"/>
      <protection locked="0"/>
    </xf>
    <xf numFmtId="169" fontId="0" fillId="0" borderId="0" xfId="0" applyNumberFormat="1" applyFill="1" applyBorder="1" applyAlignment="1" applyProtection="1">
      <alignment wrapText="1"/>
      <protection locked="0"/>
    </xf>
    <xf numFmtId="0" fontId="21" fillId="0" borderId="0" xfId="0" applyFont="1" applyFill="1" applyBorder="1" applyAlignment="1" applyProtection="1">
      <alignment horizontal="center" vertical="center" wrapText="1"/>
      <protection locked="0"/>
    </xf>
    <xf numFmtId="169" fontId="21" fillId="0" borderId="0" xfId="0" applyNumberFormat="1" applyFont="1" applyFill="1" applyBorder="1" applyAlignment="1" applyProtection="1">
      <alignment horizontal="center" vertical="center" wrapText="1"/>
      <protection locked="0"/>
    </xf>
    <xf numFmtId="165" fontId="3" fillId="0" borderId="0" xfId="29" applyFont="1" applyAlignment="1" applyProtection="1">
      <alignment vertical="center"/>
      <protection locked="0"/>
    </xf>
    <xf numFmtId="0" fontId="36" fillId="0" borderId="0" xfId="1" applyFont="1" applyFill="1" applyBorder="1" applyProtection="1">
      <protection locked="0"/>
    </xf>
    <xf numFmtId="169" fontId="36" fillId="0" borderId="0" xfId="1" applyNumberFormat="1" applyFont="1" applyFill="1" applyBorder="1" applyProtection="1">
      <protection locked="0"/>
    </xf>
    <xf numFmtId="9" fontId="3" fillId="31" borderId="21" xfId="0" applyNumberFormat="1"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167" fontId="3" fillId="0" borderId="0" xfId="29" applyNumberFormat="1" applyFont="1" applyFill="1" applyBorder="1" applyAlignment="1" applyProtection="1">
      <alignment vertical="center"/>
      <protection locked="0"/>
    </xf>
    <xf numFmtId="0" fontId="42" fillId="0" borderId="0" xfId="0" applyFont="1" applyFill="1" applyBorder="1" applyAlignment="1" applyProtection="1">
      <alignment horizontal="left" vertical="center" indent="1"/>
      <protection locked="0"/>
    </xf>
    <xf numFmtId="167" fontId="21" fillId="0" borderId="0" xfId="29" applyNumberFormat="1" applyFont="1" applyFill="1" applyBorder="1" applyAlignment="1" applyProtection="1">
      <alignment vertical="center"/>
      <protection locked="0"/>
    </xf>
    <xf numFmtId="167" fontId="3" fillId="0" borderId="0" xfId="0" applyNumberFormat="1" applyFont="1" applyFill="1" applyBorder="1" applyAlignment="1" applyProtection="1">
      <alignment vertical="center"/>
      <protection locked="0"/>
    </xf>
    <xf numFmtId="165" fontId="3" fillId="0" borderId="0" xfId="29" applyFont="1" applyFill="1" applyBorder="1" applyAlignment="1" applyProtection="1">
      <alignment vertical="center"/>
      <protection locked="0"/>
    </xf>
    <xf numFmtId="165" fontId="0" fillId="0" borderId="0" xfId="29" applyFont="1" applyFill="1" applyBorder="1" applyProtection="1">
      <protection locked="0"/>
    </xf>
    <xf numFmtId="165" fontId="0" fillId="0" borderId="0" xfId="29" applyFont="1" applyFill="1" applyProtection="1">
      <protection locked="0"/>
    </xf>
    <xf numFmtId="165" fontId="0" fillId="0" borderId="0" xfId="29" applyFont="1" applyProtection="1">
      <protection locked="0"/>
    </xf>
    <xf numFmtId="167" fontId="21" fillId="34" borderId="0" xfId="29" applyNumberFormat="1" applyFont="1" applyFill="1" applyBorder="1" applyAlignment="1" applyProtection="1">
      <alignment vertical="center"/>
    </xf>
    <xf numFmtId="0" fontId="21" fillId="0" borderId="0" xfId="0" applyFont="1" applyAlignment="1" applyProtection="1">
      <alignment horizontal="center" vertical="center" wrapText="1"/>
      <protection locked="0"/>
    </xf>
    <xf numFmtId="167" fontId="3" fillId="0" borderId="0" xfId="0" applyNumberFormat="1" applyFont="1" applyAlignment="1" applyProtection="1">
      <alignment vertical="center"/>
      <protection locked="0"/>
    </xf>
    <xf numFmtId="0" fontId="21" fillId="0" borderId="0" xfId="0" applyFont="1" applyProtection="1">
      <protection locked="0"/>
    </xf>
    <xf numFmtId="0" fontId="3" fillId="0" borderId="0" xfId="0" applyFont="1" applyProtection="1">
      <protection locked="0"/>
    </xf>
    <xf numFmtId="0" fontId="21" fillId="0" borderId="0" xfId="0" applyFont="1" applyBorder="1" applyAlignment="1" applyProtection="1">
      <alignment horizontal="center" vertical="center" wrapText="1"/>
      <protection locked="0"/>
    </xf>
    <xf numFmtId="0" fontId="21" fillId="0" borderId="0" xfId="1" applyFont="1" applyBorder="1" applyAlignment="1" applyProtection="1">
      <protection locked="0"/>
    </xf>
    <xf numFmtId="0" fontId="21" fillId="0" borderId="22" xfId="1" applyFont="1" applyBorder="1" applyAlignment="1" applyProtection="1">
      <alignment horizontal="center"/>
      <protection locked="0"/>
    </xf>
    <xf numFmtId="165" fontId="0" fillId="31" borderId="0" xfId="29" applyFont="1" applyFill="1" applyProtection="1">
      <protection locked="0"/>
    </xf>
    <xf numFmtId="0" fontId="3" fillId="0" borderId="23" xfId="1" applyFont="1" applyBorder="1" applyProtection="1">
      <protection locked="0"/>
    </xf>
    <xf numFmtId="0" fontId="3" fillId="0" borderId="24" xfId="1" applyFont="1" applyBorder="1" applyProtection="1">
      <protection locked="0"/>
    </xf>
    <xf numFmtId="0" fontId="21" fillId="0" borderId="28" xfId="1" applyFont="1" applyBorder="1" applyProtection="1">
      <protection locked="0"/>
    </xf>
    <xf numFmtId="0" fontId="21" fillId="0" borderId="0" xfId="0" applyFont="1" applyBorder="1" applyProtection="1">
      <protection locked="0"/>
    </xf>
    <xf numFmtId="167" fontId="0" fillId="0" borderId="27" xfId="32" applyNumberFormat="1" applyFont="1" applyBorder="1" applyProtection="1">
      <protection locked="0"/>
    </xf>
    <xf numFmtId="0" fontId="21" fillId="0" borderId="28" xfId="0" applyFont="1" applyBorder="1" applyProtection="1">
      <protection locked="0"/>
    </xf>
    <xf numFmtId="0" fontId="3" fillId="0" borderId="23" xfId="0" applyFont="1" applyBorder="1" applyProtection="1">
      <protection locked="0"/>
    </xf>
    <xf numFmtId="0" fontId="3" fillId="0" borderId="24" xfId="0" applyFont="1" applyBorder="1" applyProtection="1">
      <protection locked="0"/>
    </xf>
    <xf numFmtId="167" fontId="0" fillId="0" borderId="25" xfId="32" applyNumberFormat="1" applyFont="1" applyBorder="1" applyProtection="1">
      <protection locked="0"/>
    </xf>
    <xf numFmtId="167" fontId="0" fillId="0" borderId="30" xfId="32" applyNumberFormat="1" applyFont="1" applyBorder="1" applyProtection="1"/>
    <xf numFmtId="167" fontId="21" fillId="34" borderId="22" xfId="29" applyNumberFormat="1" applyFont="1" applyFill="1" applyBorder="1" applyAlignment="1" applyProtection="1">
      <alignment vertical="center"/>
    </xf>
    <xf numFmtId="0" fontId="29" fillId="0" borderId="0" xfId="0" applyFont="1" applyProtection="1">
      <protection locked="0"/>
    </xf>
    <xf numFmtId="0" fontId="0" fillId="35" borderId="0" xfId="0" applyFill="1" applyProtection="1">
      <protection locked="0"/>
    </xf>
    <xf numFmtId="0" fontId="3" fillId="36" borderId="21" xfId="0" applyFont="1" applyFill="1" applyBorder="1" applyAlignment="1" applyProtection="1">
      <alignment horizontal="left" vertical="center" indent="1"/>
      <protection locked="0"/>
    </xf>
    <xf numFmtId="2" fontId="3" fillId="36" borderId="21" xfId="46" applyNumberFormat="1" applyFont="1" applyFill="1" applyBorder="1" applyAlignment="1" applyProtection="1">
      <alignment horizontal="left" vertical="center" indent="1"/>
      <protection locked="0"/>
    </xf>
    <xf numFmtId="0" fontId="3" fillId="37" borderId="21" xfId="0" applyFont="1" applyFill="1" applyBorder="1" applyAlignment="1" applyProtection="1">
      <alignment horizontal="left" vertical="center" indent="1"/>
      <protection locked="0"/>
    </xf>
    <xf numFmtId="0" fontId="3" fillId="37" borderId="21" xfId="0" applyFont="1" applyFill="1" applyBorder="1" applyAlignment="1" applyProtection="1">
      <alignment horizontal="center" vertical="center"/>
    </xf>
    <xf numFmtId="0" fontId="3" fillId="37" borderId="21" xfId="0" applyFont="1" applyFill="1" applyBorder="1" applyAlignment="1" applyProtection="1">
      <alignment horizontal="center" vertical="center"/>
      <protection locked="0"/>
    </xf>
    <xf numFmtId="9" fontId="3" fillId="37" borderId="21" xfId="0" applyNumberFormat="1" applyFont="1" applyFill="1" applyBorder="1" applyAlignment="1" applyProtection="1">
      <alignment horizontal="left" vertical="center" indent="1"/>
      <protection locked="0"/>
    </xf>
    <xf numFmtId="0" fontId="0" fillId="37" borderId="37" xfId="0" applyFill="1" applyBorder="1" applyProtection="1">
      <protection locked="0"/>
    </xf>
    <xf numFmtId="0" fontId="0" fillId="37" borderId="22" xfId="0" applyFill="1" applyBorder="1" applyProtection="1">
      <protection locked="0"/>
    </xf>
    <xf numFmtId="0" fontId="3" fillId="37" borderId="22" xfId="1" applyFont="1" applyFill="1" applyBorder="1" applyProtection="1">
      <protection locked="0"/>
    </xf>
    <xf numFmtId="169" fontId="0" fillId="37" borderId="22" xfId="0" applyNumberFormat="1" applyFill="1" applyBorder="1" applyProtection="1"/>
    <xf numFmtId="167" fontId="3" fillId="37" borderId="38" xfId="29" applyNumberFormat="1" applyFont="1" applyFill="1" applyBorder="1" applyAlignment="1" applyProtection="1">
      <alignment horizontal="right" vertical="center"/>
    </xf>
    <xf numFmtId="169" fontId="0" fillId="38" borderId="39" xfId="0" applyNumberFormat="1" applyFill="1" applyBorder="1" applyProtection="1"/>
    <xf numFmtId="0" fontId="0" fillId="37" borderId="28" xfId="0" applyFill="1" applyBorder="1" applyProtection="1">
      <protection locked="0"/>
    </xf>
    <xf numFmtId="0" fontId="0" fillId="37" borderId="29" xfId="0" applyFill="1" applyBorder="1" applyProtection="1">
      <protection locked="0"/>
    </xf>
    <xf numFmtId="169" fontId="0" fillId="37" borderId="29" xfId="0" applyNumberFormat="1" applyFill="1" applyBorder="1" applyProtection="1"/>
    <xf numFmtId="167" fontId="3" fillId="37" borderId="35" xfId="29" applyNumberFormat="1" applyFont="1" applyFill="1" applyBorder="1" applyAlignment="1" applyProtection="1">
      <alignment horizontal="right" vertical="center"/>
    </xf>
    <xf numFmtId="169" fontId="0" fillId="38" borderId="30" xfId="0" applyNumberFormat="1" applyFill="1" applyBorder="1" applyProtection="1"/>
    <xf numFmtId="0" fontId="3" fillId="38" borderId="21" xfId="0" applyFont="1" applyFill="1" applyBorder="1" applyAlignment="1" applyProtection="1">
      <alignment horizontal="left" vertical="center" indent="1"/>
      <protection locked="0"/>
    </xf>
    <xf numFmtId="0" fontId="3" fillId="0" borderId="22" xfId="0" applyFont="1" applyBorder="1" applyProtection="1">
      <protection locked="0"/>
    </xf>
    <xf numFmtId="167" fontId="0" fillId="0" borderId="39" xfId="32" applyNumberFormat="1" applyFont="1" applyBorder="1" applyProtection="1">
      <protection locked="0"/>
    </xf>
    <xf numFmtId="0" fontId="21" fillId="0" borderId="43" xfId="85" applyFont="1" applyFill="1" applyBorder="1" applyAlignment="1" applyProtection="1">
      <alignment horizontal="left" vertical="center" indent="1"/>
      <protection locked="0"/>
    </xf>
    <xf numFmtId="0" fontId="51" fillId="39" borderId="0" xfId="0" applyFont="1" applyFill="1" applyAlignment="1">
      <alignment horizontal="left" vertical="center" wrapText="1"/>
    </xf>
    <xf numFmtId="0" fontId="53" fillId="0" borderId="0" xfId="0" applyFont="1"/>
    <xf numFmtId="169" fontId="3" fillId="0" borderId="0" xfId="1" applyNumberFormat="1" applyFont="1" applyFill="1" applyBorder="1" applyProtection="1"/>
    <xf numFmtId="169" fontId="3" fillId="0" borderId="0" xfId="0" applyNumberFormat="1" applyFont="1" applyFill="1" applyBorder="1" applyProtection="1"/>
    <xf numFmtId="0" fontId="3" fillId="0" borderId="0" xfId="0" applyFont="1" applyFill="1" applyProtection="1">
      <protection locked="0"/>
    </xf>
    <xf numFmtId="0" fontId="21" fillId="0" borderId="27" xfId="0" applyFont="1" applyBorder="1" applyAlignment="1" applyProtection="1">
      <alignment horizontal="center" wrapText="1"/>
      <protection locked="0"/>
    </xf>
    <xf numFmtId="0" fontId="44" fillId="25" borderId="21" xfId="0" applyFont="1" applyFill="1" applyBorder="1" applyAlignment="1">
      <alignment vertical="center" wrapText="1"/>
    </xf>
    <xf numFmtId="0" fontId="3" fillId="0" borderId="21" xfId="0" applyFont="1" applyBorder="1" applyAlignment="1">
      <alignment horizontal="left" vertical="center" wrapText="1" indent="1"/>
    </xf>
    <xf numFmtId="0" fontId="3" fillId="0" borderId="0" xfId="1" applyFont="1" applyBorder="1" applyProtection="1">
      <protection locked="0"/>
    </xf>
    <xf numFmtId="0" fontId="3" fillId="0" borderId="0" xfId="1" applyFont="1" applyBorder="1" applyAlignment="1" applyProtection="1">
      <alignment horizontal="center"/>
      <protection locked="0"/>
    </xf>
    <xf numFmtId="165" fontId="3" fillId="0" borderId="0" xfId="29" applyFont="1" applyBorder="1" applyAlignment="1" applyProtection="1">
      <alignment horizontal="right"/>
      <protection locked="0"/>
    </xf>
    <xf numFmtId="2" fontId="3" fillId="31" borderId="21" xfId="0" applyNumberFormat="1" applyFont="1" applyFill="1" applyBorder="1" applyAlignment="1" applyProtection="1">
      <alignment horizontal="center" vertical="center"/>
    </xf>
    <xf numFmtId="1" fontId="3" fillId="31" borderId="21" xfId="0" applyNumberFormat="1" applyFont="1" applyFill="1" applyBorder="1" applyAlignment="1" applyProtection="1">
      <alignment horizontal="center" vertical="center"/>
      <protection locked="0"/>
    </xf>
    <xf numFmtId="0" fontId="3" fillId="25" borderId="0" xfId="1" applyFont="1" applyFill="1" applyBorder="1" applyProtection="1">
      <protection locked="0"/>
    </xf>
    <xf numFmtId="0" fontId="3" fillId="31" borderId="21" xfId="0" applyFont="1" applyFill="1" applyBorder="1" applyAlignment="1" applyProtection="1">
      <alignment horizontal="center" vertical="center"/>
      <protection locked="0"/>
    </xf>
    <xf numFmtId="0" fontId="3" fillId="31" borderId="21" xfId="0" applyFont="1" applyFill="1" applyBorder="1" applyAlignment="1" applyProtection="1">
      <alignment horizontal="left" vertical="center" wrapText="1" indent="1"/>
      <protection locked="0"/>
    </xf>
    <xf numFmtId="165" fontId="3" fillId="0" borderId="0" xfId="29" applyFont="1" applyBorder="1" applyProtection="1">
      <protection locked="0"/>
    </xf>
    <xf numFmtId="169" fontId="3" fillId="0" borderId="0" xfId="1" applyNumberFormat="1" applyFont="1" applyFill="1" applyBorder="1" applyProtection="1">
      <protection locked="0"/>
    </xf>
    <xf numFmtId="167" fontId="21" fillId="34" borderId="22" xfId="29" applyNumberFormat="1" applyFont="1" applyFill="1" applyBorder="1" applyAlignment="1" applyProtection="1">
      <alignment vertical="center"/>
      <protection locked="0"/>
    </xf>
    <xf numFmtId="0" fontId="3" fillId="31" borderId="21" xfId="0" applyFont="1" applyFill="1" applyBorder="1" applyAlignment="1" applyProtection="1">
      <alignment horizontal="left" vertical="center" indent="1"/>
    </xf>
    <xf numFmtId="2" fontId="3" fillId="31" borderId="21" xfId="46" applyNumberFormat="1" applyFont="1" applyFill="1" applyBorder="1" applyAlignment="1" applyProtection="1">
      <alignment horizontal="left" vertical="center" indent="1"/>
      <protection locked="0"/>
    </xf>
    <xf numFmtId="0" fontId="21" fillId="31" borderId="21" xfId="0" applyFont="1" applyFill="1" applyBorder="1" applyAlignment="1" applyProtection="1">
      <alignment horizontal="left" vertical="center" indent="1"/>
      <protection locked="0"/>
    </xf>
    <xf numFmtId="167" fontId="3" fillId="0" borderId="25" xfId="32" applyNumberFormat="1" applyFont="1" applyBorder="1" applyProtection="1">
      <protection locked="0"/>
    </xf>
    <xf numFmtId="167" fontId="3" fillId="0" borderId="27" xfId="32" applyNumberFormat="1" applyFont="1" applyBorder="1" applyProtection="1">
      <protection locked="0"/>
    </xf>
    <xf numFmtId="0" fontId="3" fillId="0" borderId="29" xfId="1" applyFont="1" applyBorder="1" applyAlignment="1" applyProtection="1">
      <alignment wrapText="1"/>
    </xf>
    <xf numFmtId="167" fontId="3" fillId="0" borderId="30" xfId="32" applyNumberFormat="1" applyFont="1" applyBorder="1" applyProtection="1"/>
    <xf numFmtId="0" fontId="3" fillId="0" borderId="0" xfId="0" quotePrefix="1" applyFont="1" applyAlignment="1">
      <alignment horizontal="left"/>
    </xf>
    <xf numFmtId="0" fontId="3" fillId="0" borderId="0" xfId="0" applyFont="1" applyAlignment="1">
      <alignment horizontal="left"/>
    </xf>
    <xf numFmtId="169" fontId="3" fillId="31" borderId="21" xfId="0" applyNumberFormat="1" applyFont="1" applyFill="1" applyBorder="1" applyAlignment="1" applyProtection="1">
      <alignment horizontal="left" vertical="center" indent="1"/>
      <protection locked="0"/>
    </xf>
    <xf numFmtId="0" fontId="21" fillId="40" borderId="40" xfId="0" applyFont="1" applyFill="1" applyBorder="1" applyAlignment="1" applyProtection="1">
      <alignment horizontal="center" wrapText="1"/>
      <protection locked="0"/>
    </xf>
    <xf numFmtId="0" fontId="21" fillId="40" borderId="41" xfId="0" applyFont="1" applyFill="1" applyBorder="1" applyAlignment="1" applyProtection="1">
      <alignment horizontal="center" wrapText="1"/>
      <protection locked="0"/>
    </xf>
    <xf numFmtId="0" fontId="21" fillId="40" borderId="42" xfId="0" applyFont="1" applyFill="1" applyBorder="1" applyAlignment="1" applyProtection="1">
      <alignment horizontal="center" wrapText="1"/>
      <protection locked="0"/>
    </xf>
    <xf numFmtId="0" fontId="21" fillId="40" borderId="31" xfId="0" applyFont="1" applyFill="1" applyBorder="1" applyProtection="1">
      <protection locked="0"/>
    </xf>
    <xf numFmtId="0" fontId="0" fillId="40" borderId="32" xfId="0" applyFill="1" applyBorder="1" applyProtection="1"/>
    <xf numFmtId="0" fontId="0" fillId="40" borderId="32" xfId="0" applyFill="1" applyBorder="1" applyProtection="1">
      <protection locked="0"/>
    </xf>
    <xf numFmtId="0" fontId="0" fillId="40" borderId="36" xfId="0" applyFill="1" applyBorder="1" applyProtection="1"/>
    <xf numFmtId="167" fontId="0" fillId="40" borderId="32" xfId="0" applyNumberFormat="1" applyFill="1" applyBorder="1" applyProtection="1"/>
    <xf numFmtId="0" fontId="55" fillId="40" borderId="22" xfId="0" applyFont="1" applyFill="1" applyBorder="1" applyAlignment="1" applyProtection="1">
      <alignment horizontal="center" vertical="center" wrapText="1"/>
      <protection locked="0"/>
    </xf>
    <xf numFmtId="0" fontId="55" fillId="40" borderId="22" xfId="0" quotePrefix="1" applyFont="1" applyFill="1" applyBorder="1" applyAlignment="1" applyProtection="1">
      <alignment horizontal="right" vertical="center" wrapText="1"/>
      <protection locked="0"/>
    </xf>
    <xf numFmtId="0" fontId="55" fillId="40" borderId="22" xfId="85" applyFont="1" applyFill="1" applyBorder="1" applyAlignment="1" applyProtection="1">
      <alignment horizontal="center" vertical="center"/>
      <protection locked="0"/>
    </xf>
    <xf numFmtId="0" fontId="55" fillId="40" borderId="22" xfId="85" quotePrefix="1" applyFont="1" applyFill="1" applyBorder="1" applyAlignment="1" applyProtection="1">
      <alignment horizontal="right" vertical="center" wrapText="1"/>
      <protection locked="0"/>
    </xf>
    <xf numFmtId="0" fontId="55" fillId="40" borderId="22" xfId="0" quotePrefix="1" applyFont="1" applyFill="1" applyBorder="1" applyAlignment="1" applyProtection="1">
      <alignment vertical="center" wrapText="1"/>
      <protection locked="0"/>
    </xf>
    <xf numFmtId="0" fontId="55" fillId="40" borderId="22" xfId="0" applyFont="1" applyFill="1" applyBorder="1" applyAlignment="1" applyProtection="1">
      <alignment horizontal="left" vertical="center" wrapText="1" indent="1"/>
      <protection locked="0"/>
    </xf>
    <xf numFmtId="0" fontId="55" fillId="40" borderId="22" xfId="0" applyFont="1" applyFill="1" applyBorder="1" applyAlignment="1" applyProtection="1">
      <alignment horizontal="left" vertical="center" indent="1"/>
      <protection locked="0"/>
    </xf>
    <xf numFmtId="0" fontId="42" fillId="40" borderId="22" xfId="0" quotePrefix="1" applyFont="1" applyFill="1" applyBorder="1" applyAlignment="1" applyProtection="1">
      <alignment horizontal="center" vertical="center" wrapText="1"/>
      <protection locked="0"/>
    </xf>
    <xf numFmtId="0" fontId="55" fillId="40" borderId="22" xfId="0" quotePrefix="1" applyFont="1" applyFill="1" applyBorder="1" applyAlignment="1" applyProtection="1">
      <alignment horizontal="center" vertical="center" wrapText="1"/>
      <protection locked="0"/>
    </xf>
    <xf numFmtId="0" fontId="55" fillId="40" borderId="22" xfId="0" applyFont="1" applyFill="1" applyBorder="1" applyAlignment="1" applyProtection="1">
      <alignment horizontal="center" vertical="center"/>
      <protection locked="0"/>
    </xf>
    <xf numFmtId="0" fontId="55" fillId="40" borderId="44" xfId="0" applyFont="1" applyFill="1" applyBorder="1" applyAlignment="1" applyProtection="1">
      <alignment horizontal="left" vertical="center" wrapText="1" indent="1"/>
      <protection locked="0"/>
    </xf>
    <xf numFmtId="0" fontId="55" fillId="40" borderId="43" xfId="0" quotePrefix="1" applyFont="1" applyFill="1" applyBorder="1" applyAlignment="1" applyProtection="1">
      <alignment horizontal="center" vertical="center" wrapText="1"/>
      <protection locked="0"/>
    </xf>
    <xf numFmtId="0" fontId="55" fillId="40" borderId="22" xfId="29" applyNumberFormat="1" applyFont="1" applyFill="1" applyBorder="1" applyAlignment="1" applyProtection="1">
      <alignment vertical="center"/>
      <protection locked="0"/>
    </xf>
    <xf numFmtId="167" fontId="55" fillId="40" borderId="22" xfId="29" applyNumberFormat="1" applyFont="1" applyFill="1" applyBorder="1" applyAlignment="1" applyProtection="1">
      <alignment vertical="center"/>
      <protection locked="0"/>
    </xf>
    <xf numFmtId="49" fontId="3" fillId="0" borderId="45" xfId="0" applyNumberFormat="1" applyFont="1" applyBorder="1" applyAlignment="1">
      <alignment wrapText="1"/>
    </xf>
    <xf numFmtId="49" fontId="0" fillId="0" borderId="45" xfId="0" applyNumberFormat="1" applyBorder="1" applyAlignment="1"/>
    <xf numFmtId="49" fontId="3" fillId="0" borderId="45" xfId="0" applyNumberFormat="1" applyFont="1" applyBorder="1" applyAlignment="1"/>
    <xf numFmtId="49" fontId="0" fillId="0" borderId="45" xfId="0" applyNumberFormat="1" applyBorder="1" applyAlignment="1">
      <alignment wrapText="1"/>
    </xf>
    <xf numFmtId="0" fontId="43" fillId="30" borderId="45" xfId="0" applyFont="1" applyFill="1" applyBorder="1" applyAlignment="1">
      <alignment horizontal="left" vertical="center" wrapText="1" indent="1"/>
    </xf>
    <xf numFmtId="0" fontId="42" fillId="30" borderId="45" xfId="0" applyFont="1" applyFill="1" applyBorder="1" applyAlignment="1">
      <alignment horizontal="center" vertical="center" wrapText="1"/>
    </xf>
    <xf numFmtId="0" fontId="37" fillId="32" borderId="45" xfId="0" applyFont="1" applyFill="1" applyBorder="1" applyAlignment="1">
      <alignment horizontal="left" vertical="center" wrapText="1" indent="1"/>
    </xf>
    <xf numFmtId="0" fontId="3" fillId="32" borderId="45" xfId="0" applyFont="1" applyFill="1" applyBorder="1" applyAlignment="1">
      <alignment horizontal="left" vertical="center" wrapText="1" indent="2"/>
    </xf>
    <xf numFmtId="0" fontId="45" fillId="25" borderId="45" xfId="0" applyFont="1" applyFill="1" applyBorder="1" applyAlignment="1">
      <alignment horizontal="left" vertical="center" wrapText="1"/>
    </xf>
    <xf numFmtId="0" fontId="45" fillId="25" borderId="45" xfId="0" applyFont="1" applyFill="1" applyBorder="1" applyAlignment="1">
      <alignment vertical="center" wrapText="1"/>
    </xf>
    <xf numFmtId="0" fontId="21" fillId="32" borderId="45" xfId="0" applyFont="1" applyFill="1" applyBorder="1" applyAlignment="1">
      <alignment horizontal="left" vertical="center" wrapText="1" indent="1"/>
    </xf>
    <xf numFmtId="0" fontId="44" fillId="25" borderId="45" xfId="0" applyFont="1" applyFill="1" applyBorder="1" applyAlignment="1">
      <alignment vertical="center" wrapText="1"/>
    </xf>
    <xf numFmtId="0" fontId="3" fillId="33" borderId="45" xfId="0" applyFont="1" applyFill="1" applyBorder="1" applyAlignment="1">
      <alignment horizontal="left" vertical="center" wrapText="1"/>
    </xf>
    <xf numFmtId="16" fontId="3" fillId="33" borderId="45" xfId="0" applyNumberFormat="1" applyFont="1" applyFill="1" applyBorder="1" applyAlignment="1">
      <alignment horizontal="left" vertical="center" wrapText="1"/>
    </xf>
    <xf numFmtId="0" fontId="36" fillId="30" borderId="45" xfId="0" applyFont="1" applyFill="1" applyBorder="1"/>
    <xf numFmtId="168" fontId="42" fillId="30" borderId="45" xfId="0" applyNumberFormat="1" applyFont="1" applyFill="1" applyBorder="1"/>
    <xf numFmtId="0" fontId="21" fillId="0" borderId="45" xfId="0" applyFont="1" applyFill="1" applyBorder="1" applyAlignment="1">
      <alignment horizontal="left" vertical="center" indent="1"/>
    </xf>
    <xf numFmtId="0" fontId="3" fillId="0" borderId="45" xfId="0" applyFont="1" applyFill="1" applyBorder="1" applyAlignment="1">
      <alignment horizontal="left" vertical="center" wrapText="1" indent="1"/>
    </xf>
    <xf numFmtId="0" fontId="28" fillId="0" borderId="45" xfId="0" applyFont="1" applyFill="1" applyBorder="1" applyAlignment="1">
      <alignment vertical="center" wrapText="1"/>
    </xf>
    <xf numFmtId="0" fontId="3" fillId="26" borderId="45" xfId="0" applyFont="1" applyFill="1" applyBorder="1" applyAlignment="1">
      <alignment vertical="center"/>
    </xf>
    <xf numFmtId="0" fontId="3" fillId="0" borderId="45" xfId="0" applyFont="1" applyBorder="1" applyAlignment="1">
      <alignment vertical="center"/>
    </xf>
    <xf numFmtId="0" fontId="3" fillId="0" borderId="45" xfId="0" applyFont="1" applyFill="1" applyBorder="1" applyAlignment="1">
      <alignment horizontal="left" vertical="center" indent="1"/>
    </xf>
    <xf numFmtId="0" fontId="3" fillId="0" borderId="45" xfId="0" applyFont="1" applyFill="1" applyBorder="1" applyAlignment="1">
      <alignment vertical="center"/>
    </xf>
    <xf numFmtId="0" fontId="3" fillId="0" borderId="45" xfId="0" applyFont="1" applyFill="1" applyBorder="1" applyAlignment="1">
      <alignment vertical="center" wrapText="1"/>
    </xf>
    <xf numFmtId="0" fontId="36" fillId="30" borderId="45" xfId="0" applyFont="1" applyFill="1" applyBorder="1" applyAlignment="1">
      <alignment vertical="center"/>
    </xf>
    <xf numFmtId="168" fontId="42" fillId="30" borderId="45" xfId="0" applyNumberFormat="1" applyFont="1" applyFill="1" applyBorder="1" applyAlignment="1">
      <alignment vertical="center"/>
    </xf>
    <xf numFmtId="0" fontId="21" fillId="0" borderId="45" xfId="0" applyFont="1" applyFill="1" applyBorder="1" applyAlignment="1">
      <alignment horizontal="left" vertical="center" wrapText="1" indent="1"/>
    </xf>
    <xf numFmtId="0" fontId="3" fillId="27" borderId="45" xfId="0" applyFont="1" applyFill="1" applyBorder="1" applyAlignment="1">
      <alignment vertical="center"/>
    </xf>
    <xf numFmtId="0" fontId="46" fillId="0" borderId="45" xfId="0" applyFont="1" applyFill="1" applyBorder="1" applyAlignment="1">
      <alignment horizontal="left" vertical="center" indent="1"/>
    </xf>
    <xf numFmtId="0" fontId="31" fillId="28" borderId="45" xfId="0" applyFont="1" applyFill="1" applyBorder="1" applyAlignment="1">
      <alignment vertical="center" wrapText="1"/>
    </xf>
    <xf numFmtId="0" fontId="3" fillId="28" borderId="45" xfId="0" applyFont="1" applyFill="1" applyBorder="1" applyAlignment="1">
      <alignment vertical="center"/>
    </xf>
    <xf numFmtId="0" fontId="41" fillId="0" borderId="45" xfId="0" applyFont="1" applyFill="1" applyBorder="1" applyAlignment="1">
      <alignment horizontal="left" vertical="center" indent="1"/>
    </xf>
    <xf numFmtId="0" fontId="31" fillId="29" borderId="45" xfId="0" applyFont="1" applyFill="1" applyBorder="1" applyAlignment="1">
      <alignment vertical="center" wrapText="1"/>
    </xf>
    <xf numFmtId="0" fontId="31" fillId="0" borderId="45" xfId="0" applyFont="1" applyFill="1" applyBorder="1" applyAlignment="1">
      <alignment vertical="center" wrapText="1"/>
    </xf>
    <xf numFmtId="0" fontId="28" fillId="0" borderId="45" xfId="0" applyFont="1" applyFill="1" applyBorder="1" applyAlignment="1">
      <alignment vertical="center"/>
    </xf>
    <xf numFmtId="0" fontId="3" fillId="29" borderId="45" xfId="0" applyFont="1" applyFill="1" applyBorder="1" applyAlignment="1">
      <alignment vertical="center"/>
    </xf>
    <xf numFmtId="0" fontId="3" fillId="0" borderId="45" xfId="0" applyFont="1" applyBorder="1" applyAlignment="1">
      <alignment horizontal="left" vertical="center" indent="1"/>
    </xf>
    <xf numFmtId="0" fontId="3" fillId="0" borderId="45" xfId="1" applyFont="1" applyBorder="1" applyProtection="1">
      <protection locked="0"/>
    </xf>
    <xf numFmtId="169" fontId="3" fillId="0" borderId="45" xfId="1" applyNumberFormat="1" applyFont="1" applyBorder="1" applyProtection="1">
      <protection locked="0"/>
    </xf>
    <xf numFmtId="169" fontId="0" fillId="0" borderId="45" xfId="0" applyNumberFormat="1" applyBorder="1" applyProtection="1">
      <protection locked="0"/>
    </xf>
    <xf numFmtId="169" fontId="3" fillId="0" borderId="45" xfId="0" applyNumberFormat="1" applyFont="1" applyBorder="1" applyProtection="1">
      <protection locked="0"/>
    </xf>
    <xf numFmtId="0" fontId="0" fillId="0" borderId="45" xfId="0" applyBorder="1" applyProtection="1">
      <protection locked="0"/>
    </xf>
    <xf numFmtId="0" fontId="3" fillId="0" borderId="45" xfId="0" applyFont="1" applyBorder="1" applyProtection="1">
      <protection locked="0"/>
    </xf>
    <xf numFmtId="0" fontId="3" fillId="37" borderId="45" xfId="1" applyFont="1" applyFill="1" applyBorder="1" applyProtection="1">
      <protection locked="0"/>
    </xf>
    <xf numFmtId="169" fontId="3" fillId="37" borderId="45" xfId="1" applyNumberFormat="1" applyFont="1" applyFill="1" applyBorder="1" applyProtection="1">
      <protection locked="0"/>
    </xf>
    <xf numFmtId="169" fontId="0" fillId="37" borderId="45" xfId="0" applyNumberFormat="1" applyFill="1" applyBorder="1" applyProtection="1">
      <protection locked="0"/>
    </xf>
    <xf numFmtId="0" fontId="54" fillId="40" borderId="45" xfId="1" applyFont="1" applyFill="1" applyBorder="1" applyProtection="1">
      <protection locked="0"/>
    </xf>
    <xf numFmtId="169" fontId="54" fillId="40" borderId="45" xfId="1" applyNumberFormat="1" applyFont="1" applyFill="1" applyBorder="1" applyProtection="1"/>
    <xf numFmtId="3" fontId="3" fillId="0" borderId="45" xfId="1" applyNumberFormat="1" applyFont="1" applyFill="1" applyBorder="1" applyProtection="1"/>
    <xf numFmtId="0" fontId="21" fillId="0" borderId="45" xfId="0" applyFont="1" applyBorder="1" applyAlignment="1" applyProtection="1">
      <alignment wrapText="1"/>
      <protection locked="0"/>
    </xf>
    <xf numFmtId="0" fontId="21" fillId="0" borderId="45" xfId="0" applyFont="1" applyBorder="1" applyProtection="1">
      <protection locked="0"/>
    </xf>
    <xf numFmtId="169" fontId="3" fillId="31" borderId="45" xfId="0" applyNumberFormat="1" applyFont="1" applyFill="1" applyBorder="1" applyAlignment="1" applyProtection="1">
      <alignment horizontal="center" vertical="center"/>
      <protection locked="0"/>
    </xf>
    <xf numFmtId="169" fontId="3" fillId="0" borderId="45" xfId="1" applyNumberFormat="1" applyFont="1" applyBorder="1" applyProtection="1"/>
    <xf numFmtId="0" fontId="3" fillId="0" borderId="45" xfId="0" applyFont="1" applyBorder="1" applyAlignment="1" applyProtection="1">
      <alignment horizontal="right" vertical="center"/>
      <protection locked="0"/>
    </xf>
    <xf numFmtId="169" fontId="3" fillId="0" borderId="45" xfId="0" applyNumberFormat="1" applyFont="1" applyBorder="1" applyAlignment="1" applyProtection="1">
      <alignment horizontal="right" vertical="center"/>
    </xf>
    <xf numFmtId="169" fontId="0" fillId="0" borderId="45" xfId="0" applyNumberFormat="1" applyBorder="1" applyProtection="1"/>
    <xf numFmtId="0" fontId="55" fillId="40" borderId="45" xfId="0" applyFont="1" applyFill="1" applyBorder="1" applyAlignment="1" applyProtection="1">
      <alignment horizontal="left" vertical="center" wrapText="1" indent="1"/>
      <protection locked="0"/>
    </xf>
    <xf numFmtId="167" fontId="3" fillId="31" borderId="45" xfId="29" applyNumberFormat="1" applyFont="1" applyFill="1" applyBorder="1" applyAlignment="1" applyProtection="1">
      <alignment horizontal="right" vertical="center"/>
    </xf>
    <xf numFmtId="167" fontId="3" fillId="37" borderId="45" xfId="29" applyNumberFormat="1" applyFont="1" applyFill="1" applyBorder="1" applyAlignment="1" applyProtection="1">
      <alignment horizontal="right" vertical="center"/>
    </xf>
    <xf numFmtId="0" fontId="55" fillId="40" borderId="45" xfId="0" applyFont="1" applyFill="1" applyBorder="1" applyAlignment="1" applyProtection="1">
      <alignment horizontal="left" vertical="center" indent="1"/>
      <protection locked="0"/>
    </xf>
    <xf numFmtId="0" fontId="42" fillId="40" borderId="45" xfId="0" applyFont="1" applyFill="1" applyBorder="1" applyAlignment="1" applyProtection="1">
      <alignment horizontal="center" vertical="center"/>
      <protection locked="0"/>
    </xf>
    <xf numFmtId="167" fontId="21" fillId="34" borderId="45" xfId="29" applyNumberFormat="1" applyFont="1" applyFill="1" applyBorder="1" applyAlignment="1" applyProtection="1">
      <alignment horizontal="right" vertical="center"/>
    </xf>
    <xf numFmtId="0" fontId="21" fillId="0" borderId="45" xfId="0" applyFont="1" applyFill="1" applyBorder="1" applyAlignment="1" applyProtection="1">
      <alignment horizontal="left" vertical="center" indent="1"/>
      <protection locked="0"/>
    </xf>
    <xf numFmtId="0" fontId="42" fillId="0" borderId="45" xfId="0" applyFont="1" applyFill="1" applyBorder="1" applyAlignment="1" applyProtection="1">
      <alignment horizontal="center" vertical="center"/>
      <protection locked="0"/>
    </xf>
    <xf numFmtId="0" fontId="3" fillId="31" borderId="45" xfId="0" applyFont="1" applyFill="1" applyBorder="1" applyAlignment="1" applyProtection="1">
      <alignment horizontal="left" vertical="center" indent="1"/>
      <protection locked="0"/>
    </xf>
    <xf numFmtId="2" fontId="3" fillId="31" borderId="45" xfId="0" applyNumberFormat="1" applyFont="1" applyFill="1" applyBorder="1" applyAlignment="1" applyProtection="1">
      <alignment horizontal="center" vertical="center"/>
    </xf>
    <xf numFmtId="1" fontId="3" fillId="31" borderId="45" xfId="0" applyNumberFormat="1" applyFont="1" applyFill="1" applyBorder="1" applyAlignment="1" applyProtection="1">
      <alignment horizontal="center" vertical="center"/>
      <protection locked="0"/>
    </xf>
    <xf numFmtId="167" fontId="3" fillId="31" borderId="45" xfId="32" applyNumberFormat="1" applyFont="1" applyFill="1" applyBorder="1" applyAlignment="1" applyProtection="1">
      <alignment horizontal="right" vertical="center"/>
    </xf>
    <xf numFmtId="0" fontId="3" fillId="37" borderId="45" xfId="0" applyFont="1" applyFill="1" applyBorder="1" applyAlignment="1" applyProtection="1">
      <alignment horizontal="left" vertical="center" indent="1"/>
      <protection locked="0"/>
    </xf>
    <xf numFmtId="0" fontId="3" fillId="37" borderId="45" xfId="0" applyFont="1" applyFill="1" applyBorder="1" applyAlignment="1" applyProtection="1">
      <alignment horizontal="center" vertical="center"/>
    </xf>
    <xf numFmtId="0" fontId="3" fillId="37" borderId="45" xfId="0" applyFont="1" applyFill="1" applyBorder="1" applyAlignment="1" applyProtection="1">
      <alignment horizontal="center" vertical="center"/>
      <protection locked="0"/>
    </xf>
    <xf numFmtId="167" fontId="3" fillId="37" borderId="45" xfId="32" applyNumberFormat="1" applyFont="1" applyFill="1" applyBorder="1" applyAlignment="1" applyProtection="1">
      <alignment horizontal="right" vertical="center"/>
    </xf>
    <xf numFmtId="0" fontId="42" fillId="40" borderId="45" xfId="85" applyFont="1" applyFill="1" applyBorder="1" applyAlignment="1" applyProtection="1">
      <alignment horizontal="center" vertical="center"/>
      <protection locked="0"/>
    </xf>
    <xf numFmtId="0" fontId="55" fillId="40" borderId="45" xfId="85" applyFont="1" applyFill="1" applyBorder="1" applyAlignment="1" applyProtection="1">
      <alignment horizontal="left" vertical="center" indent="1"/>
      <protection locked="0"/>
    </xf>
    <xf numFmtId="0" fontId="3" fillId="31" borderId="45" xfId="85" applyFont="1" applyFill="1" applyBorder="1" applyAlignment="1" applyProtection="1">
      <alignment horizontal="left" vertical="center" indent="1"/>
      <protection locked="0"/>
    </xf>
    <xf numFmtId="169" fontId="3" fillId="31" borderId="45" xfId="85" applyNumberFormat="1" applyFont="1" applyFill="1" applyBorder="1" applyAlignment="1" applyProtection="1">
      <alignment horizontal="center" vertical="center"/>
      <protection locked="0"/>
    </xf>
    <xf numFmtId="0" fontId="3" fillId="31" borderId="45" xfId="85" applyFont="1" applyFill="1" applyBorder="1" applyAlignment="1" applyProtection="1">
      <alignment horizontal="center" vertical="center"/>
      <protection locked="0"/>
    </xf>
    <xf numFmtId="0" fontId="3" fillId="37" borderId="45" xfId="85" applyFont="1" applyFill="1" applyBorder="1" applyAlignment="1" applyProtection="1">
      <alignment horizontal="left" vertical="center" indent="1"/>
      <protection locked="0"/>
    </xf>
    <xf numFmtId="169" fontId="3" fillId="37" borderId="45" xfId="85" applyNumberFormat="1" applyFont="1" applyFill="1" applyBorder="1" applyAlignment="1" applyProtection="1">
      <alignment horizontal="center" vertical="center"/>
      <protection locked="0"/>
    </xf>
    <xf numFmtId="0" fontId="3" fillId="37" borderId="45" xfId="85" applyFont="1" applyFill="1" applyBorder="1" applyAlignment="1" applyProtection="1">
      <alignment horizontal="center" vertical="center"/>
      <protection locked="0"/>
    </xf>
    <xf numFmtId="0" fontId="55" fillId="40" borderId="45" xfId="85" applyFont="1" applyFill="1" applyBorder="1" applyAlignment="1" applyProtection="1">
      <alignment horizontal="center" vertical="center"/>
      <protection locked="0"/>
    </xf>
    <xf numFmtId="0" fontId="55" fillId="40" borderId="45" xfId="85" applyFont="1" applyFill="1" applyBorder="1" applyAlignment="1" applyProtection="1">
      <alignment horizontal="center" vertical="center" wrapText="1"/>
      <protection locked="0"/>
    </xf>
    <xf numFmtId="167" fontId="3" fillId="31" borderId="45" xfId="85" applyNumberFormat="1" applyFont="1" applyFill="1" applyBorder="1" applyAlignment="1" applyProtection="1">
      <alignment horizontal="center" vertical="center"/>
    </xf>
    <xf numFmtId="9" fontId="3" fillId="31" borderId="45" xfId="85" applyNumberFormat="1" applyFont="1" applyFill="1" applyBorder="1" applyAlignment="1" applyProtection="1">
      <alignment horizontal="center" vertical="center"/>
      <protection locked="0"/>
    </xf>
    <xf numFmtId="169" fontId="3" fillId="31" borderId="45" xfId="32" applyNumberFormat="1" applyFont="1" applyFill="1" applyBorder="1" applyAlignment="1" applyProtection="1">
      <alignment horizontal="right" vertical="center"/>
    </xf>
    <xf numFmtId="167" fontId="3" fillId="37" borderId="45" xfId="85" applyNumberFormat="1" applyFont="1" applyFill="1" applyBorder="1" applyAlignment="1" applyProtection="1">
      <alignment horizontal="center" vertical="center"/>
    </xf>
    <xf numFmtId="169" fontId="3" fillId="37" borderId="45" xfId="32" applyNumberFormat="1" applyFont="1" applyFill="1" applyBorder="1" applyAlignment="1" applyProtection="1">
      <alignment horizontal="right" vertical="center"/>
    </xf>
    <xf numFmtId="169" fontId="3" fillId="31" borderId="45" xfId="29" applyNumberFormat="1" applyFont="1" applyFill="1" applyBorder="1" applyAlignment="1" applyProtection="1">
      <alignment vertical="center"/>
    </xf>
    <xf numFmtId="167" fontId="3" fillId="31" borderId="45" xfId="29" applyNumberFormat="1" applyFont="1" applyFill="1" applyBorder="1" applyAlignment="1" applyProtection="1">
      <alignment vertical="center"/>
    </xf>
    <xf numFmtId="167" fontId="3" fillId="37" borderId="45" xfId="29" applyNumberFormat="1" applyFont="1" applyFill="1" applyBorder="1" applyAlignment="1" applyProtection="1">
      <alignment vertical="center"/>
    </xf>
    <xf numFmtId="167" fontId="21" fillId="34" borderId="45" xfId="29" applyNumberFormat="1" applyFont="1" applyFill="1" applyBorder="1" applyAlignment="1" applyProtection="1">
      <alignment vertical="center"/>
    </xf>
    <xf numFmtId="169" fontId="3" fillId="37" borderId="45" xfId="29" applyNumberFormat="1" applyFont="1" applyFill="1" applyBorder="1" applyAlignment="1" applyProtection="1">
      <alignment vertical="center"/>
    </xf>
    <xf numFmtId="167" fontId="3" fillId="31" borderId="45" xfId="0" applyNumberFormat="1" applyFont="1" applyFill="1" applyBorder="1" applyAlignment="1" applyProtection="1">
      <alignment horizontal="left" vertical="center" indent="1"/>
    </xf>
    <xf numFmtId="167" fontId="3" fillId="37" borderId="45" xfId="0" applyNumberFormat="1" applyFont="1" applyFill="1" applyBorder="1" applyAlignment="1" applyProtection="1">
      <alignment horizontal="left" vertical="center" indent="1"/>
    </xf>
    <xf numFmtId="0" fontId="42" fillId="34" borderId="45" xfId="0" applyFont="1" applyFill="1" applyBorder="1" applyAlignment="1" applyProtection="1">
      <alignment horizontal="left" vertical="center" indent="1"/>
      <protection locked="0"/>
    </xf>
    <xf numFmtId="167" fontId="3" fillId="36" borderId="45" xfId="29" applyNumberFormat="1" applyFont="1" applyFill="1" applyBorder="1" applyAlignment="1" applyProtection="1">
      <alignment vertical="center"/>
    </xf>
    <xf numFmtId="2" fontId="3" fillId="31" borderId="45" xfId="46" applyNumberFormat="1" applyFont="1" applyFill="1" applyBorder="1" applyAlignment="1" applyProtection="1">
      <alignment horizontal="left" vertical="center" indent="1"/>
      <protection locked="0"/>
    </xf>
    <xf numFmtId="0" fontId="3" fillId="36" borderId="45" xfId="0" applyFont="1" applyFill="1" applyBorder="1" applyAlignment="1" applyProtection="1">
      <alignment horizontal="left" vertical="center" indent="1"/>
      <protection locked="0"/>
    </xf>
    <xf numFmtId="2" fontId="3" fillId="36" borderId="45" xfId="46" applyNumberFormat="1" applyFont="1" applyFill="1" applyBorder="1" applyAlignment="1" applyProtection="1">
      <alignment horizontal="left" vertical="center" indent="1"/>
      <protection locked="0"/>
    </xf>
    <xf numFmtId="10" fontId="3" fillId="31" borderId="45" xfId="46" applyNumberFormat="1" applyFont="1" applyFill="1" applyBorder="1" applyAlignment="1" applyProtection="1">
      <alignment horizontal="left" vertical="center" indent="1"/>
      <protection locked="0"/>
    </xf>
    <xf numFmtId="167" fontId="3" fillId="36" borderId="45" xfId="0" applyNumberFormat="1" applyFont="1" applyFill="1" applyBorder="1" applyAlignment="1" applyProtection="1">
      <alignment horizontal="left" vertical="center" indent="1"/>
    </xf>
    <xf numFmtId="10" fontId="3" fillId="36" borderId="45" xfId="46" applyNumberFormat="1" applyFont="1" applyFill="1" applyBorder="1" applyAlignment="1" applyProtection="1">
      <alignment horizontal="left" vertical="center" indent="1"/>
      <protection locked="0"/>
    </xf>
    <xf numFmtId="0" fontId="55" fillId="40" borderId="45" xfId="0" applyFont="1" applyFill="1" applyBorder="1" applyAlignment="1" applyProtection="1">
      <alignment horizontal="center" vertical="center"/>
      <protection locked="0"/>
    </xf>
    <xf numFmtId="9" fontId="3" fillId="31" borderId="45" xfId="46" applyFont="1" applyFill="1" applyBorder="1" applyAlignment="1" applyProtection="1">
      <alignment horizontal="left" vertical="center" indent="1"/>
      <protection locked="0"/>
    </xf>
    <xf numFmtId="9" fontId="3" fillId="36" borderId="45" xfId="46" applyFont="1" applyFill="1" applyBorder="1" applyAlignment="1" applyProtection="1">
      <alignment horizontal="left" vertical="center" indent="1"/>
      <protection locked="0"/>
    </xf>
    <xf numFmtId="0" fontId="3" fillId="31" borderId="45" xfId="29" applyNumberFormat="1" applyFont="1" applyFill="1" applyBorder="1" applyAlignment="1" applyProtection="1">
      <alignment vertical="center"/>
      <protection locked="0"/>
    </xf>
    <xf numFmtId="167" fontId="3" fillId="31" borderId="45" xfId="29" applyNumberFormat="1" applyFont="1" applyFill="1" applyBorder="1" applyAlignment="1" applyProtection="1">
      <alignment vertical="center"/>
      <protection locked="0"/>
    </xf>
    <xf numFmtId="0" fontId="3" fillId="38" borderId="45" xfId="29" applyNumberFormat="1" applyFont="1" applyFill="1" applyBorder="1" applyAlignment="1" applyProtection="1">
      <alignment vertical="center"/>
      <protection locked="0"/>
    </xf>
    <xf numFmtId="167" fontId="3" fillId="38" borderId="45" xfId="29" applyNumberFormat="1" applyFont="1" applyFill="1" applyBorder="1" applyAlignment="1" applyProtection="1">
      <alignment vertical="center"/>
      <protection locked="0"/>
    </xf>
    <xf numFmtId="167" fontId="3" fillId="38" borderId="45" xfId="29" applyNumberFormat="1" applyFont="1" applyFill="1" applyBorder="1" applyAlignment="1" applyProtection="1">
      <alignment vertical="center"/>
    </xf>
    <xf numFmtId="167" fontId="55" fillId="40" borderId="45" xfId="29" applyNumberFormat="1" applyFont="1" applyFill="1" applyBorder="1" applyAlignment="1" applyProtection="1">
      <alignment vertical="center"/>
      <protection locked="0"/>
    </xf>
    <xf numFmtId="0" fontId="3" fillId="31" borderId="45" xfId="29" applyNumberFormat="1" applyFont="1" applyFill="1" applyBorder="1" applyAlignment="1" applyProtection="1">
      <alignment vertical="center"/>
    </xf>
    <xf numFmtId="0" fontId="3" fillId="38" borderId="45" xfId="29" applyNumberFormat="1" applyFont="1" applyFill="1" applyBorder="1" applyAlignment="1" applyProtection="1">
      <alignment vertical="center"/>
    </xf>
    <xf numFmtId="0" fontId="3" fillId="38" borderId="45" xfId="0" applyFont="1" applyFill="1" applyBorder="1" applyAlignment="1" applyProtection="1">
      <alignment horizontal="left" vertical="center" indent="1"/>
      <protection locked="0"/>
    </xf>
    <xf numFmtId="169" fontId="3" fillId="31" borderId="45" xfId="0" applyNumberFormat="1" applyFont="1" applyFill="1" applyBorder="1" applyAlignment="1" applyProtection="1">
      <alignment horizontal="left" vertical="center" indent="1"/>
      <protection locked="0"/>
    </xf>
    <xf numFmtId="169" fontId="0" fillId="0" borderId="0" xfId="0" applyNumberFormat="1" applyProtection="1">
      <protection locked="0"/>
    </xf>
    <xf numFmtId="0" fontId="50" fillId="35" borderId="0" xfId="0" applyFont="1" applyFill="1" applyAlignment="1" applyProtection="1">
      <alignment wrapText="1"/>
      <protection locked="0"/>
    </xf>
    <xf numFmtId="0" fontId="3" fillId="0" borderId="0" xfId="0" applyFont="1" applyBorder="1"/>
    <xf numFmtId="0" fontId="3" fillId="0" borderId="37" xfId="0" applyFont="1" applyBorder="1" applyAlignment="1" applyProtection="1">
      <alignment horizontal="left"/>
      <protection locked="0"/>
    </xf>
    <xf numFmtId="0" fontId="3" fillId="0" borderId="22" xfId="1" applyFont="1" applyBorder="1" applyProtection="1">
      <protection locked="0"/>
    </xf>
    <xf numFmtId="169" fontId="3" fillId="0" borderId="22" xfId="1" applyNumberFormat="1" applyFont="1" applyBorder="1" applyProtection="1"/>
    <xf numFmtId="167" fontId="3" fillId="0" borderId="38" xfId="29" applyNumberFormat="1" applyFont="1" applyFill="1" applyBorder="1" applyAlignment="1" applyProtection="1">
      <alignment horizontal="right" vertical="center"/>
    </xf>
    <xf numFmtId="169" fontId="0" fillId="31" borderId="39" xfId="0" applyNumberFormat="1" applyFill="1" applyBorder="1" applyProtection="1"/>
    <xf numFmtId="0" fontId="3" fillId="31" borderId="45" xfId="1" applyFont="1" applyFill="1" applyBorder="1" applyProtection="1">
      <protection locked="0"/>
    </xf>
    <xf numFmtId="169" fontId="3" fillId="31" borderId="45" xfId="1" applyNumberFormat="1" applyFont="1" applyFill="1" applyBorder="1" applyProtection="1"/>
    <xf numFmtId="167" fontId="3" fillId="31" borderId="21" xfId="29" applyNumberFormat="1" applyFont="1" applyFill="1" applyBorder="1" applyAlignment="1" applyProtection="1">
      <alignment horizontal="right" vertical="center"/>
    </xf>
    <xf numFmtId="0" fontId="56" fillId="0" borderId="0" xfId="39" quotePrefix="1" applyFont="1" applyBorder="1" applyAlignment="1" applyProtection="1"/>
    <xf numFmtId="0" fontId="57" fillId="42" borderId="0" xfId="39" applyFont="1" applyFill="1" applyBorder="1" applyAlignment="1" applyProtection="1"/>
    <xf numFmtId="0" fontId="46" fillId="42" borderId="0" xfId="0" applyFont="1" applyFill="1" applyBorder="1"/>
    <xf numFmtId="0" fontId="57" fillId="41" borderId="0" xfId="39" applyFont="1" applyFill="1" applyBorder="1" applyAlignment="1" applyProtection="1"/>
    <xf numFmtId="0" fontId="46" fillId="41" borderId="0" xfId="0" applyFont="1" applyFill="1" applyBorder="1"/>
    <xf numFmtId="0" fontId="46" fillId="43" borderId="0" xfId="0" applyFont="1" applyFill="1" applyBorder="1"/>
    <xf numFmtId="0" fontId="41" fillId="44" borderId="45" xfId="0" applyFont="1" applyFill="1" applyBorder="1" applyAlignment="1" applyProtection="1">
      <alignment horizontal="left" vertical="center" wrapText="1" indent="1"/>
      <protection locked="0"/>
    </xf>
    <xf numFmtId="0" fontId="41" fillId="44" borderId="22" xfId="0" applyFont="1" applyFill="1" applyBorder="1" applyAlignment="1" applyProtection="1">
      <alignment horizontal="center" vertical="center" wrapText="1"/>
      <protection locked="0"/>
    </xf>
    <xf numFmtId="0" fontId="41" fillId="44" borderId="45" xfId="0" applyFont="1" applyFill="1" applyBorder="1" applyAlignment="1" applyProtection="1">
      <alignment horizontal="left" vertical="center" indent="1"/>
      <protection locked="0"/>
    </xf>
    <xf numFmtId="0" fontId="41" fillId="44" borderId="45" xfId="0" applyFont="1" applyFill="1" applyBorder="1" applyAlignment="1" applyProtection="1">
      <alignment horizontal="center" vertical="center"/>
      <protection locked="0"/>
    </xf>
    <xf numFmtId="0" fontId="57" fillId="45" borderId="0" xfId="39" quotePrefix="1" applyFont="1" applyFill="1" applyBorder="1" applyAlignment="1" applyProtection="1"/>
    <xf numFmtId="0" fontId="46" fillId="45" borderId="0" xfId="0" applyFont="1" applyFill="1" applyBorder="1"/>
    <xf numFmtId="0" fontId="57" fillId="46" borderId="0" xfId="39" applyFont="1" applyFill="1" applyAlignment="1" applyProtection="1"/>
    <xf numFmtId="0" fontId="46" fillId="46" borderId="0" xfId="0" applyFont="1" applyFill="1" applyBorder="1"/>
    <xf numFmtId="0" fontId="57" fillId="44" borderId="0" xfId="39" applyFont="1" applyFill="1" applyBorder="1" applyAlignment="1" applyProtection="1"/>
    <xf numFmtId="0" fontId="46" fillId="44" borderId="0" xfId="0" applyFont="1" applyFill="1" applyBorder="1"/>
    <xf numFmtId="0" fontId="57" fillId="47" borderId="0" xfId="39" applyFont="1" applyFill="1" applyBorder="1" applyAlignment="1" applyProtection="1"/>
    <xf numFmtId="0" fontId="46" fillId="47" borderId="0" xfId="0" applyFont="1" applyFill="1" applyBorder="1"/>
    <xf numFmtId="0" fontId="46" fillId="48" borderId="0" xfId="0" applyFont="1" applyFill="1" applyBorder="1"/>
    <xf numFmtId="0" fontId="21" fillId="49" borderId="45" xfId="1" applyFont="1" applyFill="1" applyBorder="1" applyAlignment="1" applyProtection="1">
      <alignment horizontal="center"/>
      <protection locked="0"/>
    </xf>
    <xf numFmtId="0" fontId="21" fillId="49" borderId="45" xfId="1" applyFont="1" applyFill="1" applyBorder="1" applyAlignment="1" applyProtection="1">
      <alignment horizontal="center" wrapText="1"/>
      <protection locked="0"/>
    </xf>
    <xf numFmtId="0" fontId="21" fillId="49" borderId="45" xfId="0" applyFont="1" applyFill="1" applyBorder="1" applyAlignment="1" applyProtection="1">
      <alignment horizontal="center" wrapText="1"/>
      <protection locked="0"/>
    </xf>
    <xf numFmtId="3" fontId="3" fillId="48" borderId="45" xfId="1" applyNumberFormat="1" applyFont="1" applyFill="1" applyBorder="1" applyProtection="1"/>
    <xf numFmtId="0" fontId="21" fillId="44" borderId="31" xfId="0" applyFont="1" applyFill="1" applyBorder="1" applyProtection="1">
      <protection locked="0"/>
    </xf>
    <xf numFmtId="0" fontId="0" fillId="44" borderId="32" xfId="0" applyFill="1" applyBorder="1" applyProtection="1"/>
    <xf numFmtId="0" fontId="0" fillId="44" borderId="32" xfId="0" applyFill="1" applyBorder="1" applyProtection="1">
      <protection locked="0"/>
    </xf>
    <xf numFmtId="167" fontId="0" fillId="44" borderId="36" xfId="0" applyNumberFormat="1" applyFill="1" applyBorder="1" applyProtection="1"/>
    <xf numFmtId="169" fontId="0" fillId="50" borderId="33" xfId="0" applyNumberFormat="1" applyFill="1" applyBorder="1" applyProtection="1"/>
    <xf numFmtId="0" fontId="3" fillId="25" borderId="0" xfId="85" applyFill="1"/>
    <xf numFmtId="0" fontId="33" fillId="25" borderId="0" xfId="85" applyFont="1" applyFill="1" applyAlignment="1">
      <alignment horizontal="left" vertical="center" indent="1"/>
    </xf>
    <xf numFmtId="0" fontId="3" fillId="0" borderId="0" xfId="85" applyFill="1"/>
    <xf numFmtId="0" fontId="58" fillId="0" borderId="0" xfId="85" applyFont="1" applyAlignment="1">
      <alignment horizontal="center" readingOrder="1"/>
    </xf>
    <xf numFmtId="0" fontId="33" fillId="0" borderId="0" xfId="85" quotePrefix="1" applyFont="1" applyFill="1" applyAlignment="1">
      <alignment horizontal="left" vertical="center" indent="1"/>
    </xf>
    <xf numFmtId="0" fontId="40" fillId="0" borderId="0" xfId="86" applyFont="1" applyBorder="1" applyAlignment="1">
      <alignment horizontal="left" vertical="center" indent="1"/>
    </xf>
    <xf numFmtId="0" fontId="3" fillId="0" borderId="0" xfId="86" applyFont="1" applyBorder="1" applyAlignment="1">
      <alignment vertical="center"/>
    </xf>
    <xf numFmtId="166" fontId="3" fillId="0" borderId="0" xfId="29" applyNumberFormat="1" applyFont="1" applyBorder="1" applyAlignment="1">
      <alignment vertical="center"/>
    </xf>
    <xf numFmtId="0" fontId="3" fillId="0" borderId="0" xfId="86" applyFont="1" applyBorder="1"/>
    <xf numFmtId="0" fontId="42" fillId="30" borderId="46" xfId="85" applyFont="1" applyFill="1" applyBorder="1" applyAlignment="1">
      <alignment horizontal="left" vertical="center" wrapText="1" indent="1"/>
    </xf>
    <xf numFmtId="0" fontId="42" fillId="30" borderId="46" xfId="85" applyFont="1" applyFill="1" applyBorder="1" applyAlignment="1">
      <alignment horizontal="center" vertical="center" wrapText="1"/>
    </xf>
    <xf numFmtId="166" fontId="42" fillId="30" borderId="11" xfId="29" applyNumberFormat="1" applyFont="1" applyFill="1" applyBorder="1" applyAlignment="1">
      <alignment horizontal="center" vertical="center" wrapText="1"/>
    </xf>
    <xf numFmtId="0" fontId="3" fillId="0" borderId="0" xfId="85" applyFont="1" applyAlignment="1">
      <alignment vertical="center"/>
    </xf>
    <xf numFmtId="0" fontId="59" fillId="25" borderId="0" xfId="85" applyFont="1" applyFill="1" applyAlignment="1">
      <alignment vertical="center"/>
    </xf>
    <xf numFmtId="0" fontId="3" fillId="0" borderId="0" xfId="85" applyFont="1"/>
    <xf numFmtId="0" fontId="3" fillId="0" borderId="0" xfId="85"/>
    <xf numFmtId="0" fontId="45" fillId="0" borderId="46" xfId="85" applyFont="1" applyFill="1" applyBorder="1" applyAlignment="1">
      <alignment horizontal="left" vertical="center" wrapText="1" indent="1"/>
    </xf>
    <xf numFmtId="167" fontId="45" fillId="0" borderId="11" xfId="29" applyNumberFormat="1" applyFont="1" applyFill="1" applyBorder="1" applyAlignment="1">
      <alignment horizontal="right" vertical="center" wrapText="1"/>
    </xf>
    <xf numFmtId="0" fontId="36" fillId="25" borderId="0" xfId="85" applyFont="1" applyFill="1" applyAlignment="1">
      <alignment vertical="center"/>
    </xf>
    <xf numFmtId="0" fontId="3" fillId="31" borderId="46" xfId="85" applyFont="1" applyFill="1" applyBorder="1" applyAlignment="1">
      <alignment horizontal="left" vertical="center" indent="1"/>
    </xf>
    <xf numFmtId="167" fontId="3" fillId="31" borderId="46" xfId="85" applyNumberFormat="1" applyFont="1" applyFill="1" applyBorder="1" applyAlignment="1">
      <alignment horizontal="right" vertical="center"/>
    </xf>
    <xf numFmtId="167" fontId="3" fillId="34" borderId="11" xfId="29" applyNumberFormat="1" applyFont="1" applyFill="1" applyBorder="1" applyAlignment="1">
      <alignment horizontal="right" vertical="center"/>
    </xf>
    <xf numFmtId="0" fontId="36" fillId="0" borderId="0" xfId="85" applyFont="1" applyAlignment="1">
      <alignment vertical="center"/>
    </xf>
    <xf numFmtId="0" fontId="3" fillId="31" borderId="46" xfId="85" quotePrefix="1" applyFont="1" applyFill="1" applyBorder="1" applyAlignment="1">
      <alignment horizontal="left" vertical="center" indent="1"/>
    </xf>
    <xf numFmtId="167" fontId="3" fillId="31" borderId="46" xfId="85" quotePrefix="1" applyNumberFormat="1" applyFont="1" applyFill="1" applyBorder="1" applyAlignment="1">
      <alignment horizontal="right" vertical="center"/>
    </xf>
    <xf numFmtId="0" fontId="59" fillId="25" borderId="0" xfId="85" applyFont="1" applyFill="1" applyAlignment="1">
      <alignment vertical="center" wrapText="1"/>
    </xf>
    <xf numFmtId="0" fontId="21" fillId="34" borderId="46" xfId="85" applyFont="1" applyFill="1" applyBorder="1" applyAlignment="1">
      <alignment horizontal="left" vertical="center" wrapText="1" indent="1"/>
    </xf>
    <xf numFmtId="167" fontId="21" fillId="34" borderId="46" xfId="29" applyNumberFormat="1" applyFont="1" applyFill="1" applyBorder="1" applyAlignment="1">
      <alignment vertical="center"/>
    </xf>
    <xf numFmtId="167" fontId="21" fillId="34" borderId="11" xfId="29" applyNumberFormat="1" applyFont="1" applyFill="1" applyBorder="1" applyAlignment="1">
      <alignment vertical="center"/>
    </xf>
    <xf numFmtId="0" fontId="42" fillId="30" borderId="45" xfId="85" applyFont="1" applyFill="1" applyBorder="1" applyAlignment="1">
      <alignment horizontal="left" vertical="center" wrapText="1" indent="1"/>
    </xf>
    <xf numFmtId="9" fontId="21" fillId="31" borderId="45" xfId="29" applyNumberFormat="1" applyFont="1" applyFill="1" applyBorder="1" applyAlignment="1">
      <alignment vertical="center"/>
    </xf>
    <xf numFmtId="42" fontId="42" fillId="30" borderId="45" xfId="29" applyNumberFormat="1" applyFont="1" applyFill="1" applyBorder="1" applyAlignment="1">
      <alignment vertical="center" wrapText="1"/>
    </xf>
    <xf numFmtId="167" fontId="42" fillId="30" borderId="45" xfId="29" applyNumberFormat="1" applyFont="1" applyFill="1" applyBorder="1" applyAlignment="1">
      <alignment vertical="center"/>
    </xf>
    <xf numFmtId="166" fontId="3" fillId="0" borderId="0" xfId="29" applyNumberFormat="1" applyFont="1" applyAlignment="1">
      <alignment vertical="center"/>
    </xf>
    <xf numFmtId="0" fontId="59" fillId="25" borderId="0" xfId="85" applyFont="1" applyFill="1"/>
    <xf numFmtId="0" fontId="3" fillId="0" borderId="0" xfId="85" applyFont="1" applyAlignment="1">
      <alignment horizontal="left" vertical="center" indent="1"/>
    </xf>
    <xf numFmtId="0" fontId="42" fillId="30" borderId="47" xfId="85" applyFont="1" applyFill="1" applyBorder="1" applyAlignment="1">
      <alignment horizontal="center" vertical="center" wrapText="1"/>
    </xf>
    <xf numFmtId="3" fontId="42" fillId="30" borderId="46" xfId="85" applyNumberFormat="1" applyFont="1" applyFill="1" applyBorder="1" applyAlignment="1">
      <alignment horizontal="center" vertical="center" wrapText="1"/>
    </xf>
    <xf numFmtId="0" fontId="42" fillId="30" borderId="11" xfId="85" applyFont="1" applyFill="1" applyBorder="1" applyAlignment="1">
      <alignment horizontal="center" vertical="center" wrapText="1"/>
    </xf>
    <xf numFmtId="0" fontId="42" fillId="30" borderId="45" xfId="85" applyFont="1" applyFill="1" applyBorder="1" applyAlignment="1">
      <alignment horizontal="center" vertical="center" wrapText="1"/>
    </xf>
    <xf numFmtId="167" fontId="45" fillId="0" borderId="47" xfId="85" applyNumberFormat="1" applyFont="1" applyFill="1" applyBorder="1" applyAlignment="1">
      <alignment horizontal="right" vertical="center" wrapText="1"/>
    </xf>
    <xf numFmtId="10" fontId="45" fillId="0" borderId="46" xfId="85" applyNumberFormat="1" applyFont="1" applyFill="1" applyBorder="1" applyAlignment="1">
      <alignment horizontal="right" vertical="center" wrapText="1"/>
    </xf>
    <xf numFmtId="9" fontId="21" fillId="31" borderId="48" xfId="29" applyNumberFormat="1" applyFont="1" applyFill="1" applyBorder="1" applyAlignment="1">
      <alignment vertical="center"/>
    </xf>
    <xf numFmtId="167" fontId="21" fillId="0" borderId="0" xfId="29" applyNumberFormat="1" applyFont="1" applyFill="1" applyBorder="1" applyAlignment="1">
      <alignment vertical="center"/>
    </xf>
    <xf numFmtId="167" fontId="42" fillId="30" borderId="44" xfId="29" applyNumberFormat="1" applyFont="1" applyFill="1" applyBorder="1" applyAlignment="1">
      <alignment vertical="center"/>
    </xf>
    <xf numFmtId="167" fontId="21" fillId="34" borderId="44" xfId="29" applyNumberFormat="1" applyFont="1" applyFill="1" applyBorder="1" applyAlignment="1">
      <alignment vertical="center"/>
    </xf>
    <xf numFmtId="0" fontId="40" fillId="0" borderId="0" xfId="86" applyFont="1" applyFill="1" applyBorder="1" applyAlignment="1">
      <alignment horizontal="left" vertical="center" indent="1"/>
    </xf>
    <xf numFmtId="0" fontId="3" fillId="0" borderId="0" xfId="86" applyFont="1" applyFill="1" applyBorder="1" applyAlignment="1">
      <alignment vertical="center"/>
    </xf>
    <xf numFmtId="166" fontId="3" fillId="0" borderId="0" xfId="29" applyNumberFormat="1" applyFont="1" applyFill="1" applyBorder="1" applyAlignment="1">
      <alignment vertical="center"/>
    </xf>
    <xf numFmtId="3" fontId="42" fillId="30" borderId="11" xfId="85" applyNumberFormat="1" applyFont="1" applyFill="1" applyBorder="1" applyAlignment="1">
      <alignment horizontal="center" vertical="center" wrapText="1"/>
    </xf>
    <xf numFmtId="3" fontId="45" fillId="0" borderId="11" xfId="85" applyNumberFormat="1" applyFont="1" applyFill="1" applyBorder="1" applyAlignment="1">
      <alignment horizontal="right" vertical="center" wrapText="1"/>
    </xf>
    <xf numFmtId="6" fontId="45" fillId="0" borderId="45" xfId="85" applyNumberFormat="1" applyFont="1" applyFill="1" applyBorder="1" applyAlignment="1">
      <alignment horizontal="right" vertical="center" wrapText="1"/>
    </xf>
    <xf numFmtId="6" fontId="45" fillId="0" borderId="46" xfId="85" applyNumberFormat="1" applyFont="1" applyFill="1" applyBorder="1" applyAlignment="1">
      <alignment horizontal="right" vertical="center" wrapText="1"/>
    </xf>
    <xf numFmtId="167" fontId="45" fillId="0" borderId="45" xfId="85" applyNumberFormat="1" applyFont="1" applyFill="1" applyBorder="1" applyAlignment="1">
      <alignment horizontal="right" vertical="center" wrapText="1"/>
    </xf>
    <xf numFmtId="3" fontId="3" fillId="31" borderId="11" xfId="29" applyNumberFormat="1" applyFont="1" applyFill="1" applyBorder="1" applyAlignment="1">
      <alignment vertical="center"/>
    </xf>
    <xf numFmtId="167" fontId="3" fillId="31" borderId="45" xfId="29" applyNumberFormat="1" applyFont="1" applyFill="1" applyBorder="1" applyAlignment="1">
      <alignment vertical="center"/>
    </xf>
    <xf numFmtId="167" fontId="3" fillId="34" borderId="46" xfId="29" applyNumberFormat="1" applyFont="1" applyFill="1" applyBorder="1" applyAlignment="1">
      <alignment vertical="center"/>
    </xf>
    <xf numFmtId="167" fontId="3" fillId="34" borderId="11" xfId="29" applyNumberFormat="1" applyFont="1" applyFill="1" applyBorder="1" applyAlignment="1">
      <alignment vertical="center"/>
    </xf>
    <xf numFmtId="167" fontId="3" fillId="34" borderId="45" xfId="29" applyNumberFormat="1" applyFont="1" applyFill="1" applyBorder="1" applyAlignment="1">
      <alignment vertical="center"/>
    </xf>
    <xf numFmtId="3" fontId="21" fillId="34" borderId="11" xfId="29" applyNumberFormat="1" applyFont="1" applyFill="1" applyBorder="1" applyAlignment="1">
      <alignment vertical="center"/>
    </xf>
    <xf numFmtId="167" fontId="21" fillId="34" borderId="45" xfId="29" applyNumberFormat="1" applyFont="1" applyFill="1" applyBorder="1" applyAlignment="1">
      <alignment vertical="center"/>
    </xf>
    <xf numFmtId="9" fontId="21" fillId="31" borderId="45" xfId="46" applyNumberFormat="1" applyFont="1" applyFill="1" applyBorder="1" applyAlignment="1">
      <alignment vertical="center"/>
    </xf>
    <xf numFmtId="0" fontId="3" fillId="25" borderId="0" xfId="85" quotePrefix="1" applyFont="1" applyFill="1" applyBorder="1" applyAlignment="1">
      <alignment horizontal="left" vertical="center" indent="1"/>
    </xf>
    <xf numFmtId="170" fontId="3" fillId="25" borderId="0" xfId="29" applyNumberFormat="1" applyFont="1" applyFill="1" applyBorder="1" applyAlignment="1">
      <alignment vertical="center"/>
    </xf>
    <xf numFmtId="1" fontId="3" fillId="25" borderId="0" xfId="29" applyNumberFormat="1" applyFont="1" applyFill="1" applyBorder="1" applyAlignment="1">
      <alignment vertical="center"/>
    </xf>
    <xf numFmtId="171" fontId="3" fillId="25" borderId="0" xfId="29" applyNumberFormat="1" applyFont="1" applyFill="1" applyBorder="1" applyAlignment="1">
      <alignment vertical="center"/>
    </xf>
    <xf numFmtId="0" fontId="3" fillId="25" borderId="0" xfId="85" applyFont="1" applyFill="1" applyAlignment="1">
      <alignment vertical="center"/>
    </xf>
    <xf numFmtId="0" fontId="42" fillId="30" borderId="49" xfId="85" applyFont="1" applyFill="1" applyBorder="1" applyAlignment="1">
      <alignment horizontal="center" vertical="center" wrapText="1"/>
    </xf>
    <xf numFmtId="0" fontId="45" fillId="0" borderId="11" xfId="85" applyFont="1" applyFill="1" applyBorder="1" applyAlignment="1">
      <alignment horizontal="right" vertical="center" wrapText="1"/>
    </xf>
    <xf numFmtId="0" fontId="45" fillId="0" borderId="45" xfId="85" applyFont="1" applyFill="1" applyBorder="1" applyAlignment="1">
      <alignment horizontal="right" vertical="center" wrapText="1"/>
    </xf>
    <xf numFmtId="6" fontId="45" fillId="0" borderId="49" xfId="85" applyNumberFormat="1" applyFont="1" applyFill="1" applyBorder="1" applyAlignment="1">
      <alignment horizontal="right" vertical="center" wrapText="1"/>
    </xf>
    <xf numFmtId="3" fontId="3" fillId="31" borderId="45" xfId="29" applyNumberFormat="1" applyFont="1" applyFill="1" applyBorder="1" applyAlignment="1">
      <alignment vertical="center"/>
    </xf>
    <xf numFmtId="167" fontId="3" fillId="31" borderId="46" xfId="29" applyNumberFormat="1" applyFont="1" applyFill="1" applyBorder="1" applyAlignment="1">
      <alignment vertical="center"/>
    </xf>
    <xf numFmtId="167" fontId="3" fillId="34" borderId="49" xfId="29" applyNumberFormat="1" applyFont="1" applyFill="1" applyBorder="1" applyAlignment="1">
      <alignment vertical="center"/>
    </xf>
    <xf numFmtId="3" fontId="21" fillId="34" borderId="45" xfId="29" applyNumberFormat="1" applyFont="1" applyFill="1" applyBorder="1" applyAlignment="1">
      <alignment vertical="center"/>
    </xf>
    <xf numFmtId="167" fontId="21" fillId="34" borderId="49" xfId="29" applyNumberFormat="1" applyFont="1" applyFill="1" applyBorder="1" applyAlignment="1">
      <alignment vertical="center"/>
    </xf>
    <xf numFmtId="9" fontId="21" fillId="51" borderId="11" xfId="46" applyNumberFormat="1" applyFont="1" applyFill="1" applyBorder="1" applyAlignment="1">
      <alignment vertical="center"/>
    </xf>
    <xf numFmtId="167" fontId="21" fillId="0" borderId="0" xfId="85" applyNumberFormat="1" applyFont="1" applyAlignment="1">
      <alignment vertical="center"/>
    </xf>
    <xf numFmtId="167" fontId="21" fillId="0" borderId="0" xfId="85" applyNumberFormat="1" applyFont="1" applyFill="1" applyBorder="1" applyAlignment="1">
      <alignment vertical="center"/>
    </xf>
    <xf numFmtId="167" fontId="42" fillId="52" borderId="45" xfId="85" applyNumberFormat="1" applyFont="1" applyFill="1" applyBorder="1" applyAlignment="1">
      <alignment vertical="center"/>
    </xf>
    <xf numFmtId="167" fontId="42" fillId="52" borderId="11" xfId="85" applyNumberFormat="1" applyFont="1" applyFill="1" applyBorder="1" applyAlignment="1">
      <alignment vertical="center"/>
    </xf>
    <xf numFmtId="167" fontId="21" fillId="53" borderId="11" xfId="85" applyNumberFormat="1" applyFont="1" applyFill="1" applyBorder="1" applyAlignment="1">
      <alignment vertical="center"/>
    </xf>
    <xf numFmtId="0" fontId="60" fillId="25" borderId="0" xfId="85" applyFont="1" applyFill="1"/>
    <xf numFmtId="0" fontId="3" fillId="0" borderId="0" xfId="85" applyFont="1" applyAlignment="1">
      <alignment vertical="center" wrapText="1"/>
    </xf>
    <xf numFmtId="1" fontId="3" fillId="31" borderId="11" xfId="29" applyNumberFormat="1" applyFont="1" applyFill="1" applyBorder="1" applyAlignment="1">
      <alignment vertical="center"/>
    </xf>
    <xf numFmtId="0" fontId="59" fillId="25" borderId="0" xfId="85" applyFont="1" applyFill="1" applyAlignment="1">
      <alignment wrapText="1"/>
    </xf>
    <xf numFmtId="166" fontId="21" fillId="0" borderId="0" xfId="29" applyNumberFormat="1" applyFont="1" applyFill="1" applyBorder="1" applyAlignment="1">
      <alignment horizontal="center" vertical="center" wrapText="1"/>
    </xf>
    <xf numFmtId="0" fontId="3" fillId="0" borderId="0" xfId="85" applyAlignment="1">
      <alignment wrapText="1"/>
    </xf>
    <xf numFmtId="167" fontId="21" fillId="25" borderId="45" xfId="29" applyNumberFormat="1" applyFont="1" applyFill="1" applyBorder="1" applyAlignment="1">
      <alignment vertical="center"/>
    </xf>
    <xf numFmtId="167" fontId="3" fillId="0" borderId="0" xfId="29" applyNumberFormat="1" applyFont="1" applyFill="1" applyBorder="1" applyAlignment="1">
      <alignment vertical="center"/>
    </xf>
    <xf numFmtId="166" fontId="0" fillId="0" borderId="0" xfId="29" applyNumberFormat="1" applyFont="1"/>
    <xf numFmtId="0" fontId="42" fillId="30" borderId="45" xfId="86" applyNumberFormat="1" applyFont="1" applyFill="1" applyBorder="1" applyAlignment="1">
      <alignment horizontal="center" vertical="center" wrapText="1"/>
    </xf>
    <xf numFmtId="0" fontId="42" fillId="0" borderId="0" xfId="86" applyNumberFormat="1" applyFont="1" applyFill="1" applyBorder="1" applyAlignment="1">
      <alignment horizontal="center" vertical="center" wrapText="1"/>
    </xf>
    <xf numFmtId="0" fontId="42" fillId="30" borderId="45" xfId="86" applyNumberFormat="1" applyFont="1" applyFill="1" applyBorder="1" applyAlignment="1">
      <alignment horizontal="left" vertical="center" wrapText="1" indent="1"/>
    </xf>
    <xf numFmtId="167" fontId="3" fillId="34" borderId="45" xfId="85" applyNumberFormat="1" applyFont="1" applyFill="1" applyBorder="1" applyAlignment="1">
      <alignment vertical="center" wrapText="1"/>
    </xf>
    <xf numFmtId="167" fontId="3" fillId="0" borderId="0" xfId="85" applyNumberFormat="1" applyFont="1" applyFill="1" applyBorder="1" applyAlignment="1">
      <alignment vertical="center" wrapText="1"/>
    </xf>
    <xf numFmtId="0" fontId="3" fillId="0" borderId="0" xfId="85" applyFont="1" applyFill="1" applyAlignment="1">
      <alignment vertical="center"/>
    </xf>
    <xf numFmtId="0" fontId="59" fillId="25" borderId="0" xfId="85" applyFont="1" applyFill="1" applyBorder="1"/>
    <xf numFmtId="0" fontId="21" fillId="0" borderId="0" xfId="86" applyFont="1" applyBorder="1" applyAlignment="1">
      <alignment vertical="center"/>
    </xf>
    <xf numFmtId="0" fontId="3" fillId="0" borderId="0" xfId="85" applyFont="1" applyFill="1" applyAlignment="1">
      <alignment vertical="center" wrapText="1"/>
    </xf>
    <xf numFmtId="0" fontId="21" fillId="0" borderId="0" xfId="85" applyFont="1" applyBorder="1" applyAlignment="1">
      <alignment horizontal="left" vertical="center" indent="1"/>
    </xf>
    <xf numFmtId="166" fontId="21" fillId="0" borderId="0" xfId="29" applyNumberFormat="1" applyFont="1" applyFill="1" applyBorder="1" applyAlignment="1">
      <alignment horizontal="left" vertical="center" indent="1"/>
    </xf>
    <xf numFmtId="166" fontId="3" fillId="0" borderId="0" xfId="29" applyNumberFormat="1" applyFont="1" applyFill="1" applyBorder="1" applyAlignment="1">
      <alignment horizontal="left" vertical="center" indent="1"/>
    </xf>
    <xf numFmtId="166" fontId="21" fillId="0" borderId="0" xfId="29" applyNumberFormat="1" applyFont="1" applyFill="1" applyBorder="1" applyAlignment="1">
      <alignment horizontal="left" vertical="center"/>
    </xf>
    <xf numFmtId="166" fontId="3" fillId="0" borderId="0" xfId="29" applyNumberFormat="1" applyFont="1"/>
    <xf numFmtId="167" fontId="21" fillId="54" borderId="0" xfId="29" applyNumberFormat="1" applyFont="1" applyFill="1"/>
    <xf numFmtId="0" fontId="3" fillId="0" borderId="0" xfId="85" applyFont="1" applyFill="1" applyBorder="1" applyAlignment="1">
      <alignment vertical="center"/>
    </xf>
    <xf numFmtId="0" fontId="42" fillId="0" borderId="0" xfId="85" applyFont="1" applyFill="1" applyBorder="1" applyAlignment="1">
      <alignment horizontal="left" vertical="center" wrapText="1" indent="1"/>
    </xf>
    <xf numFmtId="0" fontId="42" fillId="0" borderId="0" xfId="85" applyFont="1" applyFill="1" applyBorder="1" applyAlignment="1">
      <alignment horizontal="center" vertical="center" wrapText="1"/>
    </xf>
    <xf numFmtId="166" fontId="42" fillId="0" borderId="0" xfId="29" applyNumberFormat="1" applyFont="1" applyFill="1" applyBorder="1" applyAlignment="1">
      <alignment horizontal="center" vertical="center" wrapText="1"/>
    </xf>
    <xf numFmtId="0" fontId="45" fillId="0" borderId="0" xfId="85" applyFont="1" applyFill="1" applyBorder="1" applyAlignment="1">
      <alignment horizontal="left" vertical="center" wrapText="1" indent="1"/>
    </xf>
    <xf numFmtId="9" fontId="45" fillId="0" borderId="0" xfId="85" applyNumberFormat="1" applyFont="1" applyFill="1" applyBorder="1" applyAlignment="1">
      <alignment horizontal="right" vertical="center" wrapText="1"/>
    </xf>
    <xf numFmtId="6" fontId="45" fillId="0" borderId="0" xfId="85" applyNumberFormat="1" applyFont="1" applyFill="1" applyBorder="1" applyAlignment="1">
      <alignment horizontal="right" vertical="center" wrapText="1"/>
    </xf>
    <xf numFmtId="167" fontId="45" fillId="0" borderId="0" xfId="29" applyNumberFormat="1" applyFont="1" applyFill="1" applyBorder="1" applyAlignment="1">
      <alignment horizontal="right" vertical="center" wrapText="1"/>
    </xf>
    <xf numFmtId="0" fontId="21" fillId="0" borderId="0" xfId="85" quotePrefix="1" applyFont="1" applyFill="1" applyBorder="1" applyAlignment="1">
      <alignment horizontal="left" vertical="center" indent="1"/>
    </xf>
    <xf numFmtId="9" fontId="21" fillId="0" borderId="0" xfId="29" applyNumberFormat="1" applyFont="1" applyFill="1" applyBorder="1" applyAlignment="1">
      <alignment vertical="center"/>
    </xf>
    <xf numFmtId="167" fontId="21" fillId="0" borderId="0" xfId="29" applyNumberFormat="1" applyFont="1" applyFill="1" applyBorder="1" applyAlignment="1">
      <alignment horizontal="right" vertical="center" wrapText="1"/>
    </xf>
    <xf numFmtId="167" fontId="42" fillId="0" borderId="0" xfId="29" applyNumberFormat="1" applyFont="1" applyFill="1" applyBorder="1" applyAlignment="1">
      <alignment vertical="center"/>
    </xf>
    <xf numFmtId="0" fontId="3" fillId="0" borderId="0" xfId="85" applyFont="1" applyFill="1" applyBorder="1" applyAlignment="1">
      <alignment horizontal="left" vertical="center" indent="1"/>
    </xf>
    <xf numFmtId="0" fontId="3" fillId="25" borderId="0" xfId="85" applyFill="1" applyBorder="1"/>
    <xf numFmtId="0" fontId="45" fillId="0" borderId="0" xfId="85" applyFont="1" applyFill="1" applyBorder="1" applyAlignment="1">
      <alignment horizontal="left" vertical="center" indent="1"/>
    </xf>
    <xf numFmtId="167" fontId="45" fillId="0" borderId="0" xfId="29" applyNumberFormat="1" applyFont="1" applyFill="1" applyBorder="1" applyAlignment="1">
      <alignment vertical="center"/>
    </xf>
    <xf numFmtId="0" fontId="3" fillId="25" borderId="0" xfId="85" applyFont="1" applyFill="1" applyBorder="1"/>
    <xf numFmtId="0" fontId="3" fillId="0" borderId="0" xfId="85" quotePrefix="1" applyFont="1" applyFill="1" applyBorder="1" applyAlignment="1">
      <alignment horizontal="left" vertical="center" indent="1"/>
    </xf>
    <xf numFmtId="0" fontId="21" fillId="0" borderId="0" xfId="85" applyFont="1" applyFill="1" applyBorder="1" applyAlignment="1">
      <alignment horizontal="left" vertical="center" wrapText="1" indent="1"/>
    </xf>
    <xf numFmtId="0" fontId="3" fillId="0" borderId="0" xfId="85" applyFont="1" applyFill="1"/>
    <xf numFmtId="0" fontId="29" fillId="0" borderId="0" xfId="0" applyFont="1" applyBorder="1"/>
    <xf numFmtId="0" fontId="63" fillId="43" borderId="0" xfId="39" applyFont="1" applyFill="1" applyBorder="1" applyAlignment="1" applyProtection="1"/>
    <xf numFmtId="0" fontId="64" fillId="48" borderId="0" xfId="39" quotePrefix="1" applyFont="1" applyFill="1" applyBorder="1" applyAlignment="1" applyProtection="1"/>
    <xf numFmtId="0" fontId="3" fillId="0" borderId="46" xfId="85" applyFont="1" applyFill="1" applyBorder="1" applyAlignment="1">
      <alignment horizontal="left" vertical="center" wrapText="1" indent="1"/>
    </xf>
    <xf numFmtId="167" fontId="3" fillId="0" borderId="46" xfId="85" applyNumberFormat="1" applyFont="1" applyFill="1" applyBorder="1" applyAlignment="1">
      <alignment horizontal="right" vertical="center" wrapText="1"/>
    </xf>
    <xf numFmtId="167" fontId="3" fillId="0" borderId="11" xfId="29" applyNumberFormat="1" applyFont="1" applyFill="1" applyBorder="1" applyAlignment="1">
      <alignment horizontal="right" vertical="center" wrapText="1"/>
    </xf>
    <xf numFmtId="167" fontId="3" fillId="54" borderId="11" xfId="29" applyNumberFormat="1" applyFont="1" applyFill="1" applyBorder="1" applyAlignment="1">
      <alignment horizontal="right" vertical="center"/>
    </xf>
    <xf numFmtId="0" fontId="3" fillId="55" borderId="46" xfId="85" quotePrefix="1" applyFont="1" applyFill="1" applyBorder="1" applyAlignment="1">
      <alignment horizontal="left" vertical="center" indent="1"/>
    </xf>
    <xf numFmtId="167" fontId="3" fillId="55" borderId="46" xfId="85" quotePrefix="1" applyNumberFormat="1" applyFont="1" applyFill="1" applyBorder="1" applyAlignment="1">
      <alignment horizontal="right" vertical="center"/>
    </xf>
    <xf numFmtId="167" fontId="3" fillId="55" borderId="11" xfId="29" applyNumberFormat="1" applyFont="1" applyFill="1" applyBorder="1" applyAlignment="1">
      <alignment horizontal="right" vertical="center"/>
    </xf>
    <xf numFmtId="167" fontId="3" fillId="54" borderId="11" xfId="85" applyNumberFormat="1" applyFont="1" applyFill="1" applyBorder="1" applyAlignment="1">
      <alignment horizontal="right" vertical="center" wrapText="1"/>
    </xf>
    <xf numFmtId="167" fontId="3" fillId="0" borderId="11" xfId="85" applyNumberFormat="1" applyFont="1" applyFill="1" applyBorder="1" applyAlignment="1">
      <alignment horizontal="right" vertical="center" wrapText="1"/>
    </xf>
    <xf numFmtId="10" fontId="3" fillId="54" borderId="45" xfId="85" applyNumberFormat="1" applyFont="1" applyFill="1" applyBorder="1" applyAlignment="1">
      <alignment horizontal="right" vertical="center" wrapText="1"/>
    </xf>
    <xf numFmtId="10" fontId="3" fillId="54" borderId="46" xfId="85" applyNumberFormat="1" applyFont="1" applyFill="1" applyBorder="1" applyAlignment="1">
      <alignment horizontal="right" vertical="center" wrapText="1"/>
    </xf>
    <xf numFmtId="167" fontId="3" fillId="54" borderId="11" xfId="29" applyNumberFormat="1" applyFont="1" applyFill="1" applyBorder="1" applyAlignment="1">
      <alignment horizontal="right" vertical="center" wrapText="1"/>
    </xf>
    <xf numFmtId="0" fontId="45" fillId="55" borderId="46" xfId="85" applyFont="1" applyFill="1" applyBorder="1" applyAlignment="1">
      <alignment horizontal="left" vertical="center" wrapText="1" indent="1"/>
    </xf>
    <xf numFmtId="167" fontId="45" fillId="55" borderId="47" xfId="85" applyNumberFormat="1" applyFont="1" applyFill="1" applyBorder="1" applyAlignment="1">
      <alignment horizontal="right" vertical="center" wrapText="1"/>
    </xf>
    <xf numFmtId="10" fontId="45" fillId="55" borderId="46" xfId="85" applyNumberFormat="1" applyFont="1" applyFill="1" applyBorder="1" applyAlignment="1">
      <alignment horizontal="right" vertical="center" wrapText="1"/>
    </xf>
    <xf numFmtId="167" fontId="45" fillId="55" borderId="11" xfId="85" applyNumberFormat="1" applyFont="1" applyFill="1" applyBorder="1" applyAlignment="1">
      <alignment horizontal="right" vertical="center" wrapText="1"/>
    </xf>
    <xf numFmtId="10" fontId="45" fillId="55" borderId="45" xfId="85" applyNumberFormat="1" applyFont="1" applyFill="1" applyBorder="1" applyAlignment="1">
      <alignment horizontal="right" vertical="center" wrapText="1"/>
    </xf>
    <xf numFmtId="167" fontId="45" fillId="55" borderId="11" xfId="29" applyNumberFormat="1" applyFont="1" applyFill="1" applyBorder="1" applyAlignment="1">
      <alignment horizontal="right" vertical="center" wrapText="1"/>
    </xf>
    <xf numFmtId="6" fontId="3" fillId="0" borderId="46" xfId="85" applyNumberFormat="1" applyFont="1" applyFill="1" applyBorder="1" applyAlignment="1">
      <alignment horizontal="right" vertical="center" wrapText="1"/>
    </xf>
    <xf numFmtId="0" fontId="3" fillId="56" borderId="46" xfId="85" applyFont="1" applyFill="1" applyBorder="1" applyAlignment="1">
      <alignment horizontal="left" vertical="center" indent="1"/>
    </xf>
    <xf numFmtId="3" fontId="3" fillId="56" borderId="11" xfId="29" applyNumberFormat="1" applyFont="1" applyFill="1" applyBorder="1" applyAlignment="1">
      <alignment vertical="center"/>
    </xf>
    <xf numFmtId="167" fontId="3" fillId="56" borderId="45" xfId="29" applyNumberFormat="1" applyFont="1" applyFill="1" applyBorder="1" applyAlignment="1">
      <alignment vertical="center"/>
    </xf>
    <xf numFmtId="167" fontId="3" fillId="56" borderId="46" xfId="29" applyNumberFormat="1" applyFont="1" applyFill="1" applyBorder="1" applyAlignment="1">
      <alignment vertical="center"/>
    </xf>
    <xf numFmtId="167" fontId="3" fillId="56" borderId="11" xfId="29" applyNumberFormat="1" applyFont="1" applyFill="1" applyBorder="1" applyAlignment="1">
      <alignment vertical="center"/>
    </xf>
    <xf numFmtId="3" fontId="3" fillId="56" borderId="45" xfId="29" applyNumberFormat="1" applyFont="1" applyFill="1" applyBorder="1" applyAlignment="1">
      <alignment vertical="center"/>
    </xf>
    <xf numFmtId="167" fontId="3" fillId="56" borderId="49" xfId="29" applyNumberFormat="1" applyFont="1" applyFill="1" applyBorder="1" applyAlignment="1">
      <alignment vertical="center"/>
    </xf>
    <xf numFmtId="0" fontId="3" fillId="56" borderId="46" xfId="85" quotePrefix="1" applyFont="1" applyFill="1" applyBorder="1" applyAlignment="1">
      <alignment horizontal="left" vertical="center" indent="1"/>
    </xf>
    <xf numFmtId="1" fontId="3" fillId="56" borderId="11" xfId="29" applyNumberFormat="1" applyFont="1" applyFill="1" applyBorder="1" applyAlignment="1">
      <alignment vertical="center"/>
    </xf>
    <xf numFmtId="0" fontId="28" fillId="35" borderId="0" xfId="0" applyFont="1" applyFill="1" applyAlignment="1" applyProtection="1">
      <protection locked="0"/>
    </xf>
    <xf numFmtId="0" fontId="0" fillId="48" borderId="0" xfId="0" applyFill="1" applyBorder="1"/>
    <xf numFmtId="0" fontId="21" fillId="33" borderId="21"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2" borderId="21" xfId="0" applyFont="1" applyFill="1" applyBorder="1" applyAlignment="1">
      <alignment horizontal="left" vertical="center" wrapText="1"/>
    </xf>
    <xf numFmtId="0" fontId="21" fillId="32" borderId="10" xfId="0" applyFont="1" applyFill="1" applyBorder="1" applyAlignment="1">
      <alignment horizontal="left" vertical="center" wrapText="1"/>
    </xf>
    <xf numFmtId="0" fontId="21" fillId="32" borderId="11" xfId="0" applyFont="1" applyFill="1" applyBorder="1" applyAlignment="1">
      <alignment horizontal="left" vertical="center" wrapText="1"/>
    </xf>
    <xf numFmtId="0" fontId="21" fillId="0" borderId="21"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2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1" fillId="0" borderId="21"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40" fillId="0" borderId="0" xfId="0" applyFont="1" applyBorder="1" applyAlignment="1">
      <alignment horizontal="center"/>
    </xf>
    <xf numFmtId="0" fontId="65" fillId="57" borderId="0" xfId="0" applyFont="1" applyFill="1" applyBorder="1" applyAlignment="1">
      <alignment horizontal="center" vertical="center" wrapText="1"/>
    </xf>
    <xf numFmtId="0" fontId="21" fillId="40" borderId="23" xfId="0" applyFont="1" applyFill="1" applyBorder="1" applyAlignment="1" applyProtection="1">
      <alignment horizontal="center" wrapText="1"/>
      <protection locked="0"/>
    </xf>
    <xf numFmtId="0" fontId="21" fillId="40" borderId="24" xfId="0" applyFont="1" applyFill="1" applyBorder="1" applyAlignment="1" applyProtection="1">
      <alignment horizontal="center" wrapText="1"/>
      <protection locked="0"/>
    </xf>
    <xf numFmtId="0" fontId="21" fillId="40" borderId="34" xfId="0" applyFont="1" applyFill="1" applyBorder="1" applyAlignment="1" applyProtection="1">
      <alignment horizontal="center" wrapText="1"/>
      <protection locked="0"/>
    </xf>
    <xf numFmtId="0" fontId="21" fillId="40" borderId="25" xfId="0" applyFont="1" applyFill="1" applyBorder="1" applyAlignment="1" applyProtection="1">
      <alignment horizontal="center" wrapText="1"/>
      <protection locked="0"/>
    </xf>
    <xf numFmtId="0" fontId="33" fillId="0" borderId="0" xfId="1" applyFont="1" applyFill="1" applyBorder="1" applyAlignment="1" applyProtection="1">
      <alignment horizontal="center" vertical="center"/>
      <protection locked="0"/>
    </xf>
    <xf numFmtId="0" fontId="21" fillId="0" borderId="45" xfId="1" applyFont="1" applyBorder="1" applyAlignment="1" applyProtection="1">
      <alignment horizontal="center"/>
      <protection locked="0"/>
    </xf>
    <xf numFmtId="0" fontId="42" fillId="30" borderId="21" xfId="85" applyFont="1" applyFill="1" applyBorder="1" applyAlignment="1">
      <alignment horizontal="left" vertical="center" indent="1"/>
    </xf>
    <xf numFmtId="0" fontId="42" fillId="30" borderId="10" xfId="85" applyFont="1" applyFill="1" applyBorder="1" applyAlignment="1">
      <alignment horizontal="left" vertical="center" indent="1"/>
    </xf>
    <xf numFmtId="0" fontId="42" fillId="30" borderId="11" xfId="85" applyFont="1" applyFill="1" applyBorder="1" applyAlignment="1">
      <alignment horizontal="left" vertical="center" indent="1"/>
    </xf>
    <xf numFmtId="3" fontId="21" fillId="0" borderId="0" xfId="29" applyNumberFormat="1" applyFont="1" applyFill="1" applyBorder="1" applyAlignment="1">
      <alignment horizontal="center" vertical="center"/>
    </xf>
  </cellXfs>
  <cellStyles count="99">
    <cellStyle name="0,0_x000a__x000a_NA_x000a__x000a_" xfId="1"/>
    <cellStyle name="0,0_x000a__x000a_NA_x000a__x000a_ 2" xfId="86"/>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alculation 2" xfId="87"/>
    <cellStyle name="Calculation 3" xfId="94"/>
    <cellStyle name="Check Cell" xfId="28" builtinId="23" customBuiltin="1"/>
    <cellStyle name="Comma" xfId="29" builtinId="3"/>
    <cellStyle name="Comma 2" xfId="30"/>
    <cellStyle name="Comma 3" xfId="31"/>
    <cellStyle name="Comma 4" xfId="83"/>
    <cellStyle name="Comma 4 2" xfId="97"/>
    <cellStyle name="Currency" xfId="32" builtinId="4"/>
    <cellStyle name="Explanatory Text" xfId="33" builtinId="53" customBuiltin="1"/>
    <cellStyle name="Followed Hyperlink" xfId="81" builtinId="9" hidden="1"/>
    <cellStyle name="Followed Hyperlink" xfId="73" builtinId="9" hidden="1"/>
    <cellStyle name="Followed Hyperlink" xfId="69" builtinId="9" hidden="1"/>
    <cellStyle name="Followed Hyperlink" xfId="65" builtinId="9" hidden="1"/>
    <cellStyle name="Followed Hyperlink" xfId="58" builtinId="9" hidden="1"/>
    <cellStyle name="Followed Hyperlink" xfId="59" builtinId="9" hidden="1"/>
    <cellStyle name="Followed Hyperlink" xfId="60" builtinId="9" hidden="1"/>
    <cellStyle name="Followed Hyperlink" xfId="62" builtinId="9" hidden="1"/>
    <cellStyle name="Followed Hyperlink" xfId="63" builtinId="9" hidden="1"/>
    <cellStyle name="Followed Hyperlink" xfId="57" builtinId="9" hidden="1"/>
    <cellStyle name="Followed Hyperlink" xfId="54" builtinId="9" hidden="1"/>
    <cellStyle name="Followed Hyperlink" xfId="55" builtinId="9" hidden="1"/>
    <cellStyle name="Followed Hyperlink" xfId="52" builtinId="9" hidden="1"/>
    <cellStyle name="Followed Hyperlink" xfId="51" builtinId="9" hidden="1"/>
    <cellStyle name="Followed Hyperlink" xfId="53" builtinId="9" hidden="1"/>
    <cellStyle name="Followed Hyperlink" xfId="61" builtinId="9" hidden="1"/>
    <cellStyle name="Followed Hyperlink" xfId="56" builtinId="9" hidden="1"/>
    <cellStyle name="Followed Hyperlink" xfId="77" builtinId="9" hidden="1"/>
    <cellStyle name="Followed Hyperlink" xfId="71" builtinId="9" hidden="1"/>
    <cellStyle name="Followed Hyperlink" xfId="74" builtinId="9" hidden="1"/>
    <cellStyle name="Followed Hyperlink" xfId="75" builtinId="9" hidden="1"/>
    <cellStyle name="Followed Hyperlink" xfId="76" builtinId="9" hidden="1"/>
    <cellStyle name="Followed Hyperlink" xfId="78" builtinId="9" hidden="1"/>
    <cellStyle name="Followed Hyperlink" xfId="79" builtinId="9" hidden="1"/>
    <cellStyle name="Followed Hyperlink" xfId="80" builtinId="9" hidden="1"/>
    <cellStyle name="Followed Hyperlink" xfId="72" builtinId="9" hidden="1"/>
    <cellStyle name="Followed Hyperlink" xfId="67" builtinId="9" hidden="1"/>
    <cellStyle name="Followed Hyperlink" xfId="68" builtinId="9" hidden="1"/>
    <cellStyle name="Followed Hyperlink" xfId="70" builtinId="9" hidden="1"/>
    <cellStyle name="Followed Hyperlink" xfId="66" builtinId="9" hidden="1"/>
    <cellStyle name="Followed Hyperlink" xfId="64" builtinId="9" hidde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84"/>
    <cellStyle name="Input" xfId="40" builtinId="20" customBuiltin="1"/>
    <cellStyle name="Input 2" xfId="90"/>
    <cellStyle name="Input 3" xfId="98"/>
    <cellStyle name="Linked Cell" xfId="41" builtinId="24" customBuiltin="1"/>
    <cellStyle name="Neutral" xfId="42" builtinId="28" customBuiltin="1"/>
    <cellStyle name="Normal" xfId="0" builtinId="0"/>
    <cellStyle name="Normal 2" xfId="43"/>
    <cellStyle name="Normal 3" xfId="82"/>
    <cellStyle name="Normal 3 2" xfId="96"/>
    <cellStyle name="Normal 4" xfId="85"/>
    <cellStyle name="Note" xfId="44" builtinId="10" customBuiltin="1"/>
    <cellStyle name="Note 2" xfId="91"/>
    <cellStyle name="Note 3" xfId="95"/>
    <cellStyle name="Output" xfId="45" builtinId="21" customBuiltin="1"/>
    <cellStyle name="Output 2" xfId="92"/>
    <cellStyle name="Output 3" xfId="89"/>
    <cellStyle name="Percent" xfId="46" builtinId="5"/>
    <cellStyle name="Percent 2" xfId="47"/>
    <cellStyle name="Title" xfId="48" builtinId="15" customBuiltin="1"/>
    <cellStyle name="Total" xfId="49" builtinId="25" customBuiltin="1"/>
    <cellStyle name="Total 2" xfId="93"/>
    <cellStyle name="Total 3" xfId="88"/>
    <cellStyle name="Warning Text" xfId="5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E5F0"/>
      <color rgb="FF9E3294"/>
      <color rgb="FFFF9966"/>
      <color rgb="FFFCFF69"/>
      <color rgb="FFFF6600"/>
      <color rgb="FFC6E7F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 Direct</a:t>
            </a:r>
            <a:r>
              <a:rPr lang="en-US" sz="1400" baseline="0"/>
              <a:t> Operating </a:t>
            </a:r>
            <a:r>
              <a:rPr lang="en-US" sz="1400"/>
              <a:t>Costs</a:t>
            </a:r>
          </a:p>
        </c:rich>
      </c:tx>
      <c:overlay val="1"/>
    </c:title>
    <c:autoTitleDeleted val="0"/>
    <c:plotArea>
      <c:layout>
        <c:manualLayout>
          <c:layoutTarget val="inner"/>
          <c:xMode val="edge"/>
          <c:yMode val="edge"/>
          <c:x val="8.4160626131120006E-2"/>
          <c:y val="0.14804566464590199"/>
          <c:w val="0.82205179226243297"/>
          <c:h val="0.76878720173258697"/>
        </c:manualLayout>
      </c:layout>
      <c:barChart>
        <c:barDir val="col"/>
        <c:grouping val="clustered"/>
        <c:varyColors val="0"/>
        <c:ser>
          <c:idx val="0"/>
          <c:order val="0"/>
          <c:invertIfNegative val="0"/>
          <c:dLbls>
            <c:spPr>
              <a:noFill/>
              <a:ln>
                <a:noFill/>
              </a:ln>
              <a:effectLst/>
            </c:spPr>
            <c:dLblPos val="outEnd"/>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cat>
            <c:strRef>
              <c:f>('Direct Operating Costs'!$A$22,'Direct Operating Costs'!$A$29,'Direct Operating Costs'!$A$35,'Direct Operating Costs'!$A$45)</c:f>
              <c:strCache>
                <c:ptCount val="4"/>
                <c:pt idx="0">
                  <c:v>Wages Costs of Proposed Changes </c:v>
                </c:pt>
                <c:pt idx="1">
                  <c:v>Wages Savings from Proposed Changes</c:v>
                </c:pt>
                <c:pt idx="2">
                  <c:v>Other Direct Operating Costs</c:v>
                </c:pt>
                <c:pt idx="3">
                  <c:v>Overhead</c:v>
                </c:pt>
              </c:strCache>
            </c:strRef>
          </c:cat>
          <c:val>
            <c:numRef>
              <c:f>('Direct Operating Costs'!$D$26,'Direct Operating Costs'!$D$33,'Direct Operating Costs'!$D$43,'Direct Operating Costs'!$D$52)</c:f>
              <c:numCache>
                <c:formatCode>"$"#,##0</c:formatCode>
                <c:ptCount val="4"/>
                <c:pt idx="0">
                  <c:v>5855.208333333333</c:v>
                </c:pt>
                <c:pt idx="1">
                  <c:v>-273.75</c:v>
                </c:pt>
                <c:pt idx="2">
                  <c:v>2300</c:v>
                </c:pt>
                <c:pt idx="3">
                  <c:v>7093.3125</c:v>
                </c:pt>
              </c:numCache>
            </c:numRef>
          </c:val>
          <c:extLst>
            <c:ext xmlns:c16="http://schemas.microsoft.com/office/drawing/2014/chart" uri="{C3380CC4-5D6E-409C-BE32-E72D297353CC}">
              <c16:uniqueId val="{00000000-7DD1-4507-B90C-65A94646571F}"/>
            </c:ext>
          </c:extLst>
        </c:ser>
        <c:dLbls>
          <c:showLegendKey val="0"/>
          <c:showVal val="0"/>
          <c:showCatName val="0"/>
          <c:showSerName val="0"/>
          <c:showPercent val="0"/>
          <c:showBubbleSize val="0"/>
        </c:dLbls>
        <c:gapWidth val="100"/>
        <c:axId val="326309376"/>
        <c:axId val="326310912"/>
      </c:barChart>
      <c:catAx>
        <c:axId val="326309376"/>
        <c:scaling>
          <c:orientation val="minMax"/>
        </c:scaling>
        <c:delete val="1"/>
        <c:axPos val="b"/>
        <c:numFmt formatCode="General" sourceLinked="1"/>
        <c:majorTickMark val="out"/>
        <c:minorTickMark val="none"/>
        <c:tickLblPos val="nextTo"/>
        <c:crossAx val="326310912"/>
        <c:crosses val="autoZero"/>
        <c:auto val="1"/>
        <c:lblAlgn val="ctr"/>
        <c:lblOffset val="100"/>
        <c:noMultiLvlLbl val="0"/>
      </c:catAx>
      <c:valAx>
        <c:axId val="326310912"/>
        <c:scaling>
          <c:orientation val="minMax"/>
        </c:scaling>
        <c:delete val="0"/>
        <c:axPos val="l"/>
        <c:majorGridlines/>
        <c:numFmt formatCode="&quot;$&quot;#,##0" sourceLinked="1"/>
        <c:majorTickMark val="out"/>
        <c:minorTickMark val="none"/>
        <c:tickLblPos val="nextTo"/>
        <c:crossAx val="326309376"/>
        <c:crosses val="autoZero"/>
        <c:crossBetween val="between"/>
      </c:valAx>
    </c:plotArea>
    <c:plotVisOnly val="1"/>
    <c:dispBlanksAs val="zero"/>
    <c:showDLblsOverMax val="0"/>
  </c:chart>
  <c:printSettings>
    <c:headerFooter alignWithMargins="0"/>
    <c:pageMargins b="0.750000000000003" l="0.70000000000000295" r="0.70000000000000295" t="0.750000000000003"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Other Direct Costs</a:t>
            </a:r>
          </a:p>
        </c:rich>
      </c:tx>
      <c:overlay val="1"/>
    </c:title>
    <c:autoTitleDeleted val="0"/>
    <c:plotArea>
      <c:layout>
        <c:manualLayout>
          <c:layoutTarget val="inner"/>
          <c:xMode val="edge"/>
          <c:yMode val="edge"/>
          <c:x val="8.4160626131120006E-2"/>
          <c:y val="0.14804566464590199"/>
          <c:w val="0.82205179226243297"/>
          <c:h val="0.76878720173258697"/>
        </c:manualLayout>
      </c:layout>
      <c:barChart>
        <c:barDir val="col"/>
        <c:grouping val="clustered"/>
        <c:varyColors val="0"/>
        <c:ser>
          <c:idx val="0"/>
          <c:order val="0"/>
          <c:invertIfNegative val="0"/>
          <c:dLbls>
            <c:spPr>
              <a:noFill/>
              <a:ln>
                <a:noFill/>
              </a:ln>
              <a:effectLst/>
            </c:spPr>
            <c:txPr>
              <a:bodyPr/>
              <a:lstStyle/>
              <a:p>
                <a:pPr>
                  <a:defRPr sz="90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('Other Direct Costs'!$B$5,'Other Direct Costs'!$B$15,'Other Direct Costs'!$B$26)</c:f>
              <c:strCache>
                <c:ptCount val="3"/>
                <c:pt idx="0">
                  <c:v>Other Facility Access Direct Costs</c:v>
                </c:pt>
                <c:pt idx="1">
                  <c:v>Other Operating Direct Costs (From Inventory)</c:v>
                </c:pt>
                <c:pt idx="2">
                  <c:v>Other Overhead Costs</c:v>
                </c:pt>
              </c:strCache>
            </c:strRef>
          </c:cat>
          <c:val>
            <c:numRef>
              <c:f>('Other Direct Costs'!$D$13,'Other Direct Costs'!$D$24,'Other Direct Costs'!$D$34)</c:f>
              <c:numCache>
                <c:formatCode>"$"#,##0</c:formatCode>
                <c:ptCount val="3"/>
                <c:pt idx="0">
                  <c:v>2400</c:v>
                </c:pt>
                <c:pt idx="1">
                  <c:v>2750</c:v>
                </c:pt>
                <c:pt idx="2">
                  <c:v>1200</c:v>
                </c:pt>
              </c:numCache>
            </c:numRef>
          </c:val>
          <c:extLst>
            <c:ext xmlns:c16="http://schemas.microsoft.com/office/drawing/2014/chart" uri="{C3380CC4-5D6E-409C-BE32-E72D297353CC}">
              <c16:uniqueId val="{00000000-912E-4669-A8AB-C0F91B68BAC2}"/>
            </c:ext>
          </c:extLst>
        </c:ser>
        <c:dLbls>
          <c:dLblPos val="inEnd"/>
          <c:showLegendKey val="0"/>
          <c:showVal val="1"/>
          <c:showCatName val="0"/>
          <c:showSerName val="0"/>
          <c:showPercent val="0"/>
          <c:showBubbleSize val="0"/>
        </c:dLbls>
        <c:gapWidth val="100"/>
        <c:axId val="326414336"/>
        <c:axId val="326417024"/>
      </c:barChart>
      <c:catAx>
        <c:axId val="326414336"/>
        <c:scaling>
          <c:orientation val="minMax"/>
        </c:scaling>
        <c:delete val="0"/>
        <c:axPos val="b"/>
        <c:numFmt formatCode="General" sourceLinked="1"/>
        <c:majorTickMark val="out"/>
        <c:minorTickMark val="none"/>
        <c:tickLblPos val="nextTo"/>
        <c:crossAx val="326417024"/>
        <c:crosses val="autoZero"/>
        <c:auto val="1"/>
        <c:lblAlgn val="ctr"/>
        <c:lblOffset val="100"/>
        <c:noMultiLvlLbl val="0"/>
      </c:catAx>
      <c:valAx>
        <c:axId val="326417024"/>
        <c:scaling>
          <c:orientation val="minMax"/>
        </c:scaling>
        <c:delete val="0"/>
        <c:axPos val="l"/>
        <c:majorGridlines/>
        <c:numFmt formatCode="&quot;$&quot;#,##0" sourceLinked="1"/>
        <c:majorTickMark val="out"/>
        <c:minorTickMark val="none"/>
        <c:tickLblPos val="nextTo"/>
        <c:crossAx val="326414336"/>
        <c:crosses val="autoZero"/>
        <c:crossBetween val="between"/>
      </c:valAx>
    </c:plotArea>
    <c:plotVisOnly val="1"/>
    <c:dispBlanksAs val="zero"/>
    <c:showDLblsOverMax val="0"/>
  </c:chart>
  <c:printSettings>
    <c:headerFooter alignWithMargins="0"/>
    <c:pageMargins b="0.750000000000003" l="0.70000000000000295" r="0.70000000000000295" t="0.750000000000003"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 Administrative Costs</a:t>
            </a:r>
          </a:p>
        </c:rich>
      </c:tx>
      <c:overlay val="1"/>
    </c:title>
    <c:autoTitleDeleted val="0"/>
    <c:plotArea>
      <c:layout>
        <c:manualLayout>
          <c:layoutTarget val="inner"/>
          <c:xMode val="edge"/>
          <c:yMode val="edge"/>
          <c:x val="8.4160626131120006E-2"/>
          <c:y val="0.14804566464590199"/>
          <c:w val="0.82205179226243297"/>
          <c:h val="0.76878720173258697"/>
        </c:manualLayout>
      </c:layout>
      <c:barChart>
        <c:barDir val="col"/>
        <c:grouping val="clustered"/>
        <c:varyColors val="0"/>
        <c:ser>
          <c:idx val="0"/>
          <c:order val="0"/>
          <c:invertIfNegative val="0"/>
          <c:dLbls>
            <c:spPr>
              <a:noFill/>
              <a:ln>
                <a:noFill/>
              </a:ln>
              <a:effectLst/>
            </c:spPr>
            <c:txPr>
              <a:bodyPr/>
              <a:lstStyle/>
              <a:p>
                <a:pPr>
                  <a:defRPr sz="90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('Administrative Costs'!$A$6,'Administrative Costs'!$A$18,'Administrative Costs'!$A$30,'Administrative Costs'!$A$40,'Administrative Costs'!$A$47,'Administrative Costs'!$A$55,'Administrative Costs'!$A$63)</c:f>
              <c:strCache>
                <c:ptCount val="7"/>
                <c:pt idx="0">
                  <c:v>Restroom Access Planning Time</c:v>
                </c:pt>
                <c:pt idx="1">
                  <c:v>Development/Tool Management</c:v>
                </c:pt>
                <c:pt idx="2">
                  <c:v>Vendor Negotiation</c:v>
                </c:pt>
                <c:pt idx="3">
                  <c:v>Safety/Risk Assessment </c:v>
                </c:pt>
                <c:pt idx="4">
                  <c:v>Administrative Overhead</c:v>
                </c:pt>
                <c:pt idx="5">
                  <c:v>External Administrative Costs</c:v>
                </c:pt>
                <c:pt idx="6">
                  <c:v>Total Administrative Costs</c:v>
                </c:pt>
              </c:strCache>
            </c:strRef>
          </c:cat>
          <c:val>
            <c:numRef>
              <c:f>('Administrative Costs'!$D$16,'Administrative Costs'!$D$28,'Administrative Costs'!$D$38,'Administrative Costs'!$D$45,'Administrative Costs'!$D$53,'Administrative Costs'!$D$61)</c:f>
              <c:numCache>
                <c:formatCode>"$"#,##0</c:formatCode>
                <c:ptCount val="6"/>
                <c:pt idx="0">
                  <c:v>12205</c:v>
                </c:pt>
                <c:pt idx="1">
                  <c:v>12660</c:v>
                </c:pt>
                <c:pt idx="2">
                  <c:v>13120</c:v>
                </c:pt>
                <c:pt idx="3">
                  <c:v>2000</c:v>
                </c:pt>
                <c:pt idx="4">
                  <c:v>17993.25</c:v>
                </c:pt>
                <c:pt idx="5">
                  <c:v>0</c:v>
                </c:pt>
              </c:numCache>
            </c:numRef>
          </c:val>
          <c:extLst>
            <c:ext xmlns:c16="http://schemas.microsoft.com/office/drawing/2014/chart" uri="{C3380CC4-5D6E-409C-BE32-E72D297353CC}">
              <c16:uniqueId val="{00000000-1E80-4FEC-9485-A7B44674E065}"/>
            </c:ext>
          </c:extLst>
        </c:ser>
        <c:dLbls>
          <c:dLblPos val="inEnd"/>
          <c:showLegendKey val="0"/>
          <c:showVal val="1"/>
          <c:showCatName val="0"/>
          <c:showSerName val="0"/>
          <c:showPercent val="0"/>
          <c:showBubbleSize val="0"/>
        </c:dLbls>
        <c:gapWidth val="100"/>
        <c:axId val="330210688"/>
        <c:axId val="332339456"/>
      </c:barChart>
      <c:catAx>
        <c:axId val="330210688"/>
        <c:scaling>
          <c:orientation val="minMax"/>
        </c:scaling>
        <c:delete val="0"/>
        <c:axPos val="b"/>
        <c:numFmt formatCode="General" sourceLinked="1"/>
        <c:majorTickMark val="out"/>
        <c:minorTickMark val="none"/>
        <c:tickLblPos val="nextTo"/>
        <c:crossAx val="332339456"/>
        <c:crosses val="autoZero"/>
        <c:auto val="1"/>
        <c:lblAlgn val="ctr"/>
        <c:lblOffset val="100"/>
        <c:noMultiLvlLbl val="0"/>
      </c:catAx>
      <c:valAx>
        <c:axId val="332339456"/>
        <c:scaling>
          <c:orientation val="minMax"/>
        </c:scaling>
        <c:delete val="0"/>
        <c:axPos val="l"/>
        <c:majorGridlines/>
        <c:numFmt formatCode="&quot;$&quot;#,##0" sourceLinked="1"/>
        <c:majorTickMark val="out"/>
        <c:minorTickMark val="none"/>
        <c:tickLblPos val="nextTo"/>
        <c:crossAx val="330210688"/>
        <c:crosses val="autoZero"/>
        <c:crossBetween val="between"/>
      </c:valAx>
    </c:plotArea>
    <c:plotVisOnly val="1"/>
    <c:dispBlanksAs val="zero"/>
    <c:showDLblsOverMax val="0"/>
  </c:chart>
  <c:printSettings>
    <c:headerFooter alignWithMargins="0"/>
    <c:pageMargins b="0.750000000000003" l="0.70000000000000295" r="0.70000000000000295" t="0.750000000000003"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 Capital Costs</a:t>
            </a:r>
          </a:p>
        </c:rich>
      </c:tx>
      <c:layout>
        <c:manualLayout>
          <c:xMode val="edge"/>
          <c:yMode val="edge"/>
          <c:x val="0.39476068062186298"/>
          <c:y val="4.8111618955977899E-3"/>
        </c:manualLayout>
      </c:layout>
      <c:overlay val="1"/>
    </c:title>
    <c:autoTitleDeleted val="0"/>
    <c:plotArea>
      <c:layout>
        <c:manualLayout>
          <c:layoutTarget val="inner"/>
          <c:xMode val="edge"/>
          <c:yMode val="edge"/>
          <c:x val="0.28436489105868901"/>
          <c:y val="0.14804566464590199"/>
          <c:w val="0.62184745803608099"/>
          <c:h val="0.76878720173258697"/>
        </c:manualLayout>
      </c:layout>
      <c:barChart>
        <c:barDir val="bar"/>
        <c:grouping val="clustered"/>
        <c:varyColors val="0"/>
        <c:ser>
          <c:idx val="0"/>
          <c:order val="0"/>
          <c:spPr>
            <a:solidFill>
              <a:srgbClr val="92D050">
                <a:alpha val="49000"/>
              </a:srgbClr>
            </a:solidFill>
          </c:spPr>
          <c:invertIfNegative val="0"/>
          <c:dLbls>
            <c:spPr>
              <a:noFill/>
              <a:ln>
                <a:noFill/>
              </a:ln>
              <a:effectLst/>
            </c:spPr>
            <c:txPr>
              <a:bodyPr/>
              <a:lstStyle/>
              <a:p>
                <a:pPr>
                  <a:defRPr sz="90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('Capital Costs'!$A$4,'Capital Costs'!$A$11,'Capital Costs'!$A$18,'Capital Costs'!$A$27,'Capital Costs'!$A$36,'Capital Costs'!$A$46,'Capital Costs'!$A$53,'Capital Costs'!$A$60)</c:f>
              <c:strCache>
                <c:ptCount val="8"/>
                <c:pt idx="0">
                  <c:v>Temporary/Portable Facilities Purchase</c:v>
                </c:pt>
                <c:pt idx="1">
                  <c:v>Permanent Facilities Build</c:v>
                </c:pt>
                <c:pt idx="2">
                  <c:v>ROW &amp; Land Purchase</c:v>
                </c:pt>
                <c:pt idx="3">
                  <c:v>Site Improvements (from Table)</c:v>
                </c:pt>
                <c:pt idx="4">
                  <c:v>Stations Facilities Changes</c:v>
                </c:pt>
                <c:pt idx="5">
                  <c:v>Other</c:v>
                </c:pt>
                <c:pt idx="6">
                  <c:v>Potential Savings</c:v>
                </c:pt>
                <c:pt idx="7">
                  <c:v>Total Capital Costs</c:v>
                </c:pt>
              </c:strCache>
            </c:strRef>
          </c:cat>
          <c:val>
            <c:numRef>
              <c:f>('Capital Costs'!$D$9,'Capital Costs'!$D$16,'Capital Costs'!$D$25,'Capital Costs'!$D$34,'Capital Costs'!$D$44,'Capital Costs'!$D$51,'Capital Costs'!$D$58,'Capital Costs'!$D$60)</c:f>
              <c:numCache>
                <c:formatCode>"$"#,##0</c:formatCode>
                <c:ptCount val="8"/>
                <c:pt idx="0">
                  <c:v>8000</c:v>
                </c:pt>
                <c:pt idx="1">
                  <c:v>15000</c:v>
                </c:pt>
                <c:pt idx="2">
                  <c:v>5000</c:v>
                </c:pt>
                <c:pt idx="3">
                  <c:v>8200</c:v>
                </c:pt>
                <c:pt idx="4">
                  <c:v>0</c:v>
                </c:pt>
                <c:pt idx="5">
                  <c:v>0</c:v>
                </c:pt>
                <c:pt idx="6">
                  <c:v>3000</c:v>
                </c:pt>
                <c:pt idx="7">
                  <c:v>33200</c:v>
                </c:pt>
              </c:numCache>
            </c:numRef>
          </c:val>
          <c:extLst>
            <c:ext xmlns:c16="http://schemas.microsoft.com/office/drawing/2014/chart" uri="{C3380CC4-5D6E-409C-BE32-E72D297353CC}">
              <c16:uniqueId val="{00000000-2B76-4BB4-A614-A9F4048F3D25}"/>
            </c:ext>
          </c:extLst>
        </c:ser>
        <c:dLbls>
          <c:dLblPos val="inEnd"/>
          <c:showLegendKey val="0"/>
          <c:showVal val="1"/>
          <c:showCatName val="0"/>
          <c:showSerName val="0"/>
          <c:showPercent val="0"/>
          <c:showBubbleSize val="0"/>
        </c:dLbls>
        <c:gapWidth val="100"/>
        <c:axId val="285698304"/>
        <c:axId val="285701248"/>
      </c:barChart>
      <c:catAx>
        <c:axId val="285698304"/>
        <c:scaling>
          <c:orientation val="maxMin"/>
        </c:scaling>
        <c:delete val="0"/>
        <c:axPos val="l"/>
        <c:numFmt formatCode="General" sourceLinked="1"/>
        <c:majorTickMark val="out"/>
        <c:minorTickMark val="none"/>
        <c:tickLblPos val="low"/>
        <c:txPr>
          <a:bodyPr rot="0"/>
          <a:lstStyle/>
          <a:p>
            <a:pPr>
              <a:defRPr/>
            </a:pPr>
            <a:endParaRPr lang="en-US"/>
          </a:p>
        </c:txPr>
        <c:crossAx val="285701248"/>
        <c:crosses val="autoZero"/>
        <c:auto val="1"/>
        <c:lblAlgn val="ctr"/>
        <c:lblOffset val="100"/>
        <c:noMultiLvlLbl val="0"/>
      </c:catAx>
      <c:valAx>
        <c:axId val="285701248"/>
        <c:scaling>
          <c:orientation val="minMax"/>
        </c:scaling>
        <c:delete val="0"/>
        <c:axPos val="t"/>
        <c:majorGridlines/>
        <c:numFmt formatCode="&quot;$&quot;#,##0" sourceLinked="1"/>
        <c:majorTickMark val="out"/>
        <c:minorTickMark val="none"/>
        <c:tickLblPos val="nextTo"/>
        <c:crossAx val="285698304"/>
        <c:crosses val="autoZero"/>
        <c:crossBetween val="between"/>
      </c:valAx>
    </c:plotArea>
    <c:plotVisOnly val="1"/>
    <c:dispBlanksAs val="zero"/>
    <c:showDLblsOverMax val="0"/>
  </c:chart>
  <c:printSettings>
    <c:headerFooter alignWithMargins="0"/>
    <c:pageMargins b="0.750000000000003" l="0.70000000000000295" r="0.70000000000000295" t="0.750000000000003"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'Total Costs'!$D$17</c:f>
          <c:strCache>
            <c:ptCount val="1"/>
            <c:pt idx="0">
              <c:v>$112,777</c:v>
            </c:pt>
          </c:strCache>
        </c:strRef>
      </c:tx>
      <c:layout>
        <c:manualLayout>
          <c:xMode val="edge"/>
          <c:yMode val="edge"/>
          <c:x val="0.39720896070510497"/>
          <c:y val="2.7812768372326099E-2"/>
        </c:manualLayout>
      </c:layout>
      <c:overlay val="1"/>
      <c:txPr>
        <a:bodyPr/>
        <a:lstStyle/>
        <a:p>
          <a:pPr>
            <a:defRPr sz="1400"/>
          </a:pPr>
          <a:endParaRPr lang="en-US"/>
        </a:p>
      </c:txPr>
    </c:title>
    <c:autoTitleDeleted val="0"/>
    <c:plotArea>
      <c:layout>
        <c:manualLayout>
          <c:layoutTarget val="inner"/>
          <c:xMode val="edge"/>
          <c:yMode val="edge"/>
          <c:x val="8.4160626131120006E-2"/>
          <c:y val="0.14804566464590199"/>
          <c:w val="0.82205179226243297"/>
          <c:h val="0.76878720173258697"/>
        </c:manualLayout>
      </c:layout>
      <c:barChart>
        <c:barDir val="col"/>
        <c:grouping val="clustered"/>
        <c:varyColors val="0"/>
        <c:ser>
          <c:idx val="0"/>
          <c:order val="0"/>
          <c:invertIfNegative val="0"/>
          <c:dLbls>
            <c:spPr>
              <a:noFill/>
              <a:ln>
                <a:noFill/>
              </a:ln>
              <a:effectLst/>
            </c:spPr>
            <c:txPr>
              <a:bodyPr/>
              <a:lstStyle/>
              <a:p>
                <a:pPr>
                  <a:defRPr sz="90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('Total Costs'!$A$5,'Total Costs'!$A$8,'Total Costs'!$A$11,'Total Costs'!$A$14)</c:f>
              <c:strCache>
                <c:ptCount val="4"/>
                <c:pt idx="0">
                  <c:v>Direct Operational Costs</c:v>
                </c:pt>
                <c:pt idx="1">
                  <c:v>Other Direct Costs</c:v>
                </c:pt>
                <c:pt idx="2">
                  <c:v>Administrative Costs</c:v>
                </c:pt>
                <c:pt idx="3">
                  <c:v>Capital Costs</c:v>
                </c:pt>
              </c:strCache>
            </c:strRef>
          </c:cat>
          <c:val>
            <c:numRef>
              <c:f>('Total Costs'!$D$5,'Total Costs'!$D$8,'Total Costs'!$D$11,'Total Costs'!$D$14)</c:f>
              <c:numCache>
                <c:formatCode>"$"#,##0</c:formatCode>
                <c:ptCount val="4"/>
                <c:pt idx="0">
                  <c:v>15248.520833333332</c:v>
                </c:pt>
                <c:pt idx="1">
                  <c:v>6350</c:v>
                </c:pt>
                <c:pt idx="2">
                  <c:v>57978.25</c:v>
                </c:pt>
                <c:pt idx="3">
                  <c:v>33200</c:v>
                </c:pt>
              </c:numCache>
            </c:numRef>
          </c:val>
          <c:extLst>
            <c:ext xmlns:c16="http://schemas.microsoft.com/office/drawing/2014/chart" uri="{C3380CC4-5D6E-409C-BE32-E72D297353CC}">
              <c16:uniqueId val="{00000000-F2A0-40D7-95F8-91B32DDE2AB7}"/>
            </c:ext>
          </c:extLst>
        </c:ser>
        <c:dLbls>
          <c:dLblPos val="inEnd"/>
          <c:showLegendKey val="0"/>
          <c:showVal val="1"/>
          <c:showCatName val="0"/>
          <c:showSerName val="0"/>
          <c:showPercent val="0"/>
          <c:showBubbleSize val="0"/>
        </c:dLbls>
        <c:gapWidth val="100"/>
        <c:axId val="332485760"/>
        <c:axId val="332488704"/>
      </c:barChart>
      <c:catAx>
        <c:axId val="332485760"/>
        <c:scaling>
          <c:orientation val="minMax"/>
        </c:scaling>
        <c:delete val="0"/>
        <c:axPos val="b"/>
        <c:numFmt formatCode="General" sourceLinked="1"/>
        <c:majorTickMark val="out"/>
        <c:minorTickMark val="none"/>
        <c:tickLblPos val="nextTo"/>
        <c:crossAx val="332488704"/>
        <c:crosses val="autoZero"/>
        <c:auto val="1"/>
        <c:lblAlgn val="ctr"/>
        <c:lblOffset val="100"/>
        <c:noMultiLvlLbl val="0"/>
      </c:catAx>
      <c:valAx>
        <c:axId val="332488704"/>
        <c:scaling>
          <c:orientation val="minMax"/>
        </c:scaling>
        <c:delete val="0"/>
        <c:axPos val="l"/>
        <c:majorGridlines/>
        <c:numFmt formatCode="&quot;$&quot;#,##0" sourceLinked="1"/>
        <c:majorTickMark val="out"/>
        <c:minorTickMark val="none"/>
        <c:tickLblPos val="nextTo"/>
        <c:crossAx val="332485760"/>
        <c:crosses val="autoZero"/>
        <c:crossBetween val="between"/>
      </c:valAx>
    </c:plotArea>
    <c:plotVisOnly val="1"/>
    <c:dispBlanksAs val="zero"/>
    <c:showDLblsOverMax val="0"/>
  </c:chart>
  <c:printSettings>
    <c:headerFooter alignWithMargins="0"/>
    <c:pageMargins b="0.750000000000003" l="0.70000000000000295" r="0.70000000000000295" t="0.750000000000003"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Financial Benefits </a:t>
            </a:r>
          </a:p>
        </c:rich>
      </c:tx>
      <c:overlay val="0"/>
    </c:title>
    <c:autoTitleDeleted val="0"/>
    <c:plotArea>
      <c:layout>
        <c:manualLayout>
          <c:layoutTarget val="inner"/>
          <c:xMode val="edge"/>
          <c:yMode val="edge"/>
          <c:x val="8.7209547524508102E-2"/>
          <c:y val="0.19796670389271401"/>
          <c:w val="0.85770973072810597"/>
          <c:h val="0.62710315384724002"/>
        </c:manualLayout>
      </c:layout>
      <c:barChart>
        <c:barDir val="col"/>
        <c:grouping val="clustered"/>
        <c:varyColors val="0"/>
        <c:ser>
          <c:idx val="0"/>
          <c:order val="0"/>
          <c:tx>
            <c:strRef>
              <c:f>'Costs Benefits Beta'!$A$62</c:f>
              <c:strCache>
                <c:ptCount val="1"/>
                <c:pt idx="0">
                  <c:v>Overall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'Costs Benefits Beta'!$B$61:$F$61</c:f>
              <c:strCache>
                <c:ptCount val="5"/>
                <c:pt idx="0">
                  <c:v>Health Care Claims </c:v>
                </c:pt>
                <c:pt idx="1">
                  <c:v>Health Care Premium</c:v>
                </c:pt>
                <c:pt idx="2">
                  <c:v>Absenteeism</c:v>
                </c:pt>
                <c:pt idx="3">
                  <c:v>Turnover </c:v>
                </c:pt>
                <c:pt idx="4">
                  <c:v>Accidents</c:v>
                </c:pt>
              </c:strCache>
            </c:strRef>
          </c:cat>
          <c:val>
            <c:numRef>
              <c:f>'Costs Benefits Beta'!$B$62:$F$62</c:f>
              <c:numCache>
                <c:formatCode>"$"#,##0</c:formatCode>
                <c:ptCount val="5"/>
                <c:pt idx="0">
                  <c:v>2000</c:v>
                </c:pt>
                <c:pt idx="1">
                  <c:v>2310</c:v>
                </c:pt>
                <c:pt idx="2">
                  <c:v>43750</c:v>
                </c:pt>
                <c:pt idx="3">
                  <c:v>78000</c:v>
                </c:pt>
                <c:pt idx="4">
                  <c:v>37670</c:v>
                </c:pt>
              </c:numCache>
            </c:numRef>
          </c:val>
          <c:extLst>
            <c:ext xmlns:c16="http://schemas.microsoft.com/office/drawing/2014/chart" uri="{C3380CC4-5D6E-409C-BE32-E72D297353CC}">
              <c16:uniqueId val="{00000000-BB28-466D-A66F-FA1EACD8BA20}"/>
            </c:ext>
          </c:extLst>
        </c:ser>
        <c:ser>
          <c:idx val="1"/>
          <c:order val="1"/>
          <c:tx>
            <c:strRef>
              <c:f>'Costs Benefits Beta'!$A$63</c:f>
              <c:strCache>
                <c:ptCount val="1"/>
                <c:pt idx="0">
                  <c:v>Due to Restroom Access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'Costs Benefits Beta'!$B$61:$F$61</c:f>
              <c:strCache>
                <c:ptCount val="5"/>
                <c:pt idx="0">
                  <c:v>Health Care Claims </c:v>
                </c:pt>
                <c:pt idx="1">
                  <c:v>Health Care Premium</c:v>
                </c:pt>
                <c:pt idx="2">
                  <c:v>Absenteeism</c:v>
                </c:pt>
                <c:pt idx="3">
                  <c:v>Turnover </c:v>
                </c:pt>
                <c:pt idx="4">
                  <c:v>Accidents</c:v>
                </c:pt>
              </c:strCache>
            </c:strRef>
          </c:cat>
          <c:val>
            <c:numRef>
              <c:f>'Costs Benefits Beta'!$B$63:$F$63</c:f>
              <c:numCache>
                <c:formatCode>"$"#,##0</c:formatCode>
                <c:ptCount val="5"/>
                <c:pt idx="0">
                  <c:v>400</c:v>
                </c:pt>
                <c:pt idx="1">
                  <c:v>693</c:v>
                </c:pt>
                <c:pt idx="2">
                  <c:v>6562.5</c:v>
                </c:pt>
                <c:pt idx="3">
                  <c:v>6240</c:v>
                </c:pt>
                <c:pt idx="4">
                  <c:v>7534</c:v>
                </c:pt>
              </c:numCache>
            </c:numRef>
          </c:val>
          <c:extLst>
            <c:ext xmlns:c16="http://schemas.microsoft.com/office/drawing/2014/chart" uri="{C3380CC4-5D6E-409C-BE32-E72D297353CC}">
              <c16:uniqueId val="{00000001-BB28-466D-A66F-FA1EACD8BA20}"/>
            </c:ext>
          </c:extLst>
        </c:ser>
        <c:dLbls>
          <c:showLegendKey val="0"/>
          <c:showVal val="1"/>
          <c:showCatName val="0"/>
          <c:showSerName val="0"/>
          <c:showPercent val="0"/>
          <c:showBubbleSize val="0"/>
        </c:dLbls>
        <c:gapWidth val="150"/>
        <c:axId val="285322624"/>
        <c:axId val="332097024"/>
      </c:barChart>
      <c:catAx>
        <c:axId val="285322624"/>
        <c:scaling>
          <c:orientation val="minMax"/>
        </c:scaling>
        <c:delete val="0"/>
        <c:axPos val="b"/>
        <c:title>
          <c:tx>
            <c:rich>
              <a:bodyPr/>
              <a:lstStyle/>
              <a:p>
                <a:pPr>
                  <a:defRPr/>
                </a:pPr>
                <a:r>
                  <a:rPr lang="en-US"/>
                  <a:t>Benefits Categories</a:t>
                </a:r>
              </a:p>
            </c:rich>
          </c:tx>
          <c:overlay val="0"/>
        </c:title>
        <c:numFmt formatCode="General" sourceLinked="1"/>
        <c:majorTickMark val="none"/>
        <c:minorTickMark val="none"/>
        <c:tickLblPos val="nextTo"/>
        <c:crossAx val="332097024"/>
        <c:crosses val="autoZero"/>
        <c:auto val="1"/>
        <c:lblAlgn val="ctr"/>
        <c:lblOffset val="100"/>
        <c:noMultiLvlLbl val="0"/>
      </c:catAx>
      <c:valAx>
        <c:axId val="332097024"/>
        <c:scaling>
          <c:orientation val="minMax"/>
        </c:scaling>
        <c:delete val="0"/>
        <c:axPos val="l"/>
        <c:majorGridlines/>
        <c:numFmt formatCode="&quot;$&quot;#,##0" sourceLinked="1"/>
        <c:majorTickMark val="out"/>
        <c:minorTickMark val="none"/>
        <c:tickLblPos val="nextTo"/>
        <c:crossAx val="285322624"/>
        <c:crosses val="autoZero"/>
        <c:crossBetween val="between"/>
      </c:valAx>
    </c:plotArea>
    <c:legend>
      <c:legendPos val="t"/>
      <c:overlay val="0"/>
    </c:legend>
    <c:plotVisOnly val="1"/>
    <c:dispBlanksAs val="zero"/>
    <c:showDLblsOverMax val="0"/>
  </c:chart>
  <c:printSettings>
    <c:headerFooter alignWithMargins="0"/>
    <c:pageMargins b="0.750000000000003" l="0.70000000000000295" r="0.70000000000000295" t="0.750000000000003"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Planning!A30"/><Relationship Id="rId2" Type="http://schemas.openxmlformats.org/officeDocument/2006/relationships/hyperlink" Target="#Planning!A17"/><Relationship Id="rId1" Type="http://schemas.openxmlformats.org/officeDocument/2006/relationships/hyperlink" Target="#Planning!A4"/><Relationship Id="rId4" Type="http://schemas.openxmlformats.org/officeDocument/2006/relationships/hyperlink" Target="#Planning!A42"/></Relationships>
</file>

<file path=xl/drawings/_rels/drawing11.xml.rels><?xml version="1.0" encoding="UTF-8" standalone="yes"?>
<Relationships xmlns="http://schemas.openxmlformats.org/package/2006/relationships"><Relationship Id="rId8" Type="http://schemas.openxmlformats.org/officeDocument/2006/relationships/hyperlink" Target="#'Financial Benefits ed.'!A34"/><Relationship Id="rId3" Type="http://schemas.openxmlformats.org/officeDocument/2006/relationships/hyperlink" Target="#'Financial Benefits ed.'!A45"/><Relationship Id="rId7" Type="http://schemas.openxmlformats.org/officeDocument/2006/relationships/hyperlink" Target="#'Financial Benefits ed.'!L8"/><Relationship Id="rId2" Type="http://schemas.openxmlformats.org/officeDocument/2006/relationships/hyperlink" Target="#'Financial Benefits ed.'!A58"/><Relationship Id="rId1" Type="http://schemas.openxmlformats.org/officeDocument/2006/relationships/chart" Target="../charts/chart6.xml"/><Relationship Id="rId6" Type="http://schemas.openxmlformats.org/officeDocument/2006/relationships/hyperlink" Target="#'Financial Benefits ed.'!A15"/><Relationship Id="rId5" Type="http://schemas.openxmlformats.org/officeDocument/2006/relationships/hyperlink" Target="#'Financial Benefits ed.'!A4"/><Relationship Id="rId4" Type="http://schemas.openxmlformats.org/officeDocument/2006/relationships/hyperlink" Target="#'Financial Benefits ed.'!A22"/></Relationships>
</file>

<file path=xl/drawings/_rels/drawing4.xml.rels><?xml version="1.0" encoding="UTF-8" standalone="yes"?>
<Relationships xmlns="http://schemas.openxmlformats.org/package/2006/relationships"><Relationship Id="rId1" Type="http://schemas.openxmlformats.org/officeDocument/2006/relationships/hyperlink" Target="#Inventory_Costs_Instructions"/></Relationships>
</file>

<file path=xl/drawings/_rels/drawing5.xml.rels><?xml version="1.0" encoding="UTF-8" standalone="yes"?>
<Relationships xmlns="http://schemas.openxmlformats.org/package/2006/relationships"><Relationship Id="rId8" Type="http://schemas.openxmlformats.org/officeDocument/2006/relationships/hyperlink" Target="#Instructions_tab"/><Relationship Id="rId3" Type="http://schemas.openxmlformats.org/officeDocument/2006/relationships/hyperlink" Target="#Proposed_changes"/><Relationship Id="rId7" Type="http://schemas.openxmlformats.org/officeDocument/2006/relationships/hyperlink" Target="#Schedule_Improvements_and_Service_Reduction_Savings"/><Relationship Id="rId2" Type="http://schemas.openxmlformats.org/officeDocument/2006/relationships/hyperlink" Target="#Driver_rates"/><Relationship Id="rId1" Type="http://schemas.openxmlformats.org/officeDocument/2006/relationships/hyperlink" Target="#Overhead"/><Relationship Id="rId6" Type="http://schemas.openxmlformats.org/officeDocument/2006/relationships/hyperlink" Target="#Total_Costs"/><Relationship Id="rId5" Type="http://schemas.openxmlformats.org/officeDocument/2006/relationships/hyperlink" Target="#Other_Direct_Operating_Costs"/><Relationship Id="rId4" Type="http://schemas.openxmlformats.org/officeDocument/2006/relationships/hyperlink" Target="#Reduction"/><Relationship Id="rId9"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hyperlink" Target="#Other_Operating_Direct_Costs__From_Inventory"/><Relationship Id="rId2" Type="http://schemas.openxmlformats.org/officeDocument/2006/relationships/hyperlink" Target="#Other_Facility_Access_Direct_Costs"/><Relationship Id="rId1" Type="http://schemas.openxmlformats.org/officeDocument/2006/relationships/chart" Target="../charts/chart2.xml"/><Relationship Id="rId6" Type="http://schemas.openxmlformats.org/officeDocument/2006/relationships/hyperlink" Target="#'Other Direct Costs'!G21"/><Relationship Id="rId5" Type="http://schemas.openxmlformats.org/officeDocument/2006/relationships/hyperlink" Target="#Total_of_Other_Direct_Costs"/><Relationship Id="rId4" Type="http://schemas.openxmlformats.org/officeDocument/2006/relationships/hyperlink" Target="#Other_Overhead_Costs"/></Relationships>
</file>

<file path=xl/drawings/_rels/drawing7.xml.rels><?xml version="1.0" encoding="UTF-8" standalone="yes"?>
<Relationships xmlns="http://schemas.openxmlformats.org/package/2006/relationships"><Relationship Id="rId8" Type="http://schemas.openxmlformats.org/officeDocument/2006/relationships/hyperlink" Target="#External_Administrative_Costs"/><Relationship Id="rId3" Type="http://schemas.openxmlformats.org/officeDocument/2006/relationships/hyperlink" Target="#Restroom_Access_Planning_Time"/><Relationship Id="rId7" Type="http://schemas.openxmlformats.org/officeDocument/2006/relationships/hyperlink" Target="#Total_Administrative_Costs"/><Relationship Id="rId2" Type="http://schemas.openxmlformats.org/officeDocument/2006/relationships/hyperlink" Target="#Administrative_Overhead"/><Relationship Id="rId1" Type="http://schemas.openxmlformats.org/officeDocument/2006/relationships/chart" Target="../charts/chart3.xml"/><Relationship Id="rId6" Type="http://schemas.openxmlformats.org/officeDocument/2006/relationships/hyperlink" Target="#Safety_Risk_Assessment"/><Relationship Id="rId5" Type="http://schemas.openxmlformats.org/officeDocument/2006/relationships/hyperlink" Target="#Vendor_Negotiation"/><Relationship Id="rId4" Type="http://schemas.openxmlformats.org/officeDocument/2006/relationships/hyperlink" Target="#Development_Tool_Management"/></Relationships>
</file>

<file path=xl/drawings/_rels/drawing8.xml.rels><?xml version="1.0" encoding="UTF-8" standalone="yes"?>
<Relationships xmlns="http://schemas.openxmlformats.org/package/2006/relationships"><Relationship Id="rId8" Type="http://schemas.openxmlformats.org/officeDocument/2006/relationships/hyperlink" Target="#Total_Capital_Costs"/><Relationship Id="rId3" Type="http://schemas.openxmlformats.org/officeDocument/2006/relationships/hyperlink" Target="#Permanent_facilities"/><Relationship Id="rId7" Type="http://schemas.openxmlformats.org/officeDocument/2006/relationships/hyperlink" Target="#Potential_Savings"/><Relationship Id="rId2" Type="http://schemas.openxmlformats.org/officeDocument/2006/relationships/hyperlink" Target="#Temp_Facilities"/><Relationship Id="rId1" Type="http://schemas.openxmlformats.org/officeDocument/2006/relationships/hyperlink" Target="#Stations"/><Relationship Id="rId6" Type="http://schemas.openxmlformats.org/officeDocument/2006/relationships/hyperlink" Target="#Other"/><Relationship Id="rId11" Type="http://schemas.openxmlformats.org/officeDocument/2006/relationships/hyperlink" Target="#Instructions____Temporary_Restroom_Facility__List_each_type_of_restroom_facility__including_the_number_planned_and_the_purchase_and_installation_cost_per_unit.___Permanent_Restroom_Facility__List_each_type_o"/><Relationship Id="rId5" Type="http://schemas.openxmlformats.org/officeDocument/2006/relationships/hyperlink" Target="#Site_Improvements__from_Table"/><Relationship Id="rId10" Type="http://schemas.openxmlformats.org/officeDocument/2006/relationships/hyperlink" Target="#Improvements"/><Relationship Id="rId4" Type="http://schemas.openxmlformats.org/officeDocument/2006/relationships/hyperlink" Target="#ROW_Land_Purchase"/><Relationship Id="rId9"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817245</xdr:colOff>
      <xdr:row>1</xdr:row>
      <xdr:rowOff>15240</xdr:rowOff>
    </xdr:from>
    <xdr:to>
      <xdr:col>4</xdr:col>
      <xdr:colOff>610188</xdr:colOff>
      <xdr:row>1</xdr:row>
      <xdr:rowOff>289560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2074545" y="148590"/>
          <a:ext cx="4726893" cy="274320"/>
          <a:chOff x="1297305" y="167640"/>
          <a:chExt cx="4867863" cy="274320"/>
        </a:xfrm>
        <a:solidFill>
          <a:srgbClr val="C6E7FC"/>
        </a:solidFill>
      </xdr:grpSpPr>
      <xdr:grpSp>
        <xdr:nvGrpSpPr>
          <xdr:cNvPr id="31" name="Group 35">
            <a:extLst>
              <a:ext uri="{FF2B5EF4-FFF2-40B4-BE49-F238E27FC236}">
                <a16:creationId xmlns:a16="http://schemas.microsoft.com/office/drawing/2014/main" id="{00000000-0008-0000-0200-00001F000000}"/>
              </a:ext>
            </a:extLst>
          </xdr:cNvPr>
          <xdr:cNvGrpSpPr/>
        </xdr:nvGrpSpPr>
        <xdr:grpSpPr>
          <a:xfrm>
            <a:off x="1297305" y="167640"/>
            <a:ext cx="3646758" cy="274320"/>
            <a:chOff x="1524000" y="1000125"/>
            <a:chExt cx="3549603" cy="274320"/>
          </a:xfrm>
          <a:grpFill/>
        </xdr:grpSpPr>
        <xdr:sp macro="" textlink="">
          <xdr:nvSpPr>
            <xdr:cNvPr id="32" name="Text Box 3">
              <a:hlinkClick xmlns:r="http://schemas.openxmlformats.org/officeDocument/2006/relationships" r:id="rId1"/>
              <a:extLst>
                <a:ext uri="{FF2B5EF4-FFF2-40B4-BE49-F238E27FC236}">
                  <a16:creationId xmlns:a16="http://schemas.microsoft.com/office/drawing/2014/main" id="{00000000-0008-0000-0200-000020000000}"/>
                </a:ext>
              </a:extLst>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Sample</a:t>
              </a:r>
              <a:endParaRPr lang="en-US" sz="900" b="1">
                <a:solidFill>
                  <a:srgbClr val="002060"/>
                </a:solidFill>
                <a:effectLst/>
              </a:endParaRPr>
            </a:p>
          </xdr:txBody>
        </xdr:sp>
        <xdr:sp macro="" textlink="">
          <xdr:nvSpPr>
            <xdr:cNvPr id="33" name="Text Box 3">
              <a:hlinkClick xmlns:r="http://schemas.openxmlformats.org/officeDocument/2006/relationships" r:id="rId2"/>
              <a:extLst>
                <a:ext uri="{FF2B5EF4-FFF2-40B4-BE49-F238E27FC236}">
                  <a16:creationId xmlns:a16="http://schemas.microsoft.com/office/drawing/2014/main" id="{00000000-0008-0000-0200-000021000000}"/>
                </a:ext>
              </a:extLst>
            </xdr:cNvPr>
            <xdr:cNvSpPr txBox="1">
              <a:spLocks noChangeArrowheads="1"/>
            </xdr:cNvSpPr>
          </xdr:nvSpPr>
          <xdr:spPr bwMode="auto">
            <a:xfrm>
              <a:off x="2752725"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Goal 1</a:t>
              </a:r>
              <a:endParaRPr lang="en-US" sz="900" b="1">
                <a:solidFill>
                  <a:srgbClr val="002060"/>
                </a:solidFill>
                <a:effectLst/>
              </a:endParaRPr>
            </a:p>
          </xdr:txBody>
        </xdr:sp>
        <xdr:sp macro="" textlink="">
          <xdr:nvSpPr>
            <xdr:cNvPr id="34" name="Text Box 3">
              <a:hlinkClick xmlns:r="http://schemas.openxmlformats.org/officeDocument/2006/relationships" r:id="rId3"/>
              <a:extLst>
                <a:ext uri="{FF2B5EF4-FFF2-40B4-BE49-F238E27FC236}">
                  <a16:creationId xmlns:a16="http://schemas.microsoft.com/office/drawing/2014/main" id="{00000000-0008-0000-0200-000022000000}"/>
                </a:ext>
              </a:extLst>
            </xdr:cNvPr>
            <xdr:cNvSpPr txBox="1">
              <a:spLocks noChangeArrowheads="1"/>
            </xdr:cNvSpPr>
          </xdr:nvSpPr>
          <xdr:spPr bwMode="auto">
            <a:xfrm>
              <a:off x="3952875"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Goal 2</a:t>
              </a:r>
              <a:endParaRPr lang="en-US" sz="900" b="1">
                <a:solidFill>
                  <a:srgbClr val="002060"/>
                </a:solidFill>
                <a:effectLst/>
              </a:endParaRPr>
            </a:p>
          </xdr:txBody>
        </xdr:sp>
      </xdr:grpSp>
      <xdr:sp macro="" textlink="">
        <xdr:nvSpPr>
          <xdr:cNvPr id="35" name="Text Box 3">
            <a:hlinkClick xmlns:r="http://schemas.openxmlformats.org/officeDocument/2006/relationships" r:id="rId4"/>
            <a:extLst>
              <a:ext uri="{FF2B5EF4-FFF2-40B4-BE49-F238E27FC236}">
                <a16:creationId xmlns:a16="http://schemas.microsoft.com/office/drawing/2014/main" id="{00000000-0008-0000-0200-000023000000}"/>
              </a:ext>
            </a:extLst>
          </xdr:cNvPr>
          <xdr:cNvSpPr txBox="1">
            <a:spLocks noChangeArrowheads="1"/>
          </xdr:cNvSpPr>
        </xdr:nvSpPr>
        <xdr:spPr bwMode="auto">
          <a:xfrm>
            <a:off x="5023485" y="167640"/>
            <a:ext cx="1141683"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Goal 3</a:t>
            </a:r>
            <a:endParaRPr lang="en-US" sz="900" b="1">
              <a:solidFill>
                <a:srgbClr val="002060"/>
              </a:solidFill>
              <a:effectLst/>
            </a:endParaRPr>
          </a:p>
        </xdr:txBody>
      </xdr:sp>
    </xdr:grpSp>
    <xdr:clientData/>
  </xdr:twoCellAnchor>
  <xdr:twoCellAnchor>
    <xdr:from>
      <xdr:col>3</xdr:col>
      <xdr:colOff>396240</xdr:colOff>
      <xdr:row>3</xdr:row>
      <xdr:rowOff>7620</xdr:rowOff>
    </xdr:from>
    <xdr:to>
      <xdr:col>8</xdr:col>
      <xdr:colOff>114300</xdr:colOff>
      <xdr:row>16</xdr:row>
      <xdr:rowOff>266700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5935980" y="640080"/>
          <a:ext cx="3566160" cy="328422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Transfer your program goals from the </a:t>
          </a:r>
          <a:r>
            <a:rPr lang="en-US" sz="1050" b="1" i="0" baseline="0">
              <a:solidFill>
                <a:schemeClr val="dk1"/>
              </a:solidFill>
              <a:effectLst/>
              <a:latin typeface="Arial" pitchFamily="34" charset="0"/>
              <a:ea typeface="+mn-ea"/>
              <a:cs typeface="Arial" pitchFamily="34" charset="0"/>
            </a:rPr>
            <a:t>Overview</a:t>
          </a:r>
          <a:r>
            <a:rPr lang="en-US" sz="1050" b="0" i="0" baseline="0">
              <a:solidFill>
                <a:schemeClr val="dk1"/>
              </a:solidFill>
              <a:effectLst/>
              <a:latin typeface="Arial" pitchFamily="34" charset="0"/>
              <a:ea typeface="+mn-ea"/>
              <a:cs typeface="Arial" pitchFamily="34" charset="0"/>
            </a:rPr>
            <a:t> sheet to this sheet.</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Define the measurable objectives each goal encompasses.</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Decide what activities, program components and actions are needed.</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For activities that overlap goals or are not clearly associated with a specific goal, define a goal like "Develop an overall healthy culture."</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Use this as your running record of project status by updating the current status when you make changes.</a:t>
          </a:r>
          <a:endParaRPr lang="en-US" sz="1050">
            <a:effectLst/>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0.51965</cdr:x>
      <cdr:y>0.03584</cdr:y>
    </cdr:from>
    <cdr:to>
      <cdr:x>0.69592</cdr:x>
      <cdr:y>0.09718</cdr:y>
    </cdr:to>
    <cdr:sp macro="" textlink="">
      <cdr:nvSpPr>
        <cdr:cNvPr id="3" name="TextBox 2"/>
        <cdr:cNvSpPr txBox="1"/>
      </cdr:nvSpPr>
      <cdr:spPr>
        <a:xfrm xmlns:a="http://schemas.openxmlformats.org/drawingml/2006/main">
          <a:off x="2695575" y="118745"/>
          <a:ext cx="914400" cy="203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0.20137</cdr:x>
      <cdr:y>0.01476</cdr:y>
    </cdr:from>
    <cdr:to>
      <cdr:x>0.42294</cdr:x>
      <cdr:y>0.10677</cdr:y>
    </cdr:to>
    <cdr:sp macro="" textlink="">
      <cdr:nvSpPr>
        <cdr:cNvPr id="4" name="TextBox 3"/>
        <cdr:cNvSpPr txBox="1"/>
      </cdr:nvSpPr>
      <cdr:spPr>
        <a:xfrm xmlns:a="http://schemas.openxmlformats.org/drawingml/2006/main">
          <a:off x="1044576" y="48897"/>
          <a:ext cx="1149348" cy="304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Total Costs</a:t>
          </a:r>
          <a:r>
            <a:rPr lang="en-US" sz="1100" b="1"/>
            <a:t>=</a:t>
          </a: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264990</xdr:colOff>
      <xdr:row>6</xdr:row>
      <xdr:rowOff>20905</xdr:rowOff>
    </xdr:from>
    <xdr:to>
      <xdr:col>21</xdr:col>
      <xdr:colOff>141165</xdr:colOff>
      <xdr:row>22</xdr:row>
      <xdr:rowOff>428868</xdr:rowOff>
    </xdr:to>
    <xdr:graphicFrame macro="">
      <xdr:nvGraphicFramePr>
        <xdr:cNvPr id="2" name="Chart 3">
          <a:extLst>
            <a:ext uri="{FF2B5EF4-FFF2-40B4-BE49-F238E27FC236}">
              <a16:creationId xmlns:a16="http://schemas.microsoft.com/office/drawing/2014/main" id="{00000000-0008-0000-0900-00001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741807</xdr:colOff>
      <xdr:row>1</xdr:row>
      <xdr:rowOff>0</xdr:rowOff>
    </xdr:from>
    <xdr:to>
      <xdr:col>8</xdr:col>
      <xdr:colOff>574292</xdr:colOff>
      <xdr:row>2</xdr:row>
      <xdr:rowOff>438351</xdr:rowOff>
    </xdr:to>
    <xdr:grpSp>
      <xdr:nvGrpSpPr>
        <xdr:cNvPr id="3" name="Group 2">
          <a:extLst>
            <a:ext uri="{FF2B5EF4-FFF2-40B4-BE49-F238E27FC236}">
              <a16:creationId xmlns:a16="http://schemas.microsoft.com/office/drawing/2014/main" id="{00000000-0008-0000-0900-000005000000}"/>
            </a:ext>
          </a:extLst>
        </xdr:cNvPr>
        <xdr:cNvGrpSpPr/>
      </xdr:nvGrpSpPr>
      <xdr:grpSpPr>
        <a:xfrm>
          <a:off x="2368384" y="117231"/>
          <a:ext cx="5269062" cy="702120"/>
          <a:chOff x="1938147" y="129540"/>
          <a:chExt cx="5033308" cy="704976"/>
        </a:xfrm>
        <a:solidFill>
          <a:srgbClr val="C6E7FC"/>
        </a:solidFill>
      </xdr:grpSpPr>
      <xdr:sp macro="" textlink="">
        <xdr:nvSpPr>
          <xdr:cNvPr id="4" name="Text Box 3">
            <a:hlinkClick xmlns:r="http://schemas.openxmlformats.org/officeDocument/2006/relationships" r:id="rId2"/>
            <a:extLst>
              <a:ext uri="{FF2B5EF4-FFF2-40B4-BE49-F238E27FC236}">
                <a16:creationId xmlns:a16="http://schemas.microsoft.com/office/drawing/2014/main" id="{00000000-0008-0000-0900-000016000000}"/>
              </a:ext>
            </a:extLst>
          </xdr:cNvPr>
          <xdr:cNvSpPr txBox="1">
            <a:spLocks noChangeArrowheads="1"/>
          </xdr:cNvSpPr>
        </xdr:nvSpPr>
        <xdr:spPr bwMode="auto">
          <a:xfrm>
            <a:off x="3222518" y="514092"/>
            <a:ext cx="1234440" cy="306704"/>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Financial Benefits Summary Table</a:t>
            </a:r>
            <a:endParaRPr lang="en-US" sz="900" b="1">
              <a:solidFill>
                <a:srgbClr val="002060"/>
              </a:solidFill>
              <a:effectLst/>
            </a:endParaRPr>
          </a:p>
        </xdr:txBody>
      </xdr:sp>
      <xdr:grpSp>
        <xdr:nvGrpSpPr>
          <xdr:cNvPr id="5" name="Group 4">
            <a:extLst>
              <a:ext uri="{FF2B5EF4-FFF2-40B4-BE49-F238E27FC236}">
                <a16:creationId xmlns:a16="http://schemas.microsoft.com/office/drawing/2014/main" id="{00000000-0008-0000-0900-000004000000}"/>
              </a:ext>
            </a:extLst>
          </xdr:cNvPr>
          <xdr:cNvGrpSpPr/>
        </xdr:nvGrpSpPr>
        <xdr:grpSpPr>
          <a:xfrm>
            <a:off x="1938147" y="129540"/>
            <a:ext cx="5033308" cy="704976"/>
            <a:chOff x="1519047" y="114300"/>
            <a:chExt cx="5033308" cy="704976"/>
          </a:xfrm>
          <a:grpFill/>
        </xdr:grpSpPr>
        <xdr:sp macro="" textlink="">
          <xdr:nvSpPr>
            <xdr:cNvPr id="6" name="Text Box 3">
              <a:hlinkClick xmlns:r="http://schemas.openxmlformats.org/officeDocument/2006/relationships" r:id="rId3"/>
              <a:extLst>
                <a:ext uri="{FF2B5EF4-FFF2-40B4-BE49-F238E27FC236}">
                  <a16:creationId xmlns:a16="http://schemas.microsoft.com/office/drawing/2014/main" id="{00000000-0008-0000-0900-000026000000}"/>
                </a:ext>
              </a:extLst>
            </xdr:cNvPr>
            <xdr:cNvSpPr txBox="1">
              <a:spLocks noChangeArrowheads="1"/>
            </xdr:cNvSpPr>
          </xdr:nvSpPr>
          <xdr:spPr bwMode="auto">
            <a:xfrm>
              <a:off x="1522095" y="510540"/>
              <a:ext cx="1203960" cy="28956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Accidents</a:t>
              </a:r>
              <a:endParaRPr lang="en-US" sz="900" b="1">
                <a:solidFill>
                  <a:srgbClr val="002060"/>
                </a:solidFill>
                <a:effectLst/>
              </a:endParaRPr>
            </a:p>
          </xdr:txBody>
        </xdr:sp>
        <xdr:grpSp>
          <xdr:nvGrpSpPr>
            <xdr:cNvPr id="7" name="Group 6">
              <a:extLst>
                <a:ext uri="{FF2B5EF4-FFF2-40B4-BE49-F238E27FC236}">
                  <a16:creationId xmlns:a16="http://schemas.microsoft.com/office/drawing/2014/main" id="{00000000-0008-0000-0900-000003000000}"/>
                </a:ext>
              </a:extLst>
            </xdr:cNvPr>
            <xdr:cNvGrpSpPr/>
          </xdr:nvGrpSpPr>
          <xdr:grpSpPr>
            <a:xfrm>
              <a:off x="1519047" y="114300"/>
              <a:ext cx="5033308" cy="704976"/>
              <a:chOff x="1519047" y="114300"/>
              <a:chExt cx="5033308" cy="704976"/>
            </a:xfrm>
            <a:grpFill/>
          </xdr:grpSpPr>
          <xdr:sp macro="" textlink="">
            <xdr:nvSpPr>
              <xdr:cNvPr id="8" name="Text Box 3">
                <a:hlinkClick xmlns:r="http://schemas.openxmlformats.org/officeDocument/2006/relationships" r:id="rId4"/>
                <a:extLst>
                  <a:ext uri="{FF2B5EF4-FFF2-40B4-BE49-F238E27FC236}">
                    <a16:creationId xmlns:a16="http://schemas.microsoft.com/office/drawing/2014/main" id="{00000000-0008-0000-0900-000022000000}"/>
                  </a:ext>
                </a:extLst>
              </xdr:cNvPr>
              <xdr:cNvSpPr txBox="1">
                <a:spLocks noChangeArrowheads="1"/>
              </xdr:cNvSpPr>
            </xdr:nvSpPr>
            <xdr:spPr bwMode="auto">
              <a:xfrm>
                <a:off x="4109964" y="114300"/>
                <a:ext cx="1148891" cy="32004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Absenteeism</a:t>
                </a:r>
                <a:endParaRPr lang="en-US" sz="900" b="1">
                  <a:solidFill>
                    <a:srgbClr val="002060"/>
                  </a:solidFill>
                  <a:effectLst/>
                </a:endParaRPr>
              </a:p>
            </xdr:txBody>
          </xdr:sp>
          <xdr:grpSp>
            <xdr:nvGrpSpPr>
              <xdr:cNvPr id="9" name="Group 8">
                <a:extLst>
                  <a:ext uri="{FF2B5EF4-FFF2-40B4-BE49-F238E27FC236}">
                    <a16:creationId xmlns:a16="http://schemas.microsoft.com/office/drawing/2014/main" id="{00000000-0008-0000-0900-000024000000}"/>
                  </a:ext>
                </a:extLst>
              </xdr:cNvPr>
              <xdr:cNvGrpSpPr/>
            </xdr:nvGrpSpPr>
            <xdr:grpSpPr>
              <a:xfrm>
                <a:off x="1519047" y="114304"/>
                <a:ext cx="2505600" cy="326121"/>
                <a:chOff x="1524000" y="1000127"/>
                <a:chExt cx="2320878" cy="388287"/>
              </a:xfrm>
              <a:grpFill/>
            </xdr:grpSpPr>
            <xdr:sp macro="" textlink="">
              <xdr:nvSpPr>
                <xdr:cNvPr id="12" name="Text Box 3">
                  <a:hlinkClick xmlns:r="http://schemas.openxmlformats.org/officeDocument/2006/relationships" r:id="rId5"/>
                  <a:extLst>
                    <a:ext uri="{FF2B5EF4-FFF2-40B4-BE49-F238E27FC236}">
                      <a16:creationId xmlns:a16="http://schemas.microsoft.com/office/drawing/2014/main" id="{00000000-0008-0000-0900-00001E000000}"/>
                    </a:ext>
                  </a:extLst>
                </xdr:cNvPr>
                <xdr:cNvSpPr txBox="1">
                  <a:spLocks noChangeArrowheads="1"/>
                </xdr:cNvSpPr>
              </xdr:nvSpPr>
              <xdr:spPr bwMode="auto">
                <a:xfrm>
                  <a:off x="1524000" y="1012647"/>
                  <a:ext cx="1120728" cy="375767"/>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Health Care </a:t>
                  </a:r>
                </a:p>
                <a:p>
                  <a:pPr algn="ctr" rtl="0">
                    <a:defRPr sz="1000"/>
                  </a:pPr>
                  <a:r>
                    <a:rPr lang="en-US" sz="900" b="1" i="0" u="none" strike="noStrike" baseline="0">
                      <a:solidFill>
                        <a:srgbClr val="002060"/>
                      </a:solidFill>
                      <a:effectLst/>
                      <a:latin typeface="Arial"/>
                      <a:cs typeface="Arial"/>
                    </a:rPr>
                    <a:t>Claims</a:t>
                  </a:r>
                  <a:endParaRPr lang="en-US" sz="900" b="1">
                    <a:solidFill>
                      <a:srgbClr val="002060"/>
                    </a:solidFill>
                    <a:effectLst/>
                  </a:endParaRPr>
                </a:p>
              </xdr:txBody>
            </xdr:sp>
            <xdr:sp macro="" textlink="">
              <xdr:nvSpPr>
                <xdr:cNvPr id="13" name="Text Box 3">
                  <a:hlinkClick xmlns:r="http://schemas.openxmlformats.org/officeDocument/2006/relationships" r:id="rId6"/>
                  <a:extLst>
                    <a:ext uri="{FF2B5EF4-FFF2-40B4-BE49-F238E27FC236}">
                      <a16:creationId xmlns:a16="http://schemas.microsoft.com/office/drawing/2014/main" id="{00000000-0008-0000-0900-00001F000000}"/>
                    </a:ext>
                  </a:extLst>
                </xdr:cNvPr>
                <xdr:cNvSpPr txBox="1">
                  <a:spLocks noChangeArrowheads="1"/>
                </xdr:cNvSpPr>
              </xdr:nvSpPr>
              <xdr:spPr bwMode="auto">
                <a:xfrm>
                  <a:off x="2724150" y="1000127"/>
                  <a:ext cx="1120728" cy="371968"/>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Health Care Premium </a:t>
                  </a:r>
                  <a:endParaRPr lang="en-US" sz="900" b="1">
                    <a:solidFill>
                      <a:srgbClr val="002060"/>
                    </a:solidFill>
                    <a:effectLst/>
                  </a:endParaRPr>
                </a:p>
              </xdr:txBody>
            </xdr:sp>
          </xdr:grpSp>
          <xdr:sp macro="" textlink="">
            <xdr:nvSpPr>
              <xdr:cNvPr id="10" name="Text Box 3">
                <a:hlinkClick xmlns:r="http://schemas.openxmlformats.org/officeDocument/2006/relationships" r:id="rId7"/>
                <a:extLst>
                  <a:ext uri="{FF2B5EF4-FFF2-40B4-BE49-F238E27FC236}">
                    <a16:creationId xmlns:a16="http://schemas.microsoft.com/office/drawing/2014/main" id="{00000000-0008-0000-0900-00000E000000}"/>
                  </a:ext>
                </a:extLst>
              </xdr:cNvPr>
              <xdr:cNvSpPr txBox="1">
                <a:spLocks noChangeArrowheads="1"/>
              </xdr:cNvSpPr>
            </xdr:nvSpPr>
            <xdr:spPr bwMode="auto">
              <a:xfrm>
                <a:off x="4119545" y="512573"/>
                <a:ext cx="1163193" cy="306703"/>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Financial Benefits Summary Chart</a:t>
                </a:r>
                <a:endParaRPr lang="en-US" sz="900" b="1">
                  <a:solidFill>
                    <a:srgbClr val="002060"/>
                  </a:solidFill>
                  <a:effectLst/>
                </a:endParaRPr>
              </a:p>
            </xdr:txBody>
          </xdr:sp>
          <xdr:sp macro="" textlink="">
            <xdr:nvSpPr>
              <xdr:cNvPr id="11" name="Text Box 3">
                <a:hlinkClick xmlns:r="http://schemas.openxmlformats.org/officeDocument/2006/relationships" r:id="rId8"/>
                <a:extLst>
                  <a:ext uri="{FF2B5EF4-FFF2-40B4-BE49-F238E27FC236}">
                    <a16:creationId xmlns:a16="http://schemas.microsoft.com/office/drawing/2014/main" id="{00000000-0008-0000-0900-00000F000000}"/>
                  </a:ext>
                </a:extLst>
              </xdr:cNvPr>
              <xdr:cNvSpPr txBox="1">
                <a:spLocks noChangeArrowheads="1"/>
              </xdr:cNvSpPr>
            </xdr:nvSpPr>
            <xdr:spPr bwMode="auto">
              <a:xfrm>
                <a:off x="5345603" y="123954"/>
                <a:ext cx="1206752" cy="3124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Turnover </a:t>
                </a:r>
                <a:endParaRPr lang="en-US" sz="900" b="1">
                  <a:solidFill>
                    <a:srgbClr val="002060"/>
                  </a:solidFill>
                  <a:effectLst/>
                </a:endParaRPr>
              </a:p>
            </xdr:txBody>
          </xdr:sp>
        </xdr:grpSp>
      </xdr:grpSp>
    </xdr:grpSp>
    <xdr:clientData/>
  </xdr:twoCellAnchor>
  <xdr:twoCellAnchor>
    <xdr:from>
      <xdr:col>4</xdr:col>
      <xdr:colOff>457200</xdr:colOff>
      <xdr:row>4</xdr:row>
      <xdr:rowOff>12700</xdr:rowOff>
    </xdr:from>
    <xdr:to>
      <xdr:col>7</xdr:col>
      <xdr:colOff>501650</xdr:colOff>
      <xdr:row>12</xdr:row>
      <xdr:rowOff>419100</xdr:rowOff>
    </xdr:to>
    <xdr:sp macro="" textlink="">
      <xdr:nvSpPr>
        <xdr:cNvPr id="14" name="TextBox 13"/>
        <xdr:cNvSpPr txBox="1"/>
      </xdr:nvSpPr>
      <xdr:spPr>
        <a:xfrm>
          <a:off x="4591050" y="1219200"/>
          <a:ext cx="2584450" cy="2235200"/>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You can use</a:t>
          </a:r>
          <a:r>
            <a:rPr lang="en-US" sz="1100" baseline="0">
              <a:solidFill>
                <a:schemeClr val="dk1"/>
              </a:solidFill>
              <a:effectLst/>
              <a:latin typeface="+mn-lt"/>
              <a:ea typeface="+mn-ea"/>
              <a:cs typeface="+mn-cs"/>
            </a:rPr>
            <a:t> this page to estimate current health and retention costs related to restroom use or costs attributable to program changes. Use the health categories discussed in Chapter 1 and Appendix  B of the project report that are relevant to your TA. You will want to talk with your health insurer or risk management team about how to estimate health costs, and how much can be attributed to restroom access.</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259080</xdr:colOff>
      <xdr:row>3</xdr:row>
      <xdr:rowOff>22860</xdr:rowOff>
    </xdr:from>
    <xdr:to>
      <xdr:col>18</xdr:col>
      <xdr:colOff>533400</xdr:colOff>
      <xdr:row>9</xdr:row>
      <xdr:rowOff>160020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840980" y="525780"/>
          <a:ext cx="3246120" cy="147066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endParaRPr lang="en-US" sz="1200" b="1" i="0" baseline="0">
            <a:ln>
              <a:solidFill>
                <a:schemeClr val="tx1"/>
              </a:solidFill>
            </a:ln>
            <a:solidFill>
              <a:schemeClr val="tx1"/>
            </a:solidFill>
            <a:effectLst/>
            <a:latin typeface="Arial" pitchFamily="34" charset="0"/>
            <a:ea typeface="+mn-ea"/>
            <a:cs typeface="Arial" pitchFamily="34" charset="0"/>
          </a:endParaRPr>
        </a:p>
        <a:p>
          <a:r>
            <a:rPr lang="en-US" sz="1050" b="0" i="0" baseline="0">
              <a:solidFill>
                <a:schemeClr val="dk1"/>
              </a:solidFill>
              <a:effectLst/>
              <a:latin typeface="Arial" pitchFamily="34" charset="0"/>
              <a:ea typeface="+mn-ea"/>
              <a:cs typeface="Arial" pitchFamily="34" charset="0"/>
            </a:rPr>
            <a:t>Transfer your objectives and activities from the </a:t>
          </a:r>
          <a:r>
            <a:rPr lang="en-US" sz="1050" b="1" i="0" baseline="0">
              <a:solidFill>
                <a:schemeClr val="dk1"/>
              </a:solidFill>
              <a:effectLst/>
              <a:latin typeface="Arial" pitchFamily="34" charset="0"/>
              <a:ea typeface="+mn-ea"/>
              <a:cs typeface="Arial" pitchFamily="34" charset="0"/>
            </a:rPr>
            <a:t>Planning</a:t>
          </a:r>
          <a:r>
            <a:rPr lang="en-US" sz="1050" b="0" i="0" baseline="0">
              <a:solidFill>
                <a:schemeClr val="dk1"/>
              </a:solidFill>
              <a:effectLst/>
              <a:latin typeface="Arial" pitchFamily="34" charset="0"/>
              <a:ea typeface="+mn-ea"/>
              <a:cs typeface="Arial" pitchFamily="34" charset="0"/>
            </a:rPr>
            <a:t> sheet. This is an example you can adapt to your goals and objectives to produce a snapshot of your annual timeline. </a:t>
          </a:r>
          <a:endParaRPr lang="en-US" sz="1050">
            <a:effectLst/>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3</xdr:row>
      <xdr:rowOff>31751</xdr:rowOff>
    </xdr:from>
    <xdr:to>
      <xdr:col>10</xdr:col>
      <xdr:colOff>565150</xdr:colOff>
      <xdr:row>31</xdr:row>
      <xdr:rowOff>120650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8574" y="628651"/>
          <a:ext cx="6016626" cy="4533899"/>
        </a:xfrm>
        <a:prstGeom prst="rect">
          <a:avLst/>
        </a:prstGeom>
        <a:solidFill>
          <a:schemeClr val="tx2">
            <a:lumMod val="20000"/>
            <a:lumOff val="80000"/>
            <a:alpha val="58000"/>
          </a:schemeClr>
        </a:solidFill>
        <a:ln w="254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Bef>
              <a:spcPts val="600"/>
            </a:spcBef>
          </a:pPr>
          <a:r>
            <a:rPr lang="en-US" sz="1100" b="0"/>
            <a:t>This workbook was developed to help transit agencies manage the inventory and expenses of restroom</a:t>
          </a:r>
          <a:r>
            <a:rPr lang="en-US" sz="1100" b="0" baseline="0"/>
            <a:t> access and related costs. Each page includes an instruction box. To make viewing and printing the tables easier, the instruction box is placed below the data, and linked by the button at the top of the page.</a:t>
          </a:r>
        </a:p>
        <a:p>
          <a:pPr marL="0" marR="0" indent="0" algn="l" defTabSz="914400" eaLnBrk="1" fontAlgn="auto" latinLnBrk="0" hangingPunct="1">
            <a:lnSpc>
              <a:spcPct val="100000"/>
            </a:lnSpc>
            <a:spcBef>
              <a:spcPts val="600"/>
            </a:spcBef>
            <a:spcAft>
              <a:spcPts val="0"/>
            </a:spcAft>
            <a:buClrTx/>
            <a:buSzTx/>
            <a:buFontTx/>
            <a:buNone/>
            <a:tabLst/>
            <a:defRPr/>
          </a:pPr>
          <a:r>
            <a:rPr lang="en-US" sz="1100" b="0" baseline="0">
              <a:solidFill>
                <a:schemeClr val="dk1"/>
              </a:solidFill>
              <a:effectLst/>
              <a:latin typeface="+mn-lt"/>
              <a:ea typeface="+mn-ea"/>
              <a:cs typeface="+mn-cs"/>
            </a:rPr>
            <a:t>All calculating cells are protected to prevent equations from being changed and harming outputs. You can change data and text in other cells. To unprotect worksheets and see or change the formulas, click Review &gt; Unprotect Sheet  To reprotect worksheets, click Review &gt; Protect Sheet .</a:t>
          </a:r>
          <a:endParaRPr lang="en-US">
            <a:effectLst/>
          </a:endParaRPr>
        </a:p>
        <a:p>
          <a:pPr algn="l">
            <a:spcBef>
              <a:spcPts val="600"/>
            </a:spcBef>
          </a:pPr>
          <a:r>
            <a:rPr lang="en-US" sz="1100" b="0" baseline="0"/>
            <a:t>Most tables have some illustraive values entered. Delete these or type over with your own data.</a:t>
          </a:r>
        </a:p>
        <a:p>
          <a:pPr marL="0" marR="0" indent="0" algn="l" defTabSz="914400" eaLnBrk="1" fontAlgn="auto" latinLnBrk="0" hangingPunct="1">
            <a:lnSpc>
              <a:spcPct val="100000"/>
            </a:lnSpc>
            <a:spcBef>
              <a:spcPts val="600"/>
            </a:spcBef>
            <a:spcAft>
              <a:spcPts val="0"/>
            </a:spcAft>
            <a:buClrTx/>
            <a:buSzTx/>
            <a:buFontTx/>
            <a:buNone/>
            <a:tabLst/>
            <a:defRPr/>
          </a:pPr>
          <a:r>
            <a:rPr lang="en-US" sz="1100" b="0" baseline="0">
              <a:solidFill>
                <a:schemeClr val="dk1"/>
              </a:solidFill>
              <a:effectLst/>
              <a:latin typeface="+mn-lt"/>
              <a:ea typeface="+mn-ea"/>
              <a:cs typeface="+mn-cs"/>
            </a:rPr>
            <a:t>If practical, fill out each tab before the next. Otherwise you will have some empty calculated cells as you go along. For example, the 'Total Costs' tab compiles total costs from each of the previous tabs to show the overall cost for all four categories.</a:t>
          </a:r>
          <a:endParaRPr lang="en-US">
            <a:effectLst/>
          </a:endParaRPr>
        </a:p>
        <a:p>
          <a:pPr algn="l">
            <a:spcBef>
              <a:spcPts val="600"/>
            </a:spcBef>
          </a:pPr>
          <a:r>
            <a:rPr lang="en-US" sz="1100" b="0" baseline="0"/>
            <a:t>If you want to make up a pay rate sheets for all titles, and link to that instead of adding pay rates to each relevant page each time they change, see "Pay Rates (</a:t>
          </a:r>
          <a:r>
            <a:rPr lang="en-US" sz="1100" b="0" baseline="0">
              <a:solidFill>
                <a:schemeClr val="dk1"/>
              </a:solidFill>
              <a:effectLst/>
              <a:latin typeface="+mn-lt"/>
              <a:ea typeface="+mn-ea"/>
              <a:cs typeface="+mn-cs"/>
            </a:rPr>
            <a:t>Optional )</a:t>
          </a:r>
          <a:r>
            <a:rPr lang="en-US" sz="1100" b="0" baseline="0"/>
            <a:t>" . It might help you to list the source and date of this information to keep track of when you update the data.</a:t>
          </a:r>
        </a:p>
        <a:p>
          <a:pPr marL="0" marR="0" indent="0" algn="l" defTabSz="914400" eaLnBrk="1" fontAlgn="auto" latinLnBrk="0" hangingPunct="1">
            <a:lnSpc>
              <a:spcPct val="100000"/>
            </a:lnSpc>
            <a:spcBef>
              <a:spcPts val="600"/>
            </a:spcBef>
            <a:spcAft>
              <a:spcPts val="0"/>
            </a:spcAft>
            <a:buClrTx/>
            <a:buSzTx/>
            <a:buFontTx/>
            <a:buNone/>
            <a:tabLst/>
            <a:defRPr/>
          </a:pPr>
          <a:r>
            <a:rPr lang="en-US" sz="1100" b="0" baseline="0">
              <a:solidFill>
                <a:schemeClr val="dk1"/>
              </a:solidFill>
              <a:effectLst/>
              <a:latin typeface="+mn-lt"/>
              <a:ea typeface="+mn-ea"/>
              <a:cs typeface="+mn-cs"/>
            </a:rPr>
            <a:t>You can add additional lines in the tables as needed. First, unprotect the table. Insert the new rows you need above the patterned row. Then copy and paste the equation from the cells in the existing rows that are in calculating columns to fill the new cells. (The patterned row in each is set to ensure that the calculating row updates to include all needed cells.)</a:t>
          </a:r>
        </a:p>
        <a:p>
          <a:pPr marL="0" marR="0" indent="0" algn="l" defTabSz="914400" eaLnBrk="1" fontAlgn="auto" latinLnBrk="0" hangingPunct="1">
            <a:lnSpc>
              <a:spcPct val="100000"/>
            </a:lnSpc>
            <a:spcBef>
              <a:spcPts val="600"/>
            </a:spcBef>
            <a:spcAft>
              <a:spcPts val="0"/>
            </a:spcAft>
            <a:buClrTx/>
            <a:buSzTx/>
            <a:buFontTx/>
            <a:buNone/>
            <a:tabLst/>
            <a:defRPr/>
          </a:pPr>
          <a:r>
            <a:rPr lang="en-US" sz="1100" b="0" baseline="0">
              <a:solidFill>
                <a:schemeClr val="dk1"/>
              </a:solidFill>
              <a:effectLst/>
              <a:latin typeface="+mn-lt"/>
              <a:ea typeface="+mn-ea"/>
              <a:cs typeface="+mn-cs"/>
            </a:rPr>
            <a:t>Depending on the values you enter, yhou may need to move and adjust the charts that are generated to show your data to best advantage. You can copy and paste them anywhere in the workbook, including a new sheet, and the values will be maintained.</a:t>
          </a:r>
          <a:endParaRPr lang="en-US">
            <a:effectLst/>
          </a:endParaRPr>
        </a:p>
        <a:p>
          <a:pPr algn="l">
            <a:spcBef>
              <a:spcPts val="600"/>
            </a:spcBef>
          </a:pPr>
          <a:r>
            <a:rPr lang="en-US" sz="1100" b="0" baseline="0"/>
            <a:t>All resources used to develop this workbook, as well as further readings, are listed in the final tab. labeled 'Resources'</a:t>
          </a:r>
          <a:endParaRPr lang="en-US" sz="1100" b="0"/>
        </a:p>
      </xdr:txBody>
    </xdr:sp>
    <xdr:clientData/>
  </xdr:twoCellAnchor>
  <xdr:twoCellAnchor>
    <xdr:from>
      <xdr:col>12</xdr:col>
      <xdr:colOff>9525</xdr:colOff>
      <xdr:row>14</xdr:row>
      <xdr:rowOff>0</xdr:rowOff>
    </xdr:from>
    <xdr:to>
      <xdr:col>21</xdr:col>
      <xdr:colOff>76200</xdr:colOff>
      <xdr:row>35</xdr:row>
      <xdr:rowOff>62865</xdr:rowOff>
    </xdr:to>
    <xdr:sp macro="" textlink="">
      <xdr:nvSpPr>
        <xdr:cNvPr id="5" name="TextBox 4"/>
        <xdr:cNvSpPr txBox="1"/>
      </xdr:nvSpPr>
      <xdr:spPr>
        <a:xfrm>
          <a:off x="6684645" y="3840480"/>
          <a:ext cx="5553075" cy="3583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NOTICE</a:t>
          </a:r>
        </a:p>
        <a:p>
          <a:pPr marL="0" marR="0">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 Transit Cooperative Research Program (TCRP) is sponsored by the Federal Transit Administration in cooperation with the Transit Development Corporation. TCRP is administered by the Transportation Research Board (TRB), part of the National Academies of Sciences, Engineering, and Medicine. Any opinions and conclusions expressed or implied in resulting research products are those of the individuals and organizations who performed the research and are not necessarily those of TRB; the National Academies of Sciences, Engineering, and Medicine; or TCRP sponsors.</a:t>
          </a:r>
        </a:p>
        <a:p>
          <a:pPr marL="0" marR="0">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Any software included is offered as is, without warranty or promise of support of any kind either expressed or implied. Under no circumstance will the National Academies of Sciences, Engineering, and Medicine or the Transportation Research Board (collectively “TRB”) be liable for any loss or damage caused by the installation or operation of this product. TRB makes no representation or warranty of any kind, expressed or implied, in fact or in law, including without limitation, the warranty of merchantability or the warranty of fitness for a particular purpose, and shall not in any case be liable for any consequential or special damages.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419100</xdr:colOff>
      <xdr:row>4</xdr:row>
      <xdr:rowOff>38100</xdr:rowOff>
    </xdr:from>
    <xdr:to>
      <xdr:col>21</xdr:col>
      <xdr:colOff>234950</xdr:colOff>
      <xdr:row>16</xdr:row>
      <xdr:rowOff>127000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128500" y="939800"/>
          <a:ext cx="2863850" cy="1841500"/>
        </a:xfrm>
        <a:prstGeom prst="rect">
          <a:avLst/>
        </a:prstGeom>
        <a:solidFill>
          <a:srgbClr val="C6E7F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endParaRPr lang="en-US" sz="1100" b="0"/>
        </a:p>
        <a:p>
          <a:pPr algn="l"/>
          <a:r>
            <a:rPr lang="en-US" sz="1100" b="1"/>
            <a:t>- Fill out this table before</a:t>
          </a:r>
          <a:r>
            <a:rPr lang="en-US" sz="1100" b="1" baseline="0"/>
            <a:t> "Other Direct Costs"</a:t>
          </a:r>
          <a:endParaRPr lang="en-US" sz="1100" b="1"/>
        </a:p>
        <a:p>
          <a:pPr algn="l"/>
          <a:r>
            <a:rPr lang="en-US" sz="1100" b="1"/>
            <a:t>- </a:t>
          </a:r>
          <a:r>
            <a:rPr lang="en-US" sz="1100" b="0"/>
            <a:t>Fill</a:t>
          </a:r>
          <a:r>
            <a:rPr lang="en-US" sz="1100" b="0" baseline="0"/>
            <a:t> out inventory table with all bathroom locations and their annual costs where applicable</a:t>
          </a:r>
        </a:p>
        <a:p>
          <a:pPr algn="l"/>
          <a:r>
            <a:rPr lang="en-US" sz="1100" b="0" baseline="0"/>
            <a:t>- Use this for all inventory, or for proposed costs estimation only</a:t>
          </a:r>
        </a:p>
        <a:p>
          <a:pPr algn="l"/>
          <a:r>
            <a:rPr lang="en-US" sz="1100" b="0" baseline="0"/>
            <a:t>- The totals of each column will be referenced in "Other Direct Costs" tab </a:t>
          </a:r>
          <a:endParaRPr lang="en-US" sz="1100" b="1"/>
        </a:p>
      </xdr:txBody>
    </xdr:sp>
    <xdr:clientData/>
  </xdr:twoCellAnchor>
  <xdr:oneCellAnchor>
    <xdr:from>
      <xdr:col>3</xdr:col>
      <xdr:colOff>685800</xdr:colOff>
      <xdr:row>12</xdr:row>
      <xdr:rowOff>0</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7625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647700</xdr:colOff>
      <xdr:row>0</xdr:row>
      <xdr:rowOff>139700</xdr:rowOff>
    </xdr:from>
    <xdr:to>
      <xdr:col>3</xdr:col>
      <xdr:colOff>584200</xdr:colOff>
      <xdr:row>2</xdr:row>
      <xdr:rowOff>6350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692400" y="139700"/>
          <a:ext cx="882650" cy="2794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xdr:txBody>
    </xdr:sp>
    <xdr:clientData/>
  </xdr:twoCellAnchor>
  <xdr:twoCellAnchor editAs="oneCell">
    <xdr:from>
      <xdr:col>0</xdr:col>
      <xdr:colOff>50799</xdr:colOff>
      <xdr:row>17</xdr:row>
      <xdr:rowOff>95250</xdr:rowOff>
    </xdr:from>
    <xdr:to>
      <xdr:col>4</xdr:col>
      <xdr:colOff>88347</xdr:colOff>
      <xdr:row>28</xdr:row>
      <xdr:rowOff>27609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50799" y="3192946"/>
          <a:ext cx="3946939" cy="169379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use this sheet to change your existing locations costs</a:t>
          </a:r>
          <a:r>
            <a:rPr lang="en-US" sz="1100" baseline="0"/>
            <a:t> and</a:t>
          </a:r>
          <a:r>
            <a:rPr lang="en-US" sz="1100"/>
            <a:t> to estimate costs associated with proposed operational</a:t>
          </a:r>
          <a:r>
            <a:rPr lang="en-US" sz="1100" baseline="0"/>
            <a:t> changes</a:t>
          </a:r>
          <a:r>
            <a:rPr lang="en-US" sz="1100"/>
            <a:t> organizational</a:t>
          </a:r>
          <a:r>
            <a:rPr lang="en-US" sz="1100" baseline="0"/>
            <a:t> changes or </a:t>
          </a:r>
          <a:r>
            <a:rPr lang="en-US" sz="1100"/>
            <a:t>capital plans. Only</a:t>
          </a:r>
          <a:r>
            <a:rPr lang="en-US" sz="1100" baseline="0"/>
            <a:t> the </a:t>
          </a:r>
          <a:r>
            <a:rPr lang="en-US" sz="1100"/>
            <a:t>proposed changes will be carried over into the following tables.</a:t>
          </a:r>
        </a:p>
        <a:p>
          <a:r>
            <a:rPr lang="en-US" sz="1100"/>
            <a:t>You can combine all</a:t>
          </a:r>
          <a:r>
            <a:rPr lang="en-US" sz="1100" baseline="0"/>
            <a:t> costs to estimate your final costs by using the Total Upcoming Costs line and adjusintg the cells in the Inventory page. to refer to the correct line. </a:t>
          </a:r>
        </a:p>
        <a:p>
          <a:r>
            <a:rPr lang="en-US" sz="1100" baseline="0"/>
            <a:t>If you do this, remember to take out the detailed costs for facilities arrangements that will no longer be used.</a:t>
          </a:r>
          <a:endParaRPr lang="en-US" sz="1100"/>
        </a:p>
      </xdr:txBody>
    </xdr:sp>
    <xdr:clientData/>
  </xdr:twoCellAnchor>
  <xdr:oneCellAnchor>
    <xdr:from>
      <xdr:col>3</xdr:col>
      <xdr:colOff>685800</xdr:colOff>
      <xdr:row>13</xdr:row>
      <xdr:rowOff>0</xdr:rowOff>
    </xdr:from>
    <xdr:ext cx="184731" cy="264560"/>
    <xdr:sp macro="" textlink="">
      <xdr:nvSpPr>
        <xdr:cNvPr id="6" name="TextBox 5">
          <a:extLst>
            <a:ext uri="{FF2B5EF4-FFF2-40B4-BE49-F238E27FC236}">
              <a16:creationId xmlns:a16="http://schemas.microsoft.com/office/drawing/2014/main" id="{00000000-0008-0000-0500-000003000000}"/>
            </a:ext>
          </a:extLst>
        </xdr:cNvPr>
        <xdr:cNvSpPr txBox="1"/>
      </xdr:nvSpPr>
      <xdr:spPr>
        <a:xfrm>
          <a:off x="3678583" y="2192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2322830</xdr:colOff>
      <xdr:row>1</xdr:row>
      <xdr:rowOff>25400</xdr:rowOff>
    </xdr:from>
    <xdr:to>
      <xdr:col>3</xdr:col>
      <xdr:colOff>183017</xdr:colOff>
      <xdr:row>2</xdr:row>
      <xdr:rowOff>299720</xdr:rowOff>
    </xdr:to>
    <xdr:grpSp>
      <xdr:nvGrpSpPr>
        <xdr:cNvPr id="28" name="Group 27">
          <a:extLst>
            <a:ext uri="{FF2B5EF4-FFF2-40B4-BE49-F238E27FC236}">
              <a16:creationId xmlns:a16="http://schemas.microsoft.com/office/drawing/2014/main" id="{00000000-0008-0000-0600-00001C000000}"/>
            </a:ext>
          </a:extLst>
        </xdr:cNvPr>
        <xdr:cNvGrpSpPr/>
      </xdr:nvGrpSpPr>
      <xdr:grpSpPr>
        <a:xfrm>
          <a:off x="2322830" y="139700"/>
          <a:ext cx="3146562" cy="617220"/>
          <a:chOff x="1511042" y="981075"/>
          <a:chExt cx="3464238" cy="617220"/>
        </a:xfrm>
        <a:solidFill>
          <a:srgbClr val="C6E7FC"/>
        </a:solidFill>
      </xdr:grpSpPr>
      <xdr:sp macro="" textlink="">
        <xdr:nvSpPr>
          <xdr:cNvPr id="29" name="Text Box 3">
            <a:hlinkClick xmlns:r="http://schemas.openxmlformats.org/officeDocument/2006/relationships" r:id="rId1"/>
            <a:extLst>
              <a:ext uri="{FF2B5EF4-FFF2-40B4-BE49-F238E27FC236}">
                <a16:creationId xmlns:a16="http://schemas.microsoft.com/office/drawing/2014/main" id="{00000000-0008-0000-0600-00001D000000}"/>
              </a:ext>
            </a:extLst>
          </xdr:cNvPr>
          <xdr:cNvSpPr txBox="1">
            <a:spLocks noChangeArrowheads="1"/>
          </xdr:cNvSpPr>
        </xdr:nvSpPr>
        <xdr:spPr bwMode="auto">
          <a:xfrm>
            <a:off x="3838409" y="131127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Overhead</a:t>
            </a:r>
            <a:endParaRPr lang="en-US" sz="900" b="1">
              <a:solidFill>
                <a:srgbClr val="002060"/>
              </a:solidFill>
              <a:effectLst/>
            </a:endParaRPr>
          </a:p>
        </xdr:txBody>
      </xdr:sp>
      <xdr:grpSp>
        <xdr:nvGrpSpPr>
          <xdr:cNvPr id="30" name="Group 35">
            <a:extLst>
              <a:ext uri="{FF2B5EF4-FFF2-40B4-BE49-F238E27FC236}">
                <a16:creationId xmlns:a16="http://schemas.microsoft.com/office/drawing/2014/main" id="{00000000-0008-0000-0600-00001E000000}"/>
              </a:ext>
            </a:extLst>
          </xdr:cNvPr>
          <xdr:cNvGrpSpPr/>
        </xdr:nvGrpSpPr>
        <xdr:grpSpPr>
          <a:xfrm>
            <a:off x="1511042" y="981075"/>
            <a:ext cx="3464238" cy="617220"/>
            <a:chOff x="1511042" y="981075"/>
            <a:chExt cx="3464238" cy="617220"/>
          </a:xfrm>
          <a:grpFill/>
        </xdr:grpSpPr>
        <xdr:sp macro="" textlink="">
          <xdr:nvSpPr>
            <xdr:cNvPr id="31" name="Text Box 3">
              <a:hlinkClick xmlns:r="http://schemas.openxmlformats.org/officeDocument/2006/relationships" r:id="rId2"/>
              <a:extLst>
                <a:ext uri="{FF2B5EF4-FFF2-40B4-BE49-F238E27FC236}">
                  <a16:creationId xmlns:a16="http://schemas.microsoft.com/office/drawing/2014/main" id="{00000000-0008-0000-0600-00001F000000}"/>
                </a:ext>
              </a:extLst>
            </xdr:cNvPr>
            <xdr:cNvSpPr txBox="1">
              <a:spLocks noChangeArrowheads="1"/>
            </xdr:cNvSpPr>
          </xdr:nvSpPr>
          <xdr:spPr bwMode="auto">
            <a:xfrm>
              <a:off x="1511042" y="132397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Driver Pay Rates</a:t>
              </a:r>
            </a:p>
          </xdr:txBody>
        </xdr:sp>
        <xdr:sp macro="" textlink="">
          <xdr:nvSpPr>
            <xdr:cNvPr id="32" name="Text Box 3">
              <a:hlinkClick xmlns:r="http://schemas.openxmlformats.org/officeDocument/2006/relationships" r:id="rId3"/>
              <a:extLst>
                <a:ext uri="{FF2B5EF4-FFF2-40B4-BE49-F238E27FC236}">
                  <a16:creationId xmlns:a16="http://schemas.microsoft.com/office/drawing/2014/main" id="{00000000-0008-0000-0600-000020000000}"/>
                </a:ext>
              </a:extLst>
            </xdr:cNvPr>
            <xdr:cNvSpPr txBox="1">
              <a:spLocks noChangeArrowheads="1"/>
            </xdr:cNvSpPr>
          </xdr:nvSpPr>
          <xdr:spPr bwMode="auto">
            <a:xfrm>
              <a:off x="2672318" y="98107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Proposed Changes</a:t>
              </a:r>
              <a:endParaRPr lang="en-US" sz="900" b="1">
                <a:solidFill>
                  <a:srgbClr val="002060"/>
                </a:solidFill>
                <a:effectLst/>
              </a:endParaRPr>
            </a:p>
          </xdr:txBody>
        </xdr:sp>
        <xdr:sp macro="" textlink="">
          <xdr:nvSpPr>
            <xdr:cNvPr id="33" name="Text Box 3">
              <a:hlinkClick xmlns:r="http://schemas.openxmlformats.org/officeDocument/2006/relationships" r:id="rId4"/>
              <a:extLst>
                <a:ext uri="{FF2B5EF4-FFF2-40B4-BE49-F238E27FC236}">
                  <a16:creationId xmlns:a16="http://schemas.microsoft.com/office/drawing/2014/main" id="{00000000-0008-0000-0600-000021000000}"/>
                </a:ext>
              </a:extLst>
            </xdr:cNvPr>
            <xdr:cNvSpPr txBox="1">
              <a:spLocks noChangeArrowheads="1"/>
            </xdr:cNvSpPr>
          </xdr:nvSpPr>
          <xdr:spPr bwMode="auto">
            <a:xfrm>
              <a:off x="2671679" y="13176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Reduction</a:t>
              </a:r>
              <a:endParaRPr lang="en-US" sz="900" b="1">
                <a:solidFill>
                  <a:srgbClr val="002060"/>
                </a:solidFill>
                <a:effectLst/>
              </a:endParaRPr>
            </a:p>
          </xdr:txBody>
        </xdr:sp>
        <xdr:sp macro="" textlink="">
          <xdr:nvSpPr>
            <xdr:cNvPr id="34" name="Text Box 3">
              <a:hlinkClick xmlns:r="http://schemas.openxmlformats.org/officeDocument/2006/relationships" r:id="rId5"/>
              <a:extLst>
                <a:ext uri="{FF2B5EF4-FFF2-40B4-BE49-F238E27FC236}">
                  <a16:creationId xmlns:a16="http://schemas.microsoft.com/office/drawing/2014/main" id="{00000000-0008-0000-0600-000022000000}"/>
                </a:ext>
              </a:extLst>
            </xdr:cNvPr>
            <xdr:cNvSpPr txBox="1">
              <a:spLocks noChangeArrowheads="1"/>
            </xdr:cNvSpPr>
          </xdr:nvSpPr>
          <xdr:spPr bwMode="auto">
            <a:xfrm>
              <a:off x="3854552" y="9874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Other Direct Operating Costs</a:t>
              </a:r>
              <a:endParaRPr lang="en-US" sz="900" b="1">
                <a:solidFill>
                  <a:srgbClr val="002060"/>
                </a:solidFill>
                <a:effectLst/>
              </a:endParaRPr>
            </a:p>
          </xdr:txBody>
        </xdr:sp>
      </xdr:grpSp>
    </xdr:grpSp>
    <xdr:clientData/>
  </xdr:twoCellAnchor>
  <xdr:twoCellAnchor>
    <xdr:from>
      <xdr:col>3</xdr:col>
      <xdr:colOff>271780</xdr:colOff>
      <xdr:row>1</xdr:row>
      <xdr:rowOff>19050</xdr:rowOff>
    </xdr:from>
    <xdr:to>
      <xdr:col>4</xdr:col>
      <xdr:colOff>784414</xdr:colOff>
      <xdr:row>1</xdr:row>
      <xdr:rowOff>293370</xdr:rowOff>
    </xdr:to>
    <xdr:sp macro="" textlink="">
      <xdr:nvSpPr>
        <xdr:cNvPr id="18" name="Text Box 3">
          <a:hlinkClick xmlns:r="http://schemas.openxmlformats.org/officeDocument/2006/relationships" r:id="rId6"/>
          <a:extLst>
            <a:ext uri="{FF2B5EF4-FFF2-40B4-BE49-F238E27FC236}">
              <a16:creationId xmlns:a16="http://schemas.microsoft.com/office/drawing/2014/main" id="{00000000-0008-0000-0600-000012000000}"/>
            </a:ext>
          </a:extLst>
        </xdr:cNvPr>
        <xdr:cNvSpPr txBox="1">
          <a:spLocks noChangeArrowheads="1"/>
        </xdr:cNvSpPr>
      </xdr:nvSpPr>
      <xdr:spPr bwMode="auto">
        <a:xfrm>
          <a:off x="7504430" y="133350"/>
          <a:ext cx="1598484"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Total Costs</a:t>
          </a:r>
          <a:endParaRPr lang="en-US" sz="900" b="1">
            <a:solidFill>
              <a:srgbClr val="002060"/>
            </a:solidFill>
            <a:effectLst/>
          </a:endParaRPr>
        </a:p>
      </xdr:txBody>
    </xdr:sp>
    <xdr:clientData/>
  </xdr:twoCellAnchor>
  <xdr:twoCellAnchor>
    <xdr:from>
      <xdr:col>3</xdr:col>
      <xdr:colOff>236855</xdr:colOff>
      <xdr:row>2</xdr:row>
      <xdr:rowOff>34925</xdr:rowOff>
    </xdr:from>
    <xdr:to>
      <xdr:col>4</xdr:col>
      <xdr:colOff>939989</xdr:colOff>
      <xdr:row>2</xdr:row>
      <xdr:rowOff>309245</xdr:rowOff>
    </xdr:to>
    <xdr:sp macro="" textlink="">
      <xdr:nvSpPr>
        <xdr:cNvPr id="19" name="Text Box 3">
          <a:hlinkClick xmlns:r="http://schemas.openxmlformats.org/officeDocument/2006/relationships" r:id="rId3"/>
          <a:extLst>
            <a:ext uri="{FF2B5EF4-FFF2-40B4-BE49-F238E27FC236}">
              <a16:creationId xmlns:a16="http://schemas.microsoft.com/office/drawing/2014/main" id="{00000000-0008-0000-0600-000013000000}"/>
            </a:ext>
          </a:extLst>
        </xdr:cNvPr>
        <xdr:cNvSpPr txBox="1">
          <a:spLocks noChangeArrowheads="1"/>
        </xdr:cNvSpPr>
      </xdr:nvSpPr>
      <xdr:spPr bwMode="auto">
        <a:xfrm>
          <a:off x="6282055" y="492125"/>
          <a:ext cx="1884234"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Proposed Route Changes Table</a:t>
          </a:r>
          <a:endParaRPr lang="en-US" sz="900" b="1">
            <a:solidFill>
              <a:srgbClr val="002060"/>
            </a:solidFill>
            <a:effectLst/>
          </a:endParaRPr>
        </a:p>
      </xdr:txBody>
    </xdr:sp>
    <xdr:clientData/>
  </xdr:twoCellAnchor>
  <xdr:twoCellAnchor>
    <xdr:from>
      <xdr:col>4</xdr:col>
      <xdr:colOff>878205</xdr:colOff>
      <xdr:row>1</xdr:row>
      <xdr:rowOff>9525</xdr:rowOff>
    </xdr:from>
    <xdr:to>
      <xdr:col>5</xdr:col>
      <xdr:colOff>1038225</xdr:colOff>
      <xdr:row>1</xdr:row>
      <xdr:rowOff>283845</xdr:rowOff>
    </xdr:to>
    <xdr:sp macro="" textlink="">
      <xdr:nvSpPr>
        <xdr:cNvPr id="20" name="Text Box 3">
          <a:hlinkClick xmlns:r="http://schemas.openxmlformats.org/officeDocument/2006/relationships" r:id="rId7"/>
          <a:extLst>
            <a:ext uri="{FF2B5EF4-FFF2-40B4-BE49-F238E27FC236}">
              <a16:creationId xmlns:a16="http://schemas.microsoft.com/office/drawing/2014/main" id="{00000000-0008-0000-0600-000014000000}"/>
            </a:ext>
          </a:extLst>
        </xdr:cNvPr>
        <xdr:cNvSpPr txBox="1">
          <a:spLocks noChangeArrowheads="1"/>
        </xdr:cNvSpPr>
      </xdr:nvSpPr>
      <xdr:spPr bwMode="auto">
        <a:xfrm>
          <a:off x="8104505" y="123825"/>
          <a:ext cx="1874520"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Service Reduction Table</a:t>
          </a:r>
        </a:p>
      </xdr:txBody>
    </xdr:sp>
    <xdr:clientData/>
  </xdr:twoCellAnchor>
  <xdr:twoCellAnchor>
    <xdr:from>
      <xdr:col>0</xdr:col>
      <xdr:colOff>2336800</xdr:colOff>
      <xdr:row>1</xdr:row>
      <xdr:rowOff>31750</xdr:rowOff>
    </xdr:from>
    <xdr:to>
      <xdr:col>1</xdr:col>
      <xdr:colOff>622300</xdr:colOff>
      <xdr:row>1</xdr:row>
      <xdr:rowOff>311150</xdr:rowOff>
    </xdr:to>
    <xdr:sp macro="" textlink="">
      <xdr:nvSpPr>
        <xdr:cNvPr id="3" name="TextBox 2">
          <a:hlinkClick xmlns:r="http://schemas.openxmlformats.org/officeDocument/2006/relationships" r:id="rId8"/>
          <a:extLst>
            <a:ext uri="{FF2B5EF4-FFF2-40B4-BE49-F238E27FC236}">
              <a16:creationId xmlns:a16="http://schemas.microsoft.com/office/drawing/2014/main" id="{00000000-0008-0000-0600-000003000000}"/>
            </a:ext>
          </a:extLst>
        </xdr:cNvPr>
        <xdr:cNvSpPr txBox="1"/>
      </xdr:nvSpPr>
      <xdr:spPr>
        <a:xfrm>
          <a:off x="2336800" y="146050"/>
          <a:ext cx="1060450" cy="2794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xdr:txBody>
    </xdr:sp>
    <xdr:clientData/>
  </xdr:twoCellAnchor>
  <xdr:twoCellAnchor>
    <xdr:from>
      <xdr:col>2</xdr:col>
      <xdr:colOff>482600</xdr:colOff>
      <xdr:row>61</xdr:row>
      <xdr:rowOff>127000</xdr:rowOff>
    </xdr:from>
    <xdr:to>
      <xdr:col>7</xdr:col>
      <xdr:colOff>628650</xdr:colOff>
      <xdr:row>77</xdr:row>
      <xdr:rowOff>12700</xdr:rowOff>
    </xdr:to>
    <xdr:graphicFrame macro="">
      <xdr:nvGraphicFramePr>
        <xdr:cNvPr id="23" name="Chart 1">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0</xdr:colOff>
      <xdr:row>58</xdr:row>
      <xdr:rowOff>50800</xdr:rowOff>
    </xdr:from>
    <xdr:ext cx="3657600" cy="3892550"/>
    <xdr:sp macro="" textlink="">
      <xdr:nvSpPr>
        <xdr:cNvPr id="2" name="TextBox 1"/>
        <xdr:cNvSpPr txBox="1"/>
      </xdr:nvSpPr>
      <xdr:spPr>
        <a:xfrm>
          <a:off x="0" y="12890500"/>
          <a:ext cx="3657600" cy="389255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Driver Type: Input each driver type and pay rate. Or link to your pay rate sheet.</a:t>
          </a:r>
        </a:p>
        <a:p>
          <a:r>
            <a:rPr lang="en-US" sz="1100"/>
            <a:t>- Proposed Changes: Enter the routes and the platform minutes that will change based on your proposed route changes. Select the 'Driver Type' from each cell's drop--down menu, linked to the pay rates table to the right. The rest of the table will auto-populate based on the platform minutes and the driver type selected. The proposed changes in platform hours and the annual cost base on a constant 365 days a year will then be calculated under "Proposed Changes." You can unlock the sheet to edit this cell to reflect your annual costs. </a:t>
          </a:r>
        </a:p>
        <a:p>
          <a:r>
            <a:rPr lang="en-US" sz="1100"/>
            <a:t>- You can include improvements  as negative  minutes and eliminate the next table, or insert them there if preferred.</a:t>
          </a:r>
        </a:p>
        <a:p>
          <a:r>
            <a:rPr lang="en-US" sz="1100"/>
            <a:t>- Service Reduction: Fill out "Service Reduction" table by inputing the platform minutes and selecting the 'Driver Type' from each cell's drop--down menu. The rest of the table will auto-populate based on the platform minutes and the driver type selected. The proposed changes in platform hours and any reduced cost will then be calculated under "Service Reduction." </a:t>
          </a:r>
        </a:p>
        <a:p>
          <a:r>
            <a:rPr lang="en-US" sz="1100"/>
            <a:t>- Other Direct Operating Costs: Input other direct operating costs, such as extra drivers, with their pay rate and hours for the total cost to be calculated. </a:t>
          </a:r>
        </a:p>
        <a:p>
          <a:r>
            <a:rPr lang="en-US" sz="1100"/>
            <a:t>- Overhead: Input any overhead that applies and its percent of the direct operating cost.</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368300</xdr:colOff>
      <xdr:row>15</xdr:row>
      <xdr:rowOff>55880</xdr:rowOff>
    </xdr:from>
    <xdr:to>
      <xdr:col>7</xdr:col>
      <xdr:colOff>1320165</xdr:colOff>
      <xdr:row>30</xdr:row>
      <xdr:rowOff>9525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1976755</xdr:colOff>
      <xdr:row>1</xdr:row>
      <xdr:rowOff>15875</xdr:rowOff>
    </xdr:from>
    <xdr:to>
      <xdr:col>5</xdr:col>
      <xdr:colOff>43133</xdr:colOff>
      <xdr:row>1</xdr:row>
      <xdr:rowOff>296545</xdr:rowOff>
    </xdr:to>
    <xdr:grpSp>
      <xdr:nvGrpSpPr>
        <xdr:cNvPr id="5" name="Group 35">
          <a:extLst>
            <a:ext uri="{FF2B5EF4-FFF2-40B4-BE49-F238E27FC236}">
              <a16:creationId xmlns:a16="http://schemas.microsoft.com/office/drawing/2014/main" id="{00000000-0008-0000-0700-000005000000}"/>
            </a:ext>
          </a:extLst>
        </xdr:cNvPr>
        <xdr:cNvGrpSpPr/>
      </xdr:nvGrpSpPr>
      <xdr:grpSpPr>
        <a:xfrm>
          <a:off x="2567305" y="130175"/>
          <a:ext cx="4854528" cy="280670"/>
          <a:chOff x="1524000" y="993775"/>
          <a:chExt cx="4701348" cy="280670"/>
        </a:xfrm>
        <a:solidFill>
          <a:srgbClr val="C6E7FC"/>
        </a:solidFill>
      </xdr:grpSpPr>
      <xdr:sp macro="" textlink="">
        <xdr:nvSpPr>
          <xdr:cNvPr id="6" name="Text Box 3">
            <a:hlinkClick xmlns:r="http://schemas.openxmlformats.org/officeDocument/2006/relationships" r:id="rId2"/>
            <a:extLst>
              <a:ext uri="{FF2B5EF4-FFF2-40B4-BE49-F238E27FC236}">
                <a16:creationId xmlns:a16="http://schemas.microsoft.com/office/drawing/2014/main" id="{00000000-0008-0000-0700-000006000000}"/>
              </a:ext>
            </a:extLst>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Other Facility Access Direct Costs</a:t>
            </a:r>
            <a:endParaRPr lang="en-US" sz="900" b="1">
              <a:solidFill>
                <a:srgbClr val="002060"/>
              </a:solidFill>
              <a:effectLst/>
            </a:endParaRPr>
          </a:p>
        </xdr:txBody>
      </xdr:sp>
      <xdr:sp macro="" textlink="">
        <xdr:nvSpPr>
          <xdr:cNvPr id="7" name="Text Box 3">
            <a:hlinkClick xmlns:r="http://schemas.openxmlformats.org/officeDocument/2006/relationships" r:id="rId3"/>
            <a:extLst>
              <a:ext uri="{FF2B5EF4-FFF2-40B4-BE49-F238E27FC236}">
                <a16:creationId xmlns:a16="http://schemas.microsoft.com/office/drawing/2014/main" id="{00000000-0008-0000-0700-000007000000}"/>
              </a:ext>
            </a:extLst>
          </xdr:cNvPr>
          <xdr:cNvSpPr txBox="1">
            <a:spLocks noChangeArrowheads="1"/>
          </xdr:cNvSpPr>
        </xdr:nvSpPr>
        <xdr:spPr bwMode="auto">
          <a:xfrm>
            <a:off x="27241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Other Operating Direct Costs</a:t>
            </a:r>
            <a:endParaRPr lang="en-US" sz="900" b="1">
              <a:solidFill>
                <a:srgbClr val="002060"/>
              </a:solidFill>
              <a:effectLst/>
            </a:endParaRPr>
          </a:p>
        </xdr:txBody>
      </xdr:sp>
      <xdr:sp macro="" textlink="">
        <xdr:nvSpPr>
          <xdr:cNvPr id="8" name="Text Box 3">
            <a:hlinkClick xmlns:r="http://schemas.openxmlformats.org/officeDocument/2006/relationships" r:id="rId4"/>
            <a:extLst>
              <a:ext uri="{FF2B5EF4-FFF2-40B4-BE49-F238E27FC236}">
                <a16:creationId xmlns:a16="http://schemas.microsoft.com/office/drawing/2014/main" id="{00000000-0008-0000-0700-000008000000}"/>
              </a:ext>
            </a:extLst>
          </xdr:cNvPr>
          <xdr:cNvSpPr txBox="1">
            <a:spLocks noChangeArrowheads="1"/>
          </xdr:cNvSpPr>
        </xdr:nvSpPr>
        <xdr:spPr bwMode="auto">
          <a:xfrm>
            <a:off x="39243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Other Overhead Costs</a:t>
            </a:r>
            <a:endParaRPr lang="en-US" sz="900" b="1">
              <a:solidFill>
                <a:srgbClr val="002060"/>
              </a:solidFill>
              <a:effectLst/>
            </a:endParaRPr>
          </a:p>
        </xdr:txBody>
      </xdr:sp>
      <xdr:sp macro="" textlink="">
        <xdr:nvSpPr>
          <xdr:cNvPr id="10" name="Text Box 3">
            <a:hlinkClick xmlns:r="http://schemas.openxmlformats.org/officeDocument/2006/relationships" r:id="rId5"/>
            <a:extLst>
              <a:ext uri="{FF2B5EF4-FFF2-40B4-BE49-F238E27FC236}">
                <a16:creationId xmlns:a16="http://schemas.microsoft.com/office/drawing/2014/main" id="{00000000-0008-0000-0700-00000A000000}"/>
              </a:ext>
            </a:extLst>
          </xdr:cNvPr>
          <xdr:cNvSpPr txBox="1">
            <a:spLocks noChangeArrowheads="1"/>
          </xdr:cNvSpPr>
        </xdr:nvSpPr>
        <xdr:spPr bwMode="auto">
          <a:xfrm>
            <a:off x="5104620" y="99377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Total of Other Direct Costs</a:t>
            </a:r>
          </a:p>
        </xdr:txBody>
      </xdr:sp>
    </xdr:grpSp>
    <xdr:clientData/>
  </xdr:twoCellAnchor>
  <xdr:twoCellAnchor>
    <xdr:from>
      <xdr:col>4</xdr:col>
      <xdr:colOff>739775</xdr:colOff>
      <xdr:row>3</xdr:row>
      <xdr:rowOff>136525</xdr:rowOff>
    </xdr:from>
    <xdr:to>
      <xdr:col>6</xdr:col>
      <xdr:colOff>1482725</xdr:colOff>
      <xdr:row>14</xdr:row>
      <xdr:rowOff>127000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51675" y="701675"/>
          <a:ext cx="3270250" cy="24098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pPr algn="l"/>
          <a:r>
            <a:rPr lang="en-US" sz="1100" b="1"/>
            <a:t>-</a:t>
          </a:r>
          <a:r>
            <a:rPr lang="en-US" sz="1100" b="1" baseline="0"/>
            <a:t> Fill out "Restroom Inventory" table first</a:t>
          </a:r>
        </a:p>
        <a:p>
          <a:pPr algn="l"/>
          <a:r>
            <a:rPr lang="en-US" sz="1100" b="1" baseline="0"/>
            <a:t>- Other Facility Access Direct Costs: </a:t>
          </a:r>
          <a:r>
            <a:rPr lang="en-US" sz="1100" b="0" baseline="0"/>
            <a:t>Annual costs will be automatically populated from "Restromm Inventory" totals. Monthly Cost estimates will then be calculated based on the annual costs.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t>- </a:t>
          </a:r>
          <a:r>
            <a:rPr lang="en-US" sz="1100" b="1" baseline="0"/>
            <a:t>Other Operating Direct Costs: </a:t>
          </a:r>
          <a:r>
            <a:rPr lang="en-US" sz="1100" b="0" baseline="0">
              <a:solidFill>
                <a:schemeClr val="dk1"/>
              </a:solidFill>
              <a:effectLst/>
              <a:latin typeface="+mn-lt"/>
              <a:ea typeface="+mn-ea"/>
              <a:cs typeface="+mn-cs"/>
            </a:rPr>
            <a:t>Annual costs will be automatically populated from "Restroom Inventory" totals. Monthly Cost estimates will then be calculated based on the annual costs. </a:t>
          </a:r>
          <a:endParaRPr lang="en-US">
            <a:effectLst/>
          </a:endParaRPr>
        </a:p>
        <a:p>
          <a:pPr algn="l"/>
          <a:r>
            <a:rPr lang="en-US" sz="1100" b="0"/>
            <a:t>-</a:t>
          </a:r>
          <a:r>
            <a:rPr lang="en-US" sz="1100" b="0" baseline="0"/>
            <a:t> </a:t>
          </a:r>
          <a:r>
            <a:rPr lang="en-US" sz="1100" b="1" baseline="0"/>
            <a:t>Other Overhead Costs: </a:t>
          </a:r>
          <a:r>
            <a:rPr lang="en-US" sz="1100" b="0" baseline="0"/>
            <a:t>Input overhead percentage of each item, then cost will be calculated based on the annual cost of that item.</a:t>
          </a:r>
          <a:endParaRPr lang="en-US" sz="1100" b="0"/>
        </a:p>
      </xdr:txBody>
    </xdr:sp>
    <xdr:clientData/>
  </xdr:twoCellAnchor>
  <xdr:twoCellAnchor>
    <xdr:from>
      <xdr:col>5</xdr:col>
      <xdr:colOff>113030</xdr:colOff>
      <xdr:row>1</xdr:row>
      <xdr:rowOff>15875</xdr:rowOff>
    </xdr:from>
    <xdr:to>
      <xdr:col>5</xdr:col>
      <xdr:colOff>1286611</xdr:colOff>
      <xdr:row>1</xdr:row>
      <xdr:rowOff>287092</xdr:rowOff>
    </xdr:to>
    <xdr:sp macro="" textlink="">
      <xdr:nvSpPr>
        <xdr:cNvPr id="9" name="Text Box 3">
          <a:hlinkClick xmlns:r="http://schemas.openxmlformats.org/officeDocument/2006/relationships" r:id="rId6"/>
          <a:extLst>
            <a:ext uri="{FF2B5EF4-FFF2-40B4-BE49-F238E27FC236}">
              <a16:creationId xmlns:a16="http://schemas.microsoft.com/office/drawing/2014/main" id="{00000000-0008-0000-0700-000009000000}"/>
            </a:ext>
          </a:extLst>
        </xdr:cNvPr>
        <xdr:cNvSpPr txBox="1">
          <a:spLocks noChangeArrowheads="1"/>
        </xdr:cNvSpPr>
      </xdr:nvSpPr>
      <xdr:spPr bwMode="auto">
        <a:xfrm>
          <a:off x="7523480" y="130175"/>
          <a:ext cx="1173581" cy="271217"/>
        </a:xfrm>
        <a:prstGeom prst="rect">
          <a:avLst/>
        </a:prstGeom>
        <a:solidFill>
          <a:srgbClr val="92D050"/>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285750</xdr:colOff>
      <xdr:row>5</xdr:row>
      <xdr:rowOff>52705</xdr:rowOff>
    </xdr:from>
    <xdr:to>
      <xdr:col>7</xdr:col>
      <xdr:colOff>1189990</xdr:colOff>
      <xdr:row>21</xdr:row>
      <xdr:rowOff>50800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2179955</xdr:colOff>
      <xdr:row>1</xdr:row>
      <xdr:rowOff>41275</xdr:rowOff>
    </xdr:from>
    <xdr:to>
      <xdr:col>4</xdr:col>
      <xdr:colOff>790075</xdr:colOff>
      <xdr:row>3</xdr:row>
      <xdr:rowOff>36195</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2179955" y="155575"/>
          <a:ext cx="7220720" cy="680720"/>
          <a:chOff x="1524000" y="1000125"/>
          <a:chExt cx="4631570" cy="680720"/>
        </a:xfrm>
        <a:solidFill>
          <a:srgbClr val="C6E7FC"/>
        </a:solidFill>
      </xdr:grpSpPr>
      <xdr:sp macro="" textlink="">
        <xdr:nvSpPr>
          <xdr:cNvPr id="4" name="Text Box 3">
            <a:hlinkClick xmlns:r="http://schemas.openxmlformats.org/officeDocument/2006/relationships" r:id="rId2"/>
            <a:extLst>
              <a:ext uri="{FF2B5EF4-FFF2-40B4-BE49-F238E27FC236}">
                <a16:creationId xmlns:a16="http://schemas.microsoft.com/office/drawing/2014/main" id="{00000000-0008-0000-0800-000004000000}"/>
              </a:ext>
            </a:extLst>
          </xdr:cNvPr>
          <xdr:cNvSpPr txBox="1">
            <a:spLocks noChangeArrowheads="1"/>
          </xdr:cNvSpPr>
        </xdr:nvSpPr>
        <xdr:spPr bwMode="auto">
          <a:xfrm>
            <a:off x="1529286" y="14065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Administrative Overhead</a:t>
            </a:r>
            <a:endParaRPr lang="en-US" sz="900" b="1">
              <a:solidFill>
                <a:srgbClr val="002060"/>
              </a:solidFill>
              <a:effectLst/>
            </a:endParaRPr>
          </a:p>
        </xdr:txBody>
      </xdr:sp>
      <xdr:grpSp>
        <xdr:nvGrpSpPr>
          <xdr:cNvPr id="5" name="Group 35">
            <a:extLst>
              <a:ext uri="{FF2B5EF4-FFF2-40B4-BE49-F238E27FC236}">
                <a16:creationId xmlns:a16="http://schemas.microsoft.com/office/drawing/2014/main" id="{00000000-0008-0000-0800-000005000000}"/>
              </a:ext>
            </a:extLst>
          </xdr:cNvPr>
          <xdr:cNvGrpSpPr/>
        </xdr:nvGrpSpPr>
        <xdr:grpSpPr>
          <a:xfrm>
            <a:off x="1524000" y="1000125"/>
            <a:ext cx="4631570" cy="648970"/>
            <a:chOff x="1524000" y="1000125"/>
            <a:chExt cx="4631570" cy="648970"/>
          </a:xfrm>
          <a:grpFill/>
        </xdr:grpSpPr>
        <xdr:sp macro="" textlink="">
          <xdr:nvSpPr>
            <xdr:cNvPr id="6" name="Text Box 3">
              <a:hlinkClick xmlns:r="http://schemas.openxmlformats.org/officeDocument/2006/relationships" r:id="rId3"/>
              <a:extLst>
                <a:ext uri="{FF2B5EF4-FFF2-40B4-BE49-F238E27FC236}">
                  <a16:creationId xmlns:a16="http://schemas.microsoft.com/office/drawing/2014/main" id="{00000000-0008-0000-0800-000006000000}"/>
                </a:ext>
              </a:extLst>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Planning</a:t>
              </a:r>
              <a:endParaRPr lang="en-US" sz="900" b="1">
                <a:solidFill>
                  <a:srgbClr val="002060"/>
                </a:solidFill>
                <a:effectLst/>
              </a:endParaRPr>
            </a:p>
          </xdr:txBody>
        </xdr:sp>
        <xdr:sp macro="" textlink="">
          <xdr:nvSpPr>
            <xdr:cNvPr id="7" name="Text Box 3">
              <a:hlinkClick xmlns:r="http://schemas.openxmlformats.org/officeDocument/2006/relationships" r:id="rId4"/>
              <a:extLst>
                <a:ext uri="{FF2B5EF4-FFF2-40B4-BE49-F238E27FC236}">
                  <a16:creationId xmlns:a16="http://schemas.microsoft.com/office/drawing/2014/main" id="{00000000-0008-0000-0800-000007000000}"/>
                </a:ext>
              </a:extLst>
            </xdr:cNvPr>
            <xdr:cNvSpPr txBox="1">
              <a:spLocks noChangeArrowheads="1"/>
            </xdr:cNvSpPr>
          </xdr:nvSpPr>
          <xdr:spPr bwMode="auto">
            <a:xfrm>
              <a:off x="2693242"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Development/Tool Management</a:t>
              </a:r>
              <a:endParaRPr lang="en-US" sz="900" b="1">
                <a:solidFill>
                  <a:srgbClr val="002060"/>
                </a:solidFill>
                <a:effectLst/>
              </a:endParaRPr>
            </a:p>
          </xdr:txBody>
        </xdr:sp>
        <xdr:sp macro="" textlink="">
          <xdr:nvSpPr>
            <xdr:cNvPr id="8" name="Text Box 3">
              <a:hlinkClick xmlns:r="http://schemas.openxmlformats.org/officeDocument/2006/relationships" r:id="rId5"/>
              <a:extLst>
                <a:ext uri="{FF2B5EF4-FFF2-40B4-BE49-F238E27FC236}">
                  <a16:creationId xmlns:a16="http://schemas.microsoft.com/office/drawing/2014/main" id="{00000000-0008-0000-0800-000008000000}"/>
                </a:ext>
              </a:extLst>
            </xdr:cNvPr>
            <xdr:cNvSpPr txBox="1">
              <a:spLocks noChangeArrowheads="1"/>
            </xdr:cNvSpPr>
          </xdr:nvSpPr>
          <xdr:spPr bwMode="auto">
            <a:xfrm>
              <a:off x="3867277" y="10128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Vendor Negotiations</a:t>
              </a:r>
              <a:endParaRPr lang="en-US" sz="900" b="1">
                <a:solidFill>
                  <a:srgbClr val="002060"/>
                </a:solidFill>
                <a:effectLst/>
              </a:endParaRPr>
            </a:p>
          </xdr:txBody>
        </xdr:sp>
        <xdr:sp macro="" textlink="">
          <xdr:nvSpPr>
            <xdr:cNvPr id="9" name="Text Box 3">
              <a:hlinkClick xmlns:r="http://schemas.openxmlformats.org/officeDocument/2006/relationships" r:id="rId6"/>
              <a:extLst>
                <a:ext uri="{FF2B5EF4-FFF2-40B4-BE49-F238E27FC236}">
                  <a16:creationId xmlns:a16="http://schemas.microsoft.com/office/drawing/2014/main" id="{00000000-0008-0000-0800-000009000000}"/>
                </a:ext>
              </a:extLst>
            </xdr:cNvPr>
            <xdr:cNvSpPr txBox="1">
              <a:spLocks noChangeArrowheads="1"/>
            </xdr:cNvSpPr>
          </xdr:nvSpPr>
          <xdr:spPr bwMode="auto">
            <a:xfrm>
              <a:off x="5034842" y="10128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Safety/Risk Assessment</a:t>
              </a:r>
              <a:endParaRPr lang="en-US" sz="900" b="1">
                <a:solidFill>
                  <a:srgbClr val="002060"/>
                </a:solidFill>
                <a:effectLst/>
              </a:endParaRPr>
            </a:p>
          </xdr:txBody>
        </xdr:sp>
        <xdr:sp macro="" textlink="">
          <xdr:nvSpPr>
            <xdr:cNvPr id="10" name="Text Box 3">
              <a:hlinkClick xmlns:r="http://schemas.openxmlformats.org/officeDocument/2006/relationships" r:id="rId7"/>
              <a:extLst>
                <a:ext uri="{FF2B5EF4-FFF2-40B4-BE49-F238E27FC236}">
                  <a16:creationId xmlns:a16="http://schemas.microsoft.com/office/drawing/2014/main" id="{00000000-0008-0000-0800-00000A000000}"/>
                </a:ext>
              </a:extLst>
            </xdr:cNvPr>
            <xdr:cNvSpPr txBox="1">
              <a:spLocks noChangeArrowheads="1"/>
            </xdr:cNvSpPr>
          </xdr:nvSpPr>
          <xdr:spPr bwMode="auto">
            <a:xfrm>
              <a:off x="3863312" y="137477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Total Administrative Costs</a:t>
              </a:r>
              <a:endParaRPr lang="en-US" sz="900" b="1">
                <a:solidFill>
                  <a:srgbClr val="002060"/>
                </a:solidFill>
                <a:effectLst/>
              </a:endParaRPr>
            </a:p>
          </xdr:txBody>
        </xdr:sp>
      </xdr:grpSp>
    </xdr:grpSp>
    <xdr:clientData/>
  </xdr:twoCellAnchor>
  <xdr:twoCellAnchor>
    <xdr:from>
      <xdr:col>0</xdr:col>
      <xdr:colOff>4000500</xdr:colOff>
      <xdr:row>2</xdr:row>
      <xdr:rowOff>69850</xdr:rowOff>
    </xdr:from>
    <xdr:to>
      <xdr:col>1</xdr:col>
      <xdr:colOff>933504</xdr:colOff>
      <xdr:row>3</xdr:row>
      <xdr:rowOff>1270</xdr:rowOff>
    </xdr:to>
    <xdr:sp macro="" textlink="">
      <xdr:nvSpPr>
        <xdr:cNvPr id="12" name="Text Box 3">
          <a:hlinkClick xmlns:r="http://schemas.openxmlformats.org/officeDocument/2006/relationships" r:id="rId8"/>
          <a:extLst>
            <a:ext uri="{FF2B5EF4-FFF2-40B4-BE49-F238E27FC236}">
              <a16:creationId xmlns:a16="http://schemas.microsoft.com/office/drawing/2014/main" id="{00000000-0008-0000-0800-00000C000000}"/>
            </a:ext>
          </a:extLst>
        </xdr:cNvPr>
        <xdr:cNvSpPr txBox="1">
          <a:spLocks noChangeArrowheads="1"/>
        </xdr:cNvSpPr>
      </xdr:nvSpPr>
      <xdr:spPr bwMode="auto">
        <a:xfrm>
          <a:off x="4000500" y="527050"/>
          <a:ext cx="1695504"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a:solidFill>
                <a:srgbClr val="002060"/>
              </a:solidFill>
              <a:effectLst/>
              <a:latin typeface="Arial" panose="020B0604020202020204" pitchFamily="34" charset="0"/>
              <a:cs typeface="Arial" panose="020B0604020202020204" pitchFamily="34" charset="0"/>
            </a:rPr>
            <a:t>External Administrative</a:t>
          </a:r>
          <a:r>
            <a:rPr lang="en-US" sz="900" b="1" baseline="0">
              <a:solidFill>
                <a:srgbClr val="002060"/>
              </a:solidFill>
              <a:effectLst/>
              <a:latin typeface="Arial" panose="020B0604020202020204" pitchFamily="34" charset="0"/>
              <a:cs typeface="Arial" panose="020B0604020202020204" pitchFamily="34" charset="0"/>
            </a:rPr>
            <a:t> Costs</a:t>
          </a:r>
          <a:endParaRPr lang="en-US" sz="900" b="1">
            <a:solidFill>
              <a:srgbClr val="002060"/>
            </a:solidFill>
            <a:effectLst/>
            <a:latin typeface="Arial" panose="020B0604020202020204" pitchFamily="34" charset="0"/>
            <a:cs typeface="Arial" panose="020B0604020202020204" pitchFamily="34" charset="0"/>
          </a:endParaRPr>
        </a:p>
      </xdr:txBody>
    </xdr:sp>
    <xdr:clientData/>
  </xdr:twoCellAnchor>
  <xdr:twoCellAnchor>
    <xdr:from>
      <xdr:col>4</xdr:col>
      <xdr:colOff>184150</xdr:colOff>
      <xdr:row>23</xdr:row>
      <xdr:rowOff>152400</xdr:rowOff>
    </xdr:from>
    <xdr:to>
      <xdr:col>6</xdr:col>
      <xdr:colOff>841375</xdr:colOff>
      <xdr:row>41</xdr:row>
      <xdr:rowOff>107951</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8077200" y="4546600"/>
          <a:ext cx="3514725" cy="361315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pPr algn="l"/>
          <a:r>
            <a:rPr lang="en-US" sz="1100" b="1"/>
            <a:t>-</a:t>
          </a:r>
          <a:r>
            <a:rPr lang="en-US" sz="1100" b="1" baseline="0"/>
            <a:t> System Planning: </a:t>
          </a:r>
          <a:r>
            <a:rPr lang="en-US" sz="1100" b="0" baseline="0"/>
            <a:t>Input each administrative position related to system planning, including their hourly rate and number of hours worked to calculate cost. These varied titles and rates can be entered or linked by hand user to the pay rates sheet. </a:t>
          </a:r>
        </a:p>
        <a:p>
          <a:pPr algn="l"/>
          <a:r>
            <a:rPr lang="en-US" sz="1100" b="1" baseline="0"/>
            <a:t>- Development/Tool Management: </a:t>
          </a:r>
          <a:r>
            <a:rPr lang="en-US" sz="1100" b="0" baseline="0"/>
            <a:t>Input each inventory management position and IT related position. Include hourly rate and hourse worked to calculate cost.</a:t>
          </a:r>
        </a:p>
        <a:p>
          <a:pPr algn="l"/>
          <a:r>
            <a:rPr lang="en-US" sz="1100" b="1" baseline="0"/>
            <a:t>- Vendor Negotiations: </a:t>
          </a:r>
          <a:r>
            <a:rPr lang="en-US" sz="1100" b="0" baseline="0"/>
            <a:t>Input all positions that would be relavent to negotiations, such as legal review. Provide hourly rate and hours worked to calculate cost.</a:t>
          </a:r>
        </a:p>
        <a:p>
          <a:pPr algn="l"/>
          <a:r>
            <a:rPr lang="en-US" sz="1100" b="1" baseline="0"/>
            <a:t>- Safety/Risk Assessment: </a:t>
          </a:r>
          <a:r>
            <a:rPr lang="en-US" sz="1100" b="0" i="0" baseline="0"/>
            <a:t>Input any positions involving safety and safety management. Include hourly rate and hours worked to calculate cost. </a:t>
          </a:r>
        </a:p>
        <a:p>
          <a:pPr algn="l"/>
          <a:r>
            <a:rPr lang="en-US" sz="1100" b="1" i="0" baseline="0"/>
            <a:t>- Administrative Overhead: </a:t>
          </a:r>
          <a:r>
            <a:rPr lang="en-US" sz="1100" b="0" i="0" baseline="0"/>
            <a:t>Input the overhead percentage for each of the previous categories. The total overhead costs will be calculated based on each category's total cost.</a:t>
          </a:r>
        </a:p>
        <a:p>
          <a:pPr algn="l"/>
          <a:r>
            <a:rPr lang="en-US" sz="1100" b="1"/>
            <a:t>- External</a:t>
          </a:r>
          <a:r>
            <a:rPr lang="en-US" sz="1100" b="1" baseline="0"/>
            <a:t> Administrative Costs: </a:t>
          </a:r>
          <a:r>
            <a:rPr lang="en-US" sz="1100" b="0" i="0" baseline="0"/>
            <a:t>Input any external contractors or firms hired. Include hourly pay rate and hours worked if applicable.</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1811655</xdr:colOff>
      <xdr:row>1</xdr:row>
      <xdr:rowOff>28575</xdr:rowOff>
    </xdr:from>
    <xdr:to>
      <xdr:col>5</xdr:col>
      <xdr:colOff>723802</xdr:colOff>
      <xdr:row>1</xdr:row>
      <xdr:rowOff>302895</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1811655" y="142875"/>
          <a:ext cx="8843547" cy="274320"/>
          <a:chOff x="1524000" y="1000125"/>
          <a:chExt cx="5940378" cy="274320"/>
        </a:xfrm>
        <a:solidFill>
          <a:srgbClr val="C6E7FC"/>
        </a:solidFill>
      </xdr:grpSpPr>
      <xdr:sp macro="" textlink="">
        <xdr:nvSpPr>
          <xdr:cNvPr id="4" name="Text Box 3">
            <a:hlinkClick xmlns:r="http://schemas.openxmlformats.org/officeDocument/2006/relationships" r:id="rId1"/>
            <a:extLst>
              <a:ext uri="{FF2B5EF4-FFF2-40B4-BE49-F238E27FC236}">
                <a16:creationId xmlns:a16="http://schemas.microsoft.com/office/drawing/2014/main" id="{00000000-0008-0000-0900-000004000000}"/>
              </a:ext>
            </a:extLst>
          </xdr:cNvPr>
          <xdr:cNvSpPr txBox="1">
            <a:spLocks noChangeArrowheads="1"/>
          </xdr:cNvSpPr>
        </xdr:nvSpPr>
        <xdr:spPr bwMode="auto">
          <a:xfrm>
            <a:off x="63436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Stations</a:t>
            </a:r>
            <a:endParaRPr lang="en-US" sz="900" b="1">
              <a:solidFill>
                <a:srgbClr val="002060"/>
              </a:solidFill>
              <a:effectLst/>
            </a:endParaRPr>
          </a:p>
        </xdr:txBody>
      </xdr:sp>
      <xdr:grpSp>
        <xdr:nvGrpSpPr>
          <xdr:cNvPr id="5" name="Group 35">
            <a:extLst>
              <a:ext uri="{FF2B5EF4-FFF2-40B4-BE49-F238E27FC236}">
                <a16:creationId xmlns:a16="http://schemas.microsoft.com/office/drawing/2014/main" id="{00000000-0008-0000-0900-000005000000}"/>
              </a:ext>
            </a:extLst>
          </xdr:cNvPr>
          <xdr:cNvGrpSpPr/>
        </xdr:nvGrpSpPr>
        <xdr:grpSpPr>
          <a:xfrm>
            <a:off x="1524000" y="1000125"/>
            <a:ext cx="4721178" cy="274320"/>
            <a:chOff x="1524000" y="1000125"/>
            <a:chExt cx="4721178" cy="274320"/>
          </a:xfrm>
          <a:grpFill/>
        </xdr:grpSpPr>
        <xdr:sp macro="" textlink="">
          <xdr:nvSpPr>
            <xdr:cNvPr id="6" name="Text Box 3">
              <a:hlinkClick xmlns:r="http://schemas.openxmlformats.org/officeDocument/2006/relationships" r:id="rId2"/>
              <a:extLst>
                <a:ext uri="{FF2B5EF4-FFF2-40B4-BE49-F238E27FC236}">
                  <a16:creationId xmlns:a16="http://schemas.microsoft.com/office/drawing/2014/main" id="{00000000-0008-0000-0900-000006000000}"/>
                </a:ext>
              </a:extLst>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Temporary Restroom Facility</a:t>
              </a:r>
              <a:endParaRPr lang="en-US" sz="900" b="1">
                <a:solidFill>
                  <a:srgbClr val="002060"/>
                </a:solidFill>
                <a:effectLst/>
              </a:endParaRPr>
            </a:p>
          </xdr:txBody>
        </xdr:sp>
        <xdr:sp macro="" textlink="">
          <xdr:nvSpPr>
            <xdr:cNvPr id="7" name="Text Box 3">
              <a:hlinkClick xmlns:r="http://schemas.openxmlformats.org/officeDocument/2006/relationships" r:id="rId3"/>
              <a:extLst>
                <a:ext uri="{FF2B5EF4-FFF2-40B4-BE49-F238E27FC236}">
                  <a16:creationId xmlns:a16="http://schemas.microsoft.com/office/drawing/2014/main" id="{00000000-0008-0000-0900-000007000000}"/>
                </a:ext>
              </a:extLst>
            </xdr:cNvPr>
            <xdr:cNvSpPr txBox="1">
              <a:spLocks noChangeArrowheads="1"/>
            </xdr:cNvSpPr>
          </xdr:nvSpPr>
          <xdr:spPr bwMode="auto">
            <a:xfrm>
              <a:off x="27241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Permanent Restroom Facility</a:t>
              </a:r>
              <a:endParaRPr lang="en-US" sz="900" b="1">
                <a:solidFill>
                  <a:srgbClr val="002060"/>
                </a:solidFill>
                <a:effectLst/>
              </a:endParaRPr>
            </a:p>
          </xdr:txBody>
        </xdr:sp>
        <xdr:sp macro="" textlink="">
          <xdr:nvSpPr>
            <xdr:cNvPr id="8" name="Text Box 3">
              <a:hlinkClick xmlns:r="http://schemas.openxmlformats.org/officeDocument/2006/relationships" r:id="rId4"/>
              <a:extLst>
                <a:ext uri="{FF2B5EF4-FFF2-40B4-BE49-F238E27FC236}">
                  <a16:creationId xmlns:a16="http://schemas.microsoft.com/office/drawing/2014/main" id="{00000000-0008-0000-0900-000008000000}"/>
                </a:ext>
              </a:extLst>
            </xdr:cNvPr>
            <xdr:cNvSpPr txBox="1">
              <a:spLocks noChangeArrowheads="1"/>
            </xdr:cNvSpPr>
          </xdr:nvSpPr>
          <xdr:spPr bwMode="auto">
            <a:xfrm>
              <a:off x="39243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ROW &amp; Land Purchase</a:t>
              </a:r>
              <a:endParaRPr lang="en-US" sz="900" b="1">
                <a:solidFill>
                  <a:srgbClr val="002060"/>
                </a:solidFill>
                <a:effectLst/>
              </a:endParaRPr>
            </a:p>
          </xdr:txBody>
        </xdr:sp>
        <xdr:sp macro="" textlink="">
          <xdr:nvSpPr>
            <xdr:cNvPr id="9" name="Text Box 3">
              <a:hlinkClick xmlns:r="http://schemas.openxmlformats.org/officeDocument/2006/relationships" r:id="rId5"/>
              <a:extLst>
                <a:ext uri="{FF2B5EF4-FFF2-40B4-BE49-F238E27FC236}">
                  <a16:creationId xmlns:a16="http://schemas.microsoft.com/office/drawing/2014/main" id="{00000000-0008-0000-0900-000009000000}"/>
                </a:ext>
              </a:extLst>
            </xdr:cNvPr>
            <xdr:cNvSpPr txBox="1">
              <a:spLocks noChangeArrowheads="1"/>
            </xdr:cNvSpPr>
          </xdr:nvSpPr>
          <xdr:spPr bwMode="auto">
            <a:xfrm>
              <a:off x="51244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Site Improvements</a:t>
              </a:r>
              <a:endParaRPr lang="en-US" sz="900" b="1">
                <a:solidFill>
                  <a:srgbClr val="002060"/>
                </a:solidFill>
                <a:effectLst/>
              </a:endParaRPr>
            </a:p>
          </xdr:txBody>
        </xdr:sp>
      </xdr:grpSp>
    </xdr:grpSp>
    <xdr:clientData/>
  </xdr:twoCellAnchor>
  <xdr:twoCellAnchor>
    <xdr:from>
      <xdr:col>5</xdr:col>
      <xdr:colOff>778721</xdr:colOff>
      <xdr:row>1</xdr:row>
      <xdr:rowOff>32809</xdr:rowOff>
    </xdr:from>
    <xdr:to>
      <xdr:col>6</xdr:col>
      <xdr:colOff>937359</xdr:colOff>
      <xdr:row>1</xdr:row>
      <xdr:rowOff>307129</xdr:rowOff>
    </xdr:to>
    <xdr:sp macro="" textlink="">
      <xdr:nvSpPr>
        <xdr:cNvPr id="18" name="Text Box 3">
          <a:hlinkClick xmlns:r="http://schemas.openxmlformats.org/officeDocument/2006/relationships" r:id="rId6"/>
          <a:extLst>
            <a:ext uri="{FF2B5EF4-FFF2-40B4-BE49-F238E27FC236}">
              <a16:creationId xmlns:a16="http://schemas.microsoft.com/office/drawing/2014/main" id="{00000000-0008-0000-0900-000012000000}"/>
            </a:ext>
          </a:extLst>
        </xdr:cNvPr>
        <xdr:cNvSpPr txBox="1">
          <a:spLocks noChangeArrowheads="1"/>
        </xdr:cNvSpPr>
      </xdr:nvSpPr>
      <xdr:spPr bwMode="auto">
        <a:xfrm>
          <a:off x="9943888" y="149226"/>
          <a:ext cx="1523888"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Other</a:t>
          </a:r>
          <a:endParaRPr lang="en-US" sz="900" b="1">
            <a:solidFill>
              <a:srgbClr val="002060"/>
            </a:solidFill>
            <a:effectLst/>
          </a:endParaRPr>
        </a:p>
      </xdr:txBody>
    </xdr:sp>
    <xdr:clientData/>
  </xdr:twoCellAnchor>
  <xdr:twoCellAnchor>
    <xdr:from>
      <xdr:col>0</xdr:col>
      <xdr:colOff>3513454</xdr:colOff>
      <xdr:row>1</xdr:row>
      <xdr:rowOff>458259</xdr:rowOff>
    </xdr:from>
    <xdr:to>
      <xdr:col>1</xdr:col>
      <xdr:colOff>812800</xdr:colOff>
      <xdr:row>2</xdr:row>
      <xdr:rowOff>0</xdr:rowOff>
    </xdr:to>
    <xdr:sp macro="" textlink="">
      <xdr:nvSpPr>
        <xdr:cNvPr id="19" name="Text Box 3">
          <a:hlinkClick xmlns:r="http://schemas.openxmlformats.org/officeDocument/2006/relationships" r:id="rId7"/>
          <a:extLst>
            <a:ext uri="{FF2B5EF4-FFF2-40B4-BE49-F238E27FC236}">
              <a16:creationId xmlns:a16="http://schemas.microsoft.com/office/drawing/2014/main" id="{00000000-0008-0000-0900-000013000000}"/>
            </a:ext>
          </a:extLst>
        </xdr:cNvPr>
        <xdr:cNvSpPr txBox="1">
          <a:spLocks noChangeArrowheads="1"/>
        </xdr:cNvSpPr>
      </xdr:nvSpPr>
      <xdr:spPr bwMode="auto">
        <a:xfrm>
          <a:off x="3513454" y="572559"/>
          <a:ext cx="1668146"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Potential Savings</a:t>
          </a:r>
        </a:p>
      </xdr:txBody>
    </xdr:sp>
    <xdr:clientData/>
  </xdr:twoCellAnchor>
  <xdr:twoCellAnchor>
    <xdr:from>
      <xdr:col>2</xdr:col>
      <xdr:colOff>1169246</xdr:colOff>
      <xdr:row>1</xdr:row>
      <xdr:rowOff>434976</xdr:rowOff>
    </xdr:from>
    <xdr:to>
      <xdr:col>4</xdr:col>
      <xdr:colOff>276959</xdr:colOff>
      <xdr:row>2</xdr:row>
      <xdr:rowOff>0</xdr:rowOff>
    </xdr:to>
    <xdr:sp macro="" textlink="">
      <xdr:nvSpPr>
        <xdr:cNvPr id="20" name="Text Box 3">
          <a:hlinkClick xmlns:r="http://schemas.openxmlformats.org/officeDocument/2006/relationships" r:id="rId8"/>
          <a:extLst>
            <a:ext uri="{FF2B5EF4-FFF2-40B4-BE49-F238E27FC236}">
              <a16:creationId xmlns:a16="http://schemas.microsoft.com/office/drawing/2014/main" id="{00000000-0008-0000-0900-000014000000}"/>
            </a:ext>
          </a:extLst>
        </xdr:cNvPr>
        <xdr:cNvSpPr txBox="1">
          <a:spLocks noChangeArrowheads="1"/>
        </xdr:cNvSpPr>
      </xdr:nvSpPr>
      <xdr:spPr bwMode="auto">
        <a:xfrm>
          <a:off x="7131896" y="549276"/>
          <a:ext cx="1628663"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Total Capital Costs</a:t>
          </a:r>
        </a:p>
      </xdr:txBody>
    </xdr:sp>
    <xdr:clientData/>
  </xdr:twoCellAnchor>
  <xdr:twoCellAnchor>
    <xdr:from>
      <xdr:col>4</xdr:col>
      <xdr:colOff>133350</xdr:colOff>
      <xdr:row>3</xdr:row>
      <xdr:rowOff>0</xdr:rowOff>
    </xdr:from>
    <xdr:to>
      <xdr:col>7</xdr:col>
      <xdr:colOff>1092200</xdr:colOff>
      <xdr:row>24</xdr:row>
      <xdr:rowOff>88900</xdr:rowOff>
    </xdr:to>
    <xdr:graphicFrame macro="">
      <xdr:nvGraphicFramePr>
        <xdr:cNvPr id="22" name="Chart 21">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971550</xdr:colOff>
      <xdr:row>1</xdr:row>
      <xdr:rowOff>431800</xdr:rowOff>
    </xdr:from>
    <xdr:to>
      <xdr:col>2</xdr:col>
      <xdr:colOff>1045846</xdr:colOff>
      <xdr:row>2</xdr:row>
      <xdr:rowOff>0</xdr:rowOff>
    </xdr:to>
    <xdr:sp macro="" textlink="">
      <xdr:nvSpPr>
        <xdr:cNvPr id="27" name="Text Box 3">
          <a:hlinkClick xmlns:r="http://schemas.openxmlformats.org/officeDocument/2006/relationships" r:id="rId10"/>
          <a:extLst>
            <a:ext uri="{FF2B5EF4-FFF2-40B4-BE49-F238E27FC236}">
              <a16:creationId xmlns:a16="http://schemas.microsoft.com/office/drawing/2014/main" id="{00000000-0008-0000-0900-00001B000000}"/>
            </a:ext>
          </a:extLst>
        </xdr:cNvPr>
        <xdr:cNvSpPr txBox="1">
          <a:spLocks noChangeArrowheads="1"/>
        </xdr:cNvSpPr>
      </xdr:nvSpPr>
      <xdr:spPr bwMode="auto">
        <a:xfrm>
          <a:off x="5340350" y="546100"/>
          <a:ext cx="1668146"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Improvements inventory</a:t>
          </a:r>
        </a:p>
      </xdr:txBody>
    </xdr:sp>
    <xdr:clientData/>
  </xdr:twoCellAnchor>
  <xdr:twoCellAnchor>
    <xdr:from>
      <xdr:col>0</xdr:col>
      <xdr:colOff>1758950</xdr:colOff>
      <xdr:row>1</xdr:row>
      <xdr:rowOff>431800</xdr:rowOff>
    </xdr:from>
    <xdr:to>
      <xdr:col>0</xdr:col>
      <xdr:colOff>3387613</xdr:colOff>
      <xdr:row>2</xdr:row>
      <xdr:rowOff>0</xdr:rowOff>
    </xdr:to>
    <xdr:sp macro="" textlink="">
      <xdr:nvSpPr>
        <xdr:cNvPr id="31" name="Text Box 3">
          <a:hlinkClick xmlns:r="http://schemas.openxmlformats.org/officeDocument/2006/relationships" r:id="rId11"/>
          <a:extLst>
            <a:ext uri="{FF2B5EF4-FFF2-40B4-BE49-F238E27FC236}">
              <a16:creationId xmlns:a16="http://schemas.microsoft.com/office/drawing/2014/main" id="{00000000-0008-0000-0900-00001F000000}"/>
            </a:ext>
          </a:extLst>
        </xdr:cNvPr>
        <xdr:cNvSpPr txBox="1">
          <a:spLocks noChangeArrowheads="1"/>
        </xdr:cNvSpPr>
      </xdr:nvSpPr>
      <xdr:spPr bwMode="auto">
        <a:xfrm>
          <a:off x="1758950" y="546100"/>
          <a:ext cx="1628663" cy="274320"/>
        </a:xfrm>
        <a:prstGeom prst="rect">
          <a:avLst/>
        </a:prstGeom>
        <a:solidFill>
          <a:srgbClr val="92D050"/>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149225</xdr:colOff>
      <xdr:row>3</xdr:row>
      <xdr:rowOff>97155</xdr:rowOff>
    </xdr:from>
    <xdr:to>
      <xdr:col>7</xdr:col>
      <xdr:colOff>1050290</xdr:colOff>
      <xdr:row>23</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RMGillespie\Documents\Big%20Dropbox\Dropbox\TCRP%20projects\TCRP%20F-25\1%20TASKS\Task%207%20Tools\costs%20summary%20and%20tool\bathroom%20access%20cost%20estimation%20toolv2r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RMGillespie\Documents\Big%20Dropbox\Dropbox\TCRP%20projects\TCRP%20F-25\1%20TASKS\Task%207%20Tools\costs%20summary%20and%20tool\Bathroom%20Break%20Cost%20Tool%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lking time sheet"/>
      <sheetName val="RR layover list"/>
      <sheetName val="Rep 169 Overview"/>
      <sheetName val="Topic &amp; Activities Lists"/>
      <sheetName val="Process List"/>
      <sheetName val="Planning"/>
      <sheetName val="Annual workplan"/>
      <sheetName val="Process"/>
      <sheetName val="Outcomes"/>
      <sheetName val="Direct Operating Costs"/>
      <sheetName val="Other Direct Costs"/>
      <sheetName val="Admin. Costs"/>
      <sheetName val="Capital Costs"/>
      <sheetName val="Total Costs"/>
      <sheetName val="Financial Benefits ed."/>
      <sheetName val="ROI"/>
      <sheetName val="Control"/>
      <sheetName val="Resources"/>
    </sheetNames>
    <sheetDataSet>
      <sheetData sheetId="0" refreshError="1"/>
      <sheetData sheetId="1" refreshError="1"/>
      <sheetData sheetId="2" refreshError="1"/>
      <sheetData sheetId="3">
        <row r="2">
          <cell r="A2" t="str">
            <v>Alcohol</v>
          </cell>
        </row>
        <row r="3">
          <cell r="A3" t="str">
            <v>Disease Management &amp; Prevention</v>
          </cell>
        </row>
        <row r="4">
          <cell r="A4" t="str">
            <v>Ergonomics</v>
          </cell>
        </row>
        <row r="5">
          <cell r="A5" t="str">
            <v>Financial Health</v>
          </cell>
        </row>
        <row r="6">
          <cell r="A6" t="str">
            <v>Fitness/Exercise</v>
          </cell>
        </row>
        <row r="7">
          <cell r="A7" t="str">
            <v>Health and Wellness</v>
          </cell>
        </row>
        <row r="8">
          <cell r="A8" t="str">
            <v>Infectious Disease Control</v>
          </cell>
        </row>
        <row r="9">
          <cell r="A9" t="str">
            <v>Medical Self-care &amp; Medication Management</v>
          </cell>
        </row>
        <row r="10">
          <cell r="A10" t="str">
            <v>Mental Health</v>
          </cell>
        </row>
        <row r="11">
          <cell r="A11" t="str">
            <v>Nutrition</v>
          </cell>
        </row>
        <row r="12">
          <cell r="A12" t="str">
            <v>Safety</v>
          </cell>
        </row>
        <row r="13">
          <cell r="A13" t="str">
            <v>Smoking/Tobacco Cessation</v>
          </cell>
        </row>
        <row r="14">
          <cell r="A14" t="str">
            <v>Stress Management</v>
          </cell>
        </row>
        <row r="15">
          <cell r="A15" t="str">
            <v>Threat Assessment &amp; Management/Violence Prevention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9">
          <cell r="B59" t="str">
            <v xml:space="preserve">Health Care Claim </v>
          </cell>
        </row>
      </sheetData>
      <sheetData sheetId="15"/>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ic &amp; Activities Lists"/>
      <sheetName val="Process List"/>
      <sheetName val="Planning"/>
      <sheetName val="Annual workplan"/>
      <sheetName val="Instructions"/>
      <sheetName val="Restroom Inventory"/>
      <sheetName val="Direct Operating Costs"/>
      <sheetName val="Other Direct Costs"/>
      <sheetName val="Administrative Costs"/>
      <sheetName val="Capital Costs"/>
      <sheetName val="Total Costs"/>
      <sheetName val="Control"/>
      <sheetName val="Pay Rates Sheet (Optional)"/>
      <sheetName val="Resources "/>
      <sheetName val="Sheet1"/>
    </sheetNames>
    <sheetDataSet>
      <sheetData sheetId="0"/>
      <sheetData sheetId="1"/>
      <sheetData sheetId="2"/>
      <sheetData sheetId="3"/>
      <sheetData sheetId="4"/>
      <sheetData sheetId="5"/>
      <sheetData sheetId="6"/>
      <sheetData sheetId="7"/>
      <sheetData sheetId="8"/>
      <sheetData sheetId="9"/>
      <sheetData sheetId="10">
        <row r="17">
          <cell r="D17">
            <v>112776.77083333333</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8"/>
  <sheetViews>
    <sheetView workbookViewId="0">
      <selection activeCell="B14" sqref="B14"/>
    </sheetView>
  </sheetViews>
  <sheetFormatPr defaultColWidth="8.42578125" defaultRowHeight="12.75" x14ac:dyDescent="0.2"/>
  <cols>
    <col min="1" max="2" width="19.42578125" customWidth="1"/>
    <col min="3" max="3" width="34.140625" customWidth="1"/>
    <col min="4" max="4" width="27.140625" customWidth="1"/>
    <col min="5" max="5" width="24.42578125" customWidth="1"/>
  </cols>
  <sheetData>
    <row r="1" spans="1:5" x14ac:dyDescent="0.2">
      <c r="A1" s="6" t="s">
        <v>0</v>
      </c>
      <c r="B1" s="6"/>
      <c r="C1" s="6" t="s">
        <v>1</v>
      </c>
      <c r="D1" s="6" t="s">
        <v>2</v>
      </c>
      <c r="E1" s="6" t="s">
        <v>3</v>
      </c>
    </row>
    <row r="2" spans="1:5" x14ac:dyDescent="0.2">
      <c r="A2" s="10" t="s">
        <v>1</v>
      </c>
      <c r="B2" s="6"/>
      <c r="C2" s="187" t="s">
        <v>4</v>
      </c>
      <c r="D2" s="188" t="s">
        <v>5</v>
      </c>
      <c r="E2" s="188" t="s">
        <v>6</v>
      </c>
    </row>
    <row r="3" spans="1:5" ht="25.5" x14ac:dyDescent="0.2">
      <c r="A3" s="11" t="s">
        <v>7</v>
      </c>
      <c r="B3" s="10"/>
      <c r="C3" s="189" t="s">
        <v>8</v>
      </c>
      <c r="D3" s="188" t="s">
        <v>9</v>
      </c>
      <c r="E3" s="188" t="s">
        <v>10</v>
      </c>
    </row>
    <row r="4" spans="1:5" x14ac:dyDescent="0.2">
      <c r="A4" s="10" t="s">
        <v>11</v>
      </c>
      <c r="D4" s="188" t="s">
        <v>12</v>
      </c>
      <c r="E4" s="188" t="s">
        <v>13</v>
      </c>
    </row>
    <row r="5" spans="1:5" x14ac:dyDescent="0.2">
      <c r="A5" s="11" t="s">
        <v>14</v>
      </c>
      <c r="B5" s="10"/>
      <c r="D5" s="188" t="s">
        <v>15</v>
      </c>
      <c r="E5" s="188" t="s">
        <v>16</v>
      </c>
    </row>
    <row r="6" spans="1:5" x14ac:dyDescent="0.2">
      <c r="A6" s="10" t="s">
        <v>17</v>
      </c>
      <c r="D6" s="188" t="s">
        <v>18</v>
      </c>
      <c r="E6" s="188" t="s">
        <v>19</v>
      </c>
    </row>
    <row r="7" spans="1:5" ht="51" x14ac:dyDescent="0.2">
      <c r="A7" s="11" t="s">
        <v>20</v>
      </c>
      <c r="D7" s="189" t="s">
        <v>21</v>
      </c>
      <c r="E7" s="190" t="s">
        <v>22</v>
      </c>
    </row>
    <row r="8" spans="1:5" ht="25.5" x14ac:dyDescent="0.2">
      <c r="A8" s="11" t="s">
        <v>23</v>
      </c>
      <c r="B8" s="6"/>
      <c r="D8" s="188" t="s">
        <v>24</v>
      </c>
      <c r="E8" s="188" t="s">
        <v>25</v>
      </c>
    </row>
    <row r="9" spans="1:5" ht="76.5" x14ac:dyDescent="0.2">
      <c r="A9" s="11" t="s">
        <v>26</v>
      </c>
      <c r="B9" s="11"/>
      <c r="D9" s="190" t="s">
        <v>27</v>
      </c>
      <c r="E9" s="190" t="s">
        <v>28</v>
      </c>
    </row>
    <row r="10" spans="1:5" x14ac:dyDescent="0.2">
      <c r="A10" s="10" t="s">
        <v>29</v>
      </c>
      <c r="B10" s="11"/>
      <c r="E10" s="188" t="s">
        <v>30</v>
      </c>
    </row>
    <row r="11" spans="1:5" x14ac:dyDescent="0.2">
      <c r="A11" t="s">
        <v>2</v>
      </c>
      <c r="B11" s="11"/>
      <c r="E11" s="188" t="s">
        <v>31</v>
      </c>
    </row>
    <row r="12" spans="1:5" x14ac:dyDescent="0.2">
      <c r="A12" s="10" t="s">
        <v>32</v>
      </c>
      <c r="B12" s="11"/>
      <c r="E12" s="188" t="s">
        <v>33</v>
      </c>
    </row>
    <row r="13" spans="1:5" ht="89.25" x14ac:dyDescent="0.2">
      <c r="A13" s="10" t="s">
        <v>34</v>
      </c>
      <c r="B13" s="11"/>
      <c r="E13" s="190" t="s">
        <v>35</v>
      </c>
    </row>
    <row r="14" spans="1:5" ht="63.75" x14ac:dyDescent="0.2">
      <c r="A14" s="11" t="s">
        <v>36</v>
      </c>
      <c r="B14" s="11"/>
      <c r="E14" s="190" t="s">
        <v>37</v>
      </c>
    </row>
    <row r="15" spans="1:5" x14ac:dyDescent="0.2">
      <c r="A15" s="10" t="s">
        <v>38</v>
      </c>
      <c r="B15" s="11"/>
      <c r="E15" s="188" t="s">
        <v>39</v>
      </c>
    </row>
    <row r="16" spans="1:5" x14ac:dyDescent="0.2">
      <c r="A16" s="11" t="s">
        <v>40</v>
      </c>
      <c r="B16" s="11"/>
      <c r="E16" s="190" t="s">
        <v>41</v>
      </c>
    </row>
    <row r="17" spans="2:5" ht="25.5" x14ac:dyDescent="0.2">
      <c r="B17" s="6"/>
      <c r="E17" s="190" t="s">
        <v>42</v>
      </c>
    </row>
    <row r="18" spans="2:5" x14ac:dyDescent="0.2">
      <c r="E18" s="190" t="s">
        <v>43</v>
      </c>
    </row>
    <row r="19" spans="2:5" ht="25.5" x14ac:dyDescent="0.2">
      <c r="E19" s="190" t="s">
        <v>44</v>
      </c>
    </row>
    <row r="20" spans="2:5" ht="25.5" x14ac:dyDescent="0.2">
      <c r="B20" s="6"/>
      <c r="E20" s="190" t="s">
        <v>45</v>
      </c>
    </row>
    <row r="21" spans="2:5" x14ac:dyDescent="0.2">
      <c r="B21" s="10"/>
      <c r="E21" s="188" t="s">
        <v>46</v>
      </c>
    </row>
    <row r="22" spans="2:5" x14ac:dyDescent="0.2">
      <c r="E22" s="190" t="s">
        <v>47</v>
      </c>
    </row>
    <row r="23" spans="2:5" ht="25.5" x14ac:dyDescent="0.2">
      <c r="B23" s="6"/>
      <c r="E23" s="190" t="s">
        <v>48</v>
      </c>
    </row>
    <row r="24" spans="2:5" x14ac:dyDescent="0.2">
      <c r="B24" s="10"/>
      <c r="E24" s="190" t="s">
        <v>49</v>
      </c>
    </row>
    <row r="25" spans="2:5" x14ac:dyDescent="0.2">
      <c r="E25" s="190" t="s">
        <v>50</v>
      </c>
    </row>
    <row r="26" spans="2:5" x14ac:dyDescent="0.2">
      <c r="E26" s="188" t="s">
        <v>51</v>
      </c>
    </row>
    <row r="27" spans="2:5" x14ac:dyDescent="0.2">
      <c r="E27" s="188" t="s">
        <v>52</v>
      </c>
    </row>
    <row r="28" spans="2:5" x14ac:dyDescent="0.2">
      <c r="E28" s="188" t="s">
        <v>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EG62"/>
  <sheetViews>
    <sheetView showGridLines="0" workbookViewId="0">
      <pane ySplit="2" topLeftCell="A7" activePane="bottomLeft" state="frozen"/>
      <selection pane="bottomLeft"/>
    </sheetView>
  </sheetViews>
  <sheetFormatPr defaultColWidth="8.42578125" defaultRowHeight="12.75" x14ac:dyDescent="0.2"/>
  <cols>
    <col min="1" max="1" width="60.42578125" style="39" customWidth="1"/>
    <col min="2" max="2" width="22.85546875" style="92" bestFit="1" customWidth="1"/>
    <col min="3" max="3" width="20.42578125" style="92" bestFit="1" customWidth="1"/>
    <col min="4" max="4" width="15.42578125" style="92" customWidth="1"/>
    <col min="5" max="5" width="11.140625" style="39" customWidth="1"/>
    <col min="6" max="6" width="20.42578125" style="39" customWidth="1"/>
    <col min="7" max="7" width="31.42578125" style="39" customWidth="1"/>
    <col min="8" max="8" width="16.42578125" style="39" customWidth="1"/>
    <col min="9" max="9" width="12.42578125" style="39" customWidth="1"/>
    <col min="10" max="10" width="34.42578125" style="39" customWidth="1"/>
    <col min="11" max="11" width="68.42578125" style="39" customWidth="1"/>
    <col min="12" max="16384" width="8.42578125" style="39"/>
  </cols>
  <sheetData>
    <row r="1" spans="1:137" s="29" customFormat="1" ht="9" customHeight="1" x14ac:dyDescent="0.3">
      <c r="A1" s="26"/>
    </row>
    <row r="2" spans="1:137" s="33" customFormat="1" ht="54.75" customHeight="1" x14ac:dyDescent="0.2">
      <c r="A2" s="30" t="s">
        <v>241</v>
      </c>
      <c r="B2" s="66"/>
      <c r="C2" s="66"/>
      <c r="D2" s="66"/>
    </row>
    <row r="3" spans="1:137" s="33" customFormat="1" ht="11.45" customHeight="1" x14ac:dyDescent="0.2">
      <c r="A3" s="30"/>
      <c r="B3" s="66"/>
      <c r="C3" s="66"/>
      <c r="D3" s="66"/>
    </row>
    <row r="4" spans="1:137" ht="16.5" customHeight="1" x14ac:dyDescent="0.2">
      <c r="A4" s="183" t="s">
        <v>242</v>
      </c>
      <c r="B4" s="184" t="s">
        <v>243</v>
      </c>
      <c r="C4" s="184" t="s">
        <v>244</v>
      </c>
      <c r="D4" s="184" t="s">
        <v>245</v>
      </c>
      <c r="E4" s="144"/>
      <c r="I4" s="144"/>
      <c r="J4" s="144"/>
      <c r="K4" s="144"/>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row>
    <row r="5" spans="1:137" ht="16.5" customHeight="1" x14ac:dyDescent="0.2">
      <c r="A5" s="74" t="s">
        <v>246</v>
      </c>
      <c r="B5" s="292">
        <v>4</v>
      </c>
      <c r="C5" s="293">
        <v>2000</v>
      </c>
      <c r="D5" s="275">
        <f>SUM(B5*C5)</f>
        <v>8000</v>
      </c>
      <c r="E5" s="144"/>
      <c r="I5" s="144"/>
      <c r="J5" s="144"/>
      <c r="K5" s="144"/>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row>
    <row r="6" spans="1:137" ht="16.5" customHeight="1" x14ac:dyDescent="0.2">
      <c r="A6" s="74" t="s">
        <v>247</v>
      </c>
      <c r="B6" s="292"/>
      <c r="C6" s="293"/>
      <c r="D6" s="275">
        <f t="shared" ref="D6:D7" si="0">SUM(B6*C6)</f>
        <v>0</v>
      </c>
      <c r="E6" s="144"/>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row>
    <row r="7" spans="1:137" ht="16.5" customHeight="1" x14ac:dyDescent="0.2">
      <c r="A7" s="74" t="s">
        <v>248</v>
      </c>
      <c r="B7" s="292"/>
      <c r="C7" s="293"/>
      <c r="D7" s="275">
        <f t="shared" si="0"/>
        <v>0</v>
      </c>
      <c r="E7" s="144"/>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row>
    <row r="8" spans="1:137" ht="16.5" customHeight="1" x14ac:dyDescent="0.2">
      <c r="A8" s="132"/>
      <c r="B8" s="294"/>
      <c r="C8" s="295"/>
      <c r="D8" s="296"/>
      <c r="E8" s="144"/>
    </row>
    <row r="9" spans="1:137" ht="16.5" customHeight="1" x14ac:dyDescent="0.2">
      <c r="A9" s="246" t="s">
        <v>249</v>
      </c>
      <c r="B9" s="297"/>
      <c r="C9" s="297"/>
      <c r="D9" s="277">
        <f>SUM(D5:D8)</f>
        <v>8000</v>
      </c>
    </row>
    <row r="10" spans="1:137" ht="16.5" customHeight="1" x14ac:dyDescent="0.2">
      <c r="A10" s="42"/>
      <c r="B10" s="75"/>
      <c r="C10" s="75"/>
      <c r="D10" s="75"/>
    </row>
    <row r="11" spans="1:137" ht="16.5" customHeight="1" x14ac:dyDescent="0.2">
      <c r="A11" s="243" t="s">
        <v>250</v>
      </c>
      <c r="B11" s="181" t="s">
        <v>243</v>
      </c>
      <c r="C11" s="181" t="s">
        <v>244</v>
      </c>
      <c r="D11" s="181" t="s">
        <v>245</v>
      </c>
    </row>
    <row r="12" spans="1:137" s="45" customFormat="1" x14ac:dyDescent="0.2">
      <c r="A12" s="74" t="s">
        <v>246</v>
      </c>
      <c r="B12" s="292"/>
      <c r="C12" s="293"/>
      <c r="D12" s="275">
        <f>SUM(B12*C12)</f>
        <v>0</v>
      </c>
      <c r="E12" s="144"/>
    </row>
    <row r="13" spans="1:137" x14ac:dyDescent="0.2">
      <c r="A13" s="74" t="s">
        <v>247</v>
      </c>
      <c r="B13" s="292">
        <v>2</v>
      </c>
      <c r="C13" s="293">
        <v>7500</v>
      </c>
      <c r="D13" s="275">
        <f t="shared" ref="D13:D14" si="1">SUM(B13*C13)</f>
        <v>15000</v>
      </c>
      <c r="E13" s="149"/>
    </row>
    <row r="14" spans="1:137" ht="16.5" customHeight="1" x14ac:dyDescent="0.2">
      <c r="A14" s="74" t="s">
        <v>248</v>
      </c>
      <c r="B14" s="292"/>
      <c r="C14" s="293"/>
      <c r="D14" s="275">
        <f t="shared" si="1"/>
        <v>0</v>
      </c>
      <c r="E14" s="144"/>
      <c r="I14" s="97"/>
    </row>
    <row r="15" spans="1:137" ht="16.5" customHeight="1" x14ac:dyDescent="0.2">
      <c r="A15" s="132"/>
      <c r="B15" s="294"/>
      <c r="C15" s="295"/>
      <c r="D15" s="296"/>
      <c r="E15" s="144"/>
    </row>
    <row r="16" spans="1:137" x14ac:dyDescent="0.2">
      <c r="A16" s="246" t="s">
        <v>251</v>
      </c>
      <c r="B16" s="297"/>
      <c r="C16" s="297"/>
      <c r="D16" s="277">
        <f>SUM(D12:D15)</f>
        <v>15000</v>
      </c>
      <c r="E16" s="144"/>
    </row>
    <row r="17" spans="1:11" x14ac:dyDescent="0.2">
      <c r="A17" s="42"/>
      <c r="B17" s="75"/>
      <c r="C17" s="75"/>
      <c r="D17" s="75"/>
      <c r="E17" s="144"/>
      <c r="I17" s="144"/>
      <c r="J17" s="144"/>
      <c r="K17" s="144"/>
    </row>
    <row r="18" spans="1:11" x14ac:dyDescent="0.2">
      <c r="A18" s="243" t="s">
        <v>252</v>
      </c>
      <c r="B18" s="181" t="s">
        <v>243</v>
      </c>
      <c r="C18" s="181" t="s">
        <v>244</v>
      </c>
      <c r="D18" s="181" t="s">
        <v>245</v>
      </c>
      <c r="E18" s="144"/>
      <c r="I18" s="144"/>
      <c r="J18" s="144"/>
      <c r="K18" s="144"/>
    </row>
    <row r="19" spans="1:11" x14ac:dyDescent="0.2">
      <c r="A19" s="74" t="s">
        <v>253</v>
      </c>
      <c r="B19" s="292"/>
      <c r="C19" s="293"/>
      <c r="D19" s="275">
        <f>SUM(B19*C19)</f>
        <v>0</v>
      </c>
      <c r="E19" s="144"/>
      <c r="I19" s="144"/>
      <c r="J19" s="144"/>
      <c r="K19" s="144"/>
    </row>
    <row r="20" spans="1:11" x14ac:dyDescent="0.2">
      <c r="A20" s="74" t="s">
        <v>254</v>
      </c>
      <c r="B20" s="292">
        <v>1</v>
      </c>
      <c r="C20" s="293">
        <v>5000</v>
      </c>
      <c r="D20" s="275">
        <f t="shared" ref="D20:D23" si="2">SUM(B20*C20)</f>
        <v>5000</v>
      </c>
      <c r="E20" s="144"/>
      <c r="I20" s="144"/>
      <c r="J20" s="144"/>
      <c r="K20" s="144"/>
    </row>
    <row r="21" spans="1:11" ht="16.5" customHeight="1" x14ac:dyDescent="0.2">
      <c r="A21" s="74" t="s">
        <v>255</v>
      </c>
      <c r="B21" s="292"/>
      <c r="C21" s="293"/>
      <c r="D21" s="275">
        <f t="shared" si="2"/>
        <v>0</v>
      </c>
      <c r="E21" s="144"/>
      <c r="I21" s="98"/>
      <c r="J21" s="98"/>
      <c r="K21" s="94"/>
    </row>
    <row r="22" spans="1:11" s="45" customFormat="1" ht="16.5" customHeight="1" x14ac:dyDescent="0.2">
      <c r="A22" s="74" t="s">
        <v>256</v>
      </c>
      <c r="B22" s="292"/>
      <c r="C22" s="293"/>
      <c r="D22" s="275">
        <f t="shared" si="2"/>
        <v>0</v>
      </c>
      <c r="E22" s="144"/>
      <c r="I22" s="99"/>
      <c r="J22" s="99"/>
      <c r="K22" s="144"/>
    </row>
    <row r="23" spans="1:11" x14ac:dyDescent="0.2">
      <c r="A23" s="74" t="s">
        <v>257</v>
      </c>
      <c r="B23" s="292"/>
      <c r="C23" s="293"/>
      <c r="D23" s="275">
        <f t="shared" si="2"/>
        <v>0</v>
      </c>
      <c r="E23" s="144"/>
      <c r="I23" s="144"/>
      <c r="J23" s="144"/>
      <c r="K23" s="144"/>
    </row>
    <row r="24" spans="1:11" x14ac:dyDescent="0.2">
      <c r="A24" s="132"/>
      <c r="B24" s="294"/>
      <c r="C24" s="295"/>
      <c r="D24" s="296"/>
      <c r="E24" s="144"/>
      <c r="I24" s="144"/>
      <c r="J24" s="144"/>
      <c r="K24" s="144"/>
    </row>
    <row r="25" spans="1:11" x14ac:dyDescent="0.2">
      <c r="A25" s="246" t="s">
        <v>258</v>
      </c>
      <c r="B25" s="297"/>
      <c r="C25" s="297"/>
      <c r="D25" s="277">
        <f>SUM(D19:D24)</f>
        <v>5000</v>
      </c>
      <c r="E25" s="144"/>
      <c r="I25" s="144"/>
      <c r="J25" s="144"/>
      <c r="K25" s="144"/>
    </row>
    <row r="26" spans="1:11" x14ac:dyDescent="0.2">
      <c r="A26" s="42"/>
      <c r="B26" s="75"/>
      <c r="C26" s="75"/>
      <c r="D26" s="75"/>
      <c r="E26" s="144"/>
      <c r="I26" s="144"/>
      <c r="J26" s="144"/>
      <c r="K26" s="144"/>
    </row>
    <row r="27" spans="1:11" ht="16.5" customHeight="1" x14ac:dyDescent="0.2">
      <c r="A27" s="243" t="s">
        <v>259</v>
      </c>
      <c r="B27" s="177" t="s">
        <v>260</v>
      </c>
      <c r="C27" s="177"/>
      <c r="D27" s="181" t="s">
        <v>179</v>
      </c>
      <c r="E27" s="144"/>
      <c r="F27" s="527" t="s">
        <v>261</v>
      </c>
      <c r="G27" s="527"/>
      <c r="H27" s="527"/>
      <c r="I27" s="144"/>
      <c r="J27" s="144"/>
      <c r="K27" s="144"/>
    </row>
    <row r="28" spans="1:11" ht="13.5" thickBot="1" x14ac:dyDescent="0.25">
      <c r="A28" s="74" t="s">
        <v>253</v>
      </c>
      <c r="B28" s="275" t="str">
        <f>G33</f>
        <v xml:space="preserve">Lighting, Access, , </v>
      </c>
      <c r="C28" s="293"/>
      <c r="D28" s="275">
        <f>H33</f>
        <v>1000</v>
      </c>
      <c r="E28" s="144"/>
      <c r="F28" s="100" t="s">
        <v>262</v>
      </c>
      <c r="G28" s="100" t="s">
        <v>263</v>
      </c>
      <c r="H28" s="100" t="s">
        <v>245</v>
      </c>
      <c r="I28" s="144"/>
      <c r="J28" s="144"/>
      <c r="K28" s="144"/>
    </row>
    <row r="29" spans="1:11" x14ac:dyDescent="0.2">
      <c r="A29" s="74" t="s">
        <v>254</v>
      </c>
      <c r="B29" s="298" t="str">
        <f>G38</f>
        <v xml:space="preserve">Lighting, Fencing, Access, </v>
      </c>
      <c r="C29" s="101"/>
      <c r="D29" s="275">
        <f>H38</f>
        <v>3000</v>
      </c>
      <c r="E29" s="144"/>
      <c r="F29" s="102" t="s">
        <v>253</v>
      </c>
      <c r="G29" s="103" t="s">
        <v>264</v>
      </c>
      <c r="H29" s="158">
        <v>250</v>
      </c>
      <c r="I29" s="144"/>
      <c r="J29" s="144"/>
      <c r="K29" s="144"/>
    </row>
    <row r="30" spans="1:11" x14ac:dyDescent="0.2">
      <c r="A30" s="74" t="s">
        <v>255</v>
      </c>
      <c r="B30" s="298" t="str">
        <f>G43</f>
        <v xml:space="preserve">Lighting,  Fencing, , </v>
      </c>
      <c r="C30" s="293"/>
      <c r="D30" s="275">
        <f>H43</f>
        <v>1500</v>
      </c>
      <c r="E30" s="144"/>
      <c r="F30" s="49"/>
      <c r="G30" s="224" t="s">
        <v>265</v>
      </c>
      <c r="H30" s="159">
        <v>750</v>
      </c>
      <c r="I30" s="144"/>
      <c r="J30" s="144"/>
      <c r="K30" s="144"/>
    </row>
    <row r="31" spans="1:11" x14ac:dyDescent="0.2">
      <c r="A31" s="74" t="s">
        <v>256</v>
      </c>
      <c r="B31" s="298" t="str">
        <f>G48</f>
        <v>Lighting, Fencing, Access, Other</v>
      </c>
      <c r="C31" s="293"/>
      <c r="D31" s="275">
        <f>H48</f>
        <v>1500</v>
      </c>
      <c r="E31" s="144"/>
      <c r="F31" s="49"/>
      <c r="G31" s="224"/>
      <c r="H31" s="159"/>
      <c r="I31" s="144"/>
      <c r="J31" s="144"/>
    </row>
    <row r="32" spans="1:11" s="96" customFormat="1" ht="16.5" customHeight="1" x14ac:dyDescent="0.2">
      <c r="A32" s="74" t="s">
        <v>266</v>
      </c>
      <c r="B32" s="298" t="str">
        <f>G53</f>
        <v xml:space="preserve">Access, , , </v>
      </c>
      <c r="C32" s="293"/>
      <c r="D32" s="275">
        <f>H53</f>
        <v>1200</v>
      </c>
      <c r="E32" s="39"/>
      <c r="F32" s="49"/>
      <c r="G32" s="224"/>
      <c r="H32" s="159"/>
      <c r="I32" s="33"/>
      <c r="J32" s="33"/>
    </row>
    <row r="33" spans="1:10" ht="16.5" customHeight="1" thickBot="1" x14ac:dyDescent="0.25">
      <c r="A33" s="132"/>
      <c r="B33" s="299"/>
      <c r="C33" s="295"/>
      <c r="D33" s="296"/>
      <c r="E33" s="96"/>
      <c r="F33" s="104" t="s">
        <v>267</v>
      </c>
      <c r="G33" s="160" t="str">
        <f>CONCATENATE(G29,", ",G30,", ",G31,,", ",G32)</f>
        <v xml:space="preserve">Lighting, Access, , </v>
      </c>
      <c r="H33" s="161">
        <f>SUM(H29:H32)</f>
        <v>1000</v>
      </c>
      <c r="I33" s="105"/>
      <c r="J33" s="105"/>
    </row>
    <row r="34" spans="1:10" ht="16.5" customHeight="1" x14ac:dyDescent="0.2">
      <c r="A34" s="246" t="s">
        <v>268</v>
      </c>
      <c r="B34" s="297"/>
      <c r="C34" s="297"/>
      <c r="D34" s="277">
        <f>SUM(D28:D33)</f>
        <v>8200</v>
      </c>
      <c r="F34" s="102" t="s">
        <v>254</v>
      </c>
      <c r="G34" s="103" t="s">
        <v>264</v>
      </c>
      <c r="H34" s="158">
        <v>500</v>
      </c>
      <c r="I34" s="33"/>
      <c r="J34" s="33"/>
    </row>
    <row r="35" spans="1:10" ht="16.5" customHeight="1" x14ac:dyDescent="0.2">
      <c r="A35" s="42"/>
      <c r="B35" s="80"/>
      <c r="C35" s="80"/>
      <c r="D35" s="80"/>
      <c r="F35" s="49"/>
      <c r="G35" s="224" t="s">
        <v>269</v>
      </c>
      <c r="H35" s="159">
        <v>1000</v>
      </c>
      <c r="I35" s="33"/>
      <c r="J35" s="33"/>
    </row>
    <row r="36" spans="1:10" ht="16.5" customHeight="1" x14ac:dyDescent="0.2">
      <c r="A36" s="243" t="s">
        <v>270</v>
      </c>
      <c r="B36" s="181" t="s">
        <v>243</v>
      </c>
      <c r="C36" s="181" t="s">
        <v>244</v>
      </c>
      <c r="D36" s="181" t="s">
        <v>179</v>
      </c>
      <c r="F36" s="53"/>
      <c r="G36" s="229" t="s">
        <v>265</v>
      </c>
      <c r="H36" s="106">
        <v>1500</v>
      </c>
      <c r="I36" s="33"/>
      <c r="J36" s="33"/>
    </row>
    <row r="37" spans="1:10" ht="16.5" customHeight="1" x14ac:dyDescent="0.2">
      <c r="A37" s="251" t="s">
        <v>271</v>
      </c>
      <c r="B37" s="292"/>
      <c r="C37" s="293"/>
      <c r="D37" s="275">
        <f>SUM(B37*C37)</f>
        <v>0</v>
      </c>
      <c r="F37" s="63"/>
      <c r="G37" s="133"/>
      <c r="H37" s="134"/>
      <c r="I37" s="33"/>
      <c r="J37" s="33"/>
    </row>
    <row r="38" spans="1:10" ht="16.5" customHeight="1" thickBot="1" x14ac:dyDescent="0.25">
      <c r="A38" s="251" t="s">
        <v>272</v>
      </c>
      <c r="B38" s="292"/>
      <c r="C38" s="293"/>
      <c r="D38" s="275">
        <f t="shared" ref="D38:D42" si="3">SUM(B38*C38)</f>
        <v>0</v>
      </c>
      <c r="F38" s="107" t="s">
        <v>267</v>
      </c>
      <c r="G38" s="160" t="str">
        <f>CONCATENATE(G34,", ",G35,", ",G36,,", ",G37)</f>
        <v xml:space="preserve">Lighting, Fencing, Access, </v>
      </c>
      <c r="H38" s="161">
        <f>SUM(H34:H36)</f>
        <v>3000</v>
      </c>
      <c r="I38" s="33"/>
      <c r="J38" s="33"/>
    </row>
    <row r="39" spans="1:10" x14ac:dyDescent="0.2">
      <c r="A39" s="251" t="s">
        <v>273</v>
      </c>
      <c r="B39" s="292"/>
      <c r="C39" s="293"/>
      <c r="D39" s="275">
        <f t="shared" si="3"/>
        <v>0</v>
      </c>
      <c r="F39" s="108" t="s">
        <v>255</v>
      </c>
      <c r="G39" s="109" t="s">
        <v>264</v>
      </c>
      <c r="H39" s="110">
        <v>750</v>
      </c>
      <c r="I39" s="33"/>
      <c r="J39" s="33"/>
    </row>
    <row r="40" spans="1:10" x14ac:dyDescent="0.2">
      <c r="A40" s="251"/>
      <c r="B40" s="292"/>
      <c r="C40" s="293"/>
      <c r="D40" s="275">
        <f t="shared" si="3"/>
        <v>0</v>
      </c>
      <c r="F40" s="53"/>
      <c r="G40" s="229" t="s">
        <v>274</v>
      </c>
      <c r="H40" s="106">
        <v>750</v>
      </c>
      <c r="I40" s="33"/>
      <c r="J40" s="33"/>
    </row>
    <row r="41" spans="1:10" x14ac:dyDescent="0.2">
      <c r="A41" s="251"/>
      <c r="B41" s="292"/>
      <c r="C41" s="293"/>
      <c r="D41" s="275">
        <f t="shared" si="3"/>
        <v>0</v>
      </c>
      <c r="F41" s="53"/>
      <c r="G41" s="229"/>
      <c r="H41" s="106"/>
    </row>
    <row r="42" spans="1:10" x14ac:dyDescent="0.2">
      <c r="A42" s="251"/>
      <c r="B42" s="292"/>
      <c r="C42" s="293"/>
      <c r="D42" s="275">
        <f t="shared" si="3"/>
        <v>0</v>
      </c>
      <c r="F42" s="63"/>
      <c r="G42" s="133"/>
      <c r="H42" s="134"/>
    </row>
    <row r="43" spans="1:10" ht="13.5" thickBot="1" x14ac:dyDescent="0.25">
      <c r="A43" s="300"/>
      <c r="B43" s="294"/>
      <c r="C43" s="295"/>
      <c r="D43" s="296"/>
      <c r="F43" s="107" t="s">
        <v>267</v>
      </c>
      <c r="G43" s="160" t="str">
        <f>CONCATENATE(G39,", ",G40,", ",G41,,", ",G42)</f>
        <v xml:space="preserve">Lighting,  Fencing, , </v>
      </c>
      <c r="H43" s="111">
        <f>SUM(H39:H41)</f>
        <v>1500</v>
      </c>
    </row>
    <row r="44" spans="1:10" x14ac:dyDescent="0.2">
      <c r="A44" s="246" t="s">
        <v>275</v>
      </c>
      <c r="B44" s="297"/>
      <c r="C44" s="297"/>
      <c r="D44" s="277">
        <f>SUM(D37:D43)</f>
        <v>0</v>
      </c>
      <c r="F44" s="108" t="s">
        <v>256</v>
      </c>
      <c r="G44" s="109" t="s">
        <v>264</v>
      </c>
      <c r="H44" s="110">
        <v>1000</v>
      </c>
    </row>
    <row r="45" spans="1:10" x14ac:dyDescent="0.2">
      <c r="A45" s="42"/>
      <c r="B45" s="95"/>
      <c r="C45" s="95"/>
      <c r="D45" s="95"/>
      <c r="F45" s="53"/>
      <c r="G45" s="229" t="s">
        <v>269</v>
      </c>
      <c r="H45" s="106">
        <v>500</v>
      </c>
    </row>
    <row r="46" spans="1:10" x14ac:dyDescent="0.2">
      <c r="A46" s="246" t="s">
        <v>184</v>
      </c>
      <c r="B46" s="177"/>
      <c r="C46" s="177"/>
      <c r="D46" s="181" t="s">
        <v>179</v>
      </c>
      <c r="F46" s="53"/>
      <c r="G46" s="229" t="s">
        <v>265</v>
      </c>
      <c r="H46" s="106"/>
    </row>
    <row r="47" spans="1:10" x14ac:dyDescent="0.2">
      <c r="A47" s="251"/>
      <c r="B47" s="293"/>
      <c r="C47" s="293"/>
      <c r="D47" s="293"/>
      <c r="F47" s="63"/>
      <c r="G47" s="133" t="s">
        <v>184</v>
      </c>
      <c r="H47" s="134"/>
    </row>
    <row r="48" spans="1:10" ht="13.5" thickBot="1" x14ac:dyDescent="0.25">
      <c r="A48" s="251"/>
      <c r="B48" s="293"/>
      <c r="C48" s="293"/>
      <c r="D48" s="293"/>
      <c r="F48" s="107" t="s">
        <v>267</v>
      </c>
      <c r="G48" s="160" t="str">
        <f>CONCATENATE(G44,", ",G45,", ",G46,,", ",G47)</f>
        <v>Lighting, Fencing, Access, Other</v>
      </c>
      <c r="H48" s="111">
        <f>SUM(H44:H46)</f>
        <v>1500</v>
      </c>
    </row>
    <row r="49" spans="1:8" x14ac:dyDescent="0.2">
      <c r="A49" s="251"/>
      <c r="B49" s="293"/>
      <c r="C49" s="293"/>
      <c r="D49" s="293"/>
      <c r="F49" s="108" t="s">
        <v>257</v>
      </c>
      <c r="G49" s="109" t="s">
        <v>265</v>
      </c>
      <c r="H49" s="110">
        <v>1200</v>
      </c>
    </row>
    <row r="50" spans="1:8" x14ac:dyDescent="0.2">
      <c r="A50" s="300"/>
      <c r="B50" s="295"/>
      <c r="C50" s="295"/>
      <c r="D50" s="295"/>
      <c r="F50" s="53"/>
      <c r="G50" s="228"/>
      <c r="H50" s="106"/>
    </row>
    <row r="51" spans="1:8" x14ac:dyDescent="0.2">
      <c r="A51" s="246" t="s">
        <v>276</v>
      </c>
      <c r="B51" s="297"/>
      <c r="C51" s="297"/>
      <c r="D51" s="277">
        <f>SUM(D47:D50)</f>
        <v>0</v>
      </c>
      <c r="F51" s="53"/>
      <c r="G51" s="228"/>
      <c r="H51" s="106"/>
    </row>
    <row r="52" spans="1:8" x14ac:dyDescent="0.2">
      <c r="A52" s="42"/>
      <c r="B52" s="80"/>
      <c r="C52" s="80"/>
      <c r="D52" s="80"/>
      <c r="F52" s="63"/>
      <c r="G52" s="64"/>
      <c r="H52" s="134"/>
    </row>
    <row r="53" spans="1:8" x14ac:dyDescent="0.2">
      <c r="A53" s="246" t="s">
        <v>277</v>
      </c>
      <c r="B53" s="177"/>
      <c r="C53" s="177"/>
      <c r="D53" s="181" t="s">
        <v>179</v>
      </c>
      <c r="F53" s="107" t="s">
        <v>267</v>
      </c>
      <c r="G53" s="160" t="str">
        <f>CONCATENATE(G49,", ",G50,", ",G51,,", ",G52)</f>
        <v xml:space="preserve">Access, , , </v>
      </c>
      <c r="H53" s="111">
        <f>SUM(H49:H51)</f>
        <v>1200</v>
      </c>
    </row>
    <row r="54" spans="1:8" x14ac:dyDescent="0.2">
      <c r="A54" s="251" t="s">
        <v>278</v>
      </c>
      <c r="B54" s="293"/>
      <c r="C54" s="293"/>
      <c r="D54" s="293">
        <v>3000</v>
      </c>
    </row>
    <row r="55" spans="1:8" x14ac:dyDescent="0.2">
      <c r="A55" s="251"/>
      <c r="B55" s="293"/>
      <c r="C55" s="293"/>
      <c r="D55" s="293"/>
    </row>
    <row r="56" spans="1:8" x14ac:dyDescent="0.2">
      <c r="A56" s="251"/>
      <c r="B56" s="293"/>
      <c r="C56" s="293"/>
      <c r="D56" s="293"/>
    </row>
    <row r="57" spans="1:8" x14ac:dyDescent="0.2">
      <c r="A57" s="300"/>
      <c r="B57" s="295"/>
      <c r="C57" s="295"/>
      <c r="D57" s="295"/>
    </row>
    <row r="58" spans="1:8" x14ac:dyDescent="0.2">
      <c r="A58" s="246" t="s">
        <v>279</v>
      </c>
      <c r="B58" s="297"/>
      <c r="C58" s="297"/>
      <c r="D58" s="277">
        <f>SUM(D54:D57)</f>
        <v>3000</v>
      </c>
    </row>
    <row r="60" spans="1:8" x14ac:dyDescent="0.2">
      <c r="A60" s="179" t="s">
        <v>280</v>
      </c>
      <c r="B60" s="185"/>
      <c r="C60" s="186"/>
      <c r="D60" s="112">
        <f>(D51+D44+D34+D25+D16+D9)-D58</f>
        <v>33200</v>
      </c>
    </row>
    <row r="62" spans="1:8" ht="315" x14ac:dyDescent="0.2">
      <c r="A62" s="136" t="s">
        <v>281</v>
      </c>
    </row>
  </sheetData>
  <sheetProtection formatCells="0" formatColumns="0" formatRows="0" insertColumns="0" insertRows="0" insertHyperlinks="0" deleteColumns="0" deleteRows="0" selectLockedCells="1" sort="0" autoFilter="0" pivotTables="0"/>
  <mergeCells count="1">
    <mergeCell ref="F27:H27"/>
  </mergeCells>
  <pageMargins left="0.74803149606299213" right="0.74803149606299213" top="0.98425196850393704" bottom="0.98425196850393704" header="0.51181102362204722" footer="0.51181102362204722"/>
  <pageSetup scale="10"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K17"/>
  <sheetViews>
    <sheetView showGridLines="0" workbookViewId="0">
      <pane ySplit="3" topLeftCell="A4" activePane="bottomLeft" state="frozen"/>
      <selection pane="bottomLeft"/>
    </sheetView>
  </sheetViews>
  <sheetFormatPr defaultColWidth="8.42578125" defaultRowHeight="12.75" x14ac:dyDescent="0.2"/>
  <cols>
    <col min="1" max="1" width="62.42578125" style="39" customWidth="1"/>
    <col min="2" max="2" width="21.42578125" style="92" customWidth="1"/>
    <col min="3" max="3" width="17.42578125" style="92" customWidth="1"/>
    <col min="4" max="4" width="15.42578125" style="92" customWidth="1"/>
    <col min="5" max="8" width="20.42578125" style="39" customWidth="1"/>
    <col min="9" max="9" width="12.42578125" style="39" customWidth="1"/>
    <col min="10" max="11" width="68.42578125" style="39" customWidth="1"/>
    <col min="12" max="16384" width="8.42578125" style="39"/>
  </cols>
  <sheetData>
    <row r="1" spans="1:11" s="29" customFormat="1" ht="9" customHeight="1" x14ac:dyDescent="0.3">
      <c r="A1" s="26"/>
    </row>
    <row r="2" spans="1:11" s="33" customFormat="1" ht="27" customHeight="1" x14ac:dyDescent="0.2">
      <c r="A2" s="30" t="s">
        <v>193</v>
      </c>
      <c r="B2" s="66"/>
      <c r="C2" s="66"/>
      <c r="D2" s="66"/>
    </row>
    <row r="3" spans="1:11" s="37" customFormat="1" ht="8.4499999999999993" customHeight="1" x14ac:dyDescent="0.2">
      <c r="A3" s="34"/>
      <c r="B3" s="67"/>
      <c r="C3" s="67"/>
      <c r="D3" s="67"/>
    </row>
    <row r="4" spans="1:11" s="38" customFormat="1" ht="13.5" customHeight="1" x14ac:dyDescent="0.2">
      <c r="A4" s="144"/>
      <c r="B4" s="152"/>
      <c r="C4" s="152"/>
      <c r="D4" s="152"/>
      <c r="E4" s="144"/>
      <c r="F4" s="144"/>
      <c r="G4" s="144"/>
      <c r="H4" s="144"/>
      <c r="I4" s="144"/>
      <c r="J4" s="144"/>
      <c r="K4" s="144"/>
    </row>
    <row r="5" spans="1:11" ht="16.5" customHeight="1" x14ac:dyDescent="0.2">
      <c r="A5" s="243" t="s">
        <v>282</v>
      </c>
      <c r="B5" s="181"/>
      <c r="C5" s="181"/>
      <c r="D5" s="277">
        <f>'Direct Operating Costs'!D55</f>
        <v>15248.520833333332</v>
      </c>
      <c r="E5" s="144"/>
      <c r="F5" s="144"/>
      <c r="G5" s="144"/>
      <c r="H5" s="144"/>
      <c r="I5" s="144"/>
      <c r="J5" s="144"/>
      <c r="K5" s="144"/>
    </row>
    <row r="8" spans="1:11" ht="16.5" customHeight="1" x14ac:dyDescent="0.2">
      <c r="A8" s="243" t="s">
        <v>195</v>
      </c>
      <c r="B8" s="180"/>
      <c r="C8" s="180"/>
      <c r="D8" s="277">
        <f>'Other Direct Costs'!$D$36</f>
        <v>6350</v>
      </c>
      <c r="E8" s="144"/>
      <c r="F8" s="144"/>
      <c r="G8" s="144"/>
      <c r="H8" s="144"/>
      <c r="I8" s="144"/>
      <c r="J8" s="144"/>
      <c r="K8" s="144"/>
    </row>
    <row r="11" spans="1:11" ht="16.5" customHeight="1" x14ac:dyDescent="0.2">
      <c r="A11" s="243" t="s">
        <v>211</v>
      </c>
      <c r="B11" s="180"/>
      <c r="C11" s="180"/>
      <c r="D11" s="277">
        <f>'Administrative Costs'!D63</f>
        <v>57978.25</v>
      </c>
      <c r="E11" s="144"/>
      <c r="F11" s="144"/>
      <c r="G11" s="144"/>
      <c r="H11" s="144"/>
      <c r="I11" s="144"/>
      <c r="J11" s="144"/>
      <c r="K11" s="144"/>
    </row>
    <row r="14" spans="1:11" ht="16.5" customHeight="1" x14ac:dyDescent="0.2">
      <c r="A14" s="243" t="s">
        <v>241</v>
      </c>
      <c r="B14" s="180"/>
      <c r="C14" s="180"/>
      <c r="D14" s="277">
        <f>'Capital Costs'!D60</f>
        <v>33200</v>
      </c>
      <c r="E14" s="144"/>
      <c r="F14" s="144"/>
      <c r="G14" s="144"/>
      <c r="H14" s="144"/>
      <c r="I14" s="144"/>
      <c r="J14" s="144"/>
      <c r="K14" s="144"/>
    </row>
    <row r="17" spans="1:11" ht="16.5" customHeight="1" x14ac:dyDescent="0.2">
      <c r="A17" s="243" t="s">
        <v>193</v>
      </c>
      <c r="B17" s="180"/>
      <c r="C17" s="180"/>
      <c r="D17" s="277">
        <f>D5+D8+D11+D14</f>
        <v>112776.77083333333</v>
      </c>
      <c r="E17" s="144"/>
      <c r="F17" s="144"/>
      <c r="G17" s="144"/>
      <c r="H17" s="144"/>
      <c r="I17" s="144"/>
      <c r="J17" s="144"/>
      <c r="K17" s="144"/>
    </row>
  </sheetData>
  <sheetProtection formatCells="0" formatColumns="0" formatRows="0" insertColumns="0" insertRows="0" insertHyperlinks="0" deleteColumns="0" deleteRows="0" selectLockedCells="1" sort="0" autoFilter="0" pivotTables="0"/>
  <pageMargins left="0.74803149606299213" right="0.74803149606299213" top="0.98425196850393704" bottom="0.98425196850393704" header="0.51181102362204722" footer="0.51181102362204722"/>
  <pageSetup paperSize="9" scale="3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18"/>
  <sheetViews>
    <sheetView showGridLines="0" workbookViewId="0">
      <selection activeCell="G18" sqref="G18"/>
    </sheetView>
  </sheetViews>
  <sheetFormatPr defaultColWidth="8.42578125" defaultRowHeight="12.75" x14ac:dyDescent="0.2"/>
  <cols>
    <col min="1" max="1" width="42.42578125" customWidth="1"/>
    <col min="2" max="2" width="31.42578125" bestFit="1" customWidth="1"/>
    <col min="5" max="5" width="10.140625" bestFit="1" customWidth="1"/>
  </cols>
  <sheetData>
    <row r="1" spans="1:11" ht="18" x14ac:dyDescent="0.25">
      <c r="A1" s="5" t="s">
        <v>283</v>
      </c>
      <c r="B1" s="1"/>
      <c r="C1" s="2"/>
      <c r="D1" s="2"/>
      <c r="E1" s="3"/>
      <c r="F1" s="4"/>
      <c r="G1" s="4"/>
      <c r="H1" s="4"/>
      <c r="I1" s="4"/>
      <c r="J1" s="4"/>
      <c r="K1" s="4"/>
    </row>
    <row r="2" spans="1:11" ht="18" x14ac:dyDescent="0.25">
      <c r="A2" s="1"/>
      <c r="B2" s="1"/>
      <c r="C2" s="2"/>
      <c r="D2" s="2"/>
      <c r="E2" s="3"/>
      <c r="F2" s="4"/>
      <c r="G2" s="4"/>
      <c r="H2" s="4"/>
      <c r="I2" s="4"/>
      <c r="J2" s="4"/>
      <c r="K2" s="4"/>
    </row>
    <row r="3" spans="1:11" ht="18" x14ac:dyDescent="0.25">
      <c r="A3" s="1" t="s">
        <v>284</v>
      </c>
      <c r="B3" s="1"/>
      <c r="C3" s="2"/>
      <c r="D3" s="2"/>
      <c r="E3" s="3"/>
      <c r="F3" s="4"/>
      <c r="G3" s="4"/>
      <c r="H3" s="4"/>
      <c r="I3" s="4"/>
      <c r="J3" s="4"/>
      <c r="K3" s="4"/>
    </row>
    <row r="7" spans="1:11" x14ac:dyDescent="0.2">
      <c r="A7" s="10" t="s">
        <v>285</v>
      </c>
      <c r="B7" s="10" t="s">
        <v>286</v>
      </c>
      <c r="D7" s="10" t="s">
        <v>287</v>
      </c>
      <c r="E7" s="7">
        <v>40148</v>
      </c>
    </row>
    <row r="8" spans="1:11" x14ac:dyDescent="0.2">
      <c r="A8" s="10"/>
      <c r="D8" s="10"/>
    </row>
    <row r="9" spans="1:11" x14ac:dyDescent="0.2">
      <c r="A9" s="10" t="s">
        <v>288</v>
      </c>
      <c r="B9" s="10" t="s">
        <v>289</v>
      </c>
      <c r="D9" s="10" t="s">
        <v>287</v>
      </c>
      <c r="E9" s="7">
        <v>40157</v>
      </c>
    </row>
    <row r="10" spans="1:11" x14ac:dyDescent="0.2">
      <c r="A10" s="10" t="s">
        <v>288</v>
      </c>
      <c r="B10" s="10" t="s">
        <v>290</v>
      </c>
      <c r="D10" s="10" t="s">
        <v>287</v>
      </c>
      <c r="E10" s="7">
        <v>40157</v>
      </c>
    </row>
    <row r="11" spans="1:11" x14ac:dyDescent="0.2">
      <c r="A11" s="10" t="s">
        <v>288</v>
      </c>
      <c r="B11" s="10" t="s">
        <v>289</v>
      </c>
      <c r="D11" s="10" t="s">
        <v>287</v>
      </c>
      <c r="E11" s="7">
        <v>40205</v>
      </c>
    </row>
    <row r="12" spans="1:11" x14ac:dyDescent="0.2">
      <c r="A12" s="10" t="s">
        <v>288</v>
      </c>
      <c r="B12" s="10" t="s">
        <v>291</v>
      </c>
      <c r="D12" s="10" t="s">
        <v>287</v>
      </c>
      <c r="E12" s="7">
        <v>40214</v>
      </c>
    </row>
    <row r="13" spans="1:11" x14ac:dyDescent="0.2">
      <c r="A13" s="10" t="s">
        <v>288</v>
      </c>
      <c r="B13" s="10" t="s">
        <v>292</v>
      </c>
      <c r="D13" s="10" t="s">
        <v>287</v>
      </c>
      <c r="E13" s="7">
        <v>40220</v>
      </c>
      <c r="F13" s="10" t="s">
        <v>293</v>
      </c>
    </row>
    <row r="14" spans="1:11" x14ac:dyDescent="0.2">
      <c r="A14" s="10" t="s">
        <v>294</v>
      </c>
      <c r="B14" s="10" t="s">
        <v>289</v>
      </c>
      <c r="D14" s="10" t="s">
        <v>287</v>
      </c>
      <c r="E14" s="7">
        <v>40235</v>
      </c>
    </row>
    <row r="15" spans="1:11" x14ac:dyDescent="0.2">
      <c r="A15" s="162" t="s">
        <v>295</v>
      </c>
      <c r="B15" s="10" t="s">
        <v>292</v>
      </c>
      <c r="D15" s="10" t="s">
        <v>287</v>
      </c>
      <c r="E15" s="7">
        <v>40240</v>
      </c>
      <c r="F15" s="10" t="s">
        <v>296</v>
      </c>
    </row>
    <row r="16" spans="1:11" x14ac:dyDescent="0.2">
      <c r="A16" s="162" t="s">
        <v>297</v>
      </c>
      <c r="B16" s="10" t="s">
        <v>292</v>
      </c>
      <c r="D16" s="10" t="s">
        <v>287</v>
      </c>
      <c r="E16" s="7">
        <v>40241</v>
      </c>
      <c r="F16" s="10" t="s">
        <v>298</v>
      </c>
    </row>
    <row r="17" spans="1:7" x14ac:dyDescent="0.2">
      <c r="A17" s="162" t="s">
        <v>299</v>
      </c>
      <c r="B17" s="10" t="s">
        <v>289</v>
      </c>
      <c r="D17" s="10" t="s">
        <v>287</v>
      </c>
      <c r="E17" s="7"/>
      <c r="F17" s="10" t="s">
        <v>300</v>
      </c>
    </row>
    <row r="18" spans="1:7" x14ac:dyDescent="0.2">
      <c r="A18" s="163" t="s">
        <v>301</v>
      </c>
      <c r="B18" s="10" t="s">
        <v>292</v>
      </c>
      <c r="D18" s="10" t="s">
        <v>287</v>
      </c>
      <c r="E18" s="7">
        <v>40352</v>
      </c>
      <c r="F18" s="10" t="s">
        <v>302</v>
      </c>
      <c r="G18" s="162" t="s">
        <v>303</v>
      </c>
    </row>
  </sheetData>
  <phoneticPr fontId="32" type="noConversion"/>
  <pageMargins left="0.70866141732283472" right="0.70866141732283472" top="0.74803149606299213" bottom="0.74803149606299213" header="0.31496062992125984" footer="0.31496062992125984"/>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D31"/>
  <sheetViews>
    <sheetView workbookViewId="0"/>
  </sheetViews>
  <sheetFormatPr defaultColWidth="8.85546875" defaultRowHeight="12.75" x14ac:dyDescent="0.2"/>
  <cols>
    <col min="1" max="1" width="42.42578125" bestFit="1" customWidth="1"/>
    <col min="2" max="2" width="9.42578125" bestFit="1" customWidth="1"/>
  </cols>
  <sheetData>
    <row r="1" spans="1:4" s="29" customFormat="1" ht="9" customHeight="1" x14ac:dyDescent="0.3">
      <c r="A1" s="26"/>
    </row>
    <row r="2" spans="1:4" s="33" customFormat="1" ht="27" customHeight="1" x14ac:dyDescent="0.2">
      <c r="A2" s="30" t="s">
        <v>304</v>
      </c>
      <c r="B2" s="66"/>
      <c r="C2" s="66"/>
      <c r="D2" s="66"/>
    </row>
    <row r="3" spans="1:4" s="37" customFormat="1" ht="8.4499999999999993" customHeight="1" x14ac:dyDescent="0.2">
      <c r="A3" s="34"/>
      <c r="B3" s="67"/>
      <c r="C3" s="67"/>
      <c r="D3" s="67"/>
    </row>
    <row r="5" spans="1:4" x14ac:dyDescent="0.2">
      <c r="A5" s="6" t="s">
        <v>305</v>
      </c>
      <c r="B5" s="10" t="s">
        <v>306</v>
      </c>
    </row>
    <row r="6" spans="1:4" x14ac:dyDescent="0.2">
      <c r="A6" s="74" t="s">
        <v>148</v>
      </c>
      <c r="B6" s="238">
        <v>25</v>
      </c>
    </row>
    <row r="7" spans="1:4" x14ac:dyDescent="0.2">
      <c r="A7" s="74" t="s">
        <v>151</v>
      </c>
      <c r="B7" s="238">
        <v>35</v>
      </c>
    </row>
    <row r="8" spans="1:4" x14ac:dyDescent="0.2">
      <c r="A8" s="74" t="s">
        <v>153</v>
      </c>
      <c r="B8" s="238">
        <v>45</v>
      </c>
    </row>
    <row r="9" spans="1:4" x14ac:dyDescent="0.2">
      <c r="A9" s="74" t="s">
        <v>155</v>
      </c>
      <c r="B9" s="238">
        <v>55</v>
      </c>
    </row>
    <row r="10" spans="1:4" x14ac:dyDescent="0.2">
      <c r="A10" s="74" t="s">
        <v>150</v>
      </c>
      <c r="B10" s="238">
        <v>40</v>
      </c>
    </row>
    <row r="11" spans="1:4" x14ac:dyDescent="0.2">
      <c r="A11" s="74" t="s">
        <v>157</v>
      </c>
      <c r="B11" s="238">
        <v>30</v>
      </c>
    </row>
    <row r="12" spans="1:4" x14ac:dyDescent="0.2">
      <c r="A12" s="74" t="s">
        <v>158</v>
      </c>
      <c r="B12" s="238">
        <v>25</v>
      </c>
    </row>
    <row r="13" spans="1:4" x14ac:dyDescent="0.2">
      <c r="A13" s="6" t="s">
        <v>307</v>
      </c>
    </row>
    <row r="14" spans="1:4" x14ac:dyDescent="0.2">
      <c r="A14" s="261" t="s">
        <v>308</v>
      </c>
      <c r="B14" s="262">
        <v>35</v>
      </c>
    </row>
    <row r="15" spans="1:4" x14ac:dyDescent="0.2">
      <c r="A15" s="261" t="s">
        <v>181</v>
      </c>
      <c r="B15" s="262">
        <v>20</v>
      </c>
    </row>
    <row r="16" spans="1:4" x14ac:dyDescent="0.2">
      <c r="A16" s="261" t="s">
        <v>182</v>
      </c>
      <c r="B16" s="262">
        <v>40</v>
      </c>
    </row>
    <row r="17" spans="1:4" x14ac:dyDescent="0.2">
      <c r="A17" s="261" t="s">
        <v>183</v>
      </c>
      <c r="B17" s="262">
        <v>15</v>
      </c>
    </row>
    <row r="18" spans="1:4" x14ac:dyDescent="0.2">
      <c r="A18" s="261" t="s">
        <v>184</v>
      </c>
      <c r="B18" s="262"/>
    </row>
    <row r="19" spans="1:4" x14ac:dyDescent="0.2">
      <c r="A19" s="135" t="s">
        <v>309</v>
      </c>
      <c r="D19" s="137"/>
    </row>
    <row r="20" spans="1:4" x14ac:dyDescent="0.2">
      <c r="A20" s="74" t="s">
        <v>220</v>
      </c>
      <c r="B20" s="164">
        <v>25.32</v>
      </c>
    </row>
    <row r="21" spans="1:4" x14ac:dyDescent="0.2">
      <c r="A21" s="74" t="s">
        <v>310</v>
      </c>
      <c r="B21" s="164">
        <v>35</v>
      </c>
    </row>
    <row r="22" spans="1:4" x14ac:dyDescent="0.2">
      <c r="A22" s="74" t="s">
        <v>311</v>
      </c>
      <c r="B22" s="164">
        <v>25</v>
      </c>
    </row>
    <row r="23" spans="1:4" x14ac:dyDescent="0.2">
      <c r="A23" s="74" t="s">
        <v>312</v>
      </c>
      <c r="B23" s="164"/>
    </row>
    <row r="24" spans="1:4" x14ac:dyDescent="0.2">
      <c r="A24" s="74" t="s">
        <v>184</v>
      </c>
      <c r="B24" s="164"/>
    </row>
    <row r="25" spans="1:4" x14ac:dyDescent="0.2">
      <c r="A25" s="6" t="s">
        <v>313</v>
      </c>
    </row>
    <row r="26" spans="1:4" x14ac:dyDescent="0.2">
      <c r="A26" s="74" t="s">
        <v>182</v>
      </c>
      <c r="B26" s="301"/>
    </row>
    <row r="27" spans="1:4" x14ac:dyDescent="0.2">
      <c r="A27" s="74" t="s">
        <v>314</v>
      </c>
      <c r="B27" s="301"/>
    </row>
    <row r="28" spans="1:4" x14ac:dyDescent="0.2">
      <c r="A28" s="157" t="s">
        <v>315</v>
      </c>
      <c r="B28" s="301"/>
    </row>
    <row r="29" spans="1:4" x14ac:dyDescent="0.2">
      <c r="A29" s="74" t="s">
        <v>316</v>
      </c>
      <c r="B29" s="301"/>
    </row>
    <row r="30" spans="1:4" x14ac:dyDescent="0.2">
      <c r="A30" s="74" t="s">
        <v>317</v>
      </c>
      <c r="B30" s="301"/>
    </row>
    <row r="31" spans="1:4" x14ac:dyDescent="0.2">
      <c r="A31" s="74" t="s">
        <v>318</v>
      </c>
      <c r="B31" s="301"/>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W107"/>
  <sheetViews>
    <sheetView showGridLines="0" zoomScale="65" workbookViewId="0">
      <pane ySplit="3" topLeftCell="A52" activePane="bottomLeft" state="frozen"/>
      <selection pane="bottomLeft" activeCell="O66" sqref="O66"/>
    </sheetView>
  </sheetViews>
  <sheetFormatPr defaultColWidth="8.42578125" defaultRowHeight="12.75" x14ac:dyDescent="0.2"/>
  <cols>
    <col min="1" max="1" width="24.42578125" style="356" customWidth="1"/>
    <col min="2" max="2" width="11.85546875" style="356" customWidth="1"/>
    <col min="3" max="3" width="10.42578125" style="356" customWidth="1"/>
    <col min="4" max="4" width="12.42578125" style="356" customWidth="1"/>
    <col min="5" max="5" width="11.42578125" style="356" customWidth="1"/>
    <col min="6" max="7" width="12.42578125" style="356" customWidth="1"/>
    <col min="8" max="8" width="10.42578125" style="431" customWidth="1"/>
    <col min="9" max="9" width="9.140625" style="356" bestFit="1" customWidth="1"/>
    <col min="10" max="10" width="10.85546875" style="356" customWidth="1"/>
    <col min="11" max="16384" width="8.42578125" style="356"/>
  </cols>
  <sheetData>
    <row r="1" spans="1:12" s="341" customFormat="1" ht="9" customHeight="1" x14ac:dyDescent="0.2"/>
    <row r="2" spans="1:12" s="343" customFormat="1" ht="20.25" x14ac:dyDescent="0.25">
      <c r="A2" s="342" t="s">
        <v>386</v>
      </c>
      <c r="C2" s="344"/>
    </row>
    <row r="3" spans="1:12" s="343" customFormat="1" ht="39.75" customHeight="1" x14ac:dyDescent="0.2">
      <c r="A3" s="345" t="s">
        <v>330</v>
      </c>
    </row>
    <row r="4" spans="1:12" s="349" customFormat="1" ht="26.45" customHeight="1" x14ac:dyDescent="0.2">
      <c r="A4" s="346" t="s">
        <v>331</v>
      </c>
      <c r="B4" s="347"/>
      <c r="C4" s="347"/>
      <c r="D4" s="347"/>
      <c r="E4" s="347"/>
      <c r="F4" s="347"/>
      <c r="G4" s="347"/>
      <c r="H4" s="348"/>
      <c r="I4" s="347"/>
      <c r="J4" s="347"/>
      <c r="K4" s="347"/>
    </row>
    <row r="5" spans="1:12" ht="38.25" x14ac:dyDescent="0.2">
      <c r="A5" s="350" t="s">
        <v>332</v>
      </c>
      <c r="B5" s="351" t="s">
        <v>333</v>
      </c>
      <c r="C5" s="351" t="s">
        <v>387</v>
      </c>
      <c r="D5" s="352" t="s">
        <v>388</v>
      </c>
      <c r="E5" s="353"/>
      <c r="F5" s="353"/>
      <c r="G5" s="353"/>
      <c r="H5" s="354"/>
      <c r="I5" s="353"/>
      <c r="J5" s="353"/>
      <c r="K5" s="353"/>
      <c r="L5" s="355"/>
    </row>
    <row r="6" spans="1:12" ht="15" customHeight="1" x14ac:dyDescent="0.2">
      <c r="A6" s="470" t="s">
        <v>336</v>
      </c>
      <c r="B6" s="471">
        <v>4000</v>
      </c>
      <c r="C6" s="471">
        <v>2000</v>
      </c>
      <c r="D6" s="472">
        <f>B6-C6</f>
        <v>2000</v>
      </c>
      <c r="E6" s="359"/>
      <c r="F6" s="353"/>
      <c r="G6" s="353"/>
      <c r="H6" s="354"/>
      <c r="I6" s="353"/>
      <c r="J6" s="353"/>
      <c r="K6" s="353"/>
      <c r="L6" s="355"/>
    </row>
    <row r="7" spans="1:12" ht="15" customHeight="1" x14ac:dyDescent="0.2">
      <c r="A7" s="360"/>
      <c r="B7" s="361"/>
      <c r="C7" s="361"/>
      <c r="D7" s="473"/>
      <c r="E7" s="363"/>
      <c r="F7" s="359"/>
      <c r="G7" s="359"/>
      <c r="H7" s="354"/>
      <c r="I7" s="353"/>
      <c r="J7" s="353"/>
      <c r="K7" s="353"/>
      <c r="L7" s="355"/>
    </row>
    <row r="8" spans="1:12" ht="15" customHeight="1" x14ac:dyDescent="0.2">
      <c r="A8" s="364"/>
      <c r="B8" s="365"/>
      <c r="C8" s="365"/>
      <c r="D8" s="362">
        <f>B8-C8</f>
        <v>0</v>
      </c>
      <c r="E8" s="359"/>
      <c r="F8" s="359"/>
      <c r="G8" s="359"/>
      <c r="H8" s="354"/>
      <c r="I8" s="353"/>
      <c r="J8" s="353"/>
      <c r="K8" s="353"/>
      <c r="L8" s="355"/>
    </row>
    <row r="9" spans="1:12" ht="15" customHeight="1" x14ac:dyDescent="0.2">
      <c r="A9" s="364"/>
      <c r="B9" s="365"/>
      <c r="C9" s="365"/>
      <c r="D9" s="362">
        <f>B9-C9</f>
        <v>0</v>
      </c>
      <c r="E9" s="359"/>
      <c r="F9" s="359"/>
      <c r="G9" s="359"/>
      <c r="H9" s="366"/>
      <c r="I9" s="353"/>
      <c r="J9" s="353"/>
      <c r="K9" s="353"/>
      <c r="L9" s="355"/>
    </row>
    <row r="10" spans="1:12" ht="15" customHeight="1" x14ac:dyDescent="0.2">
      <c r="A10" s="364"/>
      <c r="B10" s="365"/>
      <c r="C10" s="365"/>
      <c r="D10" s="362">
        <f>B10-C10</f>
        <v>0</v>
      </c>
      <c r="E10" s="359"/>
      <c r="F10" s="359"/>
      <c r="G10" s="359"/>
      <c r="H10" s="366"/>
      <c r="I10" s="353"/>
      <c r="J10" s="353"/>
      <c r="K10" s="353"/>
      <c r="L10" s="355"/>
    </row>
    <row r="11" spans="1:12" ht="15" customHeight="1" x14ac:dyDescent="0.2">
      <c r="A11" s="474"/>
      <c r="B11" s="475"/>
      <c r="C11" s="475"/>
      <c r="D11" s="476"/>
      <c r="E11" s="359"/>
      <c r="F11" s="353"/>
      <c r="G11" s="353"/>
      <c r="H11" s="354"/>
      <c r="I11" s="353"/>
      <c r="J11" s="353"/>
      <c r="K11" s="353"/>
      <c r="L11" s="355"/>
    </row>
    <row r="12" spans="1:12" ht="15" customHeight="1" x14ac:dyDescent="0.2">
      <c r="A12" s="367" t="s">
        <v>337</v>
      </c>
      <c r="B12" s="368">
        <f>SUM(B6:B11)</f>
        <v>4000</v>
      </c>
      <c r="C12" s="368">
        <f>SUM(C6:C11)</f>
        <v>2000</v>
      </c>
      <c r="D12" s="369">
        <f>B12-C12</f>
        <v>2000</v>
      </c>
      <c r="E12" s="359"/>
      <c r="F12" s="353"/>
      <c r="G12" s="353"/>
      <c r="H12" s="354"/>
      <c r="I12" s="353"/>
      <c r="J12" s="353"/>
      <c r="K12" s="353"/>
      <c r="L12" s="355"/>
    </row>
    <row r="13" spans="1:12" ht="38.25" x14ac:dyDescent="0.2">
      <c r="A13" s="370" t="s">
        <v>338</v>
      </c>
      <c r="B13" s="371">
        <v>0.2</v>
      </c>
      <c r="C13" s="372" t="s">
        <v>339</v>
      </c>
      <c r="D13" s="373">
        <f>B13*D12</f>
        <v>400</v>
      </c>
      <c r="E13" s="353"/>
      <c r="F13" s="353"/>
      <c r="G13" s="353"/>
      <c r="H13" s="374"/>
      <c r="I13" s="353"/>
      <c r="J13" s="353"/>
      <c r="K13" s="353"/>
      <c r="L13" s="375"/>
    </row>
    <row r="14" spans="1:12" ht="13.5" customHeight="1" x14ac:dyDescent="0.2">
      <c r="A14" s="376"/>
      <c r="B14" s="353"/>
      <c r="C14" s="353"/>
      <c r="D14" s="353"/>
      <c r="E14" s="353"/>
      <c r="F14" s="353"/>
      <c r="G14" s="353"/>
      <c r="H14" s="353"/>
      <c r="I14" s="353"/>
      <c r="J14" s="353"/>
      <c r="K14" s="353"/>
      <c r="L14" s="375"/>
    </row>
    <row r="15" spans="1:12" ht="22.7" customHeight="1" x14ac:dyDescent="0.2">
      <c r="A15" s="346" t="s">
        <v>340</v>
      </c>
      <c r="B15" s="353"/>
      <c r="C15" s="353"/>
      <c r="D15" s="353"/>
      <c r="E15" s="353"/>
      <c r="F15" s="353"/>
      <c r="G15" s="353"/>
      <c r="H15" s="353"/>
      <c r="I15" s="353"/>
      <c r="J15" s="353"/>
      <c r="K15" s="353"/>
      <c r="L15" s="375"/>
    </row>
    <row r="16" spans="1:12" ht="67.7" customHeight="1" x14ac:dyDescent="0.2">
      <c r="A16" s="350"/>
      <c r="B16" s="377" t="s">
        <v>341</v>
      </c>
      <c r="C16" s="378" t="s">
        <v>342</v>
      </c>
      <c r="D16" s="379" t="s">
        <v>343</v>
      </c>
      <c r="E16" s="379" t="s">
        <v>344</v>
      </c>
      <c r="F16" s="380" t="s">
        <v>345</v>
      </c>
      <c r="G16" s="351" t="s">
        <v>346</v>
      </c>
      <c r="H16" s="352" t="s">
        <v>335</v>
      </c>
      <c r="I16" s="353"/>
      <c r="J16" s="353"/>
      <c r="K16" s="353"/>
      <c r="L16" s="375"/>
    </row>
    <row r="17" spans="1:12" ht="15.75" customHeight="1" x14ac:dyDescent="0.2">
      <c r="A17" s="357" t="s">
        <v>347</v>
      </c>
      <c r="B17" s="381">
        <v>98000</v>
      </c>
      <c r="C17" s="382">
        <v>7.0000000000000007E-2</v>
      </c>
      <c r="D17" s="477">
        <f>B17*(1+C17)</f>
        <v>104860</v>
      </c>
      <c r="E17" s="478">
        <v>102550</v>
      </c>
      <c r="F17" s="479">
        <f>E17/B17/100</f>
        <v>1.0464285714285714E-2</v>
      </c>
      <c r="G17" s="480">
        <f>F17-C17</f>
        <v>-5.9535714285714289E-2</v>
      </c>
      <c r="H17" s="481">
        <f>D17-E17</f>
        <v>2310</v>
      </c>
      <c r="I17" s="353"/>
      <c r="J17" s="353"/>
      <c r="K17" s="353"/>
      <c r="L17" s="375"/>
    </row>
    <row r="18" spans="1:12" ht="15.75" customHeight="1" x14ac:dyDescent="0.2">
      <c r="A18" s="482"/>
      <c r="B18" s="483"/>
      <c r="C18" s="484"/>
      <c r="D18" s="485"/>
      <c r="E18" s="485"/>
      <c r="F18" s="486"/>
      <c r="G18" s="484"/>
      <c r="H18" s="487"/>
      <c r="I18" s="353"/>
      <c r="J18" s="353"/>
      <c r="K18" s="353"/>
      <c r="L18" s="375"/>
    </row>
    <row r="19" spans="1:12" ht="32.1" customHeight="1" x14ac:dyDescent="0.2">
      <c r="A19" s="370" t="s">
        <v>338</v>
      </c>
      <c r="B19" s="383">
        <v>0.3</v>
      </c>
      <c r="C19" s="384"/>
      <c r="D19" s="384"/>
      <c r="E19" s="384"/>
      <c r="F19" s="385" t="s">
        <v>339</v>
      </c>
      <c r="G19" s="385"/>
      <c r="H19" s="386">
        <f>B19*H17</f>
        <v>693</v>
      </c>
      <c r="I19" s="353"/>
      <c r="J19" s="353"/>
      <c r="K19" s="353"/>
      <c r="L19" s="375"/>
    </row>
    <row r="20" spans="1:12" ht="13.5" customHeight="1" x14ac:dyDescent="0.2">
      <c r="A20" s="376"/>
      <c r="B20" s="353"/>
      <c r="C20" s="353"/>
      <c r="D20" s="353"/>
      <c r="E20" s="353"/>
      <c r="F20" s="353"/>
      <c r="G20" s="353"/>
      <c r="H20" s="353"/>
      <c r="I20" s="353"/>
      <c r="J20" s="353"/>
      <c r="K20" s="353"/>
      <c r="L20" s="375"/>
    </row>
    <row r="21" spans="1:12" s="349" customFormat="1" ht="23.25" customHeight="1" x14ac:dyDescent="0.2">
      <c r="A21" s="387"/>
      <c r="B21" s="388"/>
      <c r="C21" s="388"/>
      <c r="D21" s="388"/>
      <c r="E21" s="388"/>
      <c r="F21" s="388"/>
      <c r="G21" s="388"/>
      <c r="H21" s="389"/>
      <c r="I21" s="347"/>
      <c r="J21" s="347"/>
      <c r="K21" s="347"/>
    </row>
    <row r="22" spans="1:12" ht="18" x14ac:dyDescent="0.2">
      <c r="A22" s="346" t="s">
        <v>348</v>
      </c>
      <c r="B22" s="353"/>
      <c r="C22" s="353"/>
      <c r="D22" s="353"/>
      <c r="E22" s="353"/>
      <c r="F22" s="353"/>
      <c r="G22" s="353"/>
      <c r="H22" s="353"/>
      <c r="I22" s="353"/>
      <c r="J22" s="353"/>
      <c r="K22" s="353"/>
      <c r="L22" s="355"/>
    </row>
    <row r="23" spans="1:12" ht="51" x14ac:dyDescent="0.2">
      <c r="A23" s="350" t="s">
        <v>349</v>
      </c>
      <c r="B23" s="390" t="s">
        <v>350</v>
      </c>
      <c r="C23" s="380" t="s">
        <v>351</v>
      </c>
      <c r="D23" s="351" t="s">
        <v>333</v>
      </c>
      <c r="E23" s="379" t="s">
        <v>352</v>
      </c>
      <c r="F23" s="380" t="s">
        <v>351</v>
      </c>
      <c r="G23" s="351" t="s">
        <v>334</v>
      </c>
      <c r="H23" s="352" t="s">
        <v>335</v>
      </c>
      <c r="I23" s="353"/>
      <c r="J23" s="353"/>
      <c r="K23" s="353"/>
      <c r="L23" s="355"/>
    </row>
    <row r="24" spans="1:12" ht="15" customHeight="1" x14ac:dyDescent="0.2">
      <c r="A24" s="357" t="s">
        <v>353</v>
      </c>
      <c r="B24" s="391">
        <v>3750</v>
      </c>
      <c r="C24" s="392">
        <v>240</v>
      </c>
      <c r="D24" s="488">
        <f t="shared" ref="D24:D30" si="0">B24*C24</f>
        <v>900000</v>
      </c>
      <c r="E24" s="391">
        <v>3425</v>
      </c>
      <c r="F24" s="394">
        <v>250</v>
      </c>
      <c r="G24" s="471">
        <f t="shared" ref="G24:G30" si="1">E24*F24</f>
        <v>856250</v>
      </c>
      <c r="H24" s="472">
        <f t="shared" ref="H24:H30" si="2">D24-G24</f>
        <v>43750</v>
      </c>
      <c r="I24" s="353"/>
      <c r="J24" s="353"/>
      <c r="K24" s="353"/>
      <c r="L24" s="355"/>
    </row>
    <row r="25" spans="1:12" ht="15" customHeight="1" x14ac:dyDescent="0.2">
      <c r="A25" s="360"/>
      <c r="B25" s="395"/>
      <c r="C25" s="396">
        <v>0</v>
      </c>
      <c r="D25" s="397">
        <f t="shared" si="0"/>
        <v>0</v>
      </c>
      <c r="E25" s="395"/>
      <c r="F25" s="396">
        <v>0</v>
      </c>
      <c r="G25" s="397">
        <f t="shared" si="1"/>
        <v>0</v>
      </c>
      <c r="H25" s="398">
        <f t="shared" si="2"/>
        <v>0</v>
      </c>
      <c r="I25" s="353"/>
      <c r="J25" s="353"/>
      <c r="K25" s="353"/>
      <c r="L25" s="355"/>
    </row>
    <row r="26" spans="1:12" ht="15" customHeight="1" x14ac:dyDescent="0.2">
      <c r="A26" s="360"/>
      <c r="B26" s="395"/>
      <c r="C26" s="399">
        <f>C25</f>
        <v>0</v>
      </c>
      <c r="D26" s="397">
        <f t="shared" si="0"/>
        <v>0</v>
      </c>
      <c r="E26" s="395"/>
      <c r="F26" s="399">
        <f>F25</f>
        <v>0</v>
      </c>
      <c r="G26" s="397">
        <f t="shared" si="1"/>
        <v>0</v>
      </c>
      <c r="H26" s="398">
        <f t="shared" si="2"/>
        <v>0</v>
      </c>
      <c r="I26" s="353"/>
      <c r="J26" s="353"/>
      <c r="K26" s="353"/>
      <c r="L26" s="355"/>
    </row>
    <row r="27" spans="1:12" ht="15" customHeight="1" x14ac:dyDescent="0.2">
      <c r="A27" s="360"/>
      <c r="B27" s="395"/>
      <c r="C27" s="399">
        <f>C26</f>
        <v>0</v>
      </c>
      <c r="D27" s="397">
        <f t="shared" si="0"/>
        <v>0</v>
      </c>
      <c r="E27" s="395"/>
      <c r="F27" s="399">
        <f>F26</f>
        <v>0</v>
      </c>
      <c r="G27" s="397">
        <f t="shared" si="1"/>
        <v>0</v>
      </c>
      <c r="H27" s="398">
        <f t="shared" si="2"/>
        <v>0</v>
      </c>
      <c r="I27" s="353"/>
      <c r="J27" s="353"/>
      <c r="K27" s="353"/>
      <c r="L27" s="355"/>
    </row>
    <row r="28" spans="1:12" ht="15" customHeight="1" x14ac:dyDescent="0.2">
      <c r="A28" s="360"/>
      <c r="B28" s="395"/>
      <c r="C28" s="399">
        <f>C27</f>
        <v>0</v>
      </c>
      <c r="D28" s="397">
        <f t="shared" si="0"/>
        <v>0</v>
      </c>
      <c r="E28" s="395"/>
      <c r="F28" s="399">
        <f>F27</f>
        <v>0</v>
      </c>
      <c r="G28" s="397">
        <f t="shared" si="1"/>
        <v>0</v>
      </c>
      <c r="H28" s="398">
        <f t="shared" si="2"/>
        <v>0</v>
      </c>
      <c r="I28" s="353"/>
      <c r="J28" s="353"/>
      <c r="K28" s="353"/>
      <c r="L28" s="355"/>
    </row>
    <row r="29" spans="1:12" ht="15" customHeight="1" x14ac:dyDescent="0.2">
      <c r="A29" s="360"/>
      <c r="B29" s="395"/>
      <c r="C29" s="399">
        <f>C28</f>
        <v>0</v>
      </c>
      <c r="D29" s="397">
        <f t="shared" si="0"/>
        <v>0</v>
      </c>
      <c r="E29" s="395"/>
      <c r="F29" s="399">
        <f>F28</f>
        <v>0</v>
      </c>
      <c r="G29" s="397">
        <f t="shared" si="1"/>
        <v>0</v>
      </c>
      <c r="H29" s="398">
        <f t="shared" si="2"/>
        <v>0</v>
      </c>
      <c r="I29" s="353"/>
      <c r="J29" s="353"/>
      <c r="K29" s="353"/>
      <c r="L29" s="355"/>
    </row>
    <row r="30" spans="1:12" x14ac:dyDescent="0.2">
      <c r="A30" s="360"/>
      <c r="B30" s="395"/>
      <c r="C30" s="399">
        <f>C28</f>
        <v>0</v>
      </c>
      <c r="D30" s="397">
        <f t="shared" si="0"/>
        <v>0</v>
      </c>
      <c r="E30" s="395"/>
      <c r="F30" s="399">
        <f>F28</f>
        <v>0</v>
      </c>
      <c r="G30" s="397">
        <f t="shared" si="1"/>
        <v>0</v>
      </c>
      <c r="H30" s="398">
        <f t="shared" si="2"/>
        <v>0</v>
      </c>
      <c r="I30" s="353"/>
      <c r="J30" s="353"/>
      <c r="K30" s="353"/>
      <c r="L30" s="375"/>
    </row>
    <row r="31" spans="1:12" ht="12" customHeight="1" x14ac:dyDescent="0.2">
      <c r="A31" s="489"/>
      <c r="B31" s="490"/>
      <c r="C31" s="491"/>
      <c r="D31" s="492"/>
      <c r="E31" s="490"/>
      <c r="F31" s="491"/>
      <c r="G31" s="492"/>
      <c r="H31" s="493"/>
      <c r="I31" s="353"/>
      <c r="J31" s="353"/>
      <c r="K31" s="353"/>
      <c r="L31" s="375"/>
    </row>
    <row r="32" spans="1:12" x14ac:dyDescent="0.2">
      <c r="A32" s="367" t="s">
        <v>337</v>
      </c>
      <c r="B32" s="400">
        <f>SUM(B24:B31)</f>
        <v>3750</v>
      </c>
      <c r="C32" s="401">
        <f>C24</f>
        <v>240</v>
      </c>
      <c r="D32" s="368">
        <f>SUM(D24:D31)</f>
        <v>900000</v>
      </c>
      <c r="E32" s="400">
        <f>SUM(E24:E31)</f>
        <v>3425</v>
      </c>
      <c r="F32" s="401">
        <f>F24</f>
        <v>250</v>
      </c>
      <c r="G32" s="368">
        <f>SUM(G24:G31)</f>
        <v>856250</v>
      </c>
      <c r="H32" s="369">
        <f>D32-G32</f>
        <v>43750</v>
      </c>
      <c r="I32" s="353"/>
      <c r="J32" s="353"/>
      <c r="K32" s="353"/>
      <c r="L32" s="375"/>
    </row>
    <row r="33" spans="1:12" ht="45.75" customHeight="1" x14ac:dyDescent="0.2">
      <c r="A33" s="370" t="s">
        <v>338</v>
      </c>
      <c r="B33" s="402">
        <v>0.15</v>
      </c>
      <c r="C33" s="384"/>
      <c r="D33" s="384"/>
      <c r="E33" s="384"/>
      <c r="F33" s="373" t="s">
        <v>339</v>
      </c>
      <c r="G33" s="373"/>
      <c r="H33" s="401">
        <f>B33*H32</f>
        <v>6562.5</v>
      </c>
      <c r="I33" s="353"/>
      <c r="J33" s="353"/>
      <c r="K33" s="353"/>
      <c r="L33" s="375"/>
    </row>
    <row r="34" spans="1:12" ht="16.5" customHeight="1" x14ac:dyDescent="0.2">
      <c r="A34" s="403"/>
      <c r="B34" s="404"/>
      <c r="C34" s="404"/>
      <c r="D34" s="404"/>
      <c r="E34" s="405"/>
      <c r="F34" s="404"/>
      <c r="G34" s="406"/>
      <c r="H34" s="406"/>
      <c r="I34" s="353"/>
      <c r="J34" s="353"/>
      <c r="K34" s="353"/>
      <c r="L34" s="375"/>
    </row>
    <row r="35" spans="1:12" ht="18" x14ac:dyDescent="0.2">
      <c r="A35" s="346" t="s">
        <v>354</v>
      </c>
      <c r="B35" s="404"/>
      <c r="C35" s="404"/>
      <c r="D35" s="404"/>
      <c r="E35" s="405"/>
      <c r="F35" s="404"/>
      <c r="G35" s="406"/>
      <c r="H35" s="406"/>
      <c r="I35" s="407"/>
      <c r="J35" s="407"/>
      <c r="K35" s="353"/>
      <c r="L35" s="375"/>
    </row>
    <row r="36" spans="1:12" ht="38.25" x14ac:dyDescent="0.2">
      <c r="A36" s="350" t="s">
        <v>355</v>
      </c>
      <c r="B36" s="379" t="s">
        <v>356</v>
      </c>
      <c r="C36" s="380" t="s">
        <v>357</v>
      </c>
      <c r="D36" s="380" t="s">
        <v>358</v>
      </c>
      <c r="E36" s="380" t="s">
        <v>359</v>
      </c>
      <c r="F36" s="380" t="s">
        <v>360</v>
      </c>
      <c r="G36" s="351" t="s">
        <v>361</v>
      </c>
      <c r="H36" s="408" t="s">
        <v>333</v>
      </c>
      <c r="I36" s="408" t="s">
        <v>334</v>
      </c>
      <c r="J36" s="352" t="s">
        <v>335</v>
      </c>
      <c r="K36" s="353"/>
      <c r="L36" s="375"/>
    </row>
    <row r="37" spans="1:12" x14ac:dyDescent="0.2">
      <c r="A37" s="357" t="s">
        <v>362</v>
      </c>
      <c r="B37" s="409">
        <v>5</v>
      </c>
      <c r="C37" s="410">
        <v>3</v>
      </c>
      <c r="D37" s="392">
        <v>1000</v>
      </c>
      <c r="E37" s="392">
        <v>30000</v>
      </c>
      <c r="F37" s="392">
        <v>3000</v>
      </c>
      <c r="G37" s="393">
        <v>5000</v>
      </c>
      <c r="H37" s="411">
        <f t="shared" ref="H37:H42" si="3">B37*(D37+E37+F37+G37)</f>
        <v>195000</v>
      </c>
      <c r="I37" s="411">
        <f>C37*(E37+F37+G37+D37)</f>
        <v>117000</v>
      </c>
      <c r="J37" s="358">
        <f t="shared" ref="J37:J42" si="4">H37-I37</f>
        <v>78000</v>
      </c>
      <c r="K37" s="353"/>
      <c r="L37" s="375"/>
    </row>
    <row r="38" spans="1:12" ht="22.5" customHeight="1" x14ac:dyDescent="0.2">
      <c r="A38" s="360" t="s">
        <v>363</v>
      </c>
      <c r="B38" s="395"/>
      <c r="C38" s="412"/>
      <c r="D38" s="396"/>
      <c r="E38" s="396"/>
      <c r="F38" s="396"/>
      <c r="G38" s="413"/>
      <c r="H38" s="414">
        <f t="shared" si="3"/>
        <v>0</v>
      </c>
      <c r="I38" s="414">
        <f>C38*(SUM(D38:G38))</f>
        <v>0</v>
      </c>
      <c r="J38" s="398">
        <f t="shared" si="4"/>
        <v>0</v>
      </c>
      <c r="K38" s="353"/>
      <c r="L38" s="375"/>
    </row>
    <row r="39" spans="1:12" ht="38.25" customHeight="1" x14ac:dyDescent="0.2">
      <c r="A39" s="364" t="s">
        <v>364</v>
      </c>
      <c r="B39" s="395"/>
      <c r="C39" s="412"/>
      <c r="D39" s="399">
        <f t="shared" ref="D39:G42" si="5">D38</f>
        <v>0</v>
      </c>
      <c r="E39" s="399">
        <f t="shared" si="5"/>
        <v>0</v>
      </c>
      <c r="F39" s="399">
        <f t="shared" si="5"/>
        <v>0</v>
      </c>
      <c r="G39" s="397">
        <f t="shared" si="5"/>
        <v>0</v>
      </c>
      <c r="H39" s="414">
        <f t="shared" si="3"/>
        <v>0</v>
      </c>
      <c r="I39" s="414">
        <f>C39*(SUM(D39:G39))</f>
        <v>0</v>
      </c>
      <c r="J39" s="398">
        <f t="shared" si="4"/>
        <v>0</v>
      </c>
      <c r="K39" s="353"/>
      <c r="L39" s="375"/>
    </row>
    <row r="40" spans="1:12" ht="15.75" customHeight="1" x14ac:dyDescent="0.2">
      <c r="A40" s="364" t="s">
        <v>365</v>
      </c>
      <c r="B40" s="395"/>
      <c r="C40" s="412"/>
      <c r="D40" s="399">
        <f t="shared" si="5"/>
        <v>0</v>
      </c>
      <c r="E40" s="399">
        <f t="shared" si="5"/>
        <v>0</v>
      </c>
      <c r="F40" s="399">
        <f t="shared" si="5"/>
        <v>0</v>
      </c>
      <c r="G40" s="397">
        <f t="shared" si="5"/>
        <v>0</v>
      </c>
      <c r="H40" s="414">
        <f t="shared" si="3"/>
        <v>0</v>
      </c>
      <c r="I40" s="414">
        <f>C40*(SUM(D40:G40))</f>
        <v>0</v>
      </c>
      <c r="J40" s="398">
        <f t="shared" si="4"/>
        <v>0</v>
      </c>
      <c r="K40" s="353"/>
      <c r="L40" s="375"/>
    </row>
    <row r="41" spans="1:12" ht="15.75" customHeight="1" x14ac:dyDescent="0.2">
      <c r="A41" s="364"/>
      <c r="B41" s="395"/>
      <c r="C41" s="412"/>
      <c r="D41" s="399">
        <f t="shared" si="5"/>
        <v>0</v>
      </c>
      <c r="E41" s="399">
        <f t="shared" si="5"/>
        <v>0</v>
      </c>
      <c r="F41" s="399">
        <f t="shared" si="5"/>
        <v>0</v>
      </c>
      <c r="G41" s="397">
        <f t="shared" si="5"/>
        <v>0</v>
      </c>
      <c r="H41" s="414">
        <f t="shared" si="3"/>
        <v>0</v>
      </c>
      <c r="I41" s="414">
        <f>C41*(SUM(D41:G41))</f>
        <v>0</v>
      </c>
      <c r="J41" s="398">
        <f t="shared" si="4"/>
        <v>0</v>
      </c>
      <c r="K41" s="353"/>
      <c r="L41" s="375"/>
    </row>
    <row r="42" spans="1:12" ht="15.75" customHeight="1" x14ac:dyDescent="0.2">
      <c r="A42" s="360"/>
      <c r="B42" s="395"/>
      <c r="C42" s="412"/>
      <c r="D42" s="399">
        <f t="shared" si="5"/>
        <v>0</v>
      </c>
      <c r="E42" s="399">
        <f t="shared" si="5"/>
        <v>0</v>
      </c>
      <c r="F42" s="399">
        <f t="shared" si="5"/>
        <v>0</v>
      </c>
      <c r="G42" s="397">
        <f t="shared" si="5"/>
        <v>0</v>
      </c>
      <c r="H42" s="414">
        <f t="shared" si="3"/>
        <v>0</v>
      </c>
      <c r="I42" s="414">
        <f>C42*(SUM(D42:G42))</f>
        <v>0</v>
      </c>
      <c r="J42" s="398">
        <f t="shared" si="4"/>
        <v>0</v>
      </c>
      <c r="K42" s="353"/>
      <c r="L42" s="375"/>
    </row>
    <row r="43" spans="1:12" x14ac:dyDescent="0.2">
      <c r="A43" s="489"/>
      <c r="B43" s="490"/>
      <c r="C43" s="494"/>
      <c r="D43" s="491"/>
      <c r="E43" s="491"/>
      <c r="F43" s="491"/>
      <c r="G43" s="492"/>
      <c r="H43" s="495"/>
      <c r="I43" s="495"/>
      <c r="J43" s="493"/>
      <c r="K43" s="353"/>
      <c r="L43" s="375"/>
    </row>
    <row r="44" spans="1:12" ht="15" customHeight="1" x14ac:dyDescent="0.2">
      <c r="A44" s="367" t="s">
        <v>389</v>
      </c>
      <c r="B44" s="400">
        <f>SUM(B37:B42)</f>
        <v>5</v>
      </c>
      <c r="C44" s="415">
        <f>SUM(C37:C42)</f>
        <v>3</v>
      </c>
      <c r="D44" s="401">
        <f>D42</f>
        <v>0</v>
      </c>
      <c r="E44" s="401">
        <f>E42</f>
        <v>0</v>
      </c>
      <c r="F44" s="401">
        <f>F42</f>
        <v>0</v>
      </c>
      <c r="G44" s="368">
        <f>G42</f>
        <v>0</v>
      </c>
      <c r="H44" s="416">
        <f>SUM(H37:H42)</f>
        <v>195000</v>
      </c>
      <c r="I44" s="416">
        <f>SUM(I37:I42)</f>
        <v>117000</v>
      </c>
      <c r="J44" s="369">
        <f>H44-I44</f>
        <v>78000</v>
      </c>
      <c r="K44" s="353"/>
      <c r="L44" s="423"/>
    </row>
    <row r="45" spans="1:12" ht="33" customHeight="1" x14ac:dyDescent="0.2">
      <c r="A45" s="370" t="s">
        <v>338</v>
      </c>
      <c r="B45" s="417">
        <v>0.08</v>
      </c>
      <c r="C45" s="418"/>
      <c r="D45" s="418"/>
      <c r="E45" s="418"/>
      <c r="F45" s="419"/>
      <c r="G45" s="419"/>
      <c r="H45" s="420" t="s">
        <v>339</v>
      </c>
      <c r="I45" s="421"/>
      <c r="J45" s="422">
        <f>J44*B45</f>
        <v>6240</v>
      </c>
      <c r="K45" s="353"/>
      <c r="L45" s="423"/>
    </row>
    <row r="46" spans="1:12" x14ac:dyDescent="0.2">
      <c r="A46" s="376"/>
      <c r="B46" s="353"/>
      <c r="C46" s="353"/>
      <c r="D46" s="353"/>
      <c r="E46" s="353"/>
      <c r="F46" s="353"/>
      <c r="G46" s="353"/>
      <c r="H46" s="353"/>
      <c r="I46" s="353"/>
      <c r="J46" s="353"/>
      <c r="K46" s="353"/>
      <c r="L46" s="375"/>
    </row>
    <row r="47" spans="1:12" ht="18" x14ac:dyDescent="0.2">
      <c r="A47" s="346" t="s">
        <v>366</v>
      </c>
      <c r="B47" s="404"/>
      <c r="C47" s="404"/>
      <c r="D47" s="404"/>
      <c r="E47" s="405"/>
      <c r="F47" s="404"/>
      <c r="G47" s="406"/>
      <c r="H47" s="406"/>
      <c r="I47" s="407"/>
      <c r="J47" s="407"/>
      <c r="K47" s="353"/>
      <c r="L47" s="375"/>
    </row>
    <row r="48" spans="1:12" ht="38.25" x14ac:dyDescent="0.2">
      <c r="A48" s="350" t="s">
        <v>367</v>
      </c>
      <c r="B48" s="379" t="s">
        <v>368</v>
      </c>
      <c r="C48" s="380" t="s">
        <v>369</v>
      </c>
      <c r="D48" s="351" t="s">
        <v>333</v>
      </c>
      <c r="E48" s="380" t="s">
        <v>370</v>
      </c>
      <c r="F48" s="380" t="s">
        <v>369</v>
      </c>
      <c r="G48" s="351" t="s">
        <v>334</v>
      </c>
      <c r="H48" s="352" t="s">
        <v>335</v>
      </c>
      <c r="I48" s="424"/>
      <c r="J48" s="424"/>
      <c r="K48" s="353"/>
      <c r="L48" s="375"/>
    </row>
    <row r="49" spans="1:12" ht="12.75" customHeight="1" x14ac:dyDescent="0.2">
      <c r="A49" s="357" t="s">
        <v>371</v>
      </c>
      <c r="B49" s="409">
        <v>10</v>
      </c>
      <c r="C49" s="392">
        <v>13252</v>
      </c>
      <c r="D49" s="393">
        <f>C49*B49</f>
        <v>132520</v>
      </c>
      <c r="E49" s="409">
        <v>7</v>
      </c>
      <c r="F49" s="392">
        <v>13550</v>
      </c>
      <c r="G49" s="393">
        <f>F49*E49</f>
        <v>94850</v>
      </c>
      <c r="H49" s="358">
        <f>D49-G49</f>
        <v>37670</v>
      </c>
      <c r="I49" s="424"/>
      <c r="J49" s="424"/>
      <c r="K49" s="353"/>
      <c r="L49" s="426"/>
    </row>
    <row r="50" spans="1:12" s="341" customFormat="1" ht="22.7" customHeight="1" x14ac:dyDescent="0.2">
      <c r="A50" s="360"/>
      <c r="B50" s="425"/>
      <c r="C50" s="396"/>
      <c r="D50" s="397">
        <f>B50*C50</f>
        <v>0</v>
      </c>
      <c r="E50" s="425"/>
      <c r="F50" s="396"/>
      <c r="G50" s="397">
        <f>E50*F50</f>
        <v>0</v>
      </c>
      <c r="H50" s="398">
        <f>D50-G50</f>
        <v>0</v>
      </c>
      <c r="I50" s="353"/>
      <c r="J50" s="353"/>
      <c r="K50" s="407"/>
      <c r="L50" s="375"/>
    </row>
    <row r="51" spans="1:12" s="428" customFormat="1" ht="38.25" customHeight="1" x14ac:dyDescent="0.2">
      <c r="A51" s="364"/>
      <c r="B51" s="425"/>
      <c r="C51" s="396"/>
      <c r="D51" s="397">
        <f>B51*C51</f>
        <v>0</v>
      </c>
      <c r="E51" s="425"/>
      <c r="F51" s="396"/>
      <c r="G51" s="397">
        <f>E51*F51</f>
        <v>0</v>
      </c>
      <c r="H51" s="398">
        <f>D51-G51</f>
        <v>0</v>
      </c>
      <c r="I51" s="353"/>
      <c r="J51" s="353"/>
      <c r="K51" s="427"/>
      <c r="L51" s="375"/>
    </row>
    <row r="52" spans="1:12" s="428" customFormat="1" ht="15" customHeight="1" x14ac:dyDescent="0.2">
      <c r="A52" s="364"/>
      <c r="B52" s="425"/>
      <c r="C52" s="396"/>
      <c r="D52" s="397">
        <f>B52*C52</f>
        <v>0</v>
      </c>
      <c r="E52" s="425"/>
      <c r="F52" s="396"/>
      <c r="G52" s="397">
        <f>E52*F52</f>
        <v>0</v>
      </c>
      <c r="H52" s="398">
        <f>D52-G52</f>
        <v>0</v>
      </c>
      <c r="I52" s="353"/>
      <c r="J52" s="353"/>
      <c r="K52" s="427"/>
      <c r="L52" s="375"/>
    </row>
    <row r="53" spans="1:12" ht="15" customHeight="1" x14ac:dyDescent="0.2">
      <c r="A53" s="364"/>
      <c r="B53" s="425"/>
      <c r="C53" s="396"/>
      <c r="D53" s="397">
        <f>B53*C53</f>
        <v>0</v>
      </c>
      <c r="E53" s="425"/>
      <c r="F53" s="396"/>
      <c r="G53" s="397">
        <f>E53*F53</f>
        <v>0</v>
      </c>
      <c r="H53" s="398">
        <f>D53-G53</f>
        <v>0</v>
      </c>
      <c r="I53" s="353"/>
      <c r="J53" s="353"/>
      <c r="K53" s="430"/>
      <c r="L53" s="375"/>
    </row>
    <row r="54" spans="1:12" x14ac:dyDescent="0.2">
      <c r="A54" s="496"/>
      <c r="B54" s="497"/>
      <c r="C54" s="491"/>
      <c r="D54" s="492"/>
      <c r="E54" s="497"/>
      <c r="F54" s="491"/>
      <c r="G54" s="492"/>
      <c r="H54" s="493"/>
      <c r="I54" s="353"/>
      <c r="J54" s="353"/>
      <c r="K54" s="430"/>
      <c r="L54" s="375"/>
    </row>
    <row r="55" spans="1:12" ht="15" customHeight="1" x14ac:dyDescent="0.2">
      <c r="A55" s="367" t="s">
        <v>337</v>
      </c>
      <c r="B55" s="400">
        <f>SUM(B49:B54)</f>
        <v>10</v>
      </c>
      <c r="C55" s="429"/>
      <c r="D55" s="368">
        <f>SUM(D49:D54)</f>
        <v>132520</v>
      </c>
      <c r="E55" s="400">
        <f>SUM(E49:E54)</f>
        <v>7</v>
      </c>
      <c r="F55" s="429"/>
      <c r="G55" s="368">
        <f>SUM(G49:G54)</f>
        <v>94850</v>
      </c>
      <c r="H55" s="369">
        <f>D55-G55</f>
        <v>37670</v>
      </c>
      <c r="I55" s="353"/>
      <c r="J55" s="353"/>
      <c r="K55" s="430"/>
      <c r="L55" s="375"/>
    </row>
    <row r="56" spans="1:12" ht="35.1" customHeight="1" x14ac:dyDescent="0.2">
      <c r="A56" s="370" t="s">
        <v>338</v>
      </c>
      <c r="B56" s="371">
        <v>0.2</v>
      </c>
      <c r="C56" s="384"/>
      <c r="D56" s="384"/>
      <c r="E56" s="384"/>
      <c r="F56" s="373" t="s">
        <v>339</v>
      </c>
      <c r="G56" s="373"/>
      <c r="H56" s="401">
        <f>B56*H55</f>
        <v>7534</v>
      </c>
      <c r="I56" s="353"/>
      <c r="J56" s="353"/>
      <c r="K56" s="430"/>
      <c r="L56" s="375"/>
    </row>
    <row r="57" spans="1:12" ht="15" customHeight="1" x14ac:dyDescent="0.2">
      <c r="K57" s="430"/>
      <c r="L57" s="375"/>
    </row>
    <row r="58" spans="1:12" ht="15" customHeight="1" x14ac:dyDescent="0.2">
      <c r="K58" s="430"/>
      <c r="L58" s="375"/>
    </row>
    <row r="59" spans="1:12" ht="18" x14ac:dyDescent="0.2">
      <c r="A59" s="346" t="s">
        <v>372</v>
      </c>
      <c r="K59" s="419"/>
      <c r="L59" s="375"/>
    </row>
    <row r="60" spans="1:12" ht="12.75" customHeight="1" x14ac:dyDescent="0.2">
      <c r="B60" s="353"/>
      <c r="C60" s="353"/>
      <c r="D60" s="353"/>
      <c r="E60" s="353"/>
      <c r="F60" s="353"/>
      <c r="G60" s="353"/>
      <c r="H60" s="353"/>
      <c r="I60" s="353"/>
      <c r="J60" s="353"/>
      <c r="K60" s="437"/>
      <c r="L60" s="426"/>
    </row>
    <row r="61" spans="1:12" s="341" customFormat="1" ht="23.45" customHeight="1" x14ac:dyDescent="0.2">
      <c r="A61" s="376"/>
      <c r="B61" s="432" t="s">
        <v>373</v>
      </c>
      <c r="C61" s="432" t="s">
        <v>374</v>
      </c>
      <c r="D61" s="432" t="s">
        <v>375</v>
      </c>
      <c r="E61" s="432" t="s">
        <v>376</v>
      </c>
      <c r="F61" s="432" t="s">
        <v>377</v>
      </c>
      <c r="G61" s="356"/>
      <c r="H61" s="433"/>
      <c r="I61" s="433"/>
      <c r="J61" s="433"/>
      <c r="K61" s="437"/>
      <c r="L61" s="438"/>
    </row>
    <row r="62" spans="1:12" s="428" customFormat="1" ht="37.5" customHeight="1" x14ac:dyDescent="0.2">
      <c r="A62" s="434" t="s">
        <v>378</v>
      </c>
      <c r="B62" s="435">
        <f>D12</f>
        <v>2000</v>
      </c>
      <c r="C62" s="435">
        <f>H17</f>
        <v>2310</v>
      </c>
      <c r="D62" s="435">
        <f>H32</f>
        <v>43750</v>
      </c>
      <c r="E62" s="435">
        <f>J44</f>
        <v>78000</v>
      </c>
      <c r="F62" s="435">
        <f>H55</f>
        <v>37670</v>
      </c>
      <c r="G62" s="356"/>
      <c r="H62" s="436"/>
      <c r="I62" s="436"/>
      <c r="J62" s="436"/>
      <c r="K62" s="440"/>
      <c r="L62" s="438"/>
    </row>
    <row r="63" spans="1:12" s="428" customFormat="1" ht="25.7" customHeight="1" x14ac:dyDescent="0.2">
      <c r="A63" s="434" t="s">
        <v>379</v>
      </c>
      <c r="B63" s="435">
        <f>D13</f>
        <v>400</v>
      </c>
      <c r="C63" s="435">
        <f>H19</f>
        <v>693</v>
      </c>
      <c r="D63" s="435">
        <f>H33</f>
        <v>6562.5</v>
      </c>
      <c r="E63" s="435">
        <f>J45</f>
        <v>6240</v>
      </c>
      <c r="F63" s="435">
        <f>H56</f>
        <v>7534</v>
      </c>
      <c r="G63" s="341"/>
      <c r="H63" s="436"/>
      <c r="I63" s="436"/>
      <c r="J63" s="436"/>
      <c r="K63" s="440"/>
      <c r="L63" s="438"/>
    </row>
    <row r="64" spans="1:12" ht="15.75" customHeight="1" x14ac:dyDescent="0.2">
      <c r="A64" s="439"/>
      <c r="B64" s="353"/>
      <c r="C64" s="353"/>
      <c r="D64" s="353"/>
      <c r="E64" s="353"/>
      <c r="F64" s="353"/>
      <c r="G64" s="353"/>
      <c r="H64" s="353"/>
      <c r="I64" s="353"/>
      <c r="J64" s="353"/>
      <c r="K64" s="437"/>
      <c r="L64" s="438"/>
    </row>
    <row r="65" spans="1:21" ht="15.75" customHeight="1" x14ac:dyDescent="0.2">
      <c r="A65" s="528" t="s">
        <v>380</v>
      </c>
      <c r="B65" s="529"/>
      <c r="C65" s="529"/>
      <c r="D65" s="529"/>
      <c r="E65" s="529"/>
      <c r="F65" s="530"/>
      <c r="G65" s="353"/>
      <c r="H65" s="401">
        <f>SUM(B62:F62)</f>
        <v>163730</v>
      </c>
      <c r="I65" s="353"/>
      <c r="J65" s="353"/>
      <c r="K65" s="437"/>
      <c r="L65" s="438"/>
    </row>
    <row r="66" spans="1:21" ht="15.75" customHeight="1" x14ac:dyDescent="0.2">
      <c r="A66" s="441"/>
      <c r="B66" s="442"/>
      <c r="C66" s="442"/>
      <c r="D66" s="443"/>
      <c r="E66" s="443"/>
      <c r="F66" s="442"/>
      <c r="G66" s="444"/>
      <c r="H66" s="374"/>
      <c r="I66" s="353"/>
      <c r="J66" s="353"/>
      <c r="K66" s="437"/>
      <c r="L66" s="438"/>
    </row>
    <row r="67" spans="1:21" ht="15.75" customHeight="1" x14ac:dyDescent="0.2">
      <c r="A67" s="528" t="s">
        <v>381</v>
      </c>
      <c r="B67" s="529"/>
      <c r="C67" s="529"/>
      <c r="D67" s="529"/>
      <c r="E67" s="529"/>
      <c r="F67" s="530"/>
      <c r="G67" s="374"/>
      <c r="H67" s="401">
        <f>SUM(B63:F63)</f>
        <v>21429.5</v>
      </c>
      <c r="I67" s="353"/>
      <c r="J67" s="353"/>
      <c r="K67" s="437"/>
      <c r="L67" s="438"/>
    </row>
    <row r="68" spans="1:21" ht="15.75" customHeight="1" x14ac:dyDescent="0.2">
      <c r="A68" s="355"/>
      <c r="B68" s="355"/>
      <c r="C68" s="355"/>
      <c r="D68" s="355"/>
      <c r="E68" s="355"/>
      <c r="F68" s="355"/>
      <c r="G68" s="355"/>
      <c r="H68" s="445"/>
      <c r="I68" s="355"/>
      <c r="J68" s="355"/>
      <c r="K68" s="437"/>
      <c r="L68" s="438"/>
    </row>
    <row r="69" spans="1:21" ht="15.75" customHeight="1" x14ac:dyDescent="0.2">
      <c r="A69" s="528" t="s">
        <v>382</v>
      </c>
      <c r="B69" s="529"/>
      <c r="C69" s="529"/>
      <c r="D69" s="529"/>
      <c r="E69" s="529"/>
      <c r="F69" s="530"/>
      <c r="H69" s="446">
        <f>'[2]Total Costs'!D17</f>
        <v>112776.77083333333</v>
      </c>
      <c r="K69" s="437"/>
      <c r="L69" s="438"/>
    </row>
    <row r="70" spans="1:21" ht="25.5" customHeight="1" x14ac:dyDescent="0.2">
      <c r="K70" s="437"/>
      <c r="L70" s="438"/>
    </row>
    <row r="71" spans="1:21" ht="10.7" customHeight="1" x14ac:dyDescent="0.2">
      <c r="A71" s="528" t="s">
        <v>383</v>
      </c>
      <c r="B71" s="529"/>
      <c r="C71" s="529"/>
      <c r="D71" s="529"/>
      <c r="E71" s="529"/>
      <c r="F71" s="530"/>
      <c r="H71" s="446">
        <f>B_Ongoing/H69</f>
        <v>0.1900169675160277</v>
      </c>
      <c r="K71" s="437"/>
      <c r="L71" s="438"/>
    </row>
    <row r="72" spans="1:21" ht="24" customHeight="1" x14ac:dyDescent="0.2">
      <c r="K72" s="437"/>
      <c r="L72" s="438"/>
    </row>
    <row r="73" spans="1:21" ht="67.5" customHeight="1" x14ac:dyDescent="0.2">
      <c r="A73" s="376"/>
      <c r="B73" s="353"/>
      <c r="C73" s="353"/>
      <c r="D73" s="353"/>
      <c r="E73" s="353"/>
      <c r="F73" s="353"/>
      <c r="G73" s="353"/>
      <c r="H73" s="353"/>
      <c r="I73" s="353"/>
      <c r="J73" s="353"/>
      <c r="K73" s="437"/>
      <c r="L73" s="438"/>
    </row>
    <row r="74" spans="1:21" ht="15.75" customHeight="1" x14ac:dyDescent="0.2">
      <c r="A74" s="387"/>
      <c r="B74" s="447"/>
      <c r="C74" s="447"/>
      <c r="D74" s="447"/>
      <c r="E74" s="447"/>
      <c r="F74" s="447"/>
      <c r="G74" s="447"/>
      <c r="H74" s="447"/>
      <c r="I74" s="353"/>
      <c r="J74" s="353"/>
      <c r="K74" s="437"/>
      <c r="L74" s="438"/>
    </row>
    <row r="75" spans="1:21" ht="15" customHeight="1" x14ac:dyDescent="0.2">
      <c r="A75" s="448"/>
      <c r="B75" s="449"/>
      <c r="C75" s="449"/>
      <c r="D75" s="449"/>
      <c r="E75" s="449"/>
      <c r="F75" s="449"/>
      <c r="G75" s="449"/>
      <c r="H75" s="450"/>
      <c r="I75" s="353"/>
      <c r="J75" s="353"/>
      <c r="K75" s="437"/>
      <c r="L75" s="438"/>
      <c r="M75" s="438"/>
      <c r="N75" s="438"/>
      <c r="O75" s="438"/>
      <c r="P75" s="438"/>
      <c r="Q75" s="438"/>
      <c r="R75" s="438"/>
      <c r="S75" s="438"/>
      <c r="T75" s="438"/>
      <c r="U75" s="438"/>
    </row>
    <row r="76" spans="1:21" x14ac:dyDescent="0.2">
      <c r="A76" s="451"/>
      <c r="B76" s="452"/>
      <c r="C76" s="453"/>
      <c r="D76" s="453"/>
      <c r="E76" s="452"/>
      <c r="F76" s="453"/>
      <c r="G76" s="453"/>
      <c r="H76" s="454"/>
      <c r="I76" s="353"/>
      <c r="J76" s="353"/>
      <c r="K76" s="437"/>
      <c r="L76" s="438"/>
      <c r="M76" s="438"/>
      <c r="N76" s="438"/>
      <c r="O76" s="438"/>
      <c r="P76" s="438"/>
      <c r="Q76" s="438"/>
      <c r="R76" s="438"/>
      <c r="S76" s="438"/>
      <c r="T76" s="438"/>
      <c r="U76" s="438"/>
    </row>
    <row r="77" spans="1:21" ht="15" customHeight="1" x14ac:dyDescent="0.2">
      <c r="A77" s="455"/>
      <c r="B77" s="456"/>
      <c r="C77" s="384"/>
      <c r="D77" s="384"/>
      <c r="E77" s="456"/>
      <c r="F77" s="384"/>
      <c r="G77" s="384"/>
      <c r="H77" s="457"/>
      <c r="I77" s="353"/>
      <c r="J77" s="353"/>
      <c r="K77" s="437"/>
      <c r="L77" s="438"/>
      <c r="M77" s="438"/>
      <c r="N77" s="438"/>
      <c r="O77" s="438"/>
      <c r="P77" s="438"/>
      <c r="Q77" s="438"/>
      <c r="R77" s="438"/>
      <c r="S77" s="438"/>
      <c r="T77" s="438"/>
      <c r="U77" s="438"/>
    </row>
    <row r="78" spans="1:21" ht="21.75" customHeight="1" x14ac:dyDescent="0.2">
      <c r="A78" s="448"/>
      <c r="B78" s="456"/>
      <c r="C78" s="384"/>
      <c r="D78" s="384"/>
      <c r="E78" s="384"/>
      <c r="F78" s="458"/>
      <c r="G78" s="458"/>
      <c r="H78" s="384"/>
      <c r="I78" s="353"/>
      <c r="J78" s="353"/>
      <c r="K78" s="437"/>
      <c r="L78" s="438"/>
      <c r="M78" s="438"/>
      <c r="N78" s="438"/>
      <c r="O78" s="438"/>
      <c r="P78" s="438"/>
      <c r="Q78" s="438"/>
      <c r="R78" s="438"/>
      <c r="S78" s="438"/>
      <c r="T78" s="438"/>
      <c r="U78" s="438"/>
    </row>
    <row r="79" spans="1:21" ht="51.75" customHeight="1" x14ac:dyDescent="0.2">
      <c r="A79" s="459"/>
      <c r="B79" s="447"/>
      <c r="C79" s="447"/>
      <c r="D79" s="447"/>
      <c r="E79" s="447"/>
      <c r="F79" s="447"/>
      <c r="G79" s="447"/>
      <c r="H79" s="447"/>
      <c r="I79" s="353"/>
      <c r="J79" s="353"/>
      <c r="K79" s="437"/>
      <c r="L79" s="438"/>
      <c r="M79" s="460"/>
      <c r="N79" s="460"/>
      <c r="O79" s="460"/>
      <c r="P79" s="460"/>
      <c r="Q79" s="460"/>
      <c r="R79" s="460"/>
      <c r="S79" s="460"/>
      <c r="T79" s="460"/>
      <c r="U79" s="438"/>
    </row>
    <row r="80" spans="1:21" ht="15" customHeight="1" x14ac:dyDescent="0.2">
      <c r="A80" s="387"/>
      <c r="B80" s="447"/>
      <c r="C80" s="447"/>
      <c r="D80" s="447"/>
      <c r="E80" s="447"/>
      <c r="F80" s="447"/>
      <c r="G80" s="447"/>
      <c r="H80" s="447"/>
      <c r="I80" s="353"/>
      <c r="J80" s="353"/>
      <c r="K80" s="437"/>
      <c r="L80" s="463"/>
      <c r="M80" s="460"/>
      <c r="N80" s="460"/>
      <c r="O80" s="460"/>
      <c r="P80" s="460"/>
      <c r="Q80" s="460"/>
      <c r="R80" s="460"/>
      <c r="S80" s="460"/>
      <c r="T80" s="460"/>
      <c r="U80" s="438"/>
    </row>
    <row r="81" spans="1:23" ht="15" customHeight="1" x14ac:dyDescent="0.2">
      <c r="A81" s="448"/>
      <c r="B81" s="531"/>
      <c r="C81" s="531"/>
      <c r="D81" s="449"/>
      <c r="E81" s="531"/>
      <c r="F81" s="531"/>
      <c r="G81" s="449"/>
      <c r="H81" s="450"/>
      <c r="I81" s="353"/>
      <c r="J81" s="353"/>
      <c r="K81" s="437"/>
      <c r="L81" s="463"/>
      <c r="M81" s="438"/>
      <c r="N81" s="438"/>
      <c r="O81" s="438"/>
      <c r="P81" s="438"/>
      <c r="Q81" s="438"/>
      <c r="R81" s="438"/>
      <c r="S81" s="438"/>
      <c r="T81" s="438"/>
      <c r="U81" s="438"/>
    </row>
    <row r="82" spans="1:23" ht="15" customHeight="1" x14ac:dyDescent="0.2">
      <c r="A82" s="461"/>
      <c r="B82" s="531"/>
      <c r="C82" s="531"/>
      <c r="D82" s="462"/>
      <c r="E82" s="531"/>
      <c r="F82" s="531"/>
      <c r="G82" s="462"/>
      <c r="H82" s="462"/>
      <c r="I82" s="353"/>
      <c r="J82" s="353"/>
      <c r="K82" s="437"/>
      <c r="L82" s="438"/>
      <c r="M82" s="438"/>
      <c r="N82" s="438"/>
      <c r="O82" s="438"/>
      <c r="P82" s="438"/>
      <c r="Q82" s="438"/>
      <c r="R82" s="438"/>
      <c r="S82" s="438"/>
      <c r="T82" s="438"/>
      <c r="U82" s="438"/>
    </row>
    <row r="83" spans="1:23" ht="15" customHeight="1" x14ac:dyDescent="0.2">
      <c r="A83" s="464"/>
      <c r="B83" s="531"/>
      <c r="C83" s="531"/>
      <c r="D83" s="430"/>
      <c r="E83" s="531"/>
      <c r="F83" s="531"/>
      <c r="G83" s="430"/>
      <c r="H83" s="430"/>
      <c r="I83" s="353"/>
      <c r="J83" s="353"/>
      <c r="K83" s="437"/>
      <c r="L83" s="438"/>
      <c r="M83" s="438"/>
      <c r="N83" s="438"/>
      <c r="O83" s="438"/>
      <c r="P83" s="438"/>
      <c r="Q83" s="438"/>
      <c r="R83" s="438"/>
      <c r="S83" s="438"/>
      <c r="T83" s="438"/>
      <c r="U83" s="438"/>
    </row>
    <row r="84" spans="1:23" ht="27.75" customHeight="1" x14ac:dyDescent="0.2">
      <c r="A84" s="464"/>
      <c r="B84" s="531"/>
      <c r="C84" s="531"/>
      <c r="D84" s="430"/>
      <c r="E84" s="531"/>
      <c r="F84" s="531"/>
      <c r="G84" s="430"/>
      <c r="H84" s="430"/>
      <c r="I84" s="353"/>
      <c r="J84" s="353"/>
      <c r="K84" s="437"/>
      <c r="L84" s="438"/>
      <c r="M84" s="438"/>
      <c r="N84" s="438"/>
      <c r="O84" s="438"/>
      <c r="P84" s="438"/>
      <c r="Q84" s="438"/>
      <c r="R84" s="438"/>
      <c r="S84" s="438"/>
      <c r="T84" s="438"/>
      <c r="U84" s="438"/>
    </row>
    <row r="85" spans="1:23" ht="14.25" customHeight="1" x14ac:dyDescent="0.2">
      <c r="A85" s="465"/>
      <c r="B85" s="531"/>
      <c r="C85" s="531"/>
      <c r="D85" s="384"/>
      <c r="E85" s="531"/>
      <c r="F85" s="531"/>
      <c r="G85" s="384"/>
      <c r="H85" s="384"/>
      <c r="I85" s="353"/>
      <c r="J85" s="353"/>
      <c r="K85" s="437"/>
      <c r="L85" s="438"/>
      <c r="M85" s="438"/>
      <c r="N85" s="438"/>
      <c r="O85" s="438"/>
      <c r="P85" s="438"/>
      <c r="Q85" s="438"/>
      <c r="R85" s="438"/>
      <c r="S85" s="438"/>
      <c r="T85" s="438"/>
      <c r="U85" s="438"/>
    </row>
    <row r="86" spans="1:23" ht="27.75" customHeight="1" x14ac:dyDescent="0.2">
      <c r="A86" s="448"/>
      <c r="B86" s="456"/>
      <c r="C86" s="384"/>
      <c r="D86" s="384"/>
      <c r="E86" s="384"/>
      <c r="F86" s="458"/>
      <c r="G86" s="458"/>
      <c r="H86" s="384"/>
      <c r="I86" s="353"/>
      <c r="J86" s="353"/>
      <c r="K86" s="437"/>
      <c r="L86" s="438"/>
      <c r="M86" s="438"/>
      <c r="N86" s="438"/>
      <c r="O86" s="438"/>
      <c r="P86" s="438"/>
      <c r="Q86" s="438"/>
      <c r="R86" s="438"/>
      <c r="S86" s="438"/>
      <c r="T86" s="438"/>
      <c r="U86" s="438"/>
    </row>
    <row r="87" spans="1:23" ht="43.5" customHeight="1" x14ac:dyDescent="0.2">
      <c r="A87" s="376"/>
      <c r="B87" s="353"/>
      <c r="C87" s="353"/>
      <c r="D87" s="353"/>
      <c r="E87" s="353"/>
      <c r="F87" s="353"/>
      <c r="G87" s="353"/>
      <c r="H87" s="353"/>
      <c r="I87" s="353"/>
      <c r="J87" s="353"/>
      <c r="K87" s="353"/>
      <c r="L87" s="355"/>
      <c r="M87" s="343"/>
      <c r="N87" s="438"/>
      <c r="O87" s="438"/>
      <c r="P87" s="438"/>
      <c r="Q87" s="438"/>
      <c r="R87" s="438"/>
      <c r="S87" s="438"/>
      <c r="T87" s="438"/>
      <c r="U87" s="438"/>
      <c r="V87" s="438"/>
      <c r="W87" s="438"/>
    </row>
    <row r="88" spans="1:23" ht="17.45" customHeight="1" x14ac:dyDescent="0.2">
      <c r="K88" s="353"/>
      <c r="L88" s="466"/>
      <c r="M88" s="438"/>
      <c r="N88" s="438"/>
      <c r="O88" s="438"/>
      <c r="P88" s="438"/>
      <c r="Q88" s="438"/>
      <c r="R88" s="438"/>
      <c r="S88" s="438"/>
      <c r="T88" s="438"/>
      <c r="U88" s="438"/>
      <c r="V88" s="438"/>
    </row>
    <row r="89" spans="1:23" ht="17.45" customHeight="1" x14ac:dyDescent="0.2">
      <c r="K89" s="353"/>
      <c r="L89" s="466"/>
      <c r="M89" s="438"/>
      <c r="N89" s="438"/>
      <c r="O89" s="438"/>
      <c r="P89" s="438"/>
      <c r="Q89" s="438"/>
      <c r="R89" s="438"/>
      <c r="S89" s="438"/>
      <c r="T89" s="438"/>
      <c r="U89" s="438"/>
      <c r="V89" s="438"/>
    </row>
    <row r="90" spans="1:23" ht="14.25" customHeight="1" x14ac:dyDescent="0.2">
      <c r="K90" s="437"/>
      <c r="L90" s="438"/>
      <c r="M90" s="438"/>
      <c r="N90" s="438"/>
      <c r="O90" s="438"/>
      <c r="P90" s="438"/>
      <c r="Q90" s="438"/>
      <c r="R90" s="438"/>
      <c r="S90" s="438"/>
      <c r="T90" s="438"/>
      <c r="U90" s="438"/>
    </row>
    <row r="91" spans="1:23" ht="16.5" customHeight="1" x14ac:dyDescent="0.2">
      <c r="K91" s="437"/>
      <c r="L91" s="438"/>
      <c r="M91" s="438"/>
      <c r="N91" s="438"/>
      <c r="O91" s="438"/>
      <c r="P91" s="438"/>
      <c r="Q91" s="438"/>
      <c r="R91" s="438"/>
      <c r="S91" s="438"/>
      <c r="T91" s="438"/>
      <c r="U91" s="438"/>
    </row>
    <row r="92" spans="1:23" x14ac:dyDescent="0.2">
      <c r="K92" s="437"/>
      <c r="L92" s="438"/>
      <c r="M92" s="438"/>
      <c r="N92" s="438"/>
      <c r="O92" s="438"/>
      <c r="P92" s="438"/>
      <c r="Q92" s="438"/>
      <c r="R92" s="438"/>
      <c r="S92" s="438"/>
      <c r="T92" s="438"/>
      <c r="U92" s="438"/>
    </row>
    <row r="93" spans="1:23" ht="16.7" customHeight="1" x14ac:dyDescent="0.2">
      <c r="K93" s="437"/>
      <c r="L93" s="438"/>
      <c r="M93" s="438"/>
      <c r="N93" s="438"/>
      <c r="O93" s="438"/>
      <c r="P93" s="438"/>
      <c r="Q93" s="438"/>
      <c r="R93" s="438"/>
      <c r="S93" s="438"/>
      <c r="T93" s="438"/>
      <c r="U93" s="460"/>
    </row>
    <row r="94" spans="1:23" x14ac:dyDescent="0.2">
      <c r="K94" s="466"/>
      <c r="L94" s="438"/>
      <c r="M94" s="438"/>
      <c r="N94" s="438"/>
      <c r="O94" s="438"/>
      <c r="P94" s="438"/>
      <c r="Q94" s="438"/>
      <c r="R94" s="438"/>
      <c r="S94" s="438"/>
      <c r="T94" s="438"/>
      <c r="U94" s="460"/>
    </row>
    <row r="95" spans="1:23" x14ac:dyDescent="0.2">
      <c r="K95" s="343"/>
      <c r="L95" s="438"/>
      <c r="M95" s="438"/>
      <c r="N95" s="438"/>
      <c r="O95" s="438"/>
      <c r="P95" s="438"/>
      <c r="Q95" s="438"/>
      <c r="R95" s="438"/>
      <c r="S95" s="438"/>
      <c r="T95" s="438"/>
    </row>
    <row r="96" spans="1:23" x14ac:dyDescent="0.2">
      <c r="K96" s="343"/>
      <c r="L96" s="438"/>
      <c r="M96" s="460"/>
      <c r="N96" s="460"/>
      <c r="O96" s="460"/>
      <c r="P96" s="460"/>
      <c r="Q96" s="460"/>
      <c r="R96" s="460"/>
      <c r="S96" s="460"/>
      <c r="T96" s="460"/>
    </row>
    <row r="97" spans="11:20" x14ac:dyDescent="0.2">
      <c r="K97" s="343"/>
      <c r="L97" s="460"/>
      <c r="M97" s="460"/>
      <c r="N97" s="460"/>
      <c r="O97" s="460"/>
      <c r="P97" s="460"/>
      <c r="Q97" s="460"/>
      <c r="R97" s="460"/>
      <c r="S97" s="460"/>
      <c r="T97" s="460"/>
    </row>
    <row r="98" spans="11:20" x14ac:dyDescent="0.2">
      <c r="K98" s="343"/>
      <c r="L98" s="460"/>
    </row>
    <row r="99" spans="11:20" x14ac:dyDescent="0.2">
      <c r="K99" s="343"/>
    </row>
    <row r="100" spans="11:20" x14ac:dyDescent="0.2">
      <c r="K100" s="343"/>
    </row>
    <row r="101" spans="11:20" x14ac:dyDescent="0.2">
      <c r="K101" s="343"/>
    </row>
    <row r="102" spans="11:20" x14ac:dyDescent="0.2">
      <c r="K102" s="343"/>
    </row>
    <row r="103" spans="11:20" x14ac:dyDescent="0.2">
      <c r="K103" s="343"/>
    </row>
    <row r="104" spans="11:20" x14ac:dyDescent="0.2">
      <c r="K104" s="343"/>
    </row>
    <row r="105" spans="11:20" x14ac:dyDescent="0.2">
      <c r="K105" s="343"/>
    </row>
    <row r="106" spans="11:20" x14ac:dyDescent="0.2">
      <c r="K106" s="343"/>
    </row>
    <row r="107" spans="11:20" x14ac:dyDescent="0.2">
      <c r="K107" s="343"/>
    </row>
  </sheetData>
  <mergeCells count="6">
    <mergeCell ref="A65:F65"/>
    <mergeCell ref="A67:F67"/>
    <mergeCell ref="A69:F69"/>
    <mergeCell ref="A71:F71"/>
    <mergeCell ref="B81:C85"/>
    <mergeCell ref="E81:F85"/>
  </mergeCells>
  <pageMargins left="0.74803149606299202" right="0.74803149606299202" top="0.98425196850393704" bottom="0.98425196850393704" header="0.511811023622047" footer="0.511811023622047"/>
  <pageSetup paperSize="9" scale="51" fitToHeight="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8"/>
  <sheetViews>
    <sheetView workbookViewId="0">
      <selection activeCell="A2" sqref="A2:A3"/>
    </sheetView>
  </sheetViews>
  <sheetFormatPr defaultColWidth="8.42578125" defaultRowHeight="12.75" x14ac:dyDescent="0.2"/>
  <cols>
    <col min="1" max="1" width="34.140625" customWidth="1"/>
    <col min="2" max="2" width="27.140625" customWidth="1"/>
    <col min="3" max="3" width="24.42578125" customWidth="1"/>
  </cols>
  <sheetData>
    <row r="1" spans="1:3" x14ac:dyDescent="0.2">
      <c r="A1" s="6" t="s">
        <v>4</v>
      </c>
      <c r="B1" s="6" t="s">
        <v>54</v>
      </c>
      <c r="C1" s="6"/>
    </row>
    <row r="2" spans="1:3" ht="25.5" x14ac:dyDescent="0.2">
      <c r="A2" s="187" t="s">
        <v>55</v>
      </c>
      <c r="B2" s="187" t="s">
        <v>55</v>
      </c>
      <c r="C2" s="188"/>
    </row>
    <row r="3" spans="1:3" x14ac:dyDescent="0.2">
      <c r="A3" s="189" t="s">
        <v>56</v>
      </c>
      <c r="B3" s="189" t="s">
        <v>57</v>
      </c>
      <c r="C3" s="188"/>
    </row>
    <row r="4" spans="1:3" x14ac:dyDescent="0.2">
      <c r="B4" s="188"/>
      <c r="C4" s="188"/>
    </row>
    <row r="5" spans="1:3" x14ac:dyDescent="0.2">
      <c r="B5" s="188"/>
      <c r="C5" s="188"/>
    </row>
    <row r="6" spans="1:3" x14ac:dyDescent="0.2">
      <c r="B6" s="188"/>
      <c r="C6" s="188"/>
    </row>
    <row r="7" spans="1:3" x14ac:dyDescent="0.2">
      <c r="B7" s="189"/>
      <c r="C7" s="190"/>
    </row>
    <row r="8" spans="1:3" x14ac:dyDescent="0.2">
      <c r="B8" s="188"/>
      <c r="C8" s="188"/>
    </row>
    <row r="9" spans="1:3" x14ac:dyDescent="0.2">
      <c r="B9" s="190"/>
      <c r="C9" s="190"/>
    </row>
    <row r="10" spans="1:3" x14ac:dyDescent="0.2">
      <c r="C10" s="188"/>
    </row>
    <row r="11" spans="1:3" x14ac:dyDescent="0.2">
      <c r="C11" s="188"/>
    </row>
    <row r="12" spans="1:3" x14ac:dyDescent="0.2">
      <c r="C12" s="188"/>
    </row>
    <row r="13" spans="1:3" x14ac:dyDescent="0.2">
      <c r="C13" s="190"/>
    </row>
    <row r="14" spans="1:3" x14ac:dyDescent="0.2">
      <c r="C14" s="190"/>
    </row>
    <row r="15" spans="1:3" x14ac:dyDescent="0.2">
      <c r="C15" s="188"/>
    </row>
    <row r="16" spans="1:3" x14ac:dyDescent="0.2">
      <c r="C16" s="190"/>
    </row>
    <row r="17" spans="3:3" x14ac:dyDescent="0.2">
      <c r="C17" s="190"/>
    </row>
    <row r="18" spans="3:3" x14ac:dyDescent="0.2">
      <c r="C18" s="190"/>
    </row>
    <row r="19" spans="3:3" x14ac:dyDescent="0.2">
      <c r="C19" s="190"/>
    </row>
    <row r="20" spans="3:3" x14ac:dyDescent="0.2">
      <c r="C20" s="190"/>
    </row>
    <row r="21" spans="3:3" x14ac:dyDescent="0.2">
      <c r="C21" s="188"/>
    </row>
    <row r="22" spans="3:3" x14ac:dyDescent="0.2">
      <c r="C22" s="190"/>
    </row>
    <row r="23" spans="3:3" x14ac:dyDescent="0.2">
      <c r="C23" s="190"/>
    </row>
    <row r="24" spans="3:3" x14ac:dyDescent="0.2">
      <c r="C24" s="190"/>
    </row>
    <row r="25" spans="3:3" x14ac:dyDescent="0.2">
      <c r="C25" s="190"/>
    </row>
    <row r="26" spans="3:3" x14ac:dyDescent="0.2">
      <c r="C26" s="188"/>
    </row>
    <row r="27" spans="3:3" x14ac:dyDescent="0.2">
      <c r="C27" s="188"/>
    </row>
    <row r="28" spans="3:3" x14ac:dyDescent="0.2">
      <c r="C28" s="18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E52"/>
  <sheetViews>
    <sheetView showGridLines="0" workbookViewId="0">
      <pane ySplit="2" topLeftCell="A3" activePane="bottomLeft" state="frozen"/>
      <selection pane="bottomLeft" activeCell="I8" sqref="I8"/>
    </sheetView>
  </sheetViews>
  <sheetFormatPr defaultColWidth="8.42578125" defaultRowHeight="12.75" x14ac:dyDescent="0.2"/>
  <cols>
    <col min="1" max="1" width="18.85546875" customWidth="1"/>
    <col min="2" max="2" width="49.42578125" customWidth="1"/>
    <col min="3" max="3" width="12.42578125" customWidth="1"/>
    <col min="4" max="4" width="12" customWidth="1"/>
    <col min="5" max="5" width="13.42578125" customWidth="1"/>
    <col min="8" max="8" width="13.42578125" customWidth="1"/>
  </cols>
  <sheetData>
    <row r="1" spans="1:5" ht="10.5" customHeight="1" x14ac:dyDescent="0.2"/>
    <row r="2" spans="1:5" s="16" customFormat="1" ht="27" customHeight="1" x14ac:dyDescent="0.3">
      <c r="A2" s="25" t="s">
        <v>58</v>
      </c>
      <c r="B2" s="17"/>
      <c r="C2" s="15"/>
      <c r="E2" s="19"/>
    </row>
    <row r="3" spans="1:5" ht="12.75" customHeight="1" x14ac:dyDescent="0.2"/>
    <row r="4" spans="1:5" s="9" customFormat="1" ht="21.75" customHeight="1" x14ac:dyDescent="0.2">
      <c r="A4" s="191" t="s">
        <v>59</v>
      </c>
      <c r="B4" s="192" t="s">
        <v>60</v>
      </c>
      <c r="C4" s="192" t="s">
        <v>61</v>
      </c>
    </row>
    <row r="5" spans="1:5" s="9" customFormat="1" ht="16.5" customHeight="1" x14ac:dyDescent="0.2">
      <c r="A5" s="193" t="s">
        <v>62</v>
      </c>
      <c r="B5" s="142" t="s">
        <v>63</v>
      </c>
      <c r="C5" s="24"/>
    </row>
    <row r="6" spans="1:5" s="9" customFormat="1" ht="25.5" x14ac:dyDescent="0.2">
      <c r="A6" s="194" t="s">
        <v>64</v>
      </c>
      <c r="B6" s="195" t="s">
        <v>65</v>
      </c>
      <c r="C6" s="196" t="s">
        <v>66</v>
      </c>
    </row>
    <row r="7" spans="1:5" s="9" customFormat="1" ht="28.5" customHeight="1" x14ac:dyDescent="0.2">
      <c r="A7" s="194" t="s">
        <v>67</v>
      </c>
      <c r="B7" s="195" t="s">
        <v>68</v>
      </c>
      <c r="C7" s="196" t="s">
        <v>66</v>
      </c>
    </row>
    <row r="8" spans="1:5" s="9" customFormat="1" ht="16.5" customHeight="1" x14ac:dyDescent="0.2">
      <c r="A8" s="197" t="s">
        <v>69</v>
      </c>
      <c r="B8" s="198" t="s">
        <v>70</v>
      </c>
      <c r="C8" s="196"/>
    </row>
    <row r="9" spans="1:5" ht="16.5" customHeight="1" x14ac:dyDescent="0.2">
      <c r="A9" s="194" t="s">
        <v>71</v>
      </c>
      <c r="B9" s="195" t="s">
        <v>72</v>
      </c>
      <c r="C9" s="196" t="s">
        <v>73</v>
      </c>
    </row>
    <row r="10" spans="1:5" ht="16.5" customHeight="1" x14ac:dyDescent="0.2">
      <c r="A10" s="194" t="s">
        <v>74</v>
      </c>
      <c r="B10" s="195" t="s">
        <v>75</v>
      </c>
      <c r="C10" s="196" t="s">
        <v>76</v>
      </c>
    </row>
    <row r="11" spans="1:5" ht="16.5" customHeight="1" x14ac:dyDescent="0.2">
      <c r="A11" s="194" t="s">
        <v>77</v>
      </c>
      <c r="B11" s="195" t="s">
        <v>78</v>
      </c>
      <c r="C11" s="196" t="s">
        <v>79</v>
      </c>
    </row>
    <row r="12" spans="1:5" ht="16.5" customHeight="1" x14ac:dyDescent="0.2">
      <c r="A12" s="197" t="s">
        <v>80</v>
      </c>
      <c r="B12" s="198" t="s">
        <v>81</v>
      </c>
      <c r="C12" s="196"/>
    </row>
    <row r="13" spans="1:5" ht="16.5" customHeight="1" x14ac:dyDescent="0.2">
      <c r="A13" s="194" t="s">
        <v>71</v>
      </c>
      <c r="B13" s="195" t="s">
        <v>82</v>
      </c>
      <c r="C13" s="196" t="s">
        <v>83</v>
      </c>
    </row>
    <row r="14" spans="1:5" ht="16.5" customHeight="1" x14ac:dyDescent="0.2">
      <c r="A14" s="194" t="s">
        <v>74</v>
      </c>
      <c r="B14" s="195" t="s">
        <v>84</v>
      </c>
      <c r="C14" s="196" t="s">
        <v>66</v>
      </c>
    </row>
    <row r="15" spans="1:5" ht="16.5" customHeight="1" x14ac:dyDescent="0.2">
      <c r="A15" s="194" t="s">
        <v>77</v>
      </c>
      <c r="B15" s="195" t="s">
        <v>85</v>
      </c>
      <c r="C15" s="196" t="s">
        <v>86</v>
      </c>
    </row>
    <row r="16" spans="1:5" s="9" customFormat="1" ht="16.5" customHeight="1" x14ac:dyDescent="0.2">
      <c r="A16" s="143"/>
      <c r="B16" s="23"/>
      <c r="C16" s="23"/>
    </row>
    <row r="17" spans="1:3" s="9" customFormat="1" ht="21.75" customHeight="1" x14ac:dyDescent="0.2">
      <c r="A17" s="191" t="s">
        <v>87</v>
      </c>
      <c r="B17" s="192" t="s">
        <v>60</v>
      </c>
      <c r="C17" s="192" t="s">
        <v>61</v>
      </c>
    </row>
    <row r="18" spans="1:3" ht="16.5" customHeight="1" x14ac:dyDescent="0.2">
      <c r="A18" s="193" t="s">
        <v>88</v>
      </c>
      <c r="B18" s="500"/>
      <c r="C18" s="501"/>
    </row>
    <row r="19" spans="1:3" s="9" customFormat="1" ht="27.75" customHeight="1" x14ac:dyDescent="0.2">
      <c r="A19" s="194" t="s">
        <v>64</v>
      </c>
      <c r="B19" s="199"/>
      <c r="C19" s="199"/>
    </row>
    <row r="20" spans="1:3" s="9" customFormat="1" ht="26.45" customHeight="1" x14ac:dyDescent="0.2">
      <c r="A20" s="194" t="s">
        <v>67</v>
      </c>
      <c r="B20" s="199"/>
      <c r="C20" s="199"/>
    </row>
    <row r="21" spans="1:3" s="9" customFormat="1" ht="16.5" customHeight="1" x14ac:dyDescent="0.2">
      <c r="A21" s="197" t="s">
        <v>69</v>
      </c>
      <c r="B21" s="199"/>
      <c r="C21" s="199"/>
    </row>
    <row r="22" spans="1:3" s="9" customFormat="1" ht="16.5" customHeight="1" x14ac:dyDescent="0.2">
      <c r="A22" s="194" t="s">
        <v>71</v>
      </c>
      <c r="B22" s="199"/>
      <c r="C22" s="199"/>
    </row>
    <row r="23" spans="1:3" s="9" customFormat="1" ht="16.5" customHeight="1" x14ac:dyDescent="0.2">
      <c r="A23" s="194" t="s">
        <v>74</v>
      </c>
      <c r="B23" s="199"/>
      <c r="C23" s="199"/>
    </row>
    <row r="24" spans="1:3" s="9" customFormat="1" ht="16.5" customHeight="1" x14ac:dyDescent="0.2">
      <c r="A24" s="194" t="s">
        <v>77</v>
      </c>
      <c r="B24" s="199"/>
      <c r="C24" s="199"/>
    </row>
    <row r="25" spans="1:3" s="9" customFormat="1" ht="16.5" customHeight="1" x14ac:dyDescent="0.2">
      <c r="A25" s="197" t="s">
        <v>80</v>
      </c>
      <c r="B25" s="199"/>
      <c r="C25" s="199"/>
    </row>
    <row r="26" spans="1:3" s="9" customFormat="1" ht="16.5" customHeight="1" x14ac:dyDescent="0.2">
      <c r="A26" s="194" t="s">
        <v>71</v>
      </c>
      <c r="B26" s="199"/>
      <c r="C26" s="200"/>
    </row>
    <row r="27" spans="1:3" ht="16.5" customHeight="1" x14ac:dyDescent="0.2">
      <c r="A27" s="194" t="s">
        <v>74</v>
      </c>
      <c r="B27" s="199"/>
      <c r="C27" s="199"/>
    </row>
    <row r="28" spans="1:3" ht="16.5" customHeight="1" x14ac:dyDescent="0.2">
      <c r="A28" s="194" t="s">
        <v>77</v>
      </c>
      <c r="B28" s="199"/>
      <c r="C28" s="199"/>
    </row>
    <row r="29" spans="1:3" ht="16.5" customHeight="1" x14ac:dyDescent="0.2">
      <c r="A29" s="143"/>
      <c r="B29" s="23"/>
      <c r="C29" s="23"/>
    </row>
    <row r="30" spans="1:3" ht="16.5" customHeight="1" x14ac:dyDescent="0.2">
      <c r="A30" s="193" t="s">
        <v>89</v>
      </c>
      <c r="B30" s="500"/>
      <c r="C30" s="501"/>
    </row>
    <row r="31" spans="1:3" ht="26.45" customHeight="1" x14ac:dyDescent="0.2">
      <c r="A31" s="194" t="s">
        <v>64</v>
      </c>
      <c r="B31" s="199"/>
      <c r="C31" s="199"/>
    </row>
    <row r="32" spans="1:3" ht="25.5" customHeight="1" x14ac:dyDescent="0.2">
      <c r="A32" s="194" t="s">
        <v>67</v>
      </c>
      <c r="B32" s="199"/>
      <c r="C32" s="199"/>
    </row>
    <row r="33" spans="1:3" ht="16.5" customHeight="1" x14ac:dyDescent="0.2">
      <c r="A33" s="197" t="s">
        <v>69</v>
      </c>
      <c r="B33" s="199"/>
      <c r="C33" s="199"/>
    </row>
    <row r="34" spans="1:3" ht="16.5" customHeight="1" x14ac:dyDescent="0.2">
      <c r="A34" s="194" t="s">
        <v>71</v>
      </c>
      <c r="B34" s="199"/>
      <c r="C34" s="199"/>
    </row>
    <row r="35" spans="1:3" ht="16.5" customHeight="1" x14ac:dyDescent="0.2">
      <c r="A35" s="194" t="s">
        <v>74</v>
      </c>
      <c r="B35" s="199"/>
      <c r="C35" s="199"/>
    </row>
    <row r="36" spans="1:3" ht="16.5" customHeight="1" x14ac:dyDescent="0.2">
      <c r="A36" s="194" t="s">
        <v>77</v>
      </c>
      <c r="B36" s="199"/>
      <c r="C36" s="199"/>
    </row>
    <row r="37" spans="1:3" ht="16.5" customHeight="1" x14ac:dyDescent="0.2">
      <c r="A37" s="197" t="s">
        <v>80</v>
      </c>
      <c r="B37" s="199"/>
      <c r="C37" s="199"/>
    </row>
    <row r="38" spans="1:3" ht="16.5" customHeight="1" x14ac:dyDescent="0.2">
      <c r="A38" s="194" t="s">
        <v>71</v>
      </c>
      <c r="B38" s="199"/>
      <c r="C38" s="200"/>
    </row>
    <row r="39" spans="1:3" ht="16.5" customHeight="1" x14ac:dyDescent="0.2">
      <c r="A39" s="194" t="s">
        <v>74</v>
      </c>
      <c r="B39" s="199"/>
      <c r="C39" s="199"/>
    </row>
    <row r="40" spans="1:3" ht="16.5" customHeight="1" x14ac:dyDescent="0.2">
      <c r="A40" s="194" t="s">
        <v>77</v>
      </c>
      <c r="B40" s="199"/>
      <c r="C40" s="199"/>
    </row>
    <row r="41" spans="1:3" ht="16.5" customHeight="1" x14ac:dyDescent="0.2">
      <c r="A41" s="22"/>
      <c r="B41" s="21"/>
      <c r="C41" s="21"/>
    </row>
    <row r="42" spans="1:3" ht="16.5" customHeight="1" x14ac:dyDescent="0.2">
      <c r="A42" s="193" t="s">
        <v>90</v>
      </c>
      <c r="B42" s="500"/>
      <c r="C42" s="501"/>
    </row>
    <row r="43" spans="1:3" ht="27" customHeight="1" x14ac:dyDescent="0.2">
      <c r="A43" s="194" t="s">
        <v>64</v>
      </c>
      <c r="B43" s="199"/>
      <c r="C43" s="199"/>
    </row>
    <row r="44" spans="1:3" ht="26.45" customHeight="1" x14ac:dyDescent="0.2">
      <c r="A44" s="194" t="s">
        <v>67</v>
      </c>
      <c r="B44" s="199"/>
      <c r="C44" s="199"/>
    </row>
    <row r="45" spans="1:3" ht="16.5" customHeight="1" x14ac:dyDescent="0.2">
      <c r="A45" s="197" t="s">
        <v>69</v>
      </c>
      <c r="B45" s="199"/>
      <c r="C45" s="199"/>
    </row>
    <row r="46" spans="1:3" ht="16.5" customHeight="1" x14ac:dyDescent="0.2">
      <c r="A46" s="194" t="s">
        <v>71</v>
      </c>
      <c r="B46" s="199"/>
      <c r="C46" s="199"/>
    </row>
    <row r="47" spans="1:3" ht="16.5" customHeight="1" x14ac:dyDescent="0.2">
      <c r="A47" s="194" t="s">
        <v>74</v>
      </c>
      <c r="B47" s="199"/>
      <c r="C47" s="199"/>
    </row>
    <row r="48" spans="1:3" ht="16.5" customHeight="1" x14ac:dyDescent="0.2">
      <c r="A48" s="194" t="s">
        <v>77</v>
      </c>
      <c r="B48" s="199"/>
      <c r="C48" s="199"/>
    </row>
    <row r="49" spans="1:3" ht="16.5" customHeight="1" x14ac:dyDescent="0.2">
      <c r="A49" s="197" t="s">
        <v>80</v>
      </c>
      <c r="B49" s="199"/>
      <c r="C49" s="199"/>
    </row>
    <row r="50" spans="1:3" ht="16.5" customHeight="1" x14ac:dyDescent="0.2">
      <c r="A50" s="194" t="s">
        <v>71</v>
      </c>
      <c r="B50" s="199"/>
      <c r="C50" s="200"/>
    </row>
    <row r="51" spans="1:3" ht="16.5" customHeight="1" x14ac:dyDescent="0.2">
      <c r="A51" s="194" t="s">
        <v>74</v>
      </c>
      <c r="B51" s="199"/>
      <c r="C51" s="199"/>
    </row>
    <row r="52" spans="1:3" ht="16.5" customHeight="1" x14ac:dyDescent="0.2">
      <c r="A52" s="194" t="s">
        <v>77</v>
      </c>
      <c r="B52" s="199"/>
      <c r="C52" s="199"/>
    </row>
  </sheetData>
  <mergeCells count="3">
    <mergeCell ref="B18:C18"/>
    <mergeCell ref="B30:C30"/>
    <mergeCell ref="B42:C42"/>
  </mergeCells>
  <pageMargins left="0.75" right="0.75" top="1" bottom="1" header="0.5" footer="0.5"/>
  <pageSetup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O54"/>
  <sheetViews>
    <sheetView showGridLines="0" workbookViewId="0">
      <pane ySplit="2" topLeftCell="A3" activePane="bottomLeft" state="frozen"/>
      <selection pane="bottomLeft" activeCell="A2" sqref="A2"/>
    </sheetView>
  </sheetViews>
  <sheetFormatPr defaultColWidth="8.42578125" defaultRowHeight="12.75" x14ac:dyDescent="0.2"/>
  <cols>
    <col min="1" max="1" width="26" customWidth="1"/>
    <col min="2" max="2" width="6.85546875" bestFit="1" customWidth="1"/>
    <col min="3" max="3" width="7.42578125" customWidth="1"/>
    <col min="4" max="4" width="7.140625" bestFit="1" customWidth="1"/>
    <col min="5" max="5" width="6.85546875" bestFit="1" customWidth="1"/>
    <col min="6" max="6" width="7.42578125" bestFit="1" customWidth="1"/>
    <col min="7" max="7" width="6.85546875" bestFit="1" customWidth="1"/>
    <col min="8" max="8" width="6.42578125" bestFit="1" customWidth="1"/>
    <col min="9" max="10" width="7.140625" bestFit="1" customWidth="1"/>
    <col min="11" max="11" width="6.85546875" bestFit="1" customWidth="1"/>
    <col min="12" max="13" width="7.140625" bestFit="1" customWidth="1"/>
  </cols>
  <sheetData>
    <row r="1" spans="1:13" ht="9" customHeight="1" x14ac:dyDescent="0.2"/>
    <row r="2" spans="1:13" s="12" customFormat="1" ht="21.75" customHeight="1" x14ac:dyDescent="0.2">
      <c r="A2" s="20" t="s">
        <v>91</v>
      </c>
      <c r="B2" s="14"/>
    </row>
    <row r="3" spans="1:13" ht="9" customHeight="1" x14ac:dyDescent="0.3">
      <c r="A3" s="13"/>
      <c r="B3" s="10"/>
      <c r="C3" s="10"/>
      <c r="D3" s="10"/>
      <c r="E3" s="10"/>
      <c r="F3" s="10"/>
      <c r="G3" s="10"/>
      <c r="H3" s="10"/>
      <c r="I3" s="10"/>
      <c r="J3" s="10"/>
      <c r="K3" s="10"/>
      <c r="L3" s="10"/>
      <c r="M3" s="10"/>
    </row>
    <row r="4" spans="1:13" ht="15.75" customHeight="1" x14ac:dyDescent="0.2">
      <c r="A4" s="201"/>
      <c r="B4" s="202">
        <v>41287</v>
      </c>
      <c r="C4" s="202">
        <v>41318</v>
      </c>
      <c r="D4" s="202">
        <v>41346</v>
      </c>
      <c r="E4" s="202">
        <v>41377</v>
      </c>
      <c r="F4" s="202">
        <v>41407</v>
      </c>
      <c r="G4" s="202">
        <v>41438</v>
      </c>
      <c r="H4" s="202">
        <v>41468</v>
      </c>
      <c r="I4" s="202">
        <v>41499</v>
      </c>
      <c r="J4" s="202">
        <v>41530</v>
      </c>
      <c r="K4" s="202">
        <v>41560</v>
      </c>
      <c r="L4" s="202">
        <v>41591</v>
      </c>
      <c r="M4" s="202">
        <v>41621</v>
      </c>
    </row>
    <row r="5" spans="1:13" ht="27" customHeight="1" x14ac:dyDescent="0.2">
      <c r="A5" s="197" t="s">
        <v>92</v>
      </c>
      <c r="B5" s="502" t="s">
        <v>93</v>
      </c>
      <c r="C5" s="503"/>
      <c r="D5" s="503"/>
      <c r="E5" s="503"/>
      <c r="F5" s="503"/>
      <c r="G5" s="503"/>
      <c r="H5" s="503"/>
      <c r="I5" s="503"/>
      <c r="J5" s="503"/>
      <c r="K5" s="503"/>
      <c r="L5" s="503"/>
      <c r="M5" s="504"/>
    </row>
    <row r="6" spans="1:13" ht="15.75" customHeight="1" x14ac:dyDescent="0.2">
      <c r="A6" s="203" t="s">
        <v>80</v>
      </c>
      <c r="B6" s="505" t="s">
        <v>94</v>
      </c>
      <c r="C6" s="506"/>
      <c r="D6" s="506"/>
      <c r="E6" s="506"/>
      <c r="F6" s="506"/>
      <c r="G6" s="506"/>
      <c r="H6" s="506"/>
      <c r="I6" s="506"/>
      <c r="J6" s="506"/>
      <c r="K6" s="506"/>
      <c r="L6" s="506"/>
      <c r="M6" s="507"/>
    </row>
    <row r="7" spans="1:13" ht="15.75" customHeight="1" x14ac:dyDescent="0.2">
      <c r="A7" s="204" t="s">
        <v>95</v>
      </c>
      <c r="B7" s="205"/>
      <c r="C7" s="206"/>
      <c r="D7" s="207"/>
      <c r="E7" s="207"/>
      <c r="F7" s="207"/>
      <c r="G7" s="207"/>
      <c r="H7" s="207"/>
      <c r="I7" s="207"/>
      <c r="J7" s="207"/>
      <c r="K7" s="207"/>
      <c r="L7" s="207"/>
      <c r="M7" s="207"/>
    </row>
    <row r="8" spans="1:13" ht="15.75" customHeight="1" x14ac:dyDescent="0.2">
      <c r="A8" s="208" t="s">
        <v>96</v>
      </c>
      <c r="B8" s="209"/>
      <c r="C8" s="209"/>
      <c r="D8" s="207"/>
      <c r="E8" s="206"/>
      <c r="F8" s="207"/>
      <c r="G8" s="207"/>
      <c r="H8" s="207"/>
      <c r="I8" s="207"/>
      <c r="J8" s="207"/>
      <c r="K8" s="207"/>
      <c r="L8" s="207"/>
      <c r="M8" s="207"/>
    </row>
    <row r="9" spans="1:13" ht="15.75" customHeight="1" x14ac:dyDescent="0.2">
      <c r="A9" s="208" t="s">
        <v>97</v>
      </c>
      <c r="B9" s="209"/>
      <c r="C9" s="209"/>
      <c r="D9" s="207"/>
      <c r="E9" s="207"/>
      <c r="F9" s="207"/>
      <c r="G9" s="207"/>
      <c r="H9" s="206"/>
      <c r="I9" s="207"/>
      <c r="J9" s="207"/>
      <c r="K9" s="207"/>
      <c r="L9" s="207"/>
      <c r="M9" s="207"/>
    </row>
    <row r="10" spans="1:13" s="10" customFormat="1" ht="15.75" customHeight="1" x14ac:dyDescent="0.2">
      <c r="A10" s="204" t="s">
        <v>98</v>
      </c>
      <c r="B10" s="210"/>
      <c r="C10" s="209"/>
      <c r="D10" s="207"/>
      <c r="E10" s="207"/>
      <c r="F10" s="207"/>
      <c r="G10" s="207"/>
      <c r="H10" s="207"/>
      <c r="I10" s="207"/>
      <c r="J10" s="207"/>
      <c r="K10" s="207"/>
      <c r="L10" s="206"/>
      <c r="M10" s="207"/>
    </row>
    <row r="11" spans="1:13" x14ac:dyDescent="0.2">
      <c r="A11" s="511"/>
      <c r="B11" s="512"/>
      <c r="C11" s="512"/>
      <c r="D11" s="512"/>
      <c r="E11" s="512"/>
      <c r="F11" s="512"/>
      <c r="G11" s="512"/>
      <c r="H11" s="512"/>
      <c r="I11" s="512"/>
      <c r="J11" s="512"/>
      <c r="K11" s="512"/>
      <c r="L11" s="512"/>
      <c r="M11" s="513"/>
    </row>
    <row r="12" spans="1:13" ht="24" hidden="1" customHeight="1" x14ac:dyDescent="0.2">
      <c r="A12" s="210"/>
      <c r="B12" s="209"/>
      <c r="C12" s="209"/>
      <c r="D12" s="207"/>
      <c r="E12" s="207"/>
      <c r="F12" s="207"/>
      <c r="G12" s="207"/>
      <c r="H12" s="207"/>
      <c r="I12" s="207"/>
      <c r="J12" s="207"/>
      <c r="K12" s="207"/>
      <c r="L12" s="207"/>
      <c r="M12" s="207"/>
    </row>
    <row r="13" spans="1:13" hidden="1" x14ac:dyDescent="0.2">
      <c r="A13" s="210"/>
      <c r="B13" s="209"/>
      <c r="C13" s="209"/>
      <c r="D13" s="207"/>
      <c r="E13" s="207"/>
      <c r="F13" s="207"/>
      <c r="G13" s="207"/>
      <c r="H13" s="207"/>
      <c r="I13" s="207"/>
      <c r="J13" s="207"/>
      <c r="K13" s="207"/>
      <c r="L13" s="207"/>
      <c r="M13" s="207"/>
    </row>
    <row r="14" spans="1:13" ht="39" hidden="1" customHeight="1" x14ac:dyDescent="0.2">
      <c r="A14" s="210"/>
      <c r="B14" s="209"/>
      <c r="C14" s="209"/>
      <c r="D14" s="207"/>
      <c r="E14" s="207"/>
      <c r="F14" s="207"/>
      <c r="G14" s="207"/>
      <c r="H14" s="207"/>
      <c r="I14" s="207"/>
      <c r="J14" s="207"/>
      <c r="K14" s="207"/>
      <c r="L14" s="207"/>
      <c r="M14" s="207"/>
    </row>
    <row r="15" spans="1:13" hidden="1" x14ac:dyDescent="0.2">
      <c r="A15" s="210"/>
      <c r="B15" s="209"/>
      <c r="C15" s="209"/>
      <c r="D15" s="207"/>
      <c r="E15" s="207"/>
      <c r="F15" s="207"/>
      <c r="G15" s="207"/>
      <c r="H15" s="207"/>
      <c r="I15" s="207"/>
      <c r="J15" s="207"/>
      <c r="K15" s="207"/>
      <c r="L15" s="207"/>
      <c r="M15" s="207"/>
    </row>
    <row r="16" spans="1:13" hidden="1" x14ac:dyDescent="0.2">
      <c r="A16" s="210"/>
      <c r="B16" s="209"/>
      <c r="C16" s="209"/>
      <c r="D16" s="207"/>
      <c r="E16" s="207"/>
      <c r="F16" s="207"/>
      <c r="G16" s="207"/>
      <c r="H16" s="207"/>
      <c r="I16" s="207"/>
      <c r="J16" s="207"/>
      <c r="K16" s="207"/>
      <c r="L16" s="207"/>
      <c r="M16" s="207"/>
    </row>
    <row r="17" spans="1:15" hidden="1" x14ac:dyDescent="0.2">
      <c r="A17" s="210"/>
      <c r="B17" s="209"/>
      <c r="C17" s="209"/>
      <c r="D17" s="207"/>
      <c r="E17" s="207"/>
      <c r="F17" s="207"/>
      <c r="G17" s="207"/>
      <c r="H17" s="207"/>
      <c r="I17" s="207"/>
      <c r="J17" s="207"/>
      <c r="K17" s="207"/>
      <c r="L17" s="207"/>
      <c r="M17" s="207"/>
    </row>
    <row r="18" spans="1:15" hidden="1" x14ac:dyDescent="0.2">
      <c r="A18" s="210"/>
      <c r="B18" s="209"/>
      <c r="C18" s="209"/>
      <c r="D18" s="207"/>
      <c r="E18" s="207"/>
      <c r="F18" s="207"/>
      <c r="G18" s="207"/>
      <c r="H18" s="207"/>
      <c r="I18" s="207"/>
      <c r="J18" s="207"/>
      <c r="K18" s="207"/>
      <c r="L18" s="207"/>
      <c r="M18" s="207"/>
    </row>
    <row r="19" spans="1:15" ht="15" customHeight="1" x14ac:dyDescent="0.2">
      <c r="A19" s="211"/>
      <c r="B19" s="212">
        <v>41287</v>
      </c>
      <c r="C19" s="212">
        <v>41318</v>
      </c>
      <c r="D19" s="212">
        <v>41346</v>
      </c>
      <c r="E19" s="212">
        <v>41377</v>
      </c>
      <c r="F19" s="212">
        <v>41407</v>
      </c>
      <c r="G19" s="212">
        <v>41438</v>
      </c>
      <c r="H19" s="212">
        <v>41468</v>
      </c>
      <c r="I19" s="212">
        <v>41499</v>
      </c>
      <c r="J19" s="212">
        <v>41530</v>
      </c>
      <c r="K19" s="212">
        <v>41560</v>
      </c>
      <c r="L19" s="212">
        <v>41591</v>
      </c>
      <c r="M19" s="212">
        <v>41621</v>
      </c>
    </row>
    <row r="20" spans="1:15" ht="26.45" customHeight="1" x14ac:dyDescent="0.2">
      <c r="A20" s="197" t="s">
        <v>92</v>
      </c>
      <c r="B20" s="502" t="s">
        <v>99</v>
      </c>
      <c r="C20" s="503"/>
      <c r="D20" s="503"/>
      <c r="E20" s="503"/>
      <c r="F20" s="503"/>
      <c r="G20" s="503"/>
      <c r="H20" s="503"/>
      <c r="I20" s="503"/>
      <c r="J20" s="503"/>
      <c r="K20" s="503"/>
      <c r="L20" s="503"/>
      <c r="M20" s="504"/>
    </row>
    <row r="21" spans="1:15" ht="15" customHeight="1" x14ac:dyDescent="0.2">
      <c r="A21" s="213" t="s">
        <v>100</v>
      </c>
      <c r="B21" s="508" t="s">
        <v>101</v>
      </c>
      <c r="C21" s="509"/>
      <c r="D21" s="509"/>
      <c r="E21" s="509"/>
      <c r="F21" s="509"/>
      <c r="G21" s="509"/>
      <c r="H21" s="509"/>
      <c r="I21" s="509"/>
      <c r="J21" s="509"/>
      <c r="K21" s="509"/>
      <c r="L21" s="509"/>
      <c r="M21" s="510"/>
    </row>
    <row r="22" spans="1:15" ht="15" customHeight="1" x14ac:dyDescent="0.2">
      <c r="A22" s="208" t="s">
        <v>102</v>
      </c>
      <c r="B22" s="214"/>
      <c r="C22" s="209"/>
      <c r="D22" s="207"/>
      <c r="E22" s="207"/>
      <c r="F22" s="207"/>
      <c r="G22" s="207"/>
      <c r="H22" s="207"/>
      <c r="I22" s="207"/>
      <c r="J22" s="207"/>
      <c r="K22" s="207"/>
      <c r="L22" s="207"/>
      <c r="M22" s="207"/>
    </row>
    <row r="23" spans="1:15" ht="15" customHeight="1" x14ac:dyDescent="0.2">
      <c r="A23" s="204" t="s">
        <v>103</v>
      </c>
      <c r="B23" s="210"/>
      <c r="C23" s="209"/>
      <c r="D23" s="207"/>
      <c r="E23" s="207"/>
      <c r="F23" s="214"/>
      <c r="G23" s="207"/>
      <c r="H23" s="207"/>
      <c r="I23" s="207"/>
      <c r="J23" s="207"/>
      <c r="K23" s="207"/>
      <c r="L23" s="207"/>
      <c r="M23" s="207"/>
    </row>
    <row r="24" spans="1:15" ht="15" customHeight="1" x14ac:dyDescent="0.2">
      <c r="A24" s="208" t="s">
        <v>104</v>
      </c>
      <c r="B24" s="209"/>
      <c r="C24" s="209"/>
      <c r="D24" s="207"/>
      <c r="E24" s="207"/>
      <c r="F24" s="207"/>
      <c r="G24" s="207"/>
      <c r="H24" s="207"/>
      <c r="I24" s="214"/>
      <c r="J24" s="207"/>
      <c r="K24" s="207"/>
      <c r="L24" s="207"/>
      <c r="M24" s="207"/>
    </row>
    <row r="25" spans="1:15" ht="15" customHeight="1" x14ac:dyDescent="0.2">
      <c r="A25" s="208" t="s">
        <v>105</v>
      </c>
      <c r="B25" s="209"/>
      <c r="C25" s="209"/>
      <c r="D25" s="207"/>
      <c r="E25" s="207"/>
      <c r="F25" s="207"/>
      <c r="G25" s="207"/>
      <c r="H25" s="207"/>
      <c r="I25" s="207"/>
      <c r="J25" s="207"/>
      <c r="K25" s="214"/>
      <c r="L25" s="207"/>
      <c r="M25" s="207"/>
    </row>
    <row r="26" spans="1:15" x14ac:dyDescent="0.2">
      <c r="A26" s="511"/>
      <c r="B26" s="512"/>
      <c r="C26" s="512"/>
      <c r="D26" s="512"/>
      <c r="E26" s="512"/>
      <c r="F26" s="512"/>
      <c r="G26" s="512"/>
      <c r="H26" s="512"/>
      <c r="I26" s="512"/>
      <c r="J26" s="512"/>
      <c r="K26" s="512"/>
      <c r="L26" s="512"/>
      <c r="M26" s="513"/>
      <c r="O26" s="18"/>
    </row>
    <row r="27" spans="1:15" ht="15.75" customHeight="1" x14ac:dyDescent="0.2">
      <c r="A27" s="211"/>
      <c r="B27" s="212">
        <v>41287</v>
      </c>
      <c r="C27" s="212">
        <v>41318</v>
      </c>
      <c r="D27" s="212">
        <v>41346</v>
      </c>
      <c r="E27" s="212">
        <v>41377</v>
      </c>
      <c r="F27" s="212">
        <v>41407</v>
      </c>
      <c r="G27" s="212">
        <v>41438</v>
      </c>
      <c r="H27" s="212">
        <v>41468</v>
      </c>
      <c r="I27" s="212">
        <v>41499</v>
      </c>
      <c r="J27" s="212">
        <v>41530</v>
      </c>
      <c r="K27" s="212">
        <v>41560</v>
      </c>
      <c r="L27" s="212">
        <v>41591</v>
      </c>
      <c r="M27" s="212">
        <v>41621</v>
      </c>
    </row>
    <row r="28" spans="1:15" ht="27.75" customHeight="1" x14ac:dyDescent="0.2">
      <c r="A28" s="197" t="s">
        <v>92</v>
      </c>
      <c r="B28" s="502" t="s">
        <v>106</v>
      </c>
      <c r="C28" s="503"/>
      <c r="D28" s="503"/>
      <c r="E28" s="503"/>
      <c r="F28" s="503"/>
      <c r="G28" s="503"/>
      <c r="H28" s="503"/>
      <c r="I28" s="503"/>
      <c r="J28" s="503"/>
      <c r="K28" s="503"/>
      <c r="L28" s="503"/>
      <c r="M28" s="504"/>
    </row>
    <row r="29" spans="1:15" ht="15.75" customHeight="1" x14ac:dyDescent="0.2">
      <c r="A29" s="203" t="s">
        <v>100</v>
      </c>
      <c r="B29" s="508" t="s">
        <v>107</v>
      </c>
      <c r="C29" s="509"/>
      <c r="D29" s="509"/>
      <c r="E29" s="509"/>
      <c r="F29" s="509"/>
      <c r="G29" s="509"/>
      <c r="H29" s="509"/>
      <c r="I29" s="509"/>
      <c r="J29" s="509"/>
      <c r="K29" s="509"/>
      <c r="L29" s="509"/>
      <c r="M29" s="510"/>
    </row>
    <row r="30" spans="1:15" ht="15.75" customHeight="1" x14ac:dyDescent="0.2">
      <c r="A30" s="215" t="s">
        <v>108</v>
      </c>
      <c r="B30" s="216"/>
      <c r="C30" s="209"/>
      <c r="D30" s="207"/>
      <c r="E30" s="217"/>
      <c r="F30" s="207"/>
      <c r="G30" s="207"/>
      <c r="H30" s="217"/>
      <c r="I30" s="207"/>
      <c r="J30" s="207"/>
      <c r="K30" s="217"/>
      <c r="L30" s="207"/>
      <c r="M30" s="207"/>
    </row>
    <row r="31" spans="1:15" ht="14.25" x14ac:dyDescent="0.2">
      <c r="A31" s="517"/>
      <c r="B31" s="518"/>
      <c r="C31" s="518"/>
      <c r="D31" s="518"/>
      <c r="E31" s="518"/>
      <c r="F31" s="518"/>
      <c r="G31" s="518"/>
      <c r="H31" s="518"/>
      <c r="I31" s="518"/>
      <c r="J31" s="518"/>
      <c r="K31" s="518"/>
      <c r="L31" s="518"/>
      <c r="M31" s="519"/>
    </row>
    <row r="32" spans="1:15" ht="17.45" customHeight="1" x14ac:dyDescent="0.2">
      <c r="A32" s="211"/>
      <c r="B32" s="212">
        <v>41287</v>
      </c>
      <c r="C32" s="212">
        <v>41318</v>
      </c>
      <c r="D32" s="212">
        <v>41346</v>
      </c>
      <c r="E32" s="212">
        <v>41377</v>
      </c>
      <c r="F32" s="212">
        <v>41407</v>
      </c>
      <c r="G32" s="212">
        <v>41438</v>
      </c>
      <c r="H32" s="212">
        <v>41468</v>
      </c>
      <c r="I32" s="212">
        <v>41499</v>
      </c>
      <c r="J32" s="212">
        <v>41530</v>
      </c>
      <c r="K32" s="212">
        <v>41560</v>
      </c>
      <c r="L32" s="212">
        <v>41591</v>
      </c>
      <c r="M32" s="212">
        <v>41621</v>
      </c>
    </row>
    <row r="33" spans="1:13" ht="25.5" customHeight="1" x14ac:dyDescent="0.2">
      <c r="A33" s="197" t="s">
        <v>92</v>
      </c>
      <c r="B33" s="502" t="s">
        <v>109</v>
      </c>
      <c r="C33" s="503"/>
      <c r="D33" s="503"/>
      <c r="E33" s="503"/>
      <c r="F33" s="503"/>
      <c r="G33" s="503"/>
      <c r="H33" s="503"/>
      <c r="I33" s="503"/>
      <c r="J33" s="503"/>
      <c r="K33" s="503"/>
      <c r="L33" s="503"/>
      <c r="M33" s="504"/>
    </row>
    <row r="34" spans="1:13" ht="18.75" customHeight="1" x14ac:dyDescent="0.2">
      <c r="A34" s="218" t="s">
        <v>100</v>
      </c>
      <c r="B34" s="508" t="s">
        <v>110</v>
      </c>
      <c r="C34" s="509"/>
      <c r="D34" s="509"/>
      <c r="E34" s="509"/>
      <c r="F34" s="509"/>
      <c r="G34" s="509"/>
      <c r="H34" s="509"/>
      <c r="I34" s="509"/>
      <c r="J34" s="509"/>
      <c r="K34" s="509"/>
      <c r="L34" s="509"/>
      <c r="M34" s="510"/>
    </row>
    <row r="35" spans="1:13" ht="17.45" customHeight="1" x14ac:dyDescent="0.2">
      <c r="A35" s="215" t="s">
        <v>111</v>
      </c>
      <c r="B35" s="219"/>
      <c r="C35" s="219"/>
      <c r="D35" s="219"/>
      <c r="E35" s="219"/>
      <c r="F35" s="219"/>
      <c r="G35" s="220"/>
      <c r="H35" s="220"/>
      <c r="I35" s="220"/>
      <c r="J35" s="220"/>
      <c r="K35" s="220"/>
      <c r="L35" s="220"/>
      <c r="M35" s="220"/>
    </row>
    <row r="36" spans="1:13" ht="17.45" customHeight="1" x14ac:dyDescent="0.2">
      <c r="A36" s="215" t="s">
        <v>112</v>
      </c>
      <c r="B36" s="221"/>
      <c r="C36" s="209"/>
      <c r="D36" s="207"/>
      <c r="E36" s="207"/>
      <c r="F36" s="207"/>
      <c r="G36" s="207"/>
      <c r="H36" s="207"/>
      <c r="I36" s="207"/>
      <c r="J36" s="207"/>
      <c r="K36" s="207"/>
      <c r="L36" s="207"/>
      <c r="M36" s="207"/>
    </row>
    <row r="37" spans="1:13" ht="17.45" customHeight="1" x14ac:dyDescent="0.2">
      <c r="A37" s="215" t="s">
        <v>36</v>
      </c>
      <c r="B37" s="221"/>
      <c r="C37" s="209"/>
      <c r="D37" s="207"/>
      <c r="E37" s="222"/>
      <c r="F37" s="222"/>
      <c r="G37" s="222"/>
      <c r="H37" s="222"/>
      <c r="I37" s="222"/>
      <c r="J37" s="207"/>
      <c r="K37" s="207"/>
      <c r="L37" s="207"/>
      <c r="M37" s="207"/>
    </row>
    <row r="38" spans="1:13" x14ac:dyDescent="0.2">
      <c r="A38" s="514"/>
      <c r="B38" s="515"/>
      <c r="C38" s="515"/>
      <c r="D38" s="515"/>
      <c r="E38" s="515"/>
      <c r="F38" s="515"/>
      <c r="G38" s="515"/>
      <c r="H38" s="515"/>
      <c r="I38" s="515"/>
      <c r="J38" s="515"/>
      <c r="K38" s="515"/>
      <c r="L38" s="515"/>
      <c r="M38" s="516"/>
    </row>
    <row r="39" spans="1:13" ht="16.5" customHeight="1" x14ac:dyDescent="0.2">
      <c r="A39" s="211"/>
      <c r="B39" s="212">
        <v>41287</v>
      </c>
      <c r="C39" s="212">
        <v>41318</v>
      </c>
      <c r="D39" s="212">
        <v>41346</v>
      </c>
      <c r="E39" s="212">
        <v>41377</v>
      </c>
      <c r="F39" s="212">
        <v>41407</v>
      </c>
      <c r="G39" s="212">
        <v>41438</v>
      </c>
      <c r="H39" s="212">
        <v>41468</v>
      </c>
      <c r="I39" s="212">
        <v>41499</v>
      </c>
      <c r="J39" s="212">
        <v>41530</v>
      </c>
      <c r="K39" s="212">
        <v>41560</v>
      </c>
      <c r="L39" s="212">
        <v>41591</v>
      </c>
      <c r="M39" s="212">
        <v>41621</v>
      </c>
    </row>
    <row r="40" spans="1:13" ht="26.45" customHeight="1" x14ac:dyDescent="0.2">
      <c r="A40" s="197" t="s">
        <v>92</v>
      </c>
      <c r="B40" s="502"/>
      <c r="C40" s="503"/>
      <c r="D40" s="503"/>
      <c r="E40" s="503"/>
      <c r="F40" s="503"/>
      <c r="G40" s="503"/>
      <c r="H40" s="503"/>
      <c r="I40" s="503"/>
      <c r="J40" s="503"/>
      <c r="K40" s="503"/>
      <c r="L40" s="503"/>
      <c r="M40" s="504"/>
    </row>
    <row r="41" spans="1:13" ht="16.5" customHeight="1" x14ac:dyDescent="0.2">
      <c r="A41" s="223"/>
      <c r="B41" s="207"/>
      <c r="C41" s="207"/>
      <c r="D41" s="207"/>
      <c r="E41" s="207"/>
      <c r="F41" s="207"/>
      <c r="G41" s="207"/>
      <c r="H41" s="207"/>
      <c r="I41" s="207"/>
      <c r="J41" s="207"/>
      <c r="K41" s="207"/>
      <c r="L41" s="207"/>
      <c r="M41" s="207"/>
    </row>
    <row r="42" spans="1:13" ht="16.5" customHeight="1" x14ac:dyDescent="0.2">
      <c r="A42" s="223"/>
      <c r="B42" s="207"/>
      <c r="C42" s="207"/>
      <c r="D42" s="207"/>
      <c r="E42" s="207"/>
      <c r="F42" s="207"/>
      <c r="G42" s="207"/>
      <c r="H42" s="207"/>
      <c r="I42" s="207"/>
      <c r="J42" s="207"/>
      <c r="K42" s="207"/>
      <c r="L42" s="207"/>
      <c r="M42" s="207"/>
    </row>
    <row r="43" spans="1:13" ht="16.5" customHeight="1" x14ac:dyDescent="0.2">
      <c r="A43" s="223"/>
      <c r="B43" s="207"/>
      <c r="C43" s="207"/>
      <c r="D43" s="207"/>
      <c r="E43" s="207"/>
      <c r="F43" s="207"/>
      <c r="G43" s="207"/>
      <c r="H43" s="207"/>
      <c r="I43" s="207"/>
      <c r="J43" s="207"/>
      <c r="K43" s="207"/>
      <c r="L43" s="207"/>
      <c r="M43" s="207"/>
    </row>
    <row r="44" spans="1:13" x14ac:dyDescent="0.2">
      <c r="A44" s="514"/>
      <c r="B44" s="515"/>
      <c r="C44" s="515"/>
      <c r="D44" s="515"/>
      <c r="E44" s="515"/>
      <c r="F44" s="515"/>
      <c r="G44" s="515"/>
      <c r="H44" s="515"/>
      <c r="I44" s="515"/>
      <c r="J44" s="515"/>
      <c r="K44" s="515"/>
      <c r="L44" s="515"/>
      <c r="M44" s="516"/>
    </row>
    <row r="45" spans="1:13" ht="15.75" customHeight="1" x14ac:dyDescent="0.2">
      <c r="A45" s="211"/>
      <c r="B45" s="212">
        <v>41287</v>
      </c>
      <c r="C45" s="212">
        <v>41318</v>
      </c>
      <c r="D45" s="212">
        <v>41346</v>
      </c>
      <c r="E45" s="212">
        <v>41377</v>
      </c>
      <c r="F45" s="212">
        <v>41407</v>
      </c>
      <c r="G45" s="212">
        <v>41438</v>
      </c>
      <c r="H45" s="212">
        <v>41468</v>
      </c>
      <c r="I45" s="212">
        <v>41499</v>
      </c>
      <c r="J45" s="212">
        <v>41530</v>
      </c>
      <c r="K45" s="212">
        <v>41560</v>
      </c>
      <c r="L45" s="212">
        <v>41591</v>
      </c>
      <c r="M45" s="212">
        <v>41621</v>
      </c>
    </row>
    <row r="46" spans="1:13" ht="26.45" customHeight="1" x14ac:dyDescent="0.2">
      <c r="A46" s="197" t="s">
        <v>92</v>
      </c>
      <c r="B46" s="502"/>
      <c r="C46" s="503"/>
      <c r="D46" s="503"/>
      <c r="E46" s="503"/>
      <c r="F46" s="503"/>
      <c r="G46" s="503"/>
      <c r="H46" s="503"/>
      <c r="I46" s="503"/>
      <c r="J46" s="503"/>
      <c r="K46" s="503"/>
      <c r="L46" s="503"/>
      <c r="M46" s="504"/>
    </row>
    <row r="47" spans="1:13" ht="15.75" customHeight="1" x14ac:dyDescent="0.2">
      <c r="A47" s="223"/>
      <c r="B47" s="207"/>
      <c r="C47" s="207"/>
      <c r="D47" s="207"/>
      <c r="E47" s="207"/>
      <c r="F47" s="207"/>
      <c r="G47" s="207"/>
      <c r="H47" s="207"/>
      <c r="I47" s="207"/>
      <c r="J47" s="207"/>
      <c r="K47" s="207"/>
      <c r="L47" s="207"/>
      <c r="M47" s="207"/>
    </row>
    <row r="48" spans="1:13" ht="15.75" customHeight="1" x14ac:dyDescent="0.2">
      <c r="A48" s="223"/>
      <c r="B48" s="207"/>
      <c r="C48" s="207"/>
      <c r="D48" s="207"/>
      <c r="E48" s="207"/>
      <c r="F48" s="207"/>
      <c r="G48" s="207"/>
      <c r="H48" s="207"/>
      <c r="I48" s="207"/>
      <c r="J48" s="207"/>
      <c r="K48" s="207"/>
      <c r="L48" s="207"/>
      <c r="M48" s="207"/>
    </row>
    <row r="49" spans="1:13" ht="15.75" customHeight="1" x14ac:dyDescent="0.2">
      <c r="A49" s="223"/>
      <c r="B49" s="207"/>
      <c r="C49" s="207"/>
      <c r="D49" s="207"/>
      <c r="E49" s="207"/>
      <c r="F49" s="207"/>
      <c r="G49" s="207"/>
      <c r="H49" s="207"/>
      <c r="I49" s="207"/>
      <c r="J49" s="207"/>
      <c r="K49" s="207"/>
      <c r="L49" s="207"/>
      <c r="M49" s="207"/>
    </row>
    <row r="50" spans="1:13" ht="15.75" customHeight="1" x14ac:dyDescent="0.2">
      <c r="A50" s="223"/>
      <c r="B50" s="207"/>
      <c r="C50" s="207"/>
      <c r="D50" s="207"/>
      <c r="E50" s="207"/>
      <c r="F50" s="207"/>
      <c r="G50" s="207"/>
      <c r="H50" s="207"/>
      <c r="I50" s="207"/>
      <c r="J50" s="207"/>
      <c r="K50" s="207"/>
      <c r="L50" s="207"/>
      <c r="M50" s="207"/>
    </row>
    <row r="51" spans="1:13" ht="15.75" customHeight="1" x14ac:dyDescent="0.2">
      <c r="A51" s="223"/>
      <c r="B51" s="207"/>
      <c r="C51" s="207"/>
      <c r="D51" s="207"/>
      <c r="E51" s="207"/>
      <c r="F51" s="207"/>
      <c r="G51" s="207"/>
      <c r="H51" s="207"/>
      <c r="I51" s="207"/>
      <c r="J51" s="207"/>
      <c r="K51" s="207"/>
      <c r="L51" s="207"/>
      <c r="M51" s="207"/>
    </row>
    <row r="52" spans="1:13" ht="15.75" customHeight="1" x14ac:dyDescent="0.2">
      <c r="A52" s="223"/>
      <c r="B52" s="207"/>
      <c r="C52" s="207"/>
      <c r="D52" s="207"/>
      <c r="E52" s="207"/>
      <c r="F52" s="207"/>
      <c r="G52" s="207"/>
      <c r="H52" s="207"/>
      <c r="I52" s="207"/>
      <c r="J52" s="207"/>
      <c r="K52" s="207"/>
      <c r="L52" s="207"/>
      <c r="M52" s="207"/>
    </row>
    <row r="53" spans="1:13" ht="15.75" customHeight="1" x14ac:dyDescent="0.2">
      <c r="A53" s="223"/>
      <c r="B53" s="207"/>
      <c r="C53" s="207"/>
      <c r="D53" s="207"/>
      <c r="E53" s="207"/>
      <c r="F53" s="207"/>
      <c r="G53" s="207"/>
      <c r="H53" s="207"/>
      <c r="I53" s="207"/>
      <c r="J53" s="207"/>
      <c r="K53" s="207"/>
      <c r="L53" s="207"/>
      <c r="M53" s="207"/>
    </row>
    <row r="54" spans="1:13" ht="15.75" customHeight="1" x14ac:dyDescent="0.2">
      <c r="A54" s="223"/>
      <c r="B54" s="207"/>
      <c r="C54" s="207"/>
      <c r="D54" s="207"/>
      <c r="E54" s="207"/>
      <c r="F54" s="207"/>
      <c r="G54" s="207"/>
      <c r="H54" s="207"/>
      <c r="I54" s="207"/>
      <c r="J54" s="207"/>
      <c r="K54" s="207"/>
      <c r="L54" s="207"/>
      <c r="M54" s="207"/>
    </row>
  </sheetData>
  <mergeCells count="15">
    <mergeCell ref="B29:M29"/>
    <mergeCell ref="B34:M34"/>
    <mergeCell ref="B40:M40"/>
    <mergeCell ref="B46:M46"/>
    <mergeCell ref="A11:M11"/>
    <mergeCell ref="A26:M26"/>
    <mergeCell ref="A38:M38"/>
    <mergeCell ref="A44:M44"/>
    <mergeCell ref="A31:M31"/>
    <mergeCell ref="B33:M33"/>
    <mergeCell ref="B5:M5"/>
    <mergeCell ref="B20:M20"/>
    <mergeCell ref="B28:M28"/>
    <mergeCell ref="B6:M6"/>
    <mergeCell ref="B21:M21"/>
  </mergeCells>
  <dataValidations count="3">
    <dataValidation type="list" allowBlank="1" showInputMessage="1" showErrorMessage="1" sqref="B12">
      <formula1>HealthTopics</formula1>
    </dataValidation>
    <dataValidation type="list" allowBlank="1" showInputMessage="1" showErrorMessage="1" sqref="B16">
      <formula1>INDIRECT(SUBSTITUTE(#REF!&amp;B16," ",""))</formula1>
    </dataValidation>
    <dataValidation type="list" allowBlank="1" showInputMessage="1" showErrorMessage="1" sqref="B14">
      <formula1>INDIRECT(#REF!)</formula1>
    </dataValidation>
  </dataValidations>
  <pageMargins left="0.75" right="0.75" top="1" bottom="1" header="0.5" footer="0.5"/>
  <pageSetup paperSize="7"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FI594"/>
  <sheetViews>
    <sheetView tabSelected="1" workbookViewId="0">
      <selection activeCell="U6" sqref="U6"/>
    </sheetView>
  </sheetViews>
  <sheetFormatPr defaultColWidth="8.85546875" defaultRowHeight="12.75" x14ac:dyDescent="0.2"/>
  <cols>
    <col min="9" max="9" width="8.42578125" customWidth="1"/>
    <col min="10" max="10" width="8.5703125" hidden="1" customWidth="1"/>
  </cols>
  <sheetData>
    <row r="1" spans="1:165" ht="54.75" customHeight="1" x14ac:dyDescent="0.2">
      <c r="A1" s="521" t="s">
        <v>392</v>
      </c>
      <c r="B1" s="521"/>
      <c r="C1" s="521"/>
      <c r="D1" s="521"/>
      <c r="E1" s="521"/>
      <c r="F1" s="521"/>
      <c r="G1" s="521"/>
      <c r="H1" s="521"/>
      <c r="I1" s="521"/>
      <c r="J1" s="521"/>
      <c r="K1" s="521"/>
      <c r="L1" s="521"/>
      <c r="M1" s="521"/>
      <c r="N1" s="521"/>
      <c r="O1" s="521"/>
      <c r="P1" s="521"/>
    </row>
    <row r="2" spans="1:165" ht="18" x14ac:dyDescent="0.25">
      <c r="A2" s="520" t="s">
        <v>113</v>
      </c>
      <c r="B2" s="520"/>
      <c r="C2" s="520"/>
      <c r="D2" s="520"/>
      <c r="E2" s="520"/>
      <c r="F2" s="520"/>
      <c r="G2" s="520"/>
      <c r="H2" s="520"/>
      <c r="I2" s="520"/>
      <c r="J2" s="8"/>
      <c r="K2" s="8"/>
      <c r="L2" s="8"/>
      <c r="M2" s="8"/>
      <c r="N2" s="8"/>
      <c r="O2" s="8"/>
      <c r="P2" s="8"/>
      <c r="Q2" s="8"/>
      <c r="R2" s="8"/>
      <c r="S2" s="304"/>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row>
    <row r="3" spans="1:165" x14ac:dyDescent="0.2">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row>
    <row r="4" spans="1:165" ht="20.25" x14ac:dyDescent="0.3">
      <c r="A4" s="8"/>
      <c r="B4" s="8"/>
      <c r="C4" s="8"/>
      <c r="D4" s="8"/>
      <c r="E4" s="8"/>
      <c r="F4" s="8"/>
      <c r="G4" s="8"/>
      <c r="H4" s="8"/>
      <c r="I4" s="8"/>
      <c r="J4" s="8"/>
      <c r="K4" s="8"/>
      <c r="L4" s="8"/>
      <c r="M4" s="467" t="s">
        <v>385</v>
      </c>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row>
    <row r="5" spans="1:165" ht="20.25" x14ac:dyDescent="0.3">
      <c r="A5" s="8"/>
      <c r="B5" s="8"/>
      <c r="C5" s="8"/>
      <c r="D5" s="8"/>
      <c r="E5" s="8"/>
      <c r="F5" s="8"/>
      <c r="G5" s="8"/>
      <c r="H5" s="8"/>
      <c r="I5" s="8"/>
      <c r="J5" s="8"/>
      <c r="K5" s="8"/>
      <c r="L5" s="8"/>
      <c r="M5" s="469" t="s">
        <v>391</v>
      </c>
      <c r="N5" s="331"/>
      <c r="O5" s="331"/>
      <c r="P5" s="499"/>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row>
    <row r="6" spans="1:165" ht="20.25" x14ac:dyDescent="0.3">
      <c r="A6" s="8"/>
      <c r="B6" s="8"/>
      <c r="C6" s="8"/>
      <c r="D6" s="8"/>
      <c r="E6" s="8"/>
      <c r="F6" s="8"/>
      <c r="G6" s="8"/>
      <c r="H6" s="8"/>
      <c r="I6" s="8"/>
      <c r="J6" s="8"/>
      <c r="K6" s="8"/>
      <c r="L6" s="8"/>
      <c r="M6" s="323" t="s">
        <v>114</v>
      </c>
      <c r="N6" s="324"/>
      <c r="O6" s="324"/>
      <c r="P6" s="324"/>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row>
    <row r="7" spans="1:165" ht="20.25" x14ac:dyDescent="0.3">
      <c r="A7" s="8"/>
      <c r="B7" s="8"/>
      <c r="C7" s="8"/>
      <c r="D7" s="8"/>
      <c r="E7" s="8"/>
      <c r="F7" s="8"/>
      <c r="G7" s="8"/>
      <c r="H7" s="8"/>
      <c r="I7" s="8"/>
      <c r="J7" s="8"/>
      <c r="K7" s="8"/>
      <c r="L7" s="8"/>
      <c r="M7" s="325" t="s">
        <v>195</v>
      </c>
      <c r="N7" s="326"/>
      <c r="O7" s="326"/>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row>
    <row r="8" spans="1:165" ht="20.25" x14ac:dyDescent="0.3">
      <c r="A8" s="8"/>
      <c r="B8" s="8"/>
      <c r="C8" s="8"/>
      <c r="D8" s="8"/>
      <c r="E8" s="8"/>
      <c r="F8" s="8"/>
      <c r="G8" s="8"/>
      <c r="H8" s="8"/>
      <c r="I8" s="8"/>
      <c r="J8" s="8"/>
      <c r="K8" s="8"/>
      <c r="L8" s="8"/>
      <c r="M8" s="327" t="s">
        <v>211</v>
      </c>
      <c r="N8" s="328"/>
      <c r="O8" s="32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row>
    <row r="9" spans="1:165" ht="20.25" x14ac:dyDescent="0.3">
      <c r="A9" s="8"/>
      <c r="B9" s="8"/>
      <c r="C9" s="8"/>
      <c r="D9" s="8"/>
      <c r="E9" s="8"/>
      <c r="F9" s="8"/>
      <c r="G9" s="8"/>
      <c r="H9" s="8"/>
      <c r="I9" s="8"/>
      <c r="J9" s="8"/>
      <c r="K9" s="8"/>
      <c r="L9" s="8"/>
      <c r="M9" s="329" t="s">
        <v>241</v>
      </c>
      <c r="N9" s="330"/>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row>
    <row r="10" spans="1:165" ht="20.25" x14ac:dyDescent="0.3">
      <c r="A10" s="8"/>
      <c r="B10" s="8"/>
      <c r="C10" s="8"/>
      <c r="D10" s="8"/>
      <c r="E10" s="8"/>
      <c r="F10" s="8"/>
      <c r="G10" s="8"/>
      <c r="H10" s="8"/>
      <c r="I10" s="8"/>
      <c r="J10" s="8"/>
      <c r="K10" s="8"/>
      <c r="L10" s="8"/>
      <c r="M10" s="316" t="s">
        <v>193</v>
      </c>
      <c r="N10" s="317"/>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row>
    <row r="11" spans="1:165" ht="20.25" x14ac:dyDescent="0.3">
      <c r="A11" s="8"/>
      <c r="B11" s="8"/>
      <c r="C11" s="8"/>
      <c r="D11" s="8"/>
      <c r="E11" s="8"/>
      <c r="F11" s="8"/>
      <c r="G11" s="8"/>
      <c r="H11" s="8"/>
      <c r="I11" s="8"/>
      <c r="J11" s="8"/>
      <c r="K11" s="8"/>
      <c r="L11" s="8"/>
      <c r="M11" s="314" t="s">
        <v>328</v>
      </c>
      <c r="N11" s="315"/>
      <c r="O11" s="315"/>
      <c r="P11" s="315"/>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row>
    <row r="12" spans="1:165" ht="20.25" x14ac:dyDescent="0.3">
      <c r="A12" s="8"/>
      <c r="B12" s="8"/>
      <c r="C12" s="8"/>
      <c r="D12" s="8"/>
      <c r="E12" s="8"/>
      <c r="F12" s="8"/>
      <c r="G12" s="8"/>
      <c r="H12" s="8"/>
      <c r="I12" s="8"/>
      <c r="J12" s="8"/>
      <c r="K12" s="8"/>
      <c r="L12" s="8"/>
      <c r="M12" s="468" t="s">
        <v>384</v>
      </c>
      <c r="N12" s="318"/>
      <c r="O12" s="31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row>
    <row r="13" spans="1:165" ht="20.25" x14ac:dyDescent="0.3">
      <c r="A13" s="8"/>
      <c r="B13" s="8"/>
      <c r="C13" s="8"/>
      <c r="D13" s="8"/>
      <c r="E13" s="8"/>
      <c r="F13" s="8"/>
      <c r="G13" s="8"/>
      <c r="H13" s="8"/>
      <c r="I13" s="8"/>
      <c r="J13" s="8"/>
      <c r="L13" s="8"/>
      <c r="M13" s="313"/>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row>
    <row r="14" spans="1:165" x14ac:dyDescent="0.2">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row>
    <row r="15" spans="1:165" x14ac:dyDescent="0.2">
      <c r="A15" s="8"/>
      <c r="B15" s="8"/>
      <c r="C15" s="8"/>
      <c r="D15" s="8"/>
      <c r="E15" s="8"/>
      <c r="F15" s="8"/>
      <c r="G15" s="8"/>
      <c r="H15" s="8"/>
      <c r="I15" s="8"/>
      <c r="J15" s="8"/>
      <c r="K15" s="8"/>
      <c r="L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row>
    <row r="16" spans="1:165"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row>
    <row r="17" spans="1:165"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row>
    <row r="18" spans="1:165"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row>
    <row r="19" spans="1:165"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row>
    <row r="20" spans="1:165"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row>
    <row r="21" spans="1:165"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row>
    <row r="22" spans="1:165"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row>
    <row r="23" spans="1:165"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row>
    <row r="24" spans="1:165"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row>
    <row r="25" spans="1:165"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row>
    <row r="26" spans="1:165"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row>
    <row r="27" spans="1:165"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row>
    <row r="28" spans="1:165"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row>
    <row r="29" spans="1:165"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row>
    <row r="30" spans="1:165"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row>
    <row r="31" spans="1:165"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row>
    <row r="32" spans="1:165"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row>
    <row r="33" spans="1:165" x14ac:dyDescent="0.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row>
    <row r="34" spans="1:165" x14ac:dyDescent="0.2">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row>
    <row r="35" spans="1:165"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row>
    <row r="36" spans="1:165" x14ac:dyDescent="0.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row>
    <row r="37" spans="1:165"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row>
    <row r="38" spans="1:165"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row>
    <row r="39" spans="1:16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row>
    <row r="40" spans="1:16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row>
    <row r="41" spans="1:165"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row>
    <row r="42" spans="1:165"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row>
    <row r="43" spans="1:165"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row>
    <row r="44" spans="1:165"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row>
    <row r="45" spans="1:165"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row>
    <row r="46" spans="1:165"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row>
    <row r="47" spans="1:165"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row>
    <row r="48" spans="1:165"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row>
    <row r="49" spans="1:165"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row>
    <row r="50" spans="1:165"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row>
    <row r="51" spans="1:165"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row>
    <row r="52" spans="1:165"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row>
    <row r="53" spans="1:165"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row>
    <row r="54" spans="1:165"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row>
    <row r="55" spans="1:165"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row>
    <row r="56" spans="1:165"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row>
    <row r="57" spans="1:165"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row>
    <row r="58" spans="1:165"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row>
    <row r="59" spans="1:165"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row>
    <row r="60" spans="1:165"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row>
    <row r="61" spans="1:165"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row>
    <row r="62" spans="1:165"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row>
    <row r="63" spans="1:165"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row>
    <row r="64" spans="1:165"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row>
    <row r="65" spans="1:165"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row>
    <row r="66" spans="1:165"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row>
    <row r="67" spans="1:165"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row>
    <row r="68" spans="1:165"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row>
    <row r="69" spans="1:165"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row>
    <row r="70" spans="1:165"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row>
    <row r="71" spans="1:165"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row>
    <row r="72" spans="1:165"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row>
    <row r="73" spans="1:165"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row>
    <row r="74" spans="1:165"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row>
    <row r="75" spans="1:165"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row>
    <row r="76" spans="1:165"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row>
    <row r="77" spans="1:165"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row>
    <row r="78" spans="1:165"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row>
    <row r="79" spans="1:165"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row>
    <row r="80" spans="1:165"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row>
    <row r="81" spans="1:165"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row>
    <row r="82" spans="1:165"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row>
    <row r="83" spans="1:165"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row>
    <row r="84" spans="1:165"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row>
    <row r="85" spans="1:165"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row>
    <row r="86" spans="1:165"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row>
    <row r="87" spans="1:165"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row>
    <row r="88" spans="1:165"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row>
    <row r="89" spans="1:165"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row>
    <row r="90" spans="1:165"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row>
    <row r="91" spans="1:165"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row>
    <row r="92" spans="1:165"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row>
    <row r="93" spans="1:165"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row>
    <row r="94" spans="1:165"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row>
    <row r="95" spans="1:165"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row>
    <row r="96" spans="1:165"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row>
    <row r="97" spans="1:165"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row>
    <row r="98" spans="1:165"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row>
    <row r="99" spans="1:165"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row>
    <row r="100" spans="1:165"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row>
    <row r="101" spans="1:165"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row>
    <row r="102" spans="1:165"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row>
    <row r="103" spans="1:165"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row>
    <row r="104" spans="1:165"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row>
    <row r="105" spans="1:165"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row>
    <row r="106" spans="1:165"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row>
    <row r="107" spans="1:165"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row>
    <row r="108" spans="1:165"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row>
    <row r="109" spans="1:165"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row>
    <row r="110" spans="1:165"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row>
    <row r="111" spans="1:165"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row>
    <row r="112" spans="1:165"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row>
    <row r="113" spans="1:165"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row>
    <row r="114" spans="1:165"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row>
    <row r="115" spans="1:165"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row>
    <row r="116" spans="1:165"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row>
    <row r="117" spans="1:165"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row>
    <row r="118" spans="1:165"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row>
    <row r="119" spans="1:165"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row>
    <row r="120" spans="1:165"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row>
    <row r="121" spans="1:165"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row>
    <row r="122" spans="1:165"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row>
    <row r="123" spans="1:165"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row>
    <row r="124" spans="1:165"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row>
    <row r="125" spans="1:165"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row>
    <row r="126" spans="1:165"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row>
    <row r="127" spans="1:165"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row>
    <row r="128" spans="1:165"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row>
    <row r="129" spans="1:165"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row>
    <row r="130" spans="1:165"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row>
    <row r="131" spans="1:165"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row>
    <row r="132" spans="1:165"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row>
    <row r="133" spans="1:165"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row>
    <row r="134" spans="1:165"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row>
    <row r="135" spans="1:165"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row>
    <row r="136" spans="1:165"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row>
    <row r="137" spans="1:165"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row>
    <row r="138" spans="1:165"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row>
    <row r="139" spans="1:165"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row>
    <row r="140" spans="1:165"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row>
    <row r="141" spans="1:165"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row>
    <row r="142" spans="1:165"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row>
    <row r="143" spans="1:165"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row>
    <row r="144" spans="1:165"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row>
    <row r="145" spans="1:165"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row>
    <row r="146" spans="1:165"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row>
    <row r="147" spans="1:165"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row>
    <row r="148" spans="1:165"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row>
    <row r="149" spans="1:165"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row>
    <row r="150" spans="1:165"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row>
    <row r="151" spans="1:165"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row>
    <row r="152" spans="1:165"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row>
    <row r="153" spans="1:165"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row>
    <row r="154" spans="1:165"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row>
    <row r="155" spans="1:165"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row>
    <row r="156" spans="1:165"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row>
    <row r="157" spans="1:165"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row>
    <row r="158" spans="1:165"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row>
    <row r="159" spans="1:165"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row>
    <row r="160" spans="1:165"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row>
    <row r="161" spans="1:165"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row>
    <row r="162" spans="1:165"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row>
    <row r="163" spans="1:165"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row>
    <row r="164" spans="1:165"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row>
    <row r="165" spans="1:165"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row>
    <row r="166" spans="1:165"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row>
    <row r="167" spans="1:165"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row>
    <row r="168" spans="1:165"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row>
    <row r="169" spans="1:165"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row>
    <row r="170" spans="1:165"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row>
    <row r="171" spans="1:165"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row>
    <row r="172" spans="1:165"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row>
    <row r="173" spans="1:165"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row>
    <row r="174" spans="1:165"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row>
    <row r="175" spans="1:165"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row>
    <row r="176" spans="1:165"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row>
    <row r="177" spans="1:165"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row>
    <row r="178" spans="1:165"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row>
    <row r="179" spans="1:165"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row>
    <row r="180" spans="1:165"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row>
    <row r="181" spans="1:165"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row>
    <row r="182" spans="1:165"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row>
    <row r="183" spans="1:165"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row>
    <row r="184" spans="1:165"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row>
    <row r="185" spans="1:165"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row>
    <row r="186" spans="1:165"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row>
    <row r="187" spans="1:165"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row>
    <row r="188" spans="1:165"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row>
    <row r="189" spans="1:165"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row>
    <row r="190" spans="1:165"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row>
    <row r="191" spans="1:165"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row>
    <row r="192" spans="1:165"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row>
    <row r="193" spans="1:165"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row>
    <row r="194" spans="1:165"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row>
    <row r="195" spans="1:165"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row>
    <row r="196" spans="1:165"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row>
    <row r="197" spans="1:165"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row>
    <row r="198" spans="1:165"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row>
    <row r="199" spans="1:165"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row>
    <row r="200" spans="1:165"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row>
    <row r="201" spans="1:165"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row>
    <row r="202" spans="1:165"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row>
    <row r="203" spans="1:165"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row>
    <row r="204" spans="1:165"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row>
    <row r="205" spans="1:165"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row>
    <row r="206" spans="1:165"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row>
    <row r="207" spans="1:165"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row>
    <row r="208" spans="1:165"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row>
    <row r="209" spans="1:165"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row>
    <row r="210" spans="1:165"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row>
    <row r="211" spans="1:165"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row>
    <row r="212" spans="1:165"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row>
    <row r="213" spans="1:165"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row>
    <row r="214" spans="1:165"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row>
    <row r="215" spans="1:165"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row>
    <row r="216" spans="1:165"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row>
    <row r="217" spans="1:165"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row>
    <row r="218" spans="1:165"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row>
    <row r="219" spans="1:165"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row>
    <row r="220" spans="1:165"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row>
    <row r="221" spans="1:165"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row>
    <row r="222" spans="1:165"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row>
    <row r="223" spans="1:165"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row>
    <row r="224" spans="1:165"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row>
    <row r="225" spans="1:165"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row>
    <row r="226" spans="1:165"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row>
    <row r="227" spans="1:165"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row>
    <row r="228" spans="1:165"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row>
    <row r="229" spans="1:165"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row>
    <row r="230" spans="1:165"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row>
    <row r="231" spans="1:165"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row>
    <row r="232" spans="1:165"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row>
    <row r="233" spans="1:165"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row>
    <row r="234" spans="1:165"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row>
    <row r="235" spans="1:165"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row>
    <row r="236" spans="1:165"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row>
    <row r="237" spans="1:165"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row>
    <row r="238" spans="1:165"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row>
    <row r="239" spans="1:165"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row>
    <row r="240" spans="1:165"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row>
    <row r="241" spans="1:165"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row>
    <row r="242" spans="1:165"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row>
    <row r="243" spans="1:165"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row>
    <row r="244" spans="1:165"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row>
    <row r="245" spans="1:165"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row>
    <row r="246" spans="1:165"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row>
    <row r="247" spans="1:165"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row>
    <row r="248" spans="1:165"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row>
    <row r="249" spans="1:165"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row>
    <row r="250" spans="1:165"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row>
    <row r="251" spans="1:165"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row>
    <row r="252" spans="1:165"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row>
    <row r="253" spans="1:165"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row>
    <row r="254" spans="1:165"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row>
    <row r="255" spans="1:165"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row>
    <row r="256" spans="1:165"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row>
    <row r="257" spans="1:165"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row>
    <row r="258" spans="1:165"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row>
    <row r="259" spans="1:165"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row>
    <row r="260" spans="1:165"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row>
    <row r="261" spans="1:165"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row>
    <row r="262" spans="1:165"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row>
    <row r="263" spans="1:165"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row>
    <row r="264" spans="1:165"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row>
    <row r="265" spans="1:165"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row>
    <row r="266" spans="1:165"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row>
    <row r="267" spans="1:165"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row>
    <row r="268" spans="1:165"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row>
    <row r="269" spans="1:165"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row>
    <row r="270" spans="1:165"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row>
    <row r="271" spans="1:165"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row>
    <row r="272" spans="1:165"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row>
    <row r="273" spans="1:165"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row>
    <row r="274" spans="1:165"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row>
    <row r="275" spans="1:165"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row>
    <row r="276" spans="1:165"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row>
    <row r="277" spans="1:165"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row>
    <row r="278" spans="1:165"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row>
    <row r="279" spans="1:165"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row>
    <row r="280" spans="1:165"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row>
    <row r="281" spans="1:165"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row>
    <row r="282" spans="1:165"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row>
    <row r="283" spans="1:165"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row>
    <row r="284" spans="1:165"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row>
    <row r="285" spans="1:165"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row>
    <row r="286" spans="1:165"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row>
    <row r="287" spans="1:165"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row>
    <row r="288" spans="1:165"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row>
    <row r="289" spans="1:165"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row>
    <row r="290" spans="1:165"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row>
    <row r="291" spans="1:165"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row>
    <row r="292" spans="1:165"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row>
    <row r="293" spans="1:165"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row>
    <row r="294" spans="1:165"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row>
    <row r="295" spans="1:165"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row>
    <row r="296" spans="1:165"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row>
    <row r="297" spans="1:165"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row>
    <row r="298" spans="1:165"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row>
    <row r="299" spans="1:165"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row>
    <row r="300" spans="1:165"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row>
    <row r="301" spans="1:165"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row>
    <row r="302" spans="1:165"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row>
    <row r="303" spans="1:165"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row>
    <row r="304" spans="1:165"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row>
    <row r="305" spans="1:165"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row>
    <row r="306" spans="1:165"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row>
    <row r="307" spans="1:165"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row>
    <row r="308" spans="1:165"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row>
    <row r="309" spans="1:165"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row>
    <row r="310" spans="1:165"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row>
    <row r="311" spans="1:165"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row>
    <row r="312" spans="1:165"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row>
    <row r="313" spans="1:165"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row>
    <row r="314" spans="1:165"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row>
    <row r="315" spans="1:165"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row>
    <row r="316" spans="1:165"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row>
    <row r="317" spans="1:165"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row>
    <row r="318" spans="1:165"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row>
    <row r="319" spans="1:165"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row>
    <row r="320" spans="1:165"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row>
    <row r="321" spans="1:165"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row>
    <row r="322" spans="1:165"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row>
    <row r="323" spans="1:165"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row>
    <row r="324" spans="1:165"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row>
    <row r="325" spans="1:165"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row>
    <row r="326" spans="1:165"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row>
    <row r="327" spans="1:165"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row>
    <row r="328" spans="1:165"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row>
    <row r="329" spans="1:165"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row>
    <row r="330" spans="1:165"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row>
    <row r="331" spans="1:165"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row>
    <row r="332" spans="1:165"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row>
    <row r="333" spans="1:165"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row>
    <row r="334" spans="1:165"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row>
    <row r="335" spans="1:165"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row>
    <row r="336" spans="1:165"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row>
    <row r="337" spans="1:165"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row>
    <row r="338" spans="1:165"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row>
    <row r="339" spans="1:165"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row>
    <row r="340" spans="1:165"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row>
    <row r="341" spans="1:165"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row>
    <row r="342" spans="1:165"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row>
    <row r="343" spans="1:165"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row>
    <row r="344" spans="1:165"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row>
    <row r="345" spans="1:165"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row>
    <row r="346" spans="1:165"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row>
    <row r="347" spans="1:165"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row>
    <row r="348" spans="1:165"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row>
    <row r="349" spans="1:165"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row>
    <row r="350" spans="1:165"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row>
    <row r="351" spans="1:165"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row>
    <row r="352" spans="1:165"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row>
    <row r="353" spans="1:165"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row>
    <row r="354" spans="1:165"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row>
    <row r="355" spans="1:165"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row>
    <row r="356" spans="1:165"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row>
    <row r="357" spans="1:165"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row>
    <row r="358" spans="1:165"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row>
    <row r="359" spans="1:165"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row>
    <row r="360" spans="1:165"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row>
    <row r="361" spans="1:165"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row>
    <row r="362" spans="1:165"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row>
    <row r="363" spans="1:165"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row>
    <row r="364" spans="1:165"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row>
    <row r="365" spans="1:165"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row>
    <row r="366" spans="1:165"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row>
    <row r="367" spans="1:165"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row>
    <row r="368" spans="1:165"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row>
    <row r="369" spans="1:165"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row>
    <row r="370" spans="1:165"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row>
    <row r="371" spans="1:165"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row>
    <row r="372" spans="1:165"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row>
    <row r="373" spans="1:165"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row>
    <row r="374" spans="1:165"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row>
    <row r="375" spans="1:165"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row>
    <row r="376" spans="1:165"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row>
    <row r="377" spans="1:165"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row>
    <row r="378" spans="1:165"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row>
    <row r="379" spans="1:165"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row>
    <row r="380" spans="1:165"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row>
    <row r="381" spans="1:165"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row>
    <row r="382" spans="1:165"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row>
    <row r="383" spans="1:165"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row>
    <row r="384" spans="1:165"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row>
    <row r="385" spans="1:165"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row>
    <row r="386" spans="1:165"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row>
    <row r="387" spans="1:165"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row>
    <row r="388" spans="1:165"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row>
    <row r="389" spans="1:165"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row>
    <row r="390" spans="1:165"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row>
    <row r="391" spans="1:165"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row>
    <row r="392" spans="1:165"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row>
    <row r="393" spans="1:165"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row>
    <row r="394" spans="1:165"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row>
    <row r="395" spans="1:165"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row>
    <row r="396" spans="1:165"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row>
    <row r="397" spans="1:165"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row>
    <row r="398" spans="1:165"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row>
    <row r="399" spans="1:165"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row>
    <row r="400" spans="1:165"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row>
    <row r="401" spans="1:165"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row>
    <row r="402" spans="1:165"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row>
    <row r="403" spans="1:165"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row>
    <row r="404" spans="1:165"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row>
    <row r="405" spans="1:165"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row>
    <row r="406" spans="1:165"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row>
    <row r="407" spans="1:165"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row>
    <row r="408" spans="1:165"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row>
    <row r="409" spans="1:165"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row>
    <row r="410" spans="1:165"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row>
    <row r="411" spans="1:165"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row>
    <row r="412" spans="1:165"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row>
    <row r="413" spans="1:165"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row>
    <row r="414" spans="1:165"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row>
    <row r="415" spans="1:165"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row>
    <row r="416" spans="1:165"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row>
    <row r="417" spans="1:165"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row>
    <row r="418" spans="1:165"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row>
    <row r="419" spans="1:165"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row>
    <row r="420" spans="1:165"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row>
    <row r="421" spans="1:165"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row>
    <row r="422" spans="1:165"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row>
    <row r="423" spans="1:165"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row>
    <row r="424" spans="1:165"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row>
    <row r="425" spans="1:165"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row>
    <row r="426" spans="1:165"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row>
    <row r="427" spans="1:165"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row>
    <row r="428" spans="1:165"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row>
    <row r="429" spans="1:165"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row>
    <row r="430" spans="1:165"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row>
    <row r="431" spans="1:165"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row>
    <row r="432" spans="1:165"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row>
    <row r="433" spans="1:165"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row>
    <row r="434" spans="1:165"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row>
    <row r="435" spans="1:165"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row>
    <row r="436" spans="1:165"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row>
    <row r="437" spans="1:165"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row>
    <row r="438" spans="1:165"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row>
    <row r="439" spans="1:165"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row>
    <row r="440" spans="1:165"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row>
    <row r="441" spans="1:165"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row>
    <row r="442" spans="1:165"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row>
    <row r="443" spans="1:165"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row>
    <row r="444" spans="1:165"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row>
    <row r="445" spans="1:165"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row>
    <row r="446" spans="1:165"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row>
    <row r="447" spans="1:165"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row>
    <row r="448" spans="1:165"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row>
    <row r="449" spans="1:165"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row>
    <row r="450" spans="1:165"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row>
    <row r="451" spans="1:165"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row>
    <row r="452" spans="1:165"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row>
    <row r="453" spans="1:165"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row>
    <row r="454" spans="1:165"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row>
    <row r="455" spans="1:165"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row>
    <row r="456" spans="1:165"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row>
    <row r="457" spans="1:165"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row>
    <row r="458" spans="1:165"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row>
    <row r="459" spans="1:165"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row>
    <row r="460" spans="1:165"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row>
    <row r="461" spans="1:165"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row>
    <row r="462" spans="1:165"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row>
    <row r="463" spans="1:165"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row>
    <row r="464" spans="1:165"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row>
    <row r="465" spans="1:165"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row>
    <row r="466" spans="1:165"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row>
    <row r="467" spans="1:165"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row>
    <row r="468" spans="1:165"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row>
    <row r="469" spans="1:165"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row>
    <row r="470" spans="1:165"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row>
    <row r="471" spans="1:165"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row>
    <row r="472" spans="1:165"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row>
    <row r="473" spans="1:165"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row>
    <row r="474" spans="1:165"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row>
    <row r="475" spans="1:165"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row>
    <row r="476" spans="1:165"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row>
    <row r="477" spans="1:165"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row>
    <row r="478" spans="1:165"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row>
    <row r="479" spans="1:165"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row>
    <row r="480" spans="1:165"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row>
    <row r="481" spans="1:165"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row>
    <row r="482" spans="1:165"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row>
    <row r="483" spans="1:165"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row>
    <row r="484" spans="1:165"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row>
    <row r="485" spans="1:165"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row>
    <row r="486" spans="1:165"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row>
    <row r="487" spans="1:165"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row>
    <row r="488" spans="1:165"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row>
    <row r="489" spans="1:165"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row>
    <row r="490" spans="1:165"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row>
    <row r="491" spans="1:165"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row>
    <row r="492" spans="1:165"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row>
    <row r="493" spans="1:165"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row>
    <row r="494" spans="1:165"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row>
    <row r="495" spans="1:165"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row>
    <row r="496" spans="1:165"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row>
    <row r="497" spans="1:165"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row>
    <row r="498" spans="1:165"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row>
    <row r="499" spans="1:165"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row>
    <row r="500" spans="1:165"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row>
    <row r="501" spans="1:165"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row>
    <row r="502" spans="1:165"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row>
    <row r="503" spans="1:165"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row>
    <row r="504" spans="1:165"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row>
    <row r="505" spans="1:165"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row>
    <row r="506" spans="1:165"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row>
    <row r="507" spans="1:165"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row>
    <row r="508" spans="1:165"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row>
    <row r="509" spans="1:165"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row>
    <row r="510" spans="1:165"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row>
    <row r="511" spans="1:165"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row>
    <row r="512" spans="1:165"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row>
    <row r="513" spans="1:165"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row>
    <row r="514" spans="1:165"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row>
    <row r="515" spans="1:165"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row>
    <row r="516" spans="1:165"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row>
    <row r="517" spans="1:165"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row>
    <row r="518" spans="1:165"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row>
    <row r="519" spans="1:165"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row>
    <row r="520" spans="1:165"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row>
    <row r="521" spans="1:165"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row>
    <row r="522" spans="1:165"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row>
    <row r="523" spans="1:165"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row>
    <row r="524" spans="1:165"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row>
    <row r="525" spans="1:165"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row>
    <row r="526" spans="1:165"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row>
    <row r="527" spans="1:165"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row>
    <row r="528" spans="1:165"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row>
    <row r="529" spans="1:165"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row>
    <row r="530" spans="1:165"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row>
    <row r="531" spans="1:165"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row>
    <row r="532" spans="1:165"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row>
    <row r="533" spans="1:165"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row>
    <row r="534" spans="1:165"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row>
    <row r="535" spans="1:165"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row>
    <row r="536" spans="1:165"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row>
    <row r="537" spans="1:165"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row>
    <row r="538" spans="1:165"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row>
    <row r="539" spans="1:165"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row>
    <row r="540" spans="1:165"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row>
    <row r="541" spans="1:165"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row>
    <row r="542" spans="1:165"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row>
    <row r="543" spans="1:165"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row>
    <row r="544" spans="1:165"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row>
    <row r="545" spans="1:165"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row>
    <row r="546" spans="1:165"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row>
    <row r="547" spans="1:165"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row>
    <row r="548" spans="1:165"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row>
    <row r="549" spans="1:165"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row>
    <row r="550" spans="1:165"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row>
    <row r="551" spans="1:165"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row>
    <row r="552" spans="1:165"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row>
    <row r="553" spans="1:165"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row>
    <row r="554" spans="1:165"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row>
    <row r="555" spans="1:165"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row>
    <row r="556" spans="1:165"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row>
    <row r="557" spans="1:165"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row>
    <row r="558" spans="1:165"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row>
    <row r="559" spans="1:165"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row>
    <row r="560" spans="1:165"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row>
    <row r="561" spans="1:165"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row>
    <row r="562" spans="1:165"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row>
    <row r="563" spans="1:165"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row>
    <row r="564" spans="1:165"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row>
    <row r="565" spans="1:165"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row>
    <row r="566" spans="1:165"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row>
    <row r="567" spans="1:165"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row>
    <row r="568" spans="1:165"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row>
    <row r="569" spans="1:165"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row>
    <row r="570" spans="1:165"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row>
    <row r="571" spans="1:165"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row>
    <row r="572" spans="1:165"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row>
    <row r="573" spans="1:165"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row>
    <row r="574" spans="1:165"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row>
    <row r="575" spans="1:165"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row>
    <row r="576" spans="1:165"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row>
    <row r="577" spans="1:165"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row>
    <row r="578" spans="1:165"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row>
    <row r="579" spans="1:165"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row>
    <row r="580" spans="1:165"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row>
    <row r="581" spans="1:165"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row>
    <row r="582" spans="1:165"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row>
    <row r="583" spans="1:165"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row>
    <row r="584" spans="1:165"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row>
    <row r="585" spans="1:165"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row>
    <row r="586" spans="1:165"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row>
    <row r="587" spans="1:165"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row>
    <row r="588" spans="1:165"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row>
    <row r="589" spans="1:165"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row>
    <row r="590" spans="1:165"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row>
    <row r="591" spans="1:165"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row>
    <row r="592" spans="1:165"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row>
    <row r="593" spans="1:165"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row>
    <row r="594" spans="1:165" x14ac:dyDescent="0.2">
      <c r="U594" s="8"/>
    </row>
  </sheetData>
  <mergeCells count="2">
    <mergeCell ref="A2:I2"/>
    <mergeCell ref="A1:P1"/>
  </mergeCells>
  <hyperlinks>
    <hyperlink ref="M6" location="'Direct Operating Costs'!A1" display="Direct Operating Costs"/>
    <hyperlink ref="M7" location="'Other Direct Costs'!A1" display="Other Direct Costs"/>
    <hyperlink ref="M8" location="'Administrative Costs'!A1" display="Administrative Costs"/>
    <hyperlink ref="M9" location="'Capital Costs'!A1" display="Capital Costs"/>
    <hyperlink ref="M10" location="'Total Costs'!A1" display="Total Costs"/>
    <hyperlink ref="M11" location="'Pay Rates Sheet (Optional)'!A1" display="Pay Rates Sheet (Optional)"/>
    <hyperlink ref="M12" location="'Costs Benefits Beta'!A1" display="Costs-Benefits Beta!A1"/>
    <hyperlink ref="M5" location="'Restroom Costs Inventory'!A1" display="Restroom Inventory"/>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2:S17"/>
  <sheetViews>
    <sheetView zoomScale="115" zoomScaleNormal="115" zoomScalePageLayoutView="115" workbookViewId="0">
      <pane xSplit="2" ySplit="4" topLeftCell="C11" activePane="bottomRight" state="frozen"/>
      <selection pane="topRight" activeCell="C1" sqref="C1"/>
      <selection pane="bottomLeft" activeCell="A5" sqref="A5"/>
      <selection pane="bottomRight"/>
    </sheetView>
  </sheetViews>
  <sheetFormatPr defaultColWidth="8.5703125" defaultRowHeight="12.75" x14ac:dyDescent="0.2"/>
  <cols>
    <col min="1" max="1" width="10.5703125" style="39" bestFit="1" customWidth="1"/>
    <col min="2" max="2" width="18.42578125" style="39" customWidth="1"/>
    <col min="3" max="4" width="13.42578125" style="39" customWidth="1"/>
    <col min="5" max="5" width="11.85546875" style="39" customWidth="1"/>
    <col min="6" max="7" width="8.5703125" style="39"/>
    <col min="8" max="8" width="9.5703125" style="39" customWidth="1"/>
    <col min="9" max="11" width="8.5703125" style="39"/>
    <col min="12" max="12" width="11.5703125" style="39" customWidth="1"/>
    <col min="13" max="13" width="10.85546875" style="39" customWidth="1"/>
    <col min="14" max="15" width="12.85546875" style="39" customWidth="1"/>
    <col min="16" max="16" width="10.85546875" style="39" customWidth="1"/>
    <col min="17" max="16384" width="8.5703125" style="39"/>
  </cols>
  <sheetData>
    <row r="2" spans="1:19" ht="20.25" x14ac:dyDescent="0.3">
      <c r="A2" s="113" t="s">
        <v>115</v>
      </c>
    </row>
    <row r="3" spans="1:19" ht="12.75" customHeight="1" x14ac:dyDescent="0.3">
      <c r="A3" s="113"/>
    </row>
    <row r="4" spans="1:19" ht="38.25" x14ac:dyDescent="0.2">
      <c r="A4" s="332" t="s">
        <v>116</v>
      </c>
      <c r="B4" s="332" t="s">
        <v>117</v>
      </c>
      <c r="C4" s="333" t="s">
        <v>118</v>
      </c>
      <c r="D4" s="333" t="s">
        <v>119</v>
      </c>
      <c r="E4" s="333" t="s">
        <v>120</v>
      </c>
      <c r="F4" s="333" t="s">
        <v>121</v>
      </c>
      <c r="G4" s="333" t="s">
        <v>122</v>
      </c>
      <c r="H4" s="333" t="s">
        <v>123</v>
      </c>
      <c r="I4" s="332" t="s">
        <v>124</v>
      </c>
      <c r="J4" s="332" t="s">
        <v>125</v>
      </c>
      <c r="K4" s="332" t="s">
        <v>126</v>
      </c>
      <c r="L4" s="334" t="s">
        <v>127</v>
      </c>
      <c r="M4" s="334" t="s">
        <v>128</v>
      </c>
      <c r="N4" s="333" t="s">
        <v>129</v>
      </c>
      <c r="O4" s="333" t="s">
        <v>322</v>
      </c>
      <c r="P4" s="333" t="s">
        <v>130</v>
      </c>
    </row>
    <row r="5" spans="1:19" x14ac:dyDescent="0.2">
      <c r="A5" s="224" t="s">
        <v>131</v>
      </c>
      <c r="B5" s="224" t="s">
        <v>132</v>
      </c>
      <c r="C5" s="225"/>
      <c r="D5" s="225">
        <v>1200</v>
      </c>
      <c r="E5" s="225">
        <v>600</v>
      </c>
      <c r="F5" s="225">
        <v>200</v>
      </c>
      <c r="G5" s="225">
        <v>600</v>
      </c>
      <c r="H5" s="225">
        <v>1000</v>
      </c>
      <c r="I5" s="225">
        <v>500</v>
      </c>
      <c r="J5" s="225">
        <v>250</v>
      </c>
      <c r="K5" s="225">
        <v>200</v>
      </c>
      <c r="L5" s="226">
        <v>0</v>
      </c>
      <c r="M5" s="226"/>
      <c r="N5" s="226"/>
      <c r="O5" s="242">
        <f>SUM(C5:N5)</f>
        <v>4550</v>
      </c>
      <c r="P5" s="227" t="s">
        <v>133</v>
      </c>
      <c r="Q5" s="65"/>
      <c r="R5" s="65"/>
      <c r="S5" s="65"/>
    </row>
    <row r="6" spans="1:19" x14ac:dyDescent="0.2">
      <c r="A6" s="229" t="s">
        <v>136</v>
      </c>
      <c r="B6" s="229" t="s">
        <v>134</v>
      </c>
      <c r="C6" s="227"/>
      <c r="D6" s="226">
        <v>1000</v>
      </c>
      <c r="E6" s="226"/>
      <c r="F6" s="226"/>
      <c r="G6" s="226"/>
      <c r="H6" s="226"/>
      <c r="I6" s="226"/>
      <c r="J6" s="226"/>
      <c r="K6" s="226"/>
      <c r="L6" s="226"/>
      <c r="M6" s="226"/>
      <c r="N6" s="226">
        <v>400</v>
      </c>
      <c r="O6" s="242">
        <f t="shared" ref="O6:O11" si="0">SUM(C6:N6)</f>
        <v>1400</v>
      </c>
      <c r="P6" s="227" t="s">
        <v>135</v>
      </c>
    </row>
    <row r="7" spans="1:19" x14ac:dyDescent="0.2">
      <c r="A7" s="229" t="s">
        <v>325</v>
      </c>
      <c r="B7" s="229" t="s">
        <v>137</v>
      </c>
      <c r="C7" s="227"/>
      <c r="D7" s="227"/>
      <c r="E7" s="226"/>
      <c r="F7" s="226"/>
      <c r="G7" s="226"/>
      <c r="H7" s="226"/>
      <c r="I7" s="226"/>
      <c r="J7" s="226"/>
      <c r="K7" s="226"/>
      <c r="L7" s="226">
        <v>600</v>
      </c>
      <c r="M7" s="226"/>
      <c r="N7" s="226"/>
      <c r="O7" s="242">
        <f t="shared" si="0"/>
        <v>600</v>
      </c>
      <c r="P7" s="227" t="s">
        <v>133</v>
      </c>
    </row>
    <row r="8" spans="1:19" x14ac:dyDescent="0.2">
      <c r="A8" s="229"/>
      <c r="B8" s="229"/>
      <c r="C8" s="227"/>
      <c r="D8" s="227"/>
      <c r="E8" s="226"/>
      <c r="F8" s="226"/>
      <c r="G8" s="226"/>
      <c r="H8" s="226"/>
      <c r="I8" s="226"/>
      <c r="J8" s="226"/>
      <c r="K8" s="226"/>
      <c r="L8" s="226"/>
      <c r="M8" s="226"/>
      <c r="N8" s="226"/>
      <c r="O8" s="242">
        <f t="shared" si="0"/>
        <v>0</v>
      </c>
      <c r="P8" s="227" t="s">
        <v>133</v>
      </c>
    </row>
    <row r="9" spans="1:19" x14ac:dyDescent="0.2">
      <c r="A9" s="224"/>
      <c r="B9" s="224"/>
      <c r="C9" s="225"/>
      <c r="D9" s="225"/>
      <c r="E9" s="225"/>
      <c r="F9" s="225"/>
      <c r="G9" s="225"/>
      <c r="H9" s="225"/>
      <c r="I9" s="225"/>
      <c r="J9" s="225"/>
      <c r="K9" s="225"/>
      <c r="L9" s="226"/>
      <c r="M9" s="226"/>
      <c r="N9" s="226"/>
      <c r="O9" s="242">
        <f t="shared" si="0"/>
        <v>0</v>
      </c>
      <c r="P9" s="227" t="s">
        <v>135</v>
      </c>
    </row>
    <row r="10" spans="1:19" x14ac:dyDescent="0.2">
      <c r="A10" s="224"/>
      <c r="B10" s="224"/>
      <c r="C10" s="225"/>
      <c r="D10" s="225"/>
      <c r="E10" s="225"/>
      <c r="F10" s="225"/>
      <c r="G10" s="225"/>
      <c r="H10" s="225"/>
      <c r="I10" s="225"/>
      <c r="J10" s="225"/>
      <c r="K10" s="225"/>
      <c r="L10" s="226"/>
      <c r="M10" s="226"/>
      <c r="N10" s="226"/>
      <c r="O10" s="242">
        <f t="shared" si="0"/>
        <v>0</v>
      </c>
      <c r="P10" s="227" t="s">
        <v>135</v>
      </c>
    </row>
    <row r="11" spans="1:19" x14ac:dyDescent="0.2">
      <c r="A11" s="224"/>
      <c r="B11" s="224"/>
      <c r="C11" s="225"/>
      <c r="D11" s="225"/>
      <c r="E11" s="225"/>
      <c r="F11" s="225"/>
      <c r="G11" s="225"/>
      <c r="H11" s="225"/>
      <c r="I11" s="225"/>
      <c r="J11" s="225"/>
      <c r="K11" s="225"/>
      <c r="L11" s="226"/>
      <c r="M11" s="226"/>
      <c r="N11" s="226"/>
      <c r="O11" s="242">
        <f t="shared" si="0"/>
        <v>0</v>
      </c>
      <c r="P11" s="226"/>
    </row>
    <row r="12" spans="1:19" x14ac:dyDescent="0.2">
      <c r="A12" s="230"/>
      <c r="B12" s="230"/>
      <c r="C12" s="231"/>
      <c r="D12" s="231"/>
      <c r="E12" s="231"/>
      <c r="F12" s="231"/>
      <c r="G12" s="231"/>
      <c r="H12" s="231"/>
      <c r="I12" s="231"/>
      <c r="J12" s="231"/>
      <c r="K12" s="231"/>
      <c r="L12" s="232"/>
      <c r="M12" s="232"/>
      <c r="N12" s="232"/>
      <c r="O12" s="232"/>
      <c r="P12" s="232"/>
    </row>
    <row r="13" spans="1:19" s="140" customFormat="1" x14ac:dyDescent="0.2">
      <c r="A13" s="233" t="s">
        <v>323</v>
      </c>
      <c r="B13" s="233"/>
      <c r="C13" s="234">
        <f t="shared" ref="C13:N13" si="1">SUMIF($P$5:$P$12,"E",C$5:C$12)</f>
        <v>0</v>
      </c>
      <c r="D13" s="234">
        <f t="shared" si="1"/>
        <v>1000</v>
      </c>
      <c r="E13" s="234">
        <f t="shared" si="1"/>
        <v>0</v>
      </c>
      <c r="F13" s="234">
        <f t="shared" si="1"/>
        <v>0</v>
      </c>
      <c r="G13" s="234">
        <f t="shared" si="1"/>
        <v>0</v>
      </c>
      <c r="H13" s="234">
        <f t="shared" si="1"/>
        <v>0</v>
      </c>
      <c r="I13" s="234">
        <f t="shared" si="1"/>
        <v>0</v>
      </c>
      <c r="J13" s="234">
        <f t="shared" si="1"/>
        <v>0</v>
      </c>
      <c r="K13" s="234">
        <f t="shared" si="1"/>
        <v>0</v>
      </c>
      <c r="L13" s="234">
        <f t="shared" si="1"/>
        <v>0</v>
      </c>
      <c r="M13" s="234">
        <f t="shared" si="1"/>
        <v>0</v>
      </c>
      <c r="N13" s="234">
        <f t="shared" si="1"/>
        <v>400</v>
      </c>
      <c r="O13" s="335">
        <f ca="1">SUMIF($P$5:$P$12,"E",O5:O11)</f>
        <v>1400</v>
      </c>
      <c r="P13" s="235" t="str">
        <f>COUNTIF(P$5:P$12,"e")&amp;" Existing"</f>
        <v>3 Existing</v>
      </c>
    </row>
    <row r="14" spans="1:19" s="140" customFormat="1" x14ac:dyDescent="0.2">
      <c r="A14" s="233" t="s">
        <v>138</v>
      </c>
      <c r="B14" s="233"/>
      <c r="C14" s="234">
        <f t="shared" ref="C14:N14" si="2">SUMIF($P$5:$P$12,"P",C$5:C$12)</f>
        <v>0</v>
      </c>
      <c r="D14" s="234">
        <f t="shared" si="2"/>
        <v>1200</v>
      </c>
      <c r="E14" s="234">
        <f t="shared" si="2"/>
        <v>600</v>
      </c>
      <c r="F14" s="234">
        <f t="shared" si="2"/>
        <v>200</v>
      </c>
      <c r="G14" s="234">
        <f t="shared" si="2"/>
        <v>600</v>
      </c>
      <c r="H14" s="234">
        <f t="shared" si="2"/>
        <v>1000</v>
      </c>
      <c r="I14" s="234">
        <f t="shared" si="2"/>
        <v>500</v>
      </c>
      <c r="J14" s="234">
        <f t="shared" si="2"/>
        <v>250</v>
      </c>
      <c r="K14" s="234">
        <f t="shared" si="2"/>
        <v>200</v>
      </c>
      <c r="L14" s="234">
        <f t="shared" si="2"/>
        <v>600</v>
      </c>
      <c r="M14" s="234">
        <f t="shared" si="2"/>
        <v>0</v>
      </c>
      <c r="N14" s="234">
        <f t="shared" si="2"/>
        <v>0</v>
      </c>
      <c r="O14" s="335">
        <f>SUMIF($P$5:$P$12,"P",O5:O12)</f>
        <v>5150</v>
      </c>
      <c r="P14" s="235" t="str">
        <f>COUNTIF(P$5:P$12,"P")&amp;" Proposed"</f>
        <v>3 Proposed</v>
      </c>
    </row>
    <row r="15" spans="1:19" s="140" customFormat="1" x14ac:dyDescent="0.2">
      <c r="A15" s="233" t="s">
        <v>324</v>
      </c>
      <c r="B15" s="233"/>
      <c r="C15" s="234">
        <f>SUM(C13:C14)</f>
        <v>0</v>
      </c>
      <c r="D15" s="234">
        <f t="shared" ref="D15:O15" si="3">SUM(D13:D14)</f>
        <v>2200</v>
      </c>
      <c r="E15" s="234">
        <f t="shared" si="3"/>
        <v>600</v>
      </c>
      <c r="F15" s="234">
        <f t="shared" si="3"/>
        <v>200</v>
      </c>
      <c r="G15" s="234">
        <f t="shared" si="3"/>
        <v>600</v>
      </c>
      <c r="H15" s="234">
        <f t="shared" si="3"/>
        <v>1000</v>
      </c>
      <c r="I15" s="234">
        <f t="shared" si="3"/>
        <v>500</v>
      </c>
      <c r="J15" s="234">
        <f t="shared" si="3"/>
        <v>250</v>
      </c>
      <c r="K15" s="234">
        <f t="shared" si="3"/>
        <v>200</v>
      </c>
      <c r="L15" s="234">
        <f t="shared" si="3"/>
        <v>600</v>
      </c>
      <c r="M15" s="234">
        <f t="shared" si="3"/>
        <v>0</v>
      </c>
      <c r="N15" s="234">
        <f t="shared" si="3"/>
        <v>400</v>
      </c>
      <c r="O15" s="234">
        <f t="shared" ca="1" si="3"/>
        <v>6550</v>
      </c>
      <c r="P15" s="235" t="str">
        <f>COUNTA(P$5:P$12)&amp;" Total"</f>
        <v>6 Total</v>
      </c>
    </row>
    <row r="16" spans="1:19" s="140" customFormat="1" x14ac:dyDescent="0.2">
      <c r="A16" s="70"/>
      <c r="B16" s="70"/>
      <c r="C16" s="138"/>
      <c r="D16" s="138"/>
      <c r="E16" s="138"/>
      <c r="F16" s="138"/>
      <c r="G16" s="138"/>
      <c r="H16" s="138"/>
      <c r="I16" s="138"/>
      <c r="J16" s="138"/>
      <c r="K16" s="138"/>
      <c r="L16" s="138"/>
      <c r="M16" s="138"/>
      <c r="N16" s="138"/>
      <c r="O16" s="138"/>
      <c r="P16" s="139"/>
    </row>
    <row r="17" spans="1:2" ht="21" customHeight="1" x14ac:dyDescent="0.2">
      <c r="A17" s="498" t="s">
        <v>390</v>
      </c>
      <c r="B17" s="114"/>
    </row>
  </sheetData>
  <sheetProtection formatCells="0" formatColumns="0" formatRows="0" insertColumns="0" insertRows="0" insertHyperlinks="0" deleteColumns="0" deleteRows="0" selectLockedCells="1" sort="0" autoFilter="0" pivotTables="0"/>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9966"/>
    <pageSetUpPr fitToPage="1"/>
  </sheetPr>
  <dimension ref="A1:L58"/>
  <sheetViews>
    <sheetView showGridLines="0" workbookViewId="0">
      <selection activeCell="A31" sqref="A31"/>
    </sheetView>
  </sheetViews>
  <sheetFormatPr defaultColWidth="8.42578125" defaultRowHeight="12.75" x14ac:dyDescent="0.2"/>
  <cols>
    <col min="1" max="1" width="39.5703125" style="39" customWidth="1"/>
    <col min="2" max="3" width="19.85546875" style="58" customWidth="1"/>
    <col min="4" max="4" width="15.42578125" style="59" customWidth="1"/>
    <col min="5" max="5" width="22.42578125" style="39" bestFit="1" customWidth="1"/>
    <col min="6" max="6" width="20.42578125" style="39" customWidth="1"/>
    <col min="7" max="7" width="6.140625" style="39" customWidth="1"/>
    <col min="8" max="10" width="20.42578125" style="39" customWidth="1"/>
    <col min="11" max="11" width="12.42578125" style="39" customWidth="1"/>
    <col min="12" max="12" width="18.5703125" style="39" customWidth="1"/>
    <col min="13" max="13" width="18.42578125" style="39" customWidth="1"/>
    <col min="14" max="14" width="16.42578125" style="39" bestFit="1" customWidth="1"/>
    <col min="15" max="15" width="11.5703125" style="39" bestFit="1" customWidth="1"/>
    <col min="16" max="16" width="18.85546875" style="39" bestFit="1" customWidth="1"/>
    <col min="17" max="17" width="18.85546875" style="39" customWidth="1"/>
    <col min="18" max="18" width="11.85546875" style="39" bestFit="1" customWidth="1"/>
    <col min="19" max="16384" width="8.42578125" style="39"/>
  </cols>
  <sheetData>
    <row r="1" spans="1:12" s="29" customFormat="1" ht="9" customHeight="1" x14ac:dyDescent="0.3">
      <c r="A1" s="26"/>
      <c r="B1" s="27"/>
      <c r="C1" s="27"/>
      <c r="D1" s="28"/>
    </row>
    <row r="2" spans="1:12" s="33" customFormat="1" ht="27" customHeight="1" x14ac:dyDescent="0.2">
      <c r="A2" s="30" t="s">
        <v>114</v>
      </c>
      <c r="B2" s="31"/>
      <c r="C2" s="31"/>
      <c r="D2" s="32"/>
    </row>
    <row r="3" spans="1:12" s="37" customFormat="1" ht="26.25" customHeight="1" x14ac:dyDescent="0.2">
      <c r="A3" s="34"/>
      <c r="B3" s="35"/>
      <c r="C3" s="35"/>
      <c r="D3" s="36"/>
    </row>
    <row r="4" spans="1:12" s="38" customFormat="1" ht="24" customHeight="1" thickBot="1" x14ac:dyDescent="0.25">
      <c r="A4" s="144"/>
      <c r="B4" s="145"/>
      <c r="C4" s="145"/>
      <c r="D4" s="146"/>
      <c r="E4" s="144"/>
      <c r="F4" s="144"/>
      <c r="G4" s="144"/>
      <c r="H4" s="144"/>
      <c r="I4" s="144"/>
      <c r="J4" s="144"/>
      <c r="K4" s="144"/>
      <c r="L4" s="144"/>
    </row>
    <row r="5" spans="1:12" ht="15.75" customHeight="1" x14ac:dyDescent="0.2">
      <c r="A5" s="165" t="s">
        <v>139</v>
      </c>
      <c r="B5" s="166"/>
      <c r="C5" s="166"/>
      <c r="D5" s="166"/>
      <c r="E5" s="166"/>
      <c r="F5" s="167"/>
      <c r="H5" s="319" t="s">
        <v>140</v>
      </c>
      <c r="I5" s="320" t="s">
        <v>141</v>
      </c>
    </row>
    <row r="6" spans="1:12" ht="38.25" x14ac:dyDescent="0.2">
      <c r="A6" s="46" t="s">
        <v>142</v>
      </c>
      <c r="B6" s="236" t="s">
        <v>319</v>
      </c>
      <c r="C6" s="237" t="s">
        <v>144</v>
      </c>
      <c r="D6" s="237" t="s">
        <v>145</v>
      </c>
      <c r="E6" s="47" t="s">
        <v>146</v>
      </c>
      <c r="F6" s="141" t="s">
        <v>147</v>
      </c>
      <c r="H6" s="74" t="s">
        <v>148</v>
      </c>
      <c r="I6" s="238">
        <v>15</v>
      </c>
    </row>
    <row r="7" spans="1:12" ht="16.5" customHeight="1" x14ac:dyDescent="0.2">
      <c r="A7" s="49" t="s">
        <v>149</v>
      </c>
      <c r="B7" s="224">
        <v>24</v>
      </c>
      <c r="C7" s="224" t="s">
        <v>148</v>
      </c>
      <c r="D7" s="239">
        <f>IF(C7=H6,I6,(IF(C7=H7,I7,(IF(C7=H8,I8,(IF(C7=H9,I9,(IF(C7=H10,I10,(IF(C7=H11,I11,(IF(C7=H12,I12,0)))))))))))))</f>
        <v>15</v>
      </c>
      <c r="E7" s="60">
        <f t="shared" ref="E7:E9" si="0">D7*(B7/60)</f>
        <v>6</v>
      </c>
      <c r="F7" s="61">
        <f t="shared" ref="F7:F9" si="1">E7*365</f>
        <v>2190</v>
      </c>
      <c r="H7" s="74" t="s">
        <v>151</v>
      </c>
      <c r="I7" s="238">
        <v>20</v>
      </c>
    </row>
    <row r="8" spans="1:12" ht="16.5" customHeight="1" x14ac:dyDescent="0.2">
      <c r="A8" s="49" t="s">
        <v>152</v>
      </c>
      <c r="B8" s="224">
        <v>10</v>
      </c>
      <c r="C8" s="224" t="s">
        <v>153</v>
      </c>
      <c r="D8" s="239">
        <f>IF(C8=H6,I6,(IF(C8=H7,I7,(IF(C8=H8,I8,(IF(C8=H9,I9,(IF(C8=H10,I10,(IF(C8=H11,I11,(IF(C8=H12,I12,0)))))))))))))</f>
        <v>25</v>
      </c>
      <c r="E8" s="60">
        <f t="shared" si="0"/>
        <v>4.1666666666666661</v>
      </c>
      <c r="F8" s="61">
        <f t="shared" si="1"/>
        <v>1520.833333333333</v>
      </c>
      <c r="H8" s="74" t="s">
        <v>153</v>
      </c>
      <c r="I8" s="238">
        <v>25</v>
      </c>
    </row>
    <row r="9" spans="1:12" ht="16.5" customHeight="1" x14ac:dyDescent="0.2">
      <c r="A9" s="49" t="s">
        <v>154</v>
      </c>
      <c r="B9" s="240">
        <f>-B17</f>
        <v>-3</v>
      </c>
      <c r="C9" s="224" t="s">
        <v>157</v>
      </c>
      <c r="D9" s="241">
        <f>IF(C9=H6,I6,(IF(C9=H7,I7,(IF(C9=H8,I8,(IF(C9=H9,I9,(IF(C9=H10,I10,(IF(C9=H11,I11,(IF(C9=H12,I12,0)))))))))))))</f>
        <v>17.5</v>
      </c>
      <c r="E9" s="60">
        <f t="shared" si="0"/>
        <v>-0.875</v>
      </c>
      <c r="F9" s="61">
        <f t="shared" si="1"/>
        <v>-319.375</v>
      </c>
      <c r="H9" s="74" t="s">
        <v>155</v>
      </c>
      <c r="I9" s="238">
        <v>30</v>
      </c>
      <c r="J9" s="302"/>
    </row>
    <row r="10" spans="1:12" ht="16.5" customHeight="1" x14ac:dyDescent="0.2">
      <c r="A10" s="52" t="s">
        <v>156</v>
      </c>
      <c r="B10" s="224">
        <v>18</v>
      </c>
      <c r="C10" s="224" t="s">
        <v>150</v>
      </c>
      <c r="D10" s="239">
        <f>IF(C10=H6,I6,(IF(C10=H7,I7,(IF(C10=H8,I8,(IF(C10=H9,I9,(IF(C10=H10,I10,(IF(C10=H11,I11,(IF(C10=H12,I12,0)))))))))))))</f>
        <v>22.5</v>
      </c>
      <c r="E10" s="60">
        <f>D10*(B10/60)</f>
        <v>6.75</v>
      </c>
      <c r="F10" s="61">
        <f>E10*365</f>
        <v>2463.75</v>
      </c>
      <c r="H10" s="74" t="s">
        <v>150</v>
      </c>
      <c r="I10" s="238">
        <v>22.5</v>
      </c>
    </row>
    <row r="11" spans="1:12" ht="16.5" customHeight="1" x14ac:dyDescent="0.2">
      <c r="A11" s="305"/>
      <c r="B11" s="306"/>
      <c r="C11" s="306"/>
      <c r="D11" s="307"/>
      <c r="E11" s="308"/>
      <c r="F11" s="309"/>
      <c r="H11" s="74" t="s">
        <v>157</v>
      </c>
      <c r="I11" s="238">
        <v>17.5</v>
      </c>
    </row>
    <row r="12" spans="1:12" ht="16.5" customHeight="1" thickBot="1" x14ac:dyDescent="0.25">
      <c r="A12" s="121"/>
      <c r="B12" s="122"/>
      <c r="C12" s="123"/>
      <c r="D12" s="124"/>
      <c r="E12" s="125"/>
      <c r="F12" s="126"/>
      <c r="H12" s="74" t="s">
        <v>158</v>
      </c>
      <c r="I12" s="238">
        <v>27.5</v>
      </c>
    </row>
    <row r="13" spans="1:12" ht="16.5" customHeight="1" thickBot="1" x14ac:dyDescent="0.25">
      <c r="A13" s="168" t="s">
        <v>159</v>
      </c>
      <c r="B13" s="169">
        <f>SUM(B7:B12)</f>
        <v>49</v>
      </c>
      <c r="C13" s="170"/>
      <c r="D13" s="171"/>
      <c r="E13" s="172">
        <f>SUM(E7:E12)</f>
        <v>16.041666666666664</v>
      </c>
      <c r="F13" s="340">
        <f>SUM(F7:F12)</f>
        <v>5855.208333333333</v>
      </c>
      <c r="H13" s="74" t="s">
        <v>160</v>
      </c>
      <c r="I13" s="238"/>
    </row>
    <row r="14" spans="1:12" ht="16.5" customHeight="1" thickBot="1" x14ac:dyDescent="0.25">
      <c r="A14" s="97" t="s">
        <v>161</v>
      </c>
      <c r="C14" s="40"/>
      <c r="D14" s="41"/>
      <c r="E14" s="144"/>
      <c r="H14" s="321" t="s">
        <v>162</v>
      </c>
      <c r="I14" s="322"/>
    </row>
    <row r="15" spans="1:12" ht="16.5" customHeight="1" x14ac:dyDescent="0.2">
      <c r="A15" s="522" t="s">
        <v>163</v>
      </c>
      <c r="B15" s="523"/>
      <c r="C15" s="523"/>
      <c r="D15" s="523"/>
      <c r="E15" s="524"/>
      <c r="F15" s="525"/>
    </row>
    <row r="16" spans="1:12" s="45" customFormat="1" ht="25.5" x14ac:dyDescent="0.2">
      <c r="A16" s="46" t="s">
        <v>142</v>
      </c>
      <c r="B16" s="236" t="s">
        <v>143</v>
      </c>
      <c r="C16" s="237" t="s">
        <v>164</v>
      </c>
      <c r="D16" s="237" t="s">
        <v>145</v>
      </c>
      <c r="E16" s="47" t="s">
        <v>146</v>
      </c>
      <c r="F16" s="48" t="s">
        <v>165</v>
      </c>
      <c r="G16" s="39"/>
      <c r="H16" s="39"/>
      <c r="I16" s="39"/>
      <c r="J16" s="39"/>
      <c r="K16" s="39"/>
      <c r="L16" s="39"/>
    </row>
    <row r="17" spans="1:12" ht="16.5" customHeight="1" x14ac:dyDescent="0.2">
      <c r="A17" s="49" t="s">
        <v>154</v>
      </c>
      <c r="B17" s="224">
        <v>3</v>
      </c>
      <c r="C17" s="310" t="s">
        <v>148</v>
      </c>
      <c r="D17" s="311">
        <f>IF(C17=H6,I6,(IF(C17=H7,I7,(IF(C17=H8,I8,(IF(C17=H9,I9,(IF(C17=H10,I10,(IF(C17=H11,I11,(IF(C17=H12,I12,0)))))))))))))</f>
        <v>15</v>
      </c>
      <c r="E17" s="312">
        <f>D17*(B17/60)</f>
        <v>0.75</v>
      </c>
      <c r="F17" s="61">
        <f>E17*365</f>
        <v>273.75</v>
      </c>
      <c r="G17" s="45"/>
      <c r="H17" s="45"/>
      <c r="I17" s="45"/>
      <c r="J17" s="45"/>
      <c r="K17" s="45"/>
    </row>
    <row r="18" spans="1:12" ht="16.5" customHeight="1" x14ac:dyDescent="0.2">
      <c r="A18" s="49"/>
      <c r="B18" s="224"/>
      <c r="C18" s="310"/>
      <c r="D18" s="311">
        <f>IF(C18=H7,I7,(IF(C18=H8,I8,(IF(C18=H9,I9,(IF(C18=H10,I10,(IF(C18=H11,I11,(IF(C18=H12,I12,(IF(C18=H13,I13,0)))))))))))))</f>
        <v>0</v>
      </c>
      <c r="E18" s="312">
        <f>D18*(B18/60)</f>
        <v>0</v>
      </c>
      <c r="F18" s="61">
        <f>E18*365</f>
        <v>0</v>
      </c>
    </row>
    <row r="19" spans="1:12" s="45" customFormat="1" ht="16.5" customHeight="1" thickBot="1" x14ac:dyDescent="0.25">
      <c r="A19" s="127"/>
      <c r="B19" s="128"/>
      <c r="C19" s="230"/>
      <c r="D19" s="129"/>
      <c r="E19" s="130"/>
      <c r="F19" s="131"/>
      <c r="H19" s="39"/>
      <c r="I19" s="39"/>
      <c r="J19" s="39"/>
      <c r="K19" s="39"/>
      <c r="L19" s="144"/>
    </row>
    <row r="20" spans="1:12" ht="16.5" customHeight="1" thickBot="1" x14ac:dyDescent="0.25">
      <c r="A20" s="336" t="s">
        <v>159</v>
      </c>
      <c r="B20" s="337">
        <f>SUM(B17:B19)</f>
        <v>3</v>
      </c>
      <c r="C20" s="338"/>
      <c r="D20" s="337"/>
      <c r="E20" s="339">
        <f>SUM(E17:E19)</f>
        <v>0.75</v>
      </c>
      <c r="F20" s="62">
        <f>SUM(F17:F19)</f>
        <v>273.75</v>
      </c>
      <c r="L20" s="144"/>
    </row>
    <row r="21" spans="1:12" x14ac:dyDescent="0.2">
      <c r="A21" s="42"/>
      <c r="B21" s="43"/>
      <c r="C21" s="43"/>
      <c r="D21" s="44"/>
    </row>
    <row r="22" spans="1:12" ht="16.5" customHeight="1" x14ac:dyDescent="0.2">
      <c r="A22" s="243" t="s">
        <v>166</v>
      </c>
      <c r="B22" s="173" t="s">
        <v>167</v>
      </c>
      <c r="C22" s="173" t="s">
        <v>168</v>
      </c>
      <c r="D22" s="174" t="s">
        <v>169</v>
      </c>
      <c r="E22" s="144"/>
    </row>
    <row r="23" spans="1:12" ht="16.5" customHeight="1" x14ac:dyDescent="0.2">
      <c r="A23" s="74" t="s">
        <v>326</v>
      </c>
      <c r="B23" s="147">
        <f>B13/60</f>
        <v>0.81666666666666665</v>
      </c>
      <c r="C23" s="148">
        <f>B23*365</f>
        <v>298.08333333333331</v>
      </c>
      <c r="D23" s="244">
        <f>F13</f>
        <v>5855.208333333333</v>
      </c>
      <c r="E23" s="149"/>
      <c r="F23" s="45"/>
    </row>
    <row r="24" spans="1:12" ht="16.5" customHeight="1" x14ac:dyDescent="0.2">
      <c r="A24" s="74" t="s">
        <v>170</v>
      </c>
      <c r="B24" s="147"/>
      <c r="C24" s="150"/>
      <c r="D24" s="244"/>
      <c r="E24" s="144"/>
    </row>
    <row r="25" spans="1:12" ht="16.5" customHeight="1" x14ac:dyDescent="0.2">
      <c r="A25" s="117"/>
      <c r="B25" s="118"/>
      <c r="C25" s="119"/>
      <c r="D25" s="245"/>
      <c r="E25" s="144"/>
    </row>
    <row r="26" spans="1:12" ht="16.5" customHeight="1" x14ac:dyDescent="0.2">
      <c r="A26" s="246" t="s">
        <v>171</v>
      </c>
      <c r="B26" s="247"/>
      <c r="C26" s="247"/>
      <c r="D26" s="248">
        <f>SUM(D23:D25)</f>
        <v>5855.208333333333</v>
      </c>
      <c r="E26" s="144"/>
    </row>
    <row r="27" spans="1:12" ht="16.5" customHeight="1" x14ac:dyDescent="0.2">
      <c r="A27" s="249" t="s">
        <v>172</v>
      </c>
      <c r="B27" s="250"/>
      <c r="C27" s="250"/>
      <c r="D27" s="250"/>
      <c r="E27" s="51"/>
    </row>
    <row r="28" spans="1:12" x14ac:dyDescent="0.2">
      <c r="A28" s="42"/>
      <c r="B28" s="43"/>
      <c r="C28" s="43"/>
      <c r="D28" s="50"/>
      <c r="E28" s="144"/>
      <c r="F28" s="45"/>
    </row>
    <row r="29" spans="1:12" ht="25.5" x14ac:dyDescent="0.2">
      <c r="A29" s="243" t="s">
        <v>173</v>
      </c>
      <c r="B29" s="173" t="s">
        <v>167</v>
      </c>
      <c r="C29" s="173" t="s">
        <v>168</v>
      </c>
      <c r="D29" s="174" t="s">
        <v>174</v>
      </c>
      <c r="E29" s="144"/>
    </row>
    <row r="30" spans="1:12" ht="25.5" x14ac:dyDescent="0.2">
      <c r="A30" s="151" t="s">
        <v>327</v>
      </c>
      <c r="B30" s="147">
        <f>B20/60</f>
        <v>0.05</v>
      </c>
      <c r="C30" s="148">
        <f>B30*365</f>
        <v>18.25</v>
      </c>
      <c r="D30" s="244">
        <f>F20</f>
        <v>273.75</v>
      </c>
    </row>
    <row r="31" spans="1:12" ht="12.95" customHeight="1" x14ac:dyDescent="0.2">
      <c r="A31" s="251" t="s">
        <v>175</v>
      </c>
      <c r="B31" s="252"/>
      <c r="C31" s="253"/>
      <c r="D31" s="254"/>
    </row>
    <row r="32" spans="1:12" x14ac:dyDescent="0.2">
      <c r="A32" s="255"/>
      <c r="B32" s="256"/>
      <c r="C32" s="257"/>
      <c r="D32" s="258"/>
    </row>
    <row r="33" spans="1:4" ht="25.5" x14ac:dyDescent="0.2">
      <c r="A33" s="243" t="s">
        <v>163</v>
      </c>
      <c r="B33" s="259"/>
      <c r="C33" s="259"/>
      <c r="D33" s="248">
        <f>-SUM(D30:D32)</f>
        <v>-273.75</v>
      </c>
    </row>
    <row r="34" spans="1:4" x14ac:dyDescent="0.2">
      <c r="A34" s="54"/>
      <c r="B34" s="55"/>
      <c r="C34" s="55"/>
      <c r="D34" s="56"/>
    </row>
    <row r="35" spans="1:4" x14ac:dyDescent="0.2">
      <c r="A35" s="260" t="s">
        <v>176</v>
      </c>
      <c r="B35" s="175" t="s">
        <v>177</v>
      </c>
      <c r="C35" s="175" t="s">
        <v>178</v>
      </c>
      <c r="D35" s="176" t="s">
        <v>179</v>
      </c>
    </row>
    <row r="36" spans="1:4" x14ac:dyDescent="0.2">
      <c r="A36" s="261" t="s">
        <v>180</v>
      </c>
      <c r="B36" s="262">
        <v>22.5</v>
      </c>
      <c r="C36" s="263">
        <v>40</v>
      </c>
      <c r="D36" s="244">
        <f t="shared" ref="D36:D41" si="2">SUM(B36*C36)</f>
        <v>900</v>
      </c>
    </row>
    <row r="37" spans="1:4" x14ac:dyDescent="0.2">
      <c r="A37" s="261" t="s">
        <v>181</v>
      </c>
      <c r="B37" s="262">
        <v>30</v>
      </c>
      <c r="C37" s="263">
        <v>20</v>
      </c>
      <c r="D37" s="244">
        <f t="shared" si="2"/>
        <v>600</v>
      </c>
    </row>
    <row r="38" spans="1:4" x14ac:dyDescent="0.2">
      <c r="A38" s="261" t="s">
        <v>182</v>
      </c>
      <c r="B38" s="262">
        <v>40</v>
      </c>
      <c r="C38" s="263">
        <v>20</v>
      </c>
      <c r="D38" s="244">
        <f t="shared" si="2"/>
        <v>800</v>
      </c>
    </row>
    <row r="39" spans="1:4" x14ac:dyDescent="0.2">
      <c r="A39" s="261" t="s">
        <v>183</v>
      </c>
      <c r="B39" s="262">
        <v>15</v>
      </c>
      <c r="C39" s="263"/>
      <c r="D39" s="244">
        <f t="shared" si="2"/>
        <v>0</v>
      </c>
    </row>
    <row r="40" spans="1:4" x14ac:dyDescent="0.2">
      <c r="A40" s="261" t="s">
        <v>184</v>
      </c>
      <c r="B40" s="262"/>
      <c r="C40" s="263"/>
      <c r="D40" s="244">
        <f t="shared" si="2"/>
        <v>0</v>
      </c>
    </row>
    <row r="41" spans="1:4" x14ac:dyDescent="0.2">
      <c r="A41" s="261"/>
      <c r="B41" s="262"/>
      <c r="C41" s="263"/>
      <c r="D41" s="244">
        <f t="shared" si="2"/>
        <v>0</v>
      </c>
    </row>
    <row r="42" spans="1:4" x14ac:dyDescent="0.2">
      <c r="A42" s="264"/>
      <c r="B42" s="265"/>
      <c r="C42" s="266"/>
      <c r="D42" s="245"/>
    </row>
    <row r="43" spans="1:4" x14ac:dyDescent="0.2">
      <c r="A43" s="260" t="s">
        <v>185</v>
      </c>
      <c r="B43" s="267"/>
      <c r="C43" s="267"/>
      <c r="D43" s="248">
        <f>SUM(D36:D42)</f>
        <v>2300</v>
      </c>
    </row>
    <row r="44" spans="1:4" x14ac:dyDescent="0.2">
      <c r="A44" s="54"/>
      <c r="B44" s="55"/>
      <c r="C44" s="55"/>
      <c r="D44" s="50"/>
    </row>
    <row r="45" spans="1:4" ht="25.5" x14ac:dyDescent="0.2">
      <c r="A45" s="260" t="s">
        <v>186</v>
      </c>
      <c r="B45" s="268" t="s">
        <v>187</v>
      </c>
      <c r="C45" s="267" t="s">
        <v>188</v>
      </c>
      <c r="D45" s="267" t="s">
        <v>189</v>
      </c>
    </row>
    <row r="46" spans="1:4" x14ac:dyDescent="0.2">
      <c r="A46" s="261" t="s">
        <v>190</v>
      </c>
      <c r="B46" s="269">
        <f>$D$26+$D$43+$D$33</f>
        <v>7881.458333333333</v>
      </c>
      <c r="C46" s="270">
        <v>0.45</v>
      </c>
      <c r="D46" s="271">
        <f>B46*C46</f>
        <v>3546.65625</v>
      </c>
    </row>
    <row r="47" spans="1:4" x14ac:dyDescent="0.2">
      <c r="A47" s="261" t="s">
        <v>191</v>
      </c>
      <c r="B47" s="269">
        <f>$D$26+$D$43+$D$33</f>
        <v>7881.458333333333</v>
      </c>
      <c r="C47" s="270">
        <v>0.45</v>
      </c>
      <c r="D47" s="271">
        <f>B47*C47</f>
        <v>3546.65625</v>
      </c>
    </row>
    <row r="48" spans="1:4" x14ac:dyDescent="0.2">
      <c r="A48" s="261"/>
      <c r="B48" s="269"/>
      <c r="C48" s="263"/>
      <c r="D48" s="271">
        <f>B48*C48</f>
        <v>0</v>
      </c>
    </row>
    <row r="49" spans="1:4" x14ac:dyDescent="0.2">
      <c r="A49" s="261"/>
      <c r="B49" s="269"/>
      <c r="C49" s="263"/>
      <c r="D49" s="271">
        <f>B49*C49</f>
        <v>0</v>
      </c>
    </row>
    <row r="50" spans="1:4" x14ac:dyDescent="0.2">
      <c r="A50" s="261"/>
      <c r="B50" s="269"/>
      <c r="C50" s="263"/>
      <c r="D50" s="271">
        <f>B50*C50</f>
        <v>0</v>
      </c>
    </row>
    <row r="51" spans="1:4" x14ac:dyDescent="0.2">
      <c r="A51" s="264"/>
      <c r="B51" s="272"/>
      <c r="C51" s="266"/>
      <c r="D51" s="273"/>
    </row>
    <row r="52" spans="1:4" x14ac:dyDescent="0.2">
      <c r="A52" s="260" t="s">
        <v>192</v>
      </c>
      <c r="B52" s="259"/>
      <c r="C52" s="259"/>
      <c r="D52" s="248">
        <f>SUM(D46:D51)</f>
        <v>7093.3125</v>
      </c>
    </row>
    <row r="55" spans="1:4" x14ac:dyDescent="0.2">
      <c r="A55" s="260" t="s">
        <v>193</v>
      </c>
      <c r="B55" s="259"/>
      <c r="C55" s="259"/>
      <c r="D55" s="269">
        <f>(D26+D43)+D52</f>
        <v>15248.520833333332</v>
      </c>
    </row>
    <row r="56" spans="1:4" x14ac:dyDescent="0.2">
      <c r="A56" s="260" t="s">
        <v>194</v>
      </c>
      <c r="B56" s="259"/>
      <c r="C56" s="259"/>
      <c r="D56" s="269">
        <f>D55+D33</f>
        <v>14974.770833333332</v>
      </c>
    </row>
    <row r="58" spans="1:4" ht="18" x14ac:dyDescent="0.25">
      <c r="A58" s="303" t="s">
        <v>320</v>
      </c>
    </row>
  </sheetData>
  <sheetProtection formatCells="0" formatColumns="0" formatRows="0" insertColumns="0" insertRows="0" insertHyperlinks="0" deleteColumns="0" deleteRows="0" selectLockedCells="1" sort="0" autoFilter="0" pivotTables="0"/>
  <dataConsolidate/>
  <mergeCells count="1">
    <mergeCell ref="A15:F15"/>
  </mergeCells>
  <dataValidations disablePrompts="1" count="1">
    <dataValidation type="list" allowBlank="1" showInputMessage="1" showErrorMessage="1" sqref="C7:C12 C17:C19">
      <formula1>$H$6:$H$12</formula1>
    </dataValidation>
  </dataValidations>
  <pageMargins left="0.74803149606299213" right="0.74803149606299213" top="0.98425196850393704" bottom="0.98425196850393704" header="0.51181102362204722" footer="0.51181102362204722"/>
  <pageSetup paperSize="9" scale="36"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E3294"/>
    <pageSetUpPr fitToPage="1"/>
  </sheetPr>
  <dimension ref="B1:P59"/>
  <sheetViews>
    <sheetView showGridLines="0" workbookViewId="0">
      <pane ySplit="3" topLeftCell="A4" activePane="bottomLeft" state="frozen"/>
      <selection pane="bottomLeft" activeCell="H8" sqref="H8"/>
    </sheetView>
  </sheetViews>
  <sheetFormatPr defaultColWidth="8.42578125" defaultRowHeight="12.75" x14ac:dyDescent="0.2"/>
  <cols>
    <col min="1" max="1" width="8.42578125" style="39"/>
    <col min="2" max="2" width="50.5703125" style="39" customWidth="1"/>
    <col min="3" max="4" width="15.42578125" style="92" customWidth="1"/>
    <col min="5" max="5" width="15.5703125" style="39" customWidth="1"/>
    <col min="6" max="6" width="20.42578125" style="39" customWidth="1"/>
    <col min="7" max="7" width="22.42578125" style="39" bestFit="1" customWidth="1"/>
    <col min="8" max="9" width="20.42578125" style="39" customWidth="1"/>
    <col min="10" max="16" width="10.5703125" style="39" customWidth="1"/>
    <col min="17" max="16384" width="8.42578125" style="39"/>
  </cols>
  <sheetData>
    <row r="1" spans="2:16" s="29" customFormat="1" ht="9" customHeight="1" x14ac:dyDescent="0.3">
      <c r="B1" s="26"/>
    </row>
    <row r="2" spans="2:16" s="33" customFormat="1" ht="27" customHeight="1" x14ac:dyDescent="0.2">
      <c r="B2" s="30" t="s">
        <v>195</v>
      </c>
      <c r="C2" s="66"/>
      <c r="D2" s="66"/>
    </row>
    <row r="3" spans="2:16" s="37" customFormat="1" ht="8.4499999999999993" customHeight="1" x14ac:dyDescent="0.2">
      <c r="B3" s="34"/>
      <c r="C3" s="67"/>
      <c r="D3" s="67"/>
      <c r="F3" s="33"/>
      <c r="G3" s="33"/>
      <c r="H3" s="33"/>
      <c r="I3" s="33"/>
      <c r="J3" s="33"/>
      <c r="K3" s="33"/>
      <c r="L3" s="33"/>
      <c r="M3" s="33"/>
      <c r="N3" s="33"/>
      <c r="O3" s="33"/>
      <c r="P3" s="33"/>
    </row>
    <row r="4" spans="2:16" s="38" customFormat="1" ht="24" customHeight="1" x14ac:dyDescent="0.2">
      <c r="B4" s="144"/>
      <c r="C4" s="152"/>
      <c r="D4" s="152"/>
      <c r="E4" s="144"/>
      <c r="F4" s="526"/>
      <c r="G4" s="526"/>
      <c r="H4" s="526"/>
      <c r="I4" s="526"/>
      <c r="J4" s="526"/>
      <c r="K4" s="526"/>
      <c r="L4" s="526"/>
      <c r="M4" s="526"/>
      <c r="N4" s="526"/>
      <c r="O4" s="526"/>
      <c r="P4" s="526"/>
    </row>
    <row r="5" spans="2:16" ht="25.5" x14ac:dyDescent="0.2">
      <c r="B5" s="243" t="s">
        <v>196</v>
      </c>
      <c r="C5" s="177" t="s">
        <v>197</v>
      </c>
      <c r="D5" s="177" t="s">
        <v>165</v>
      </c>
      <c r="E5" s="144"/>
      <c r="F5" s="68"/>
      <c r="G5" s="68"/>
      <c r="H5" s="68"/>
      <c r="I5" s="69"/>
      <c r="J5" s="69"/>
      <c r="K5" s="69"/>
      <c r="L5" s="69"/>
      <c r="M5" s="68"/>
      <c r="N5" s="68"/>
      <c r="O5" s="68"/>
      <c r="P5" s="69"/>
    </row>
    <row r="6" spans="2:16" ht="16.5" customHeight="1" x14ac:dyDescent="0.2">
      <c r="B6" s="74" t="s">
        <v>120</v>
      </c>
      <c r="C6" s="274">
        <f>D6/12</f>
        <v>50</v>
      </c>
      <c r="D6" s="275">
        <f>'Restroom Costs Inventory'!E14</f>
        <v>600</v>
      </c>
      <c r="E6" s="144"/>
      <c r="F6" s="70"/>
      <c r="G6" s="70"/>
      <c r="H6" s="70"/>
      <c r="I6" s="153"/>
      <c r="J6" s="153"/>
      <c r="K6" s="153"/>
      <c r="L6" s="153"/>
      <c r="M6" s="153"/>
      <c r="N6" s="153"/>
      <c r="O6" s="153"/>
      <c r="P6" s="153"/>
    </row>
    <row r="7" spans="2:16" ht="16.5" customHeight="1" x14ac:dyDescent="0.2">
      <c r="B7" s="74" t="s">
        <v>198</v>
      </c>
      <c r="C7" s="274">
        <f>D7/12</f>
        <v>100</v>
      </c>
      <c r="D7" s="275">
        <f>'Restroom Costs Inventory'!D14</f>
        <v>1200</v>
      </c>
      <c r="E7" s="144"/>
      <c r="F7" s="71"/>
      <c r="G7" s="71"/>
      <c r="H7" s="71"/>
      <c r="I7" s="72"/>
      <c r="J7" s="72"/>
      <c r="K7" s="72"/>
      <c r="L7" s="72"/>
      <c r="M7" s="72"/>
      <c r="N7" s="72"/>
      <c r="O7" s="72"/>
      <c r="P7" s="72"/>
    </row>
    <row r="8" spans="2:16" ht="16.5" customHeight="1" x14ac:dyDescent="0.2">
      <c r="B8" s="74" t="s">
        <v>118</v>
      </c>
      <c r="C8" s="275">
        <f>D8/12</f>
        <v>0</v>
      </c>
      <c r="D8" s="275">
        <f>'Restroom Costs Inventory'!C14</f>
        <v>0</v>
      </c>
      <c r="E8" s="144"/>
      <c r="F8" s="73"/>
      <c r="G8" s="73"/>
      <c r="H8" s="73"/>
      <c r="I8" s="72"/>
      <c r="J8" s="72"/>
      <c r="K8" s="72"/>
      <c r="L8" s="72"/>
      <c r="M8" s="72"/>
      <c r="N8" s="72"/>
      <c r="O8" s="72"/>
      <c r="P8" s="72"/>
    </row>
    <row r="9" spans="2:16" ht="16.5" customHeight="1" x14ac:dyDescent="0.2">
      <c r="B9" s="74" t="s">
        <v>199</v>
      </c>
      <c r="C9" s="275">
        <f>D9/12</f>
        <v>50</v>
      </c>
      <c r="D9" s="275">
        <f>'Restroom Costs Inventory'!L14</f>
        <v>600</v>
      </c>
      <c r="E9" s="144"/>
      <c r="F9" s="71"/>
      <c r="G9" s="71"/>
      <c r="H9" s="71"/>
      <c r="I9" s="72"/>
      <c r="J9" s="72"/>
      <c r="K9" s="72"/>
      <c r="L9" s="72"/>
      <c r="M9" s="72"/>
      <c r="N9" s="72"/>
      <c r="O9" s="72"/>
      <c r="P9" s="72"/>
    </row>
    <row r="10" spans="2:16" ht="16.5" customHeight="1" x14ac:dyDescent="0.2">
      <c r="B10" s="74" t="s">
        <v>200</v>
      </c>
      <c r="C10" s="275">
        <f t="shared" ref="C10:C11" si="0">D10/12</f>
        <v>0</v>
      </c>
      <c r="D10" s="275">
        <f>'Restroom Costs Inventory'!$M$14</f>
        <v>0</v>
      </c>
      <c r="E10" s="144"/>
      <c r="F10" s="71"/>
      <c r="G10" s="71"/>
      <c r="H10" s="71"/>
      <c r="I10" s="72"/>
      <c r="J10" s="72"/>
      <c r="K10" s="72"/>
      <c r="L10" s="72"/>
      <c r="M10" s="72"/>
      <c r="N10" s="72"/>
      <c r="O10" s="72"/>
      <c r="P10" s="72"/>
    </row>
    <row r="11" spans="2:16" ht="16.5" customHeight="1" x14ac:dyDescent="0.2">
      <c r="B11" s="74" t="s">
        <v>184</v>
      </c>
      <c r="C11" s="275">
        <f t="shared" si="0"/>
        <v>0</v>
      </c>
      <c r="D11" s="275"/>
      <c r="E11" s="144"/>
      <c r="F11" s="73"/>
      <c r="G11" s="73"/>
      <c r="H11" s="73"/>
      <c r="I11" s="72"/>
      <c r="J11" s="72"/>
      <c r="K11" s="72"/>
      <c r="L11" s="72"/>
      <c r="M11" s="72"/>
      <c r="N11" s="72"/>
      <c r="O11" s="72"/>
      <c r="P11" s="72"/>
    </row>
    <row r="12" spans="2:16" ht="16.5" customHeight="1" x14ac:dyDescent="0.2">
      <c r="B12" s="117"/>
      <c r="C12" s="276"/>
      <c r="D12" s="276"/>
      <c r="F12" s="73"/>
      <c r="G12" s="73"/>
      <c r="H12" s="73"/>
      <c r="I12" s="72"/>
      <c r="J12" s="72"/>
      <c r="K12" s="72"/>
      <c r="L12" s="72"/>
      <c r="M12" s="72"/>
      <c r="N12" s="72"/>
      <c r="O12" s="72"/>
      <c r="P12" s="72"/>
    </row>
    <row r="13" spans="2:16" s="45" customFormat="1" ht="16.5" customHeight="1" x14ac:dyDescent="0.2">
      <c r="B13" s="246" t="s">
        <v>201</v>
      </c>
      <c r="C13" s="277">
        <f>SUM(C6:C11)</f>
        <v>200</v>
      </c>
      <c r="D13" s="277">
        <f>SUM(D6:D12)</f>
        <v>2400</v>
      </c>
      <c r="E13" s="144"/>
      <c r="F13" s="76"/>
      <c r="G13" s="76"/>
      <c r="H13" s="76"/>
      <c r="I13" s="77"/>
      <c r="J13" s="77"/>
      <c r="K13" s="77"/>
      <c r="L13" s="77"/>
      <c r="M13" s="77"/>
      <c r="N13" s="77"/>
      <c r="O13" s="77"/>
      <c r="P13" s="77"/>
    </row>
    <row r="14" spans="2:16" x14ac:dyDescent="0.2">
      <c r="B14" s="42"/>
      <c r="C14" s="75"/>
      <c r="D14" s="75"/>
      <c r="E14" s="149"/>
      <c r="F14" s="73"/>
      <c r="G14" s="73"/>
      <c r="H14" s="73"/>
      <c r="I14" s="72"/>
      <c r="J14" s="72"/>
      <c r="K14" s="72"/>
      <c r="L14" s="72"/>
      <c r="M14" s="72"/>
      <c r="N14" s="72"/>
      <c r="O14" s="72"/>
      <c r="P14" s="72"/>
    </row>
    <row r="15" spans="2:16" ht="25.5" x14ac:dyDescent="0.2">
      <c r="B15" s="243" t="s">
        <v>321</v>
      </c>
      <c r="C15" s="177" t="s">
        <v>197</v>
      </c>
      <c r="D15" s="177" t="s">
        <v>165</v>
      </c>
      <c r="E15" s="144"/>
      <c r="F15" s="73"/>
      <c r="G15" s="73"/>
      <c r="H15" s="73"/>
      <c r="I15" s="72"/>
      <c r="J15" s="72"/>
      <c r="K15" s="72"/>
      <c r="L15" s="72"/>
      <c r="M15" s="72"/>
      <c r="N15" s="72"/>
      <c r="O15" s="72"/>
      <c r="P15" s="72"/>
    </row>
    <row r="16" spans="2:16" ht="16.5" customHeight="1" x14ac:dyDescent="0.2">
      <c r="B16" s="74" t="s">
        <v>121</v>
      </c>
      <c r="C16" s="274">
        <f>D16/12</f>
        <v>16.666666666666668</v>
      </c>
      <c r="D16" s="275">
        <f>'Restroom Costs Inventory'!F14</f>
        <v>200</v>
      </c>
      <c r="E16" s="144"/>
      <c r="F16" s="73"/>
      <c r="G16" s="73"/>
      <c r="H16" s="73"/>
      <c r="I16" s="72"/>
      <c r="J16" s="72"/>
      <c r="K16" s="72"/>
      <c r="L16" s="72"/>
      <c r="M16" s="72"/>
      <c r="N16" s="72"/>
      <c r="O16" s="72"/>
      <c r="P16" s="72"/>
    </row>
    <row r="17" spans="2:16" ht="16.5" customHeight="1" x14ac:dyDescent="0.2">
      <c r="B17" s="74" t="s">
        <v>122</v>
      </c>
      <c r="C17" s="274">
        <f t="shared" ref="C17:C20" si="1">D17/12</f>
        <v>50</v>
      </c>
      <c r="D17" s="275">
        <f>'Restroom Costs Inventory'!G14</f>
        <v>600</v>
      </c>
      <c r="E17" s="144"/>
      <c r="F17" s="73"/>
      <c r="G17" s="73"/>
      <c r="H17" s="73"/>
      <c r="I17" s="72"/>
      <c r="J17" s="72"/>
      <c r="K17" s="72"/>
      <c r="L17" s="72"/>
      <c r="M17" s="72"/>
      <c r="N17" s="72"/>
      <c r="O17" s="72"/>
      <c r="P17" s="72"/>
    </row>
    <row r="18" spans="2:16" ht="16.5" customHeight="1" x14ac:dyDescent="0.2">
      <c r="B18" s="74" t="s">
        <v>202</v>
      </c>
      <c r="C18" s="274">
        <f t="shared" si="1"/>
        <v>83.333333333333329</v>
      </c>
      <c r="D18" s="275">
        <f>'Restroom Costs Inventory'!H14</f>
        <v>1000</v>
      </c>
      <c r="E18" s="144"/>
      <c r="F18" s="70"/>
      <c r="G18" s="70"/>
      <c r="H18" s="70"/>
      <c r="I18" s="153"/>
      <c r="J18" s="153"/>
      <c r="K18" s="153"/>
      <c r="L18" s="153"/>
      <c r="M18" s="153"/>
      <c r="N18" s="153"/>
      <c r="O18" s="153"/>
      <c r="P18" s="153"/>
    </row>
    <row r="19" spans="2:16" ht="16.5" customHeight="1" x14ac:dyDescent="0.2">
      <c r="B19" s="74" t="s">
        <v>124</v>
      </c>
      <c r="C19" s="274">
        <f t="shared" si="1"/>
        <v>41.666666666666664</v>
      </c>
      <c r="D19" s="275">
        <f>'Restroom Costs Inventory'!I14</f>
        <v>500</v>
      </c>
      <c r="E19" s="144"/>
      <c r="F19" s="70"/>
      <c r="G19" s="70"/>
      <c r="H19" s="70"/>
      <c r="I19" s="153"/>
      <c r="J19" s="153"/>
      <c r="K19" s="153"/>
      <c r="L19" s="153"/>
      <c r="M19" s="153"/>
      <c r="N19" s="153"/>
      <c r="O19" s="153"/>
      <c r="P19" s="153"/>
    </row>
    <row r="20" spans="2:16" ht="16.5" customHeight="1" x14ac:dyDescent="0.2">
      <c r="B20" s="74" t="s">
        <v>125</v>
      </c>
      <c r="C20" s="274">
        <f t="shared" si="1"/>
        <v>20.833333333333332</v>
      </c>
      <c r="D20" s="275">
        <f>'Restroom Costs Inventory'!J14</f>
        <v>250</v>
      </c>
      <c r="E20" s="144"/>
      <c r="F20" s="70"/>
      <c r="G20" s="70"/>
      <c r="H20" s="70"/>
      <c r="I20" s="153"/>
      <c r="J20" s="153"/>
      <c r="K20" s="153"/>
      <c r="L20" s="153"/>
      <c r="M20" s="153"/>
      <c r="N20" s="153"/>
      <c r="O20" s="153"/>
      <c r="P20" s="153"/>
    </row>
    <row r="21" spans="2:16" ht="16.5" customHeight="1" x14ac:dyDescent="0.2">
      <c r="B21" s="74" t="s">
        <v>203</v>
      </c>
      <c r="C21" s="274">
        <f>D21/12</f>
        <v>0</v>
      </c>
      <c r="D21" s="275">
        <f>'Restroom Costs Inventory'!$N$14</f>
        <v>0</v>
      </c>
      <c r="E21" s="144"/>
      <c r="F21" s="70"/>
      <c r="G21" s="70"/>
      <c r="H21" s="70"/>
      <c r="I21" s="153"/>
      <c r="J21" s="153"/>
      <c r="K21" s="153"/>
      <c r="L21" s="153"/>
      <c r="M21" s="153"/>
      <c r="N21" s="153"/>
      <c r="O21" s="153"/>
      <c r="P21" s="153"/>
    </row>
    <row r="22" spans="2:16" ht="16.5" customHeight="1" x14ac:dyDescent="0.2">
      <c r="B22" s="74" t="s">
        <v>126</v>
      </c>
      <c r="C22" s="274">
        <f>D22/12</f>
        <v>16.666666666666668</v>
      </c>
      <c r="D22" s="275">
        <f>'Restroom Costs Inventory'!K14</f>
        <v>200</v>
      </c>
      <c r="E22" s="144"/>
      <c r="F22" s="78"/>
      <c r="G22" s="78"/>
      <c r="H22" s="78"/>
      <c r="I22" s="79"/>
      <c r="J22" s="79"/>
      <c r="K22" s="79"/>
      <c r="L22" s="79"/>
      <c r="M22" s="79"/>
      <c r="N22" s="79"/>
      <c r="O22" s="79"/>
      <c r="P22" s="79"/>
    </row>
    <row r="23" spans="2:16" ht="16.5" customHeight="1" x14ac:dyDescent="0.2">
      <c r="B23" s="117"/>
      <c r="C23" s="278"/>
      <c r="D23" s="276"/>
      <c r="E23" s="144"/>
      <c r="F23" s="81"/>
      <c r="G23" s="81"/>
      <c r="H23" s="81"/>
      <c r="I23" s="82"/>
      <c r="J23" s="82"/>
      <c r="K23" s="82"/>
      <c r="L23" s="82"/>
      <c r="M23" s="82"/>
      <c r="N23" s="82"/>
      <c r="O23" s="82"/>
      <c r="P23" s="82"/>
    </row>
    <row r="24" spans="2:16" ht="16.5" customHeight="1" x14ac:dyDescent="0.2">
      <c r="B24" s="246" t="s">
        <v>204</v>
      </c>
      <c r="C24" s="277">
        <f>SUM(C16:C22)</f>
        <v>229.16666666666666</v>
      </c>
      <c r="D24" s="277">
        <f>SUM(D16:D22)</f>
        <v>2750</v>
      </c>
      <c r="E24" s="144"/>
      <c r="F24" s="144"/>
      <c r="G24" s="144"/>
      <c r="H24" s="144"/>
      <c r="I24" s="144"/>
      <c r="J24" s="144"/>
      <c r="K24" s="144"/>
      <c r="L24" s="144"/>
      <c r="M24" s="144"/>
      <c r="N24" s="144"/>
      <c r="O24" s="144"/>
      <c r="P24" s="144"/>
    </row>
    <row r="25" spans="2:16" ht="16.5" customHeight="1" x14ac:dyDescent="0.2">
      <c r="B25" s="42"/>
      <c r="C25" s="80"/>
      <c r="D25" s="80"/>
      <c r="F25" s="144"/>
      <c r="G25" s="144"/>
      <c r="H25" s="144"/>
      <c r="I25" s="144"/>
      <c r="J25" s="144"/>
      <c r="K25" s="144"/>
      <c r="L25" s="144"/>
      <c r="M25" s="144"/>
      <c r="N25" s="144"/>
      <c r="O25" s="144"/>
      <c r="P25" s="144"/>
    </row>
    <row r="26" spans="2:16" ht="16.5" customHeight="1" x14ac:dyDescent="0.2">
      <c r="B26" s="243" t="s">
        <v>205</v>
      </c>
      <c r="C26" s="178" t="s">
        <v>206</v>
      </c>
      <c r="D26" s="178" t="s">
        <v>189</v>
      </c>
      <c r="E26" s="144"/>
      <c r="F26" s="144"/>
      <c r="G26" s="144"/>
      <c r="H26" s="144"/>
      <c r="I26" s="144"/>
      <c r="J26" s="144"/>
      <c r="K26" s="144"/>
      <c r="L26" s="144"/>
      <c r="M26" s="144"/>
      <c r="N26" s="144"/>
      <c r="O26" s="144"/>
      <c r="P26" s="144"/>
    </row>
    <row r="27" spans="2:16" ht="16.5" customHeight="1" x14ac:dyDescent="0.2">
      <c r="B27" s="74" t="s">
        <v>120</v>
      </c>
      <c r="C27" s="83">
        <v>0.2</v>
      </c>
      <c r="D27" s="279">
        <f>D6*C27</f>
        <v>120</v>
      </c>
      <c r="E27" s="144"/>
      <c r="F27" s="144"/>
      <c r="G27" s="144"/>
      <c r="H27" s="144"/>
      <c r="I27" s="144"/>
      <c r="J27" s="144"/>
      <c r="K27" s="144"/>
      <c r="L27" s="144"/>
      <c r="M27" s="144"/>
      <c r="N27" s="144"/>
      <c r="O27" s="144"/>
      <c r="P27" s="144"/>
    </row>
    <row r="28" spans="2:16" ht="16.5" customHeight="1" x14ac:dyDescent="0.2">
      <c r="B28" s="74" t="s">
        <v>207</v>
      </c>
      <c r="C28" s="83">
        <v>0.8</v>
      </c>
      <c r="D28" s="279">
        <f>D7*C28</f>
        <v>960</v>
      </c>
      <c r="E28" s="144"/>
      <c r="F28" s="144"/>
      <c r="G28" s="144"/>
      <c r="H28" s="144"/>
      <c r="I28" s="144"/>
      <c r="J28" s="144"/>
      <c r="K28" s="144"/>
      <c r="L28" s="144"/>
      <c r="M28" s="144"/>
      <c r="N28" s="144"/>
      <c r="O28" s="144"/>
      <c r="P28" s="144"/>
    </row>
    <row r="29" spans="2:16" ht="16.5" customHeight="1" x14ac:dyDescent="0.2">
      <c r="B29" s="74" t="s">
        <v>118</v>
      </c>
      <c r="C29" s="83">
        <v>0.6</v>
      </c>
      <c r="D29" s="279">
        <f>D8*C29</f>
        <v>0</v>
      </c>
      <c r="E29" s="144"/>
      <c r="F29" s="144"/>
      <c r="G29" s="144"/>
      <c r="H29" s="144"/>
      <c r="I29" s="144"/>
      <c r="J29" s="144"/>
      <c r="K29" s="144"/>
      <c r="L29" s="144"/>
      <c r="M29" s="144"/>
      <c r="N29" s="144"/>
      <c r="O29" s="144"/>
      <c r="P29" s="144"/>
    </row>
    <row r="30" spans="2:16" ht="16.5" customHeight="1" x14ac:dyDescent="0.2">
      <c r="B30" s="74" t="s">
        <v>199</v>
      </c>
      <c r="C30" s="83">
        <v>0.2</v>
      </c>
      <c r="D30" s="279">
        <f>D9*C30</f>
        <v>120</v>
      </c>
      <c r="E30" s="144"/>
      <c r="F30" s="144"/>
      <c r="G30" s="144"/>
      <c r="H30" s="144"/>
      <c r="I30" s="144"/>
      <c r="J30" s="144"/>
      <c r="K30" s="144"/>
      <c r="L30" s="144"/>
      <c r="M30" s="144"/>
      <c r="N30" s="144"/>
      <c r="O30" s="144"/>
      <c r="P30" s="144"/>
    </row>
    <row r="31" spans="2:16" ht="16.5" customHeight="1" x14ac:dyDescent="0.2">
      <c r="B31" s="74" t="s">
        <v>200</v>
      </c>
      <c r="C31" s="83">
        <v>0</v>
      </c>
      <c r="D31" s="279">
        <f>D10*C31</f>
        <v>0</v>
      </c>
      <c r="E31" s="144"/>
    </row>
    <row r="32" spans="2:16" s="45" customFormat="1" ht="16.5" customHeight="1" x14ac:dyDescent="0.2">
      <c r="B32" s="74" t="s">
        <v>208</v>
      </c>
      <c r="C32" s="83">
        <v>0</v>
      </c>
      <c r="D32" s="279">
        <f>D21*C32</f>
        <v>0</v>
      </c>
      <c r="E32" s="144"/>
      <c r="F32" s="39"/>
      <c r="G32" s="39"/>
      <c r="H32" s="39"/>
      <c r="I32" s="39"/>
      <c r="J32" s="39"/>
      <c r="K32" s="39"/>
      <c r="L32" s="39"/>
      <c r="M32" s="39"/>
      <c r="N32" s="39"/>
      <c r="O32" s="39"/>
      <c r="P32" s="39"/>
    </row>
    <row r="33" spans="2:5" ht="16.5" customHeight="1" x14ac:dyDescent="0.2">
      <c r="B33" s="117"/>
      <c r="C33" s="120"/>
      <c r="D33" s="280"/>
      <c r="E33" s="144"/>
    </row>
    <row r="34" spans="2:5" ht="16.5" customHeight="1" x14ac:dyDescent="0.2">
      <c r="B34" s="246" t="s">
        <v>209</v>
      </c>
      <c r="C34" s="281"/>
      <c r="D34" s="277">
        <f>SUM(D27:D32)</f>
        <v>1200</v>
      </c>
      <c r="E34" s="144"/>
    </row>
    <row r="35" spans="2:5" ht="16.5" customHeight="1" x14ac:dyDescent="0.2">
      <c r="B35" s="42"/>
      <c r="C35" s="80"/>
      <c r="D35" s="80"/>
      <c r="E35" s="144"/>
    </row>
    <row r="36" spans="2:5" ht="16.5" customHeight="1" x14ac:dyDescent="0.2">
      <c r="B36" s="179" t="s">
        <v>210</v>
      </c>
      <c r="C36" s="154"/>
      <c r="D36" s="93">
        <f>D13+D24+D34</f>
        <v>6350</v>
      </c>
      <c r="E36" s="144"/>
    </row>
    <row r="37" spans="2:5" ht="16.5" customHeight="1" x14ac:dyDescent="0.2">
      <c r="B37" s="84"/>
      <c r="C37" s="85"/>
      <c r="D37" s="85"/>
      <c r="E37" s="144"/>
    </row>
    <row r="38" spans="2:5" ht="16.5" customHeight="1" x14ac:dyDescent="0.2">
      <c r="B38" s="84"/>
      <c r="C38" s="85"/>
      <c r="D38" s="85"/>
      <c r="E38" s="144"/>
    </row>
    <row r="39" spans="2:5" ht="16.5" customHeight="1" x14ac:dyDescent="0.2">
      <c r="B39" s="84"/>
      <c r="C39" s="85"/>
      <c r="D39" s="85"/>
      <c r="E39" s="144"/>
    </row>
    <row r="40" spans="2:5" ht="16.5" customHeight="1" x14ac:dyDescent="0.2">
      <c r="B40" s="84"/>
      <c r="C40" s="85"/>
      <c r="D40" s="85"/>
    </row>
    <row r="41" spans="2:5" ht="16.5" customHeight="1" x14ac:dyDescent="0.2">
      <c r="B41" s="84"/>
      <c r="C41" s="85"/>
      <c r="D41" s="85"/>
    </row>
    <row r="42" spans="2:5" ht="16.5" customHeight="1" x14ac:dyDescent="0.2">
      <c r="B42" s="84"/>
      <c r="C42" s="85"/>
      <c r="D42" s="85"/>
    </row>
    <row r="43" spans="2:5" ht="16.5" customHeight="1" x14ac:dyDescent="0.2">
      <c r="B43" s="86"/>
      <c r="C43" s="87"/>
      <c r="D43" s="87"/>
    </row>
    <row r="44" spans="2:5" ht="16.5" customHeight="1" x14ac:dyDescent="0.2">
      <c r="B44" s="84"/>
      <c r="C44" s="88"/>
      <c r="D44" s="88"/>
    </row>
    <row r="45" spans="2:5" ht="16.5" customHeight="1" x14ac:dyDescent="0.2">
      <c r="B45" s="84"/>
      <c r="C45" s="85"/>
      <c r="D45" s="85"/>
    </row>
    <row r="46" spans="2:5" ht="16.5" customHeight="1" x14ac:dyDescent="0.2">
      <c r="B46" s="84"/>
      <c r="C46" s="85"/>
      <c r="D46" s="85"/>
    </row>
    <row r="47" spans="2:5" ht="16.5" customHeight="1" x14ac:dyDescent="0.2">
      <c r="B47" s="84"/>
      <c r="C47" s="85"/>
      <c r="D47" s="85"/>
    </row>
    <row r="48" spans="2:5" ht="16.5" customHeight="1" x14ac:dyDescent="0.2">
      <c r="B48" s="84"/>
      <c r="C48" s="85"/>
      <c r="D48" s="85"/>
    </row>
    <row r="49" spans="2:4" ht="16.5" customHeight="1" x14ac:dyDescent="0.2">
      <c r="B49" s="84"/>
      <c r="C49" s="85"/>
      <c r="D49" s="85"/>
    </row>
    <row r="50" spans="2:4" x14ac:dyDescent="0.2">
      <c r="B50" s="84"/>
      <c r="C50" s="85"/>
      <c r="D50" s="85"/>
    </row>
    <row r="51" spans="2:4" ht="16.7" customHeight="1" x14ac:dyDescent="0.2">
      <c r="B51" s="86"/>
      <c r="C51" s="87"/>
      <c r="D51" s="87"/>
    </row>
    <row r="52" spans="2:4" x14ac:dyDescent="0.2">
      <c r="B52" s="84"/>
      <c r="C52" s="89"/>
      <c r="D52" s="89"/>
    </row>
    <row r="53" spans="2:4" ht="17.45" customHeight="1" x14ac:dyDescent="0.2">
      <c r="B53" s="86"/>
      <c r="C53" s="87"/>
      <c r="D53" s="87"/>
    </row>
    <row r="54" spans="2:4" x14ac:dyDescent="0.2">
      <c r="B54" s="73"/>
      <c r="C54" s="90"/>
      <c r="D54" s="90"/>
    </row>
    <row r="55" spans="2:4" x14ac:dyDescent="0.2">
      <c r="B55" s="86"/>
      <c r="C55" s="87"/>
      <c r="D55" s="87"/>
    </row>
    <row r="56" spans="2:4" x14ac:dyDescent="0.2">
      <c r="B56" s="73"/>
      <c r="C56" s="90"/>
      <c r="D56" s="90"/>
    </row>
    <row r="57" spans="2:4" x14ac:dyDescent="0.2">
      <c r="B57" s="57"/>
      <c r="C57" s="91"/>
      <c r="D57" s="91"/>
    </row>
    <row r="58" spans="2:4" x14ac:dyDescent="0.2">
      <c r="B58" s="57"/>
      <c r="C58" s="91"/>
      <c r="D58" s="91"/>
    </row>
    <row r="59" spans="2:4" x14ac:dyDescent="0.2">
      <c r="B59" s="57"/>
      <c r="C59" s="91"/>
      <c r="D59" s="91"/>
    </row>
  </sheetData>
  <sheetProtection formatCells="0" formatColumns="0" formatRows="0" insertColumns="0" insertRows="0" insertHyperlinks="0" deleteColumns="0" deleteRows="0" selectLockedCells="1" sort="0" autoFilter="0" pivotTables="0"/>
  <mergeCells count="1">
    <mergeCell ref="F4:P4"/>
  </mergeCells>
  <pageMargins left="0.74803149606299213" right="0.74803149606299213" top="0.98425196850393704" bottom="0.98425196850393704" header="0.51181102362204722" footer="0.51181102362204722"/>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00"/>
    <pageSetUpPr fitToPage="1"/>
  </sheetPr>
  <dimension ref="A1:K63"/>
  <sheetViews>
    <sheetView showGridLines="0" workbookViewId="0">
      <pane ySplit="4" topLeftCell="A5" activePane="bottomLeft" state="frozen"/>
      <selection pane="bottomLeft"/>
    </sheetView>
  </sheetViews>
  <sheetFormatPr defaultColWidth="8.42578125" defaultRowHeight="12.75" x14ac:dyDescent="0.2"/>
  <cols>
    <col min="1" max="1" width="62.42578125" style="39" customWidth="1"/>
    <col min="2" max="3" width="17.42578125" style="39" customWidth="1"/>
    <col min="4" max="4" width="15.42578125" style="92" customWidth="1"/>
    <col min="5" max="7" width="20.42578125" style="39" customWidth="1"/>
    <col min="8" max="8" width="23.85546875" style="39" customWidth="1"/>
    <col min="9" max="9" width="12.42578125" style="39" customWidth="1"/>
    <col min="10" max="11" width="68.42578125" style="39" customWidth="1"/>
    <col min="12" max="16384" width="8.42578125" style="39"/>
  </cols>
  <sheetData>
    <row r="1" spans="1:11" s="29" customFormat="1" ht="9" customHeight="1" x14ac:dyDescent="0.3">
      <c r="A1" s="26"/>
      <c r="B1" s="26"/>
      <c r="C1" s="26"/>
    </row>
    <row r="2" spans="1:11" s="33" customFormat="1" ht="27" customHeight="1" x14ac:dyDescent="0.2">
      <c r="A2" s="30" t="s">
        <v>211</v>
      </c>
      <c r="B2" s="30"/>
      <c r="C2" s="30"/>
      <c r="D2" s="66"/>
    </row>
    <row r="3" spans="1:11" s="33" customFormat="1" ht="27" customHeight="1" x14ac:dyDescent="0.2">
      <c r="A3" s="30"/>
      <c r="B3" s="30"/>
      <c r="C3" s="30"/>
      <c r="D3" s="66"/>
    </row>
    <row r="4" spans="1:11" s="37" customFormat="1" ht="8.4499999999999993" customHeight="1" x14ac:dyDescent="0.2">
      <c r="A4" s="34"/>
      <c r="B4" s="34"/>
      <c r="C4" s="34"/>
      <c r="D4" s="67"/>
    </row>
    <row r="5" spans="1:11" s="38" customFormat="1" ht="13.5" customHeight="1" x14ac:dyDescent="0.2">
      <c r="A5" s="144"/>
      <c r="B5" s="144"/>
      <c r="C5" s="144"/>
      <c r="D5" s="152"/>
      <c r="E5" s="144"/>
      <c r="F5" s="144"/>
      <c r="G5" s="144"/>
      <c r="H5" s="144"/>
      <c r="I5" s="144"/>
      <c r="J5" s="144"/>
      <c r="K5" s="144"/>
    </row>
    <row r="6" spans="1:11" ht="16.5" customHeight="1" x14ac:dyDescent="0.2">
      <c r="A6" s="243" t="s">
        <v>329</v>
      </c>
      <c r="B6" s="173" t="s">
        <v>145</v>
      </c>
      <c r="C6" s="173" t="s">
        <v>212</v>
      </c>
      <c r="D6" s="181" t="s">
        <v>179</v>
      </c>
      <c r="E6" s="144"/>
      <c r="F6" s="144"/>
      <c r="G6" s="144"/>
      <c r="H6" s="144"/>
      <c r="I6" s="144"/>
      <c r="J6" s="144"/>
      <c r="K6" s="144"/>
    </row>
    <row r="7" spans="1:11" ht="16.5" customHeight="1" x14ac:dyDescent="0.2">
      <c r="A7" s="155" t="str">
        <f>'Pay Rates Sheet (Optional)'!A20</f>
        <v>Planner</v>
      </c>
      <c r="B7" s="155">
        <f>'Pay Rates Sheet (Optional)'!B20</f>
        <v>25.32</v>
      </c>
      <c r="C7" s="156">
        <v>250</v>
      </c>
      <c r="D7" s="275">
        <f>SUM(B7*C7)</f>
        <v>6330</v>
      </c>
      <c r="E7" s="144"/>
      <c r="F7" s="144"/>
      <c r="G7" s="144"/>
      <c r="H7" s="144"/>
      <c r="I7" s="144"/>
      <c r="J7" s="144"/>
      <c r="K7" s="144"/>
    </row>
    <row r="8" spans="1:11" ht="16.5" customHeight="1" x14ac:dyDescent="0.2">
      <c r="A8" s="155" t="str">
        <f>'Pay Rates Sheet (Optional)'!A21</f>
        <v>Scheduler</v>
      </c>
      <c r="B8" s="155">
        <f>'Pay Rates Sheet (Optional)'!B21</f>
        <v>35</v>
      </c>
      <c r="C8" s="156">
        <v>125</v>
      </c>
      <c r="D8" s="275">
        <f t="shared" ref="D8:D14" si="0">SUM(B8*C8)</f>
        <v>4375</v>
      </c>
      <c r="E8" s="144"/>
    </row>
    <row r="9" spans="1:11" ht="16.5" customHeight="1" x14ac:dyDescent="0.2">
      <c r="A9" s="155" t="str">
        <f>'Pay Rates Sheet (Optional)'!A22</f>
        <v>Vehicle Operator Release Time</v>
      </c>
      <c r="B9" s="155">
        <f>'Pay Rates Sheet (Optional)'!B22</f>
        <v>25</v>
      </c>
      <c r="C9" s="156">
        <v>60</v>
      </c>
      <c r="D9" s="275">
        <f t="shared" si="0"/>
        <v>1500</v>
      </c>
      <c r="E9" s="144"/>
    </row>
    <row r="10" spans="1:11" ht="16.5" customHeight="1" x14ac:dyDescent="0.2">
      <c r="A10" s="74" t="str">
        <f>'Pay Rates Sheet (Optional)'!A23</f>
        <v>Restroom Planner/Administrator/Committee Chair</v>
      </c>
      <c r="B10" s="74">
        <f>'Pay Rates Sheet (Optional)'!B23</f>
        <v>0</v>
      </c>
      <c r="C10" s="156"/>
      <c r="D10" s="275">
        <f t="shared" si="0"/>
        <v>0</v>
      </c>
      <c r="E10" s="144"/>
    </row>
    <row r="11" spans="1:11" ht="16.5" customHeight="1" x14ac:dyDescent="0.2">
      <c r="A11" s="74" t="s">
        <v>184</v>
      </c>
      <c r="B11" s="74"/>
      <c r="C11" s="156"/>
      <c r="D11" s="275">
        <f t="shared" si="0"/>
        <v>0</v>
      </c>
      <c r="E11" s="144"/>
    </row>
    <row r="12" spans="1:11" ht="16.5" customHeight="1" x14ac:dyDescent="0.2">
      <c r="A12" s="74"/>
      <c r="B12" s="74"/>
      <c r="C12" s="156"/>
      <c r="D12" s="275">
        <f t="shared" si="0"/>
        <v>0</v>
      </c>
      <c r="E12" s="144"/>
    </row>
    <row r="13" spans="1:11" ht="16.5" customHeight="1" x14ac:dyDescent="0.2">
      <c r="A13" s="74"/>
      <c r="B13" s="74"/>
      <c r="C13" s="156"/>
      <c r="D13" s="275">
        <f t="shared" si="0"/>
        <v>0</v>
      </c>
      <c r="E13" s="144"/>
    </row>
    <row r="14" spans="1:11" ht="16.5" customHeight="1" x14ac:dyDescent="0.2">
      <c r="A14" s="74"/>
      <c r="B14" s="74"/>
      <c r="C14" s="156"/>
      <c r="D14" s="275">
        <f t="shared" si="0"/>
        <v>0</v>
      </c>
      <c r="E14" s="144"/>
    </row>
    <row r="15" spans="1:11" ht="16.5" customHeight="1" x14ac:dyDescent="0.2">
      <c r="A15" s="115"/>
      <c r="B15" s="115"/>
      <c r="C15" s="116"/>
      <c r="D15" s="282"/>
      <c r="E15" s="144"/>
    </row>
    <row r="16" spans="1:11" ht="16.5" customHeight="1" x14ac:dyDescent="0.2">
      <c r="A16" s="246" t="s">
        <v>213</v>
      </c>
      <c r="B16" s="246"/>
      <c r="C16" s="246"/>
      <c r="D16" s="277">
        <f>SUM(D7:D14)</f>
        <v>12205</v>
      </c>
    </row>
    <row r="17" spans="1:11" s="45" customFormat="1" ht="16.5" customHeight="1" x14ac:dyDescent="0.2">
      <c r="A17" s="42"/>
      <c r="B17" s="42"/>
      <c r="C17" s="42"/>
      <c r="D17" s="75"/>
      <c r="E17" s="144"/>
    </row>
    <row r="18" spans="1:11" ht="16.5" customHeight="1" x14ac:dyDescent="0.2">
      <c r="A18" s="243" t="s">
        <v>214</v>
      </c>
      <c r="B18" s="173" t="s">
        <v>145</v>
      </c>
      <c r="C18" s="173" t="s">
        <v>212</v>
      </c>
      <c r="D18" s="181" t="s">
        <v>179</v>
      </c>
      <c r="E18" s="149"/>
    </row>
    <row r="19" spans="1:11" ht="16.5" customHeight="1" x14ac:dyDescent="0.2">
      <c r="A19" s="157" t="s">
        <v>215</v>
      </c>
      <c r="B19" s="74"/>
      <c r="C19" s="156"/>
      <c r="D19" s="275"/>
      <c r="E19" s="144"/>
    </row>
    <row r="20" spans="1:11" ht="16.5" customHeight="1" x14ac:dyDescent="0.2">
      <c r="A20" s="74" t="str">
        <f>'Pay Rates Sheet (Optional)'!A20</f>
        <v>Planner</v>
      </c>
      <c r="B20" s="74">
        <f>'Pay Rates Sheet (Optional)'!B20</f>
        <v>25.32</v>
      </c>
      <c r="C20" s="156">
        <v>500</v>
      </c>
      <c r="D20" s="275">
        <f>(B20*C20)</f>
        <v>12660</v>
      </c>
      <c r="E20" s="144"/>
    </row>
    <row r="21" spans="1:11" ht="16.5" customHeight="1" x14ac:dyDescent="0.2">
      <c r="A21" s="74" t="str">
        <f>'Pay Rates Sheet (Optional)'!A26</f>
        <v>Supervisor</v>
      </c>
      <c r="B21" s="74">
        <f>'Pay Rates Sheet (Optional)'!B26</f>
        <v>0</v>
      </c>
      <c r="C21" s="156"/>
      <c r="D21" s="275">
        <f>(B21*C21)</f>
        <v>0</v>
      </c>
      <c r="E21" s="144"/>
    </row>
    <row r="22" spans="1:11" ht="16.5" customHeight="1" x14ac:dyDescent="0.2">
      <c r="A22" s="74" t="str">
        <f>'Pay Rates Sheet (Optional)'!A27</f>
        <v>Programmer</v>
      </c>
      <c r="B22" s="74">
        <f>'Pay Rates Sheet (Optional)'!B27</f>
        <v>0</v>
      </c>
      <c r="C22" s="156"/>
      <c r="D22" s="275">
        <f>(B22*C22)</f>
        <v>0</v>
      </c>
      <c r="E22" s="144"/>
    </row>
    <row r="23" spans="1:11" ht="16.5" customHeight="1" x14ac:dyDescent="0.2">
      <c r="A23" s="157" t="s">
        <v>216</v>
      </c>
      <c r="B23" s="74"/>
      <c r="C23" s="156"/>
      <c r="D23" s="275"/>
      <c r="E23" s="144"/>
    </row>
    <row r="24" spans="1:11" ht="16.5" customHeight="1" x14ac:dyDescent="0.2">
      <c r="A24" s="74" t="str">
        <f>'Pay Rates Sheet (Optional)'!A29</f>
        <v>IT Analyst</v>
      </c>
      <c r="B24" s="74">
        <f>'Pay Rates Sheet (Optional)'!B29</f>
        <v>0</v>
      </c>
      <c r="C24" s="156"/>
      <c r="D24" s="275">
        <f>(B24*C24)</f>
        <v>0</v>
      </c>
      <c r="E24" s="144"/>
      <c r="F24" s="144"/>
      <c r="G24" s="144"/>
      <c r="H24" s="144"/>
      <c r="I24" s="144"/>
      <c r="J24" s="144"/>
      <c r="K24" s="144"/>
    </row>
    <row r="25" spans="1:11" ht="16.5" customHeight="1" x14ac:dyDescent="0.2">
      <c r="A25" s="74" t="str">
        <f>'Pay Rates Sheet (Optional)'!A30</f>
        <v>IT Supervisor</v>
      </c>
      <c r="B25" s="74">
        <f>'Pay Rates Sheet (Optional)'!B30</f>
        <v>0</v>
      </c>
      <c r="C25" s="156"/>
      <c r="D25" s="275">
        <f>(B25*C25)</f>
        <v>0</v>
      </c>
      <c r="E25" s="144"/>
      <c r="F25" s="144"/>
      <c r="G25" s="144"/>
      <c r="H25" s="144"/>
      <c r="I25" s="144"/>
      <c r="J25" s="144"/>
      <c r="K25" s="144"/>
    </row>
    <row r="26" spans="1:11" ht="16.5" customHeight="1" x14ac:dyDescent="0.2">
      <c r="A26" s="74" t="str">
        <f>'Pay Rates Sheet (Optional)'!A31</f>
        <v>IT Development Programmer</v>
      </c>
      <c r="B26" s="74">
        <f>'Pay Rates Sheet (Optional)'!B31</f>
        <v>0</v>
      </c>
      <c r="C26" s="156"/>
      <c r="D26" s="275">
        <f>(B26*C26)</f>
        <v>0</v>
      </c>
      <c r="E26" s="144"/>
      <c r="F26" s="144"/>
      <c r="G26" s="144"/>
      <c r="H26" s="144"/>
      <c r="I26" s="144"/>
      <c r="J26" s="144"/>
      <c r="K26" s="144"/>
    </row>
    <row r="27" spans="1:11" ht="16.5" customHeight="1" x14ac:dyDescent="0.2">
      <c r="A27" s="115"/>
      <c r="B27" s="115"/>
      <c r="C27" s="116"/>
      <c r="D27" s="282"/>
      <c r="E27" s="144"/>
      <c r="F27" s="94"/>
      <c r="G27" s="94"/>
      <c r="H27" s="94"/>
      <c r="I27" s="94"/>
      <c r="J27" s="94"/>
      <c r="K27" s="94"/>
    </row>
    <row r="28" spans="1:11" s="45" customFormat="1" ht="16.5" customHeight="1" x14ac:dyDescent="0.2">
      <c r="A28" s="246" t="s">
        <v>217</v>
      </c>
      <c r="B28" s="246"/>
      <c r="C28" s="246"/>
      <c r="D28" s="277">
        <f>SUM(D19:D27)</f>
        <v>12660</v>
      </c>
      <c r="E28" s="144"/>
      <c r="F28" s="144"/>
      <c r="G28" s="144"/>
      <c r="H28" s="144"/>
      <c r="I28" s="144"/>
      <c r="J28" s="144"/>
      <c r="K28" s="144"/>
    </row>
    <row r="29" spans="1:11" ht="16.5" customHeight="1" x14ac:dyDescent="0.2">
      <c r="A29" s="42"/>
      <c r="B29" s="42"/>
      <c r="C29" s="42"/>
      <c r="D29" s="80"/>
      <c r="E29" s="144"/>
      <c r="F29" s="144"/>
      <c r="G29" s="144"/>
      <c r="H29" s="144"/>
      <c r="I29" s="144"/>
      <c r="J29" s="144"/>
      <c r="K29" s="144"/>
    </row>
    <row r="30" spans="1:11" ht="16.5" customHeight="1" x14ac:dyDescent="0.2">
      <c r="A30" s="243" t="s">
        <v>218</v>
      </c>
      <c r="B30" s="173" t="s">
        <v>145</v>
      </c>
      <c r="C30" s="173" t="s">
        <v>212</v>
      </c>
      <c r="D30" s="181" t="s">
        <v>179</v>
      </c>
      <c r="E30" s="144"/>
      <c r="F30" s="144"/>
      <c r="G30" s="144"/>
      <c r="H30" s="144"/>
      <c r="I30" s="144"/>
      <c r="J30" s="144"/>
      <c r="K30" s="144"/>
    </row>
    <row r="31" spans="1:11" ht="16.5" customHeight="1" x14ac:dyDescent="0.2">
      <c r="A31" s="251" t="s">
        <v>219</v>
      </c>
      <c r="B31" s="251">
        <v>50</v>
      </c>
      <c r="C31" s="283">
        <v>80</v>
      </c>
      <c r="D31" s="275">
        <f t="shared" ref="D31:D36" si="1">SUM(B31*C31)</f>
        <v>4000</v>
      </c>
      <c r="E31" s="144"/>
      <c r="F31" s="144"/>
      <c r="G31" s="144"/>
      <c r="H31" s="144"/>
      <c r="I31" s="144"/>
      <c r="J31" s="144"/>
      <c r="K31" s="144"/>
    </row>
    <row r="32" spans="1:11" ht="16.5" customHeight="1" x14ac:dyDescent="0.2">
      <c r="A32" s="251" t="s">
        <v>220</v>
      </c>
      <c r="B32" s="251">
        <v>25</v>
      </c>
      <c r="C32" s="283">
        <v>120</v>
      </c>
      <c r="D32" s="275">
        <f t="shared" si="1"/>
        <v>3000</v>
      </c>
      <c r="E32" s="144"/>
      <c r="F32" s="144"/>
      <c r="G32" s="144"/>
      <c r="H32" s="144"/>
      <c r="I32" s="144"/>
      <c r="J32" s="144"/>
      <c r="K32" s="144"/>
    </row>
    <row r="33" spans="1:11" ht="16.5" customHeight="1" x14ac:dyDescent="0.2">
      <c r="A33" s="251" t="s">
        <v>221</v>
      </c>
      <c r="B33" s="251">
        <v>30</v>
      </c>
      <c r="C33" s="283">
        <v>180</v>
      </c>
      <c r="D33" s="275">
        <f t="shared" si="1"/>
        <v>5400</v>
      </c>
      <c r="E33" s="144"/>
      <c r="F33" s="144"/>
      <c r="G33" s="144"/>
      <c r="H33" s="144"/>
      <c r="I33" s="144"/>
      <c r="J33" s="144"/>
      <c r="K33" s="144"/>
    </row>
    <row r="34" spans="1:11" ht="16.5" customHeight="1" x14ac:dyDescent="0.2">
      <c r="A34" s="251" t="s">
        <v>222</v>
      </c>
      <c r="B34" s="251">
        <v>18</v>
      </c>
      <c r="C34" s="283">
        <v>40</v>
      </c>
      <c r="D34" s="275">
        <f t="shared" si="1"/>
        <v>720</v>
      </c>
      <c r="E34" s="144"/>
      <c r="F34" s="144"/>
      <c r="G34" s="144"/>
      <c r="H34" s="144"/>
      <c r="I34" s="144"/>
      <c r="J34" s="144"/>
      <c r="K34" s="144"/>
    </row>
    <row r="35" spans="1:11" ht="16.5" customHeight="1" x14ac:dyDescent="0.2">
      <c r="A35" s="251" t="s">
        <v>223</v>
      </c>
      <c r="B35" s="251"/>
      <c r="C35" s="283"/>
      <c r="D35" s="275">
        <f t="shared" si="1"/>
        <v>0</v>
      </c>
      <c r="E35" s="144"/>
      <c r="F35" s="144"/>
      <c r="G35" s="144"/>
      <c r="H35" s="144"/>
      <c r="I35" s="144"/>
      <c r="J35" s="144"/>
      <c r="K35" s="144"/>
    </row>
    <row r="36" spans="1:11" ht="16.5" customHeight="1" x14ac:dyDescent="0.2">
      <c r="A36" s="251" t="s">
        <v>184</v>
      </c>
      <c r="B36" s="251"/>
      <c r="C36" s="283"/>
      <c r="D36" s="275">
        <f t="shared" si="1"/>
        <v>0</v>
      </c>
    </row>
    <row r="37" spans="1:11" s="96" customFormat="1" ht="16.5" customHeight="1" x14ac:dyDescent="0.2">
      <c r="A37" s="284"/>
      <c r="B37" s="284"/>
      <c r="C37" s="285"/>
      <c r="D37" s="282"/>
    </row>
    <row r="38" spans="1:11" ht="16.5" customHeight="1" x14ac:dyDescent="0.2">
      <c r="A38" s="246" t="s">
        <v>224</v>
      </c>
      <c r="B38" s="246"/>
      <c r="C38" s="246"/>
      <c r="D38" s="277">
        <f>SUM(D31:D37)</f>
        <v>13120</v>
      </c>
    </row>
    <row r="39" spans="1:11" ht="16.5" customHeight="1" x14ac:dyDescent="0.2">
      <c r="A39" s="42"/>
      <c r="B39" s="42"/>
      <c r="C39" s="42"/>
      <c r="D39" s="95"/>
    </row>
    <row r="40" spans="1:11" ht="16.5" customHeight="1" x14ac:dyDescent="0.2">
      <c r="A40" s="246" t="s">
        <v>225</v>
      </c>
      <c r="B40" s="182" t="s">
        <v>145</v>
      </c>
      <c r="C40" s="182" t="s">
        <v>212</v>
      </c>
      <c r="D40" s="181" t="s">
        <v>179</v>
      </c>
    </row>
    <row r="41" spans="1:11" ht="16.5" customHeight="1" x14ac:dyDescent="0.2">
      <c r="A41" s="251" t="s">
        <v>226</v>
      </c>
      <c r="B41" s="251">
        <v>25</v>
      </c>
      <c r="C41" s="283">
        <v>80</v>
      </c>
      <c r="D41" s="275">
        <f t="shared" ref="D41:D43" si="2">SUM(B41*C41)</f>
        <v>2000</v>
      </c>
    </row>
    <row r="42" spans="1:11" ht="16.5" customHeight="1" x14ac:dyDescent="0.2">
      <c r="A42" s="251"/>
      <c r="B42" s="251"/>
      <c r="C42" s="283"/>
      <c r="D42" s="275">
        <f t="shared" si="2"/>
        <v>0</v>
      </c>
    </row>
    <row r="43" spans="1:11" x14ac:dyDescent="0.2">
      <c r="A43" s="251"/>
      <c r="B43" s="251"/>
      <c r="C43" s="283"/>
      <c r="D43" s="275">
        <f t="shared" si="2"/>
        <v>0</v>
      </c>
    </row>
    <row r="44" spans="1:11" ht="16.5" customHeight="1" x14ac:dyDescent="0.2">
      <c r="A44" s="251"/>
      <c r="B44" s="251"/>
      <c r="C44" s="283"/>
      <c r="D44" s="275"/>
    </row>
    <row r="45" spans="1:11" ht="16.5" customHeight="1" x14ac:dyDescent="0.2">
      <c r="A45" s="246" t="s">
        <v>227</v>
      </c>
      <c r="B45" s="246"/>
      <c r="C45" s="246"/>
      <c r="D45" s="277">
        <f>SUM(D41:D43)</f>
        <v>2000</v>
      </c>
    </row>
    <row r="46" spans="1:11" ht="16.5" customHeight="1" x14ac:dyDescent="0.2">
      <c r="A46" s="42"/>
      <c r="B46" s="42"/>
      <c r="C46" s="42"/>
      <c r="D46" s="80"/>
    </row>
    <row r="47" spans="1:11" ht="24" customHeight="1" x14ac:dyDescent="0.2">
      <c r="A47" s="246" t="s">
        <v>228</v>
      </c>
      <c r="B47" s="173" t="s">
        <v>229</v>
      </c>
      <c r="C47" s="182" t="s">
        <v>206</v>
      </c>
      <c r="D47" s="181" t="s">
        <v>179</v>
      </c>
    </row>
    <row r="48" spans="1:11" ht="16.5" customHeight="1" x14ac:dyDescent="0.2">
      <c r="A48" s="251" t="s">
        <v>230</v>
      </c>
      <c r="B48" s="279">
        <f>D16</f>
        <v>12205</v>
      </c>
      <c r="C48" s="286">
        <v>0.45</v>
      </c>
      <c r="D48" s="275">
        <f t="shared" ref="D48:D51" si="3">SUM(B48*C48)</f>
        <v>5492.25</v>
      </c>
    </row>
    <row r="49" spans="1:4" ht="16.5" customHeight="1" x14ac:dyDescent="0.2">
      <c r="A49" s="251" t="s">
        <v>231</v>
      </c>
      <c r="B49" s="279">
        <f>D28</f>
        <v>12660</v>
      </c>
      <c r="C49" s="286">
        <v>0.45</v>
      </c>
      <c r="D49" s="275">
        <f t="shared" si="3"/>
        <v>5697</v>
      </c>
    </row>
    <row r="50" spans="1:4" ht="16.5" customHeight="1" x14ac:dyDescent="0.2">
      <c r="A50" s="251" t="s">
        <v>218</v>
      </c>
      <c r="B50" s="279">
        <f>D38</f>
        <v>13120</v>
      </c>
      <c r="C50" s="286">
        <v>0.45</v>
      </c>
      <c r="D50" s="275">
        <f t="shared" si="3"/>
        <v>5904</v>
      </c>
    </row>
    <row r="51" spans="1:4" ht="16.5" customHeight="1" x14ac:dyDescent="0.2">
      <c r="A51" s="251" t="s">
        <v>232</v>
      </c>
      <c r="B51" s="279">
        <f>D45</f>
        <v>2000</v>
      </c>
      <c r="C51" s="286">
        <v>0.45</v>
      </c>
      <c r="D51" s="275">
        <f t="shared" si="3"/>
        <v>900</v>
      </c>
    </row>
    <row r="52" spans="1:4" ht="16.5" customHeight="1" x14ac:dyDescent="0.2">
      <c r="A52" s="284"/>
      <c r="B52" s="287"/>
      <c r="C52" s="288"/>
      <c r="D52" s="282"/>
    </row>
    <row r="53" spans="1:4" ht="16.5" customHeight="1" x14ac:dyDescent="0.2">
      <c r="A53" s="246" t="s">
        <v>233</v>
      </c>
      <c r="B53" s="246"/>
      <c r="C53" s="246"/>
      <c r="D53" s="277">
        <f>SUM(D48:D52)</f>
        <v>17993.25</v>
      </c>
    </row>
    <row r="54" spans="1:4" ht="16.5" customHeight="1" x14ac:dyDescent="0.2">
      <c r="D54" s="39"/>
    </row>
    <row r="55" spans="1:4" ht="16.5" customHeight="1" x14ac:dyDescent="0.2">
      <c r="A55" s="246" t="s">
        <v>234</v>
      </c>
      <c r="B55" s="246" t="s">
        <v>145</v>
      </c>
      <c r="C55" s="289" t="s">
        <v>212</v>
      </c>
      <c r="D55" s="181" t="s">
        <v>179</v>
      </c>
    </row>
    <row r="56" spans="1:4" ht="16.5" customHeight="1" x14ac:dyDescent="0.2">
      <c r="A56" s="251" t="s">
        <v>235</v>
      </c>
      <c r="B56" s="251"/>
      <c r="C56" s="290"/>
      <c r="D56" s="275">
        <f t="shared" ref="D56:D59" si="4">SUM(B56*C56)</f>
        <v>0</v>
      </c>
    </row>
    <row r="57" spans="1:4" ht="16.5" customHeight="1" x14ac:dyDescent="0.2">
      <c r="A57" s="251" t="s">
        <v>236</v>
      </c>
      <c r="B57" s="251"/>
      <c r="C57" s="290"/>
      <c r="D57" s="275">
        <f t="shared" si="4"/>
        <v>0</v>
      </c>
    </row>
    <row r="58" spans="1:4" ht="16.5" customHeight="1" x14ac:dyDescent="0.2">
      <c r="A58" s="251" t="s">
        <v>237</v>
      </c>
      <c r="B58" s="251"/>
      <c r="C58" s="290"/>
      <c r="D58" s="275">
        <f t="shared" si="4"/>
        <v>0</v>
      </c>
    </row>
    <row r="59" spans="1:4" ht="16.5" customHeight="1" x14ac:dyDescent="0.2">
      <c r="A59" s="251" t="s">
        <v>238</v>
      </c>
      <c r="B59" s="251"/>
      <c r="C59" s="290"/>
      <c r="D59" s="275">
        <f t="shared" si="4"/>
        <v>0</v>
      </c>
    </row>
    <row r="60" spans="1:4" x14ac:dyDescent="0.2">
      <c r="A60" s="284"/>
      <c r="B60" s="284"/>
      <c r="C60" s="291"/>
      <c r="D60" s="282"/>
    </row>
    <row r="61" spans="1:4" ht="16.5" customHeight="1" x14ac:dyDescent="0.2">
      <c r="A61" s="246" t="s">
        <v>239</v>
      </c>
      <c r="B61" s="246"/>
      <c r="C61" s="246"/>
      <c r="D61" s="277">
        <f>SUM(D56:D60)</f>
        <v>0</v>
      </c>
    </row>
    <row r="63" spans="1:4" x14ac:dyDescent="0.2">
      <c r="A63" s="246" t="s">
        <v>240</v>
      </c>
      <c r="B63" s="246"/>
      <c r="C63" s="246"/>
      <c r="D63" s="277">
        <f>D61+D53+D45+D38+D28+D16</f>
        <v>57978.25</v>
      </c>
    </row>
  </sheetData>
  <sheetProtection formatCells="0" formatColumns="0" formatRows="0" insertColumns="0" insertRows="0" insertHyperlinks="0" deleteColumns="0" deleteRows="0" selectLockedCells="1" sort="0" autoFilter="0" pivotTables="0"/>
  <pageMargins left="0.25" right="0.25" top="0.24" bottom="0.25" header="0" footer="0"/>
  <pageSetup paperSize="9"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42</vt:i4>
      </vt:variant>
    </vt:vector>
  </HeadingPairs>
  <TitlesOfParts>
    <vt:vector size="56" baseType="lpstr">
      <vt:lpstr>Topic &amp; Activities Lists</vt:lpstr>
      <vt:lpstr>Process List</vt:lpstr>
      <vt:lpstr>Planning</vt:lpstr>
      <vt:lpstr>Annual workplan</vt:lpstr>
      <vt:lpstr>Instructions</vt:lpstr>
      <vt:lpstr>Restroom Costs Inventory</vt:lpstr>
      <vt:lpstr>Direct Operating Costs</vt:lpstr>
      <vt:lpstr>Other Direct Costs</vt:lpstr>
      <vt:lpstr>Administrative Costs</vt:lpstr>
      <vt:lpstr>Capital Costs</vt:lpstr>
      <vt:lpstr>Total Costs</vt:lpstr>
      <vt:lpstr>Control</vt:lpstr>
      <vt:lpstr>Pay Rates Sheet (Optional)</vt:lpstr>
      <vt:lpstr>Costs Benefits Beta</vt:lpstr>
      <vt:lpstr>Administrative_Overhead</vt:lpstr>
      <vt:lpstr>'Process List'!AlcoholSubstance</vt:lpstr>
      <vt:lpstr>'Process List'!AlcoholUse</vt:lpstr>
      <vt:lpstr>'Costs Benefits Beta'!B_Ongoing</vt:lpstr>
      <vt:lpstr>'Annual workplan'!c_Title</vt:lpstr>
      <vt:lpstr>COSTS_PROPOSED</vt:lpstr>
      <vt:lpstr>Development_Tool_Management</vt:lpstr>
      <vt:lpstr>Driver_rates</vt:lpstr>
      <vt:lpstr>Existing_costs</vt:lpstr>
      <vt:lpstr>External_Administrative_Costs</vt:lpstr>
      <vt:lpstr>'Process List'!Fitness</vt:lpstr>
      <vt:lpstr>Improvements</vt:lpstr>
      <vt:lpstr>Instructions</vt:lpstr>
      <vt:lpstr>Instructions____Temporary_Restroom_Facility__List_each_type_of_restroom_facility__including_the_number_planned_and_the_purchase_and_installation_cost_per_unit.___Permanent_Restroom_Facility__List_each_type_o</vt:lpstr>
      <vt:lpstr>Instructions_tab</vt:lpstr>
      <vt:lpstr>Inventory_Costs_Instructions</vt:lpstr>
      <vt:lpstr>'Process List'!Nutrition</vt:lpstr>
      <vt:lpstr>Other</vt:lpstr>
      <vt:lpstr>Other_Direct_Operating_Costs</vt:lpstr>
      <vt:lpstr>Other_Facility_Access_Direct_Costs</vt:lpstr>
      <vt:lpstr>Other_Operating_Direct_Costs__From_Inventory</vt:lpstr>
      <vt:lpstr>Other_Overhead_Costs</vt:lpstr>
      <vt:lpstr>Overhead</vt:lpstr>
      <vt:lpstr>Permanent_facilities</vt:lpstr>
      <vt:lpstr>'Capital Costs'!Permanent_Facilities_Build</vt:lpstr>
      <vt:lpstr>Potential_Savings</vt:lpstr>
      <vt:lpstr>Proposed_changes</vt:lpstr>
      <vt:lpstr>Reduction</vt:lpstr>
      <vt:lpstr>Restroom_Access_Planning_Time</vt:lpstr>
      <vt:lpstr>ROW_Land_Purchase</vt:lpstr>
      <vt:lpstr>Safety_Risk_Assessment</vt:lpstr>
      <vt:lpstr>Schedule_Improvements_and_Service_Reduction_Savings</vt:lpstr>
      <vt:lpstr>Site_Improvements__from_Table</vt:lpstr>
      <vt:lpstr>Stations</vt:lpstr>
      <vt:lpstr>'Capital Costs'!Stations_Facilities_Changes</vt:lpstr>
      <vt:lpstr>Temp_Facilities</vt:lpstr>
      <vt:lpstr>Total_Administrative_Costs</vt:lpstr>
      <vt:lpstr>'Costs Benefits Beta'!Total_Benefit</vt:lpstr>
      <vt:lpstr>Total_Capital_Costs</vt:lpstr>
      <vt:lpstr>Total_Costs</vt:lpstr>
      <vt:lpstr>Total_of_Other_Direct_Costs</vt:lpstr>
      <vt:lpstr>Vendor_Negotiation</vt:lpstr>
    </vt:vector>
  </TitlesOfParts>
  <Manager/>
  <Company>NHS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U400USER</dc:creator>
  <cp:keywords/>
  <dc:description/>
  <cp:lastModifiedBy>Mackie, Paul</cp:lastModifiedBy>
  <cp:revision/>
  <dcterms:created xsi:type="dcterms:W3CDTF">2009-03-24T13:18:45Z</dcterms:created>
  <dcterms:modified xsi:type="dcterms:W3CDTF">2020-10-09T17:29:03Z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