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195" windowWidth="12120" windowHeight="8835" tabRatio="806" firstSheet="2" activeTab="6"/>
  </bookViews>
  <sheets>
    <sheet name="1. Evaluation Weights" sheetId="1" r:id="rId1"/>
    <sheet name="2. Valuations" sheetId="2" r:id="rId2"/>
    <sheet name="3. Characterization" sheetId="3" r:id="rId3"/>
    <sheet name="4. Applicability Ranks" sheetId="4" r:id="rId4"/>
    <sheet name="5. Costs" sheetId="5" r:id="rId5"/>
    <sheet name="6. Cost-Util &amp; Strengths" sheetId="6" r:id="rId6"/>
    <sheet name="References" sheetId="7" r:id="rId7"/>
    <sheet name="Hidden Calculations" sheetId="8" r:id="rId8"/>
  </sheets>
  <definedNames/>
  <calcPr fullCalcOnLoad="1"/>
</workbook>
</file>

<file path=xl/comments4.xml><?xml version="1.0" encoding="utf-8"?>
<comments xmlns="http://schemas.openxmlformats.org/spreadsheetml/2006/main">
  <authors>
    <author>bratvoldd</author>
  </authors>
  <commentList>
    <comment ref="A10" authorId="0">
      <text>
        <r>
          <rPr>
            <sz val="10"/>
            <rFont val="Tahoma"/>
            <family val="2"/>
          </rPr>
          <t>This row shows the weight factors entered on Sheet 1 (Evaluation Weights).  They are copied here for your reference.  DO NOT change the numbers in this row.  Make changes on Sheet 1 to change these number.</t>
        </r>
      </text>
    </comment>
  </commentList>
</comments>
</file>

<file path=xl/comments5.xml><?xml version="1.0" encoding="utf-8"?>
<comments xmlns="http://schemas.openxmlformats.org/spreadsheetml/2006/main">
  <authors>
    <author>bratvoldd</author>
    <author>David Friedman</author>
  </authors>
  <commentList>
    <comment ref="J105" authorId="0">
      <text>
        <r>
          <rPr>
            <sz val="10"/>
            <rFont val="Tahoma"/>
            <family val="2"/>
          </rPr>
          <t>Requires replacement of detector tubes after each use.  A set of 5 tubes from CWA is in the range of $200.</t>
        </r>
      </text>
    </comment>
    <comment ref="M81" authorId="0">
      <text>
        <r>
          <rPr>
            <sz val="10"/>
            <rFont val="Tahoma"/>
            <family val="2"/>
          </rPr>
          <t>Dependant on the size of the port/ harbor.</t>
        </r>
      </text>
    </comment>
    <comment ref="J67" authorId="0">
      <text>
        <r>
          <rPr>
            <sz val="10"/>
            <rFont val="Tahoma"/>
            <family val="2"/>
          </rPr>
          <t>Metal halide: 15 to 25%
High pressure sodium: 15 to 25%
Low pressure sodium: 10 to 20%</t>
        </r>
      </text>
    </comment>
    <comment ref="J66" authorId="0">
      <text>
        <r>
          <rPr>
            <sz val="10"/>
            <rFont val="Tahoma"/>
            <family val="2"/>
          </rPr>
          <t>Fluorescent: 10 to 30%
Tungsten Halogen: 35 to 45%
Incandescent: 40% to 50%</t>
        </r>
      </text>
    </comment>
    <comment ref="K44" authorId="0">
      <text>
        <r>
          <rPr>
            <sz val="10"/>
            <rFont val="Tahoma"/>
            <family val="2"/>
          </rPr>
          <t>Operating life for magnetic, balanced magnetic switches, and duress alarms are 20+ years.   Operating life of most other sensors are in the 5 to 10 year range.</t>
        </r>
      </text>
    </comment>
    <comment ref="J44" authorId="0">
      <text>
        <r>
          <rPr>
            <sz val="10"/>
            <rFont val="Tahoma"/>
            <family val="2"/>
          </rPr>
          <t>O&amp;M costs  per year for magnetic, balanced magnetic switches, and duress alarms are less than 5%  of IC.  Other sensors are 20% and more per year.</t>
        </r>
      </text>
    </comment>
    <comment ref="I43" authorId="0">
      <text>
        <r>
          <rPr>
            <sz val="10"/>
            <rFont val="Tahoma"/>
            <family val="2"/>
          </rPr>
          <t>Dependent on the number of readers and users, remote locations, etc.</t>
        </r>
      </text>
    </comment>
    <comment ref="I42" authorId="0">
      <text>
        <r>
          <rPr>
            <sz val="10"/>
            <rFont val="Tahoma"/>
            <family val="2"/>
          </rPr>
          <t xml:space="preserve">Highly dependent on size and topology of the network.
</t>
        </r>
      </text>
    </comment>
    <comment ref="I41" authorId="0">
      <text>
        <r>
          <rPr>
            <sz val="10"/>
            <rFont val="Tahoma"/>
            <family val="2"/>
          </rPr>
          <t>Dependent on the number of readers and users.</t>
        </r>
      </text>
    </comment>
    <comment ref="I33" authorId="0">
      <text>
        <r>
          <rPr>
            <sz val="10"/>
            <rFont val="Tahoma"/>
            <family val="2"/>
          </rPr>
          <t>Scanning technology affects costs:</t>
        </r>
        <r>
          <rPr>
            <b/>
            <sz val="10"/>
            <rFont val="Tahoma"/>
            <family val="2"/>
          </rPr>
          <t xml:space="preserve">
Optical scanner - </t>
        </r>
        <r>
          <rPr>
            <sz val="10"/>
            <rFont val="Tahoma"/>
            <family val="2"/>
          </rPr>
          <t>lowest cost</t>
        </r>
        <r>
          <rPr>
            <b/>
            <sz val="10"/>
            <rFont val="Tahoma"/>
            <family val="2"/>
          </rPr>
          <t xml:space="preserve">
Capacitive sensor --</t>
        </r>
        <r>
          <rPr>
            <sz val="10"/>
            <rFont val="Tahoma"/>
            <family val="2"/>
          </rPr>
          <t xml:space="preserve"> moderate cost</t>
        </r>
        <r>
          <rPr>
            <b/>
            <sz val="10"/>
            <rFont val="Tahoma"/>
            <family val="2"/>
          </rPr>
          <t xml:space="preserve">
Ultrasonic scanner -- </t>
        </r>
        <r>
          <rPr>
            <sz val="10"/>
            <rFont val="Tahoma"/>
            <family val="2"/>
          </rPr>
          <t>highest cost</t>
        </r>
      </text>
    </comment>
    <comment ref="I32" authorId="0">
      <text>
        <r>
          <rPr>
            <sz val="10"/>
            <rFont val="Tahoma"/>
            <family val="2"/>
          </rPr>
          <t>Individual cards costs $7 to $12.</t>
        </r>
      </text>
    </comment>
    <comment ref="H32" authorId="0">
      <text>
        <r>
          <rPr>
            <sz val="10"/>
            <rFont val="Tahoma"/>
            <family val="2"/>
          </rPr>
          <t xml:space="preserve">Higher levels of optical cards have higher cryptology levels, i.e., provide better security.  </t>
        </r>
      </text>
    </comment>
    <comment ref="I31" authorId="0">
      <text>
        <r>
          <rPr>
            <sz val="10"/>
            <rFont val="Tahoma"/>
            <family val="2"/>
          </rPr>
          <t>Individual cards costs $5 to $15.</t>
        </r>
      </text>
    </comment>
    <comment ref="H31" authorId="0">
      <text>
        <r>
          <rPr>
            <sz val="10"/>
            <rFont val="Tahoma"/>
            <family val="2"/>
          </rPr>
          <t xml:space="preserve">Higher levels of Smart cards have higher crytology levels, i.e., provide better security. </t>
        </r>
      </text>
    </comment>
    <comment ref="I29" authorId="0">
      <text>
        <r>
          <rPr>
            <sz val="10"/>
            <rFont val="Tahoma"/>
            <family val="2"/>
          </rPr>
          <t>Individual cards cost approximately $5.</t>
        </r>
      </text>
    </comment>
    <comment ref="I28" authorId="0">
      <text>
        <r>
          <rPr>
            <sz val="10"/>
            <rFont val="Tahoma"/>
            <family val="2"/>
          </rPr>
          <t>Individual cards cost $0.20 to $0.75 each.</t>
        </r>
      </text>
    </comment>
    <comment ref="I27" authorId="0">
      <text>
        <r>
          <rPr>
            <sz val="10"/>
            <rFont val="Tahoma"/>
            <family val="2"/>
          </rPr>
          <t>Individual cards cost $0.20 to $0.75 each.</t>
        </r>
      </text>
    </comment>
    <comment ref="H14" authorId="0">
      <text>
        <r>
          <rPr>
            <sz val="10"/>
            <rFont val="Tahoma"/>
            <family val="2"/>
          </rPr>
          <t>The high end of this range (e.g., $20,000 to $40,000) represents gates that may have anit-ram vehicle ratings and may  effectively reduce the extent of some vehicles penetration into the security zone.</t>
        </r>
      </text>
    </comment>
    <comment ref="G14" authorId="0">
      <text>
        <r>
          <rPr>
            <sz val="10"/>
            <rFont val="Tahoma"/>
            <family val="2"/>
          </rPr>
          <t>Low end of this range represents minimal to no significant anti-ram capability.  These only control law-abiding traffic.</t>
        </r>
      </text>
    </comment>
    <comment ref="O9" authorId="0">
      <text>
        <r>
          <rPr>
            <b/>
            <sz val="10"/>
            <rFont val="Tahoma"/>
            <family val="2"/>
          </rPr>
          <t>Cost Reference:</t>
        </r>
        <r>
          <rPr>
            <sz val="10"/>
            <rFont val="Tahoma"/>
            <family val="2"/>
          </rPr>
          <t xml:space="preserve">
Source(s) of cost estimates -- units may be changed from the original reference</t>
        </r>
      </text>
    </comment>
    <comment ref="L9" authorId="1">
      <text>
        <r>
          <rPr>
            <b/>
            <sz val="10"/>
            <rFont val="Tahoma"/>
            <family val="2"/>
          </rPr>
          <t>Simple Annualized Costs</t>
        </r>
        <r>
          <rPr>
            <sz val="10"/>
            <rFont val="Tahoma"/>
            <family val="0"/>
          </rPr>
          <t xml:space="preserve"> - 
(average initial cost + all future O + M costs) / Operating life.  </t>
        </r>
      </text>
    </comment>
    <comment ref="K9" authorId="1">
      <text>
        <r>
          <rPr>
            <b/>
            <sz val="10"/>
            <rFont val="Tahoma"/>
            <family val="2"/>
          </rPr>
          <t>Operating Life</t>
        </r>
        <r>
          <rPr>
            <sz val="10"/>
            <rFont val="Tahoma"/>
            <family val="0"/>
          </rPr>
          <t xml:space="preserve"> -- length of time full service is achievable with the defined O &amp; M activities.</t>
        </r>
      </text>
    </comment>
    <comment ref="J9" authorId="1">
      <text>
        <r>
          <rPr>
            <b/>
            <sz val="10"/>
            <rFont val="Tahoma"/>
            <family val="2"/>
          </rPr>
          <t xml:space="preserve"> O &amp; M Costs</t>
        </r>
        <r>
          <rPr>
            <sz val="10"/>
            <rFont val="Tahoma"/>
            <family val="0"/>
          </rPr>
          <t xml:space="preserve"> -- assumes full operability through operating life.</t>
        </r>
      </text>
    </comment>
    <comment ref="I9" authorId="1">
      <text>
        <r>
          <rPr>
            <b/>
            <sz val="10"/>
            <rFont val="Tahoma"/>
            <family val="2"/>
          </rPr>
          <t xml:space="preserve">Unit of Measure </t>
        </r>
        <r>
          <rPr>
            <sz val="10"/>
            <rFont val="Tahoma"/>
            <family val="0"/>
          </rPr>
          <t>-- the selected unit listed is provided as an example that should be changed as approprite.  A unit of measure may not reflect a complete system.</t>
        </r>
      </text>
    </comment>
    <comment ref="H9" authorId="1">
      <text>
        <r>
          <rPr>
            <b/>
            <sz val="10"/>
            <rFont val="Tahoma"/>
            <family val="2"/>
          </rPr>
          <t xml:space="preserve">High Initial Cost </t>
        </r>
        <r>
          <rPr>
            <sz val="10"/>
            <rFont val="Tahoma"/>
            <family val="0"/>
          </rPr>
          <t xml:space="preserve">-- high end rough estimate for this security measure. </t>
        </r>
      </text>
    </comment>
    <comment ref="G9" authorId="1">
      <text>
        <r>
          <rPr>
            <b/>
            <sz val="10"/>
            <rFont val="Tahoma"/>
            <family val="2"/>
          </rPr>
          <t xml:space="preserve">Low Initial Cost </t>
        </r>
        <r>
          <rPr>
            <sz val="10"/>
            <rFont val="Tahoma"/>
            <family val="0"/>
          </rPr>
          <t>-- low end rough estimate for this security measure.</t>
        </r>
      </text>
    </comment>
    <comment ref="G8" authorId="1">
      <text>
        <r>
          <rPr>
            <sz val="10"/>
            <rFont val="Tahoma"/>
            <family val="0"/>
          </rPr>
          <t xml:space="preserve">Initial estimates are based on references indicated iin Column O.  Actual cost data will vary by site, specifications, inclusion of requisites, etc. </t>
        </r>
      </text>
    </comment>
    <comment ref="P8" authorId="0">
      <text>
        <r>
          <rPr>
            <b/>
            <u val="single"/>
            <sz val="10"/>
            <rFont val="Tahoma"/>
            <family val="2"/>
          </rPr>
          <t>Technology Maturity:</t>
        </r>
        <r>
          <rPr>
            <b/>
            <sz val="10"/>
            <rFont val="Tahoma"/>
            <family val="2"/>
          </rPr>
          <t xml:space="preserve">
 1 = </t>
        </r>
        <r>
          <rPr>
            <sz val="10"/>
            <rFont val="Tahoma"/>
            <family val="2"/>
          </rPr>
          <t>Mature, wide commercial availability</t>
        </r>
        <r>
          <rPr>
            <b/>
            <sz val="10"/>
            <rFont val="Tahoma"/>
            <family val="2"/>
          </rPr>
          <t xml:space="preserve">
 2 = </t>
        </r>
        <r>
          <rPr>
            <sz val="10"/>
            <rFont val="Tahoma"/>
            <family val="2"/>
          </rPr>
          <t xml:space="preserve">Mature, limited commercial availability </t>
        </r>
        <r>
          <rPr>
            <b/>
            <sz val="10"/>
            <rFont val="Tahoma"/>
            <family val="2"/>
          </rPr>
          <t xml:space="preserve">
 3 = </t>
        </r>
        <r>
          <rPr>
            <sz val="10"/>
            <rFont val="Tahoma"/>
            <family val="2"/>
          </rPr>
          <t>Developing technology, wide availability</t>
        </r>
        <r>
          <rPr>
            <b/>
            <sz val="10"/>
            <rFont val="Tahoma"/>
            <family val="2"/>
          </rPr>
          <t xml:space="preserve">
 4 = </t>
        </r>
        <r>
          <rPr>
            <sz val="10"/>
            <rFont val="Tahoma"/>
            <family val="2"/>
          </rPr>
          <t>Developing technology, limited availability</t>
        </r>
        <r>
          <rPr>
            <b/>
            <sz val="10"/>
            <rFont val="Tahoma"/>
            <family val="2"/>
          </rPr>
          <t xml:space="preserve">
</t>
        </r>
      </text>
    </comment>
    <comment ref="K108" authorId="0">
      <text>
        <r>
          <rPr>
            <sz val="10"/>
            <rFont val="Tahoma"/>
            <family val="2"/>
          </rPr>
          <t>Assumes use of 20 tests per year.  Check shelf-life with manufacturer.</t>
        </r>
      </text>
    </comment>
    <comment ref="G100" authorId="0">
      <text>
        <r>
          <rPr>
            <sz val="10"/>
            <rFont val="Tahoma"/>
            <family val="2"/>
          </rPr>
          <t>Price based on commercial immunoassays for biological agents. Need to update for chemical agent detection.</t>
        </r>
      </text>
    </comment>
    <comment ref="H100" authorId="0">
      <text>
        <r>
          <rPr>
            <sz val="10"/>
            <rFont val="Tahoma"/>
            <family val="2"/>
          </rPr>
          <t>Price based on commercial immunoassays for biological agents. Need to update for chemical agent detection.</t>
        </r>
      </text>
    </comment>
    <comment ref="I100" authorId="0">
      <text>
        <r>
          <rPr>
            <sz val="10"/>
            <rFont val="Tahoma"/>
            <family val="2"/>
          </rPr>
          <t>Price based on commercial immunoassays for biological agents. Need to update for chemical agent detection.</t>
        </r>
      </text>
    </comment>
    <comment ref="O100" authorId="0">
      <text>
        <r>
          <rPr>
            <sz val="10"/>
            <rFont val="Tahoma"/>
            <family val="2"/>
          </rPr>
          <t>Cost references for immunoassays of biological agents.  Need to update for chemical agent detection as kits become available.</t>
        </r>
      </text>
    </comment>
  </commentList>
</comments>
</file>

<file path=xl/sharedStrings.xml><?xml version="1.0" encoding="utf-8"?>
<sst xmlns="http://schemas.openxmlformats.org/spreadsheetml/2006/main" count="1620" uniqueCount="1141">
  <si>
    <t>National Academy Press, 1999.  Chap 4: Detection and Measurement of Chemical Agents.  In: Chemical and Biological Terrorism: Research and Development to Improve Civilian Medical Response.</t>
  </si>
  <si>
    <t>National Academy Press, 1999. Chap 6:  Detection and Measurement of Biological Agents. In: Chemical and Biological Terrorism: Research and Development to Improve Civilian Medical Response.</t>
  </si>
  <si>
    <t>National Academies Press, 2004: Opportunities to Improve Airport Passenger Screening with Mass Spectrometry (2004), National Materials Advisory Board (NMAB).</t>
  </si>
  <si>
    <t>Side Scan Sonar for Inspection of Coastal Strutures, Technical Note CO-SE1.4, Repair, Evaluation, Maintenace, and Rehabilitation Program (REMR), U.S. Army Corps of Engineers.</t>
  </si>
  <si>
    <t>Center for Non Proliferation Studies. "The Basics of Chemical and Biological Weapons Detectors". Margaret E. Kosal, PhD, November 24, 2003.</t>
  </si>
  <si>
    <t>Introduction to video surveillance and computer vision, in Intel Technology Journal, May 19, 2005, Vol. 2.</t>
  </si>
  <si>
    <t>Armed Forces International: Real-time biological agent detection using particle size, shape and fluorescence characterization.</t>
  </si>
  <si>
    <t>GAO, Aviation Security: Commercially Available Advanced Explosives Detection Devices, April 24, 1997</t>
  </si>
  <si>
    <t>US Department of Labor, Occupational Safety &amp; Health Administation (OSHA), Commercial Diving Operations</t>
  </si>
  <si>
    <t>Each ticket tests for only one specific agent.  Need many ticket types to test unknown substances.</t>
  </si>
  <si>
    <t>Rapid, portable, sensitive test for the detection of biothreat agents.</t>
  </si>
  <si>
    <t>Rapid, portable, sensitive test for the detection of chemical threat agents.</t>
  </si>
  <si>
    <t>Each ticket tests for only one specific agent.  Need many ticket types to test unknown substances.  Currently very limited availability.</t>
  </si>
  <si>
    <t>5, 6, 54</t>
  </si>
  <si>
    <t>6, 54</t>
  </si>
  <si>
    <t>5</t>
  </si>
  <si>
    <t>5, 6, 59</t>
  </si>
  <si>
    <t>7, 8</t>
  </si>
  <si>
    <t>5, 59</t>
  </si>
  <si>
    <t>5, 57</t>
  </si>
  <si>
    <t>5, 51</t>
  </si>
  <si>
    <t>5, 32, 33, 51</t>
  </si>
  <si>
    <t>33, 34, 35</t>
  </si>
  <si>
    <t>5, 52</t>
  </si>
  <si>
    <t>5, 52, 61</t>
  </si>
  <si>
    <t>5, 58</t>
  </si>
  <si>
    <t>5, 36</t>
  </si>
  <si>
    <t>5, 36, 55</t>
  </si>
  <si>
    <t>5, 36, 56</t>
  </si>
  <si>
    <t>5, 36, 37, 55</t>
  </si>
  <si>
    <t>5, 36, 37</t>
  </si>
  <si>
    <t>5, 36, 36, 55</t>
  </si>
  <si>
    <t>5, 36, 53</t>
  </si>
  <si>
    <t>40, 41</t>
  </si>
  <si>
    <t>42, 43</t>
  </si>
  <si>
    <t>44</t>
  </si>
  <si>
    <t>42, 45</t>
  </si>
  <si>
    <t>24</t>
  </si>
  <si>
    <t>50</t>
  </si>
  <si>
    <t>4</t>
  </si>
  <si>
    <t>1</t>
  </si>
  <si>
    <t>1, 11</t>
  </si>
  <si>
    <t>16, 23</t>
  </si>
  <si>
    <t>1, 60</t>
  </si>
  <si>
    <t>60</t>
  </si>
  <si>
    <t>13, 20, 23</t>
  </si>
  <si>
    <t>18, 20, 23</t>
  </si>
  <si>
    <t>15, 23, 75</t>
  </si>
  <si>
    <t>15</t>
  </si>
  <si>
    <t>23, 29</t>
  </si>
  <si>
    <t>30</t>
  </si>
  <si>
    <t>31</t>
  </si>
  <si>
    <t>5, 54</t>
  </si>
  <si>
    <t>5, 33</t>
  </si>
  <si>
    <t>5, 61</t>
  </si>
  <si>
    <t>5, 56</t>
  </si>
  <si>
    <t>5, 53</t>
  </si>
  <si>
    <t>63</t>
  </si>
  <si>
    <t>49</t>
  </si>
  <si>
    <t>27</t>
  </si>
  <si>
    <t>70</t>
  </si>
  <si>
    <t>1, 23</t>
  </si>
  <si>
    <t>18, 20</t>
  </si>
  <si>
    <t>15, 75</t>
  </si>
  <si>
    <t>72, 73, 74</t>
  </si>
  <si>
    <t>20, 23</t>
  </si>
  <si>
    <t>10</t>
  </si>
  <si>
    <t>http://www.afcintl.com/ims.htm</t>
  </si>
  <si>
    <t>Online Field Manual: NBC-Med</t>
  </si>
  <si>
    <t>www.nbc-med.org/SiteContent/MedRef/OnlineRef/FieldManuals/fm8_285/PART_I/chapter1.htm</t>
  </si>
  <si>
    <t>AFC International, Inc.</t>
  </si>
  <si>
    <t>http://www.afcintl.com/d1217.htm</t>
  </si>
  <si>
    <t>http://books.nap.edu/html/terrorism/ch4.html</t>
  </si>
  <si>
    <t>International Safety Equipment Organization: Chemical Guide</t>
  </si>
  <si>
    <t>http://www.safetyequipment.org/Chem_Guide_9.pdf</t>
  </si>
  <si>
    <t>Pacific Northwest National Laboratory's Chemical and Biological Defense Program</t>
  </si>
  <si>
    <t xml:space="preserve">Nathan Michael Williams, Lidar Detection of Chemical and Biological Weapons
</t>
  </si>
  <si>
    <t>http://lumen.georgetown.edu/projects/postertool/index.cfm?fuseaction=poster.display&amp;posterID=867</t>
  </si>
  <si>
    <t>http://www.cns.miis.edu/pubs/week/031124.htm</t>
  </si>
  <si>
    <t>http://www.llnl.gov/str/September03/Gard.html</t>
  </si>
  <si>
    <t>http://www.nap.edu/openbook/030909240X/html/7.html</t>
  </si>
  <si>
    <t>Global Security.Org a security information disemination organization</t>
  </si>
  <si>
    <t>http://www.globalsecurity.org/security/systems/passenger_screen.htm</t>
  </si>
  <si>
    <t>http://www.securitymanagement.com/library/000391.html</t>
  </si>
  <si>
    <t>http://www.armedforces-int.com/article.asp?pubID=15&amp;catID=1151&amp;artID=2445</t>
  </si>
  <si>
    <t>Color (visible light), Low light level (black-and-white), or infrared.  View changes may trigger alarm. Variable number of channels, may be stand-alone or software on a PC.</t>
  </si>
  <si>
    <t>video motion sensor</t>
  </si>
  <si>
    <t>one video tape recorder</t>
  </si>
  <si>
    <t>Inexpensive, easy to operate.</t>
  </si>
  <si>
    <t>Medium to low video quality, difficult to archive/save tapes, diffiult to find specific information, storage of video tapes.</t>
  </si>
  <si>
    <t>Higher image quailty available, quicker access of specific scenes, downloadable to CD or computer hard drive.  Can download images from a remote site.</t>
  </si>
  <si>
    <t>Expensive, need large digital storage space, needs video compression.</t>
  </si>
  <si>
    <t>Real-time and time-lapse recorders. Variations in VHS tape resolution. May have remote control device.  May be triggered by a motion detector.</t>
  </si>
  <si>
    <t>Uses a cesium-137 or cobalt-60 radioisotope to generate gamma rays which penetrate the inspected cargo. Detection ability is similar to transmission x-ray systems, but does not have the high electrical  requirements needed for x-ray generation. Gamma rays are continually emit from a small radioisotope pellet, which is equipped with a shutter to briefly open the source enclosure when inspection is required. The gamma source offers greater reliability and a lower cost of ownership because it does not require a complicated, high-voltage electrical system to create the radiation. The VACIS inspection system is an example of gamma ray technology.</t>
  </si>
  <si>
    <t>Use of trained canines and handlers to inspect passengers and luggage for explosives and incindaries.  (Note that training for explosives is distinct from training for drug detection, some animals are trained for both.)</t>
  </si>
  <si>
    <t>Ion Mobility Spectrometry (IMS) is one of the leading technologies for field portable trace detection used to detect drugs, explosives, chemical warfare agents (CWAs), and toxic industrial chemicals/materials (TICS/TIMS).  It is based on a chemical's speed of travel through an electric field after ionization. Many models use a radiological source for ionization of intake air samples.  Gases and vapors may be continuously measured.</t>
  </si>
  <si>
    <t>SAW sensors detect changes in ultrasonic waves emitted from a piezoelectric crystal (e.g., quartz) coated with specific polymers that absorb the chemicals detected (e.g., explosives, CWA).  Chemical absorption shifts the detected ultrasonic emissions, and a pattern recognition algorithm identifies the absorbed chemical. Commercial instruments available for CWAs and toxic industrial chemicals (TICs).  Polymers are being developed for explosives detection.</t>
  </si>
  <si>
    <t>Detector kits carried by some HazMat units include detector papers (i.e., M8 and M9) developed for military identification of high levels of CWA.  This paper or tape changes color when exposed to high levels of CWA.  It can be used to test baggage by swiping paper on bag.</t>
  </si>
  <si>
    <t>This colorimetric (chemical color change) method uses a hand pump to pull air or vapor samples through single use detector tubes filled with chemicals that change color to indicate the a specific chemical presence and roughly estimate concentration.  More sophisticated units include colorimeters for color measurement, simpler units rely on the user's visual comparison to a key.</t>
  </si>
  <si>
    <t xml:space="preserve">Active IR systems include a transmitter that generates a laser curtain (lines) of IR energy, and a receiver. Active IR is not affected by environmental temperature changes.  Indoor units project the IR curtain onto special tape that reflects IR back to the receiver (housed with the transmitter).  Outdoor units do not use reflective tape, and have a separate housing for the receiver (allowing greater coverage distance, up to 1,000 ft).  </t>
  </si>
  <si>
    <t>A beam (or a row of beams) of visible light is transmitted across an open area to a photo electric cell that triggers alarm when it senses disruption of the beam, such as by a passing intruder.  This technology is being replaced by active IR, which uses an IR beam that cannot be observed (i.e., easily avoided) by the intruder.</t>
  </si>
  <si>
    <t>Active ultrasonic units transmit ultrasonic energy (i.e., 25 to 40 kHz) that is reflected back by walls and obstructions.  Changes in the characteristic reflected pitch/wave (i.e., Doppler Effect) trigger an alarm.    This technology is commonly used for car alarms because it is not affected by temperature, but high false alarm rates have reduced its applications in other security systems except when used in tandem with other technologies.</t>
  </si>
  <si>
    <t>Dual technology motion detectors typically use passive infrared (PIR) in tandem with emission and detection of  microwave, and less commonly, active ultrasonic waves patterns.  Both technologies must register a significant signal within a pre-determined time period to trigger the alarm.</t>
  </si>
  <si>
    <t>VMD sensors use CCTV systems.  Sensors detect changes in the monitored area by comparing the current and pre-recorded scene.</t>
  </si>
  <si>
    <t>Air turbulence sensors detect low frequencies created by helicopters that are in landing phase or at close range ( 1 to 2 miles).   Sensor may respond to radio frequency (RF) patterns of acoustic patterns.  Signals that pass the band filters (i.e., 20 to 40 Hz for acoustic sensors) generate an alarm signal.</t>
  </si>
  <si>
    <t>Closed-end, pliable tubing filled with fluid installed underground.  A sensor detects fluid movement or pressure changes as a result of vibrations or seismic energy and generates a signal if it deviates from the determined norm.  When installed under concrete, detects vehicles, but not a person on foot.  This technology is being replaced by other types of buried intruder sensors.</t>
  </si>
  <si>
    <t>Geophones are acoustic sensors that listen for seismic vibrations characteristic of a person traversing the ground above. A string of sensors are buried in layers of sand to provide a stable and relatively compact surrounding that is very conductive of seismic vibrations.  Shallower burial is used when placed under asphalt.  Should be away from trees or poles that may generate vibrations under windy conditions.</t>
  </si>
  <si>
    <r>
      <t>INSTRUCTIONS</t>
    </r>
    <r>
      <rPr>
        <b/>
        <sz val="12"/>
        <rFont val="Arial"/>
        <family val="2"/>
      </rPr>
      <t xml:space="preserve">     </t>
    </r>
    <r>
      <rPr>
        <b/>
        <i/>
        <sz val="12"/>
        <rFont val="Arial"/>
        <family val="2"/>
      </rPr>
      <t>DO NOT change data or sort on this sheet!</t>
    </r>
    <r>
      <rPr>
        <sz val="12"/>
        <rFont val="Arial"/>
        <family val="2"/>
      </rPr>
      <t xml:space="preserve">
The information in Columns A through O on this page is copied onto Sheet 2 (Valuations).  Columns further to the right (i.e., V to BK) are used to calculate the summary utils shown in Columns G to O.  The order of the rows on this sheet should not be changed because it is referenced by Sheet 6 for the calculation of cost/utils.  </t>
    </r>
  </si>
  <si>
    <t xml:space="preserve">Fiberglass or metal hull vessels varying in length and on-board equipment (e.g., sonar, weapons, etc).  Escort may be random or scheduled, and for portions of a route or the entire route. </t>
  </si>
  <si>
    <t xml:space="preserve">Deter, delay, or interdict adversarial vessels and underwater threats. May provide assistance in emergencies.  </t>
  </si>
  <si>
    <t>Air Turbulence
(Acoustic Sensor  or RF)</t>
  </si>
  <si>
    <t>1 acoustic air turbulence sensor</t>
  </si>
  <si>
    <t>Common motion detection technologies paired in a single unit include PIR with either microwave or active ultrasonic technologies.  Indoor and outdoor systems.</t>
  </si>
  <si>
    <t>NA</t>
  </si>
  <si>
    <t>Used in dual systems for facility security (used alone for vehicle alarms).</t>
  </si>
  <si>
    <t>No sensory interference by RF or electromagnetic sources.</t>
  </si>
  <si>
    <t>Nuisance alarms from movement of nearby fences and trees, large animals, burrowing animals, etc.  Unreliable detection with heavy snowfall; metal in-ground drain duct; and surface water movement, nearby large electrical equipment or nearby radio stations, etc.</t>
  </si>
  <si>
    <t>Relatively simple installation and repair.</t>
  </si>
  <si>
    <t>Nuisance alarms from wind movement of trees and poles, large animals above ground, and burrowing animals.  More difficult repair than with coaxial cable.</t>
  </si>
  <si>
    <t xml:space="preserve">Power, processor, software, training, calibration, human response for quick intercept/denial, alarms for deterrence, </t>
  </si>
  <si>
    <t xml:space="preserve">Power, processor, software, training, human response for quick intercept/denial, alarms for deterrence, </t>
  </si>
  <si>
    <t>Nuisance alarms due to placement in loose soil, nearby trees and posts, large animals, etc.</t>
  </si>
  <si>
    <t>Randomly change inspection procedures</t>
  </si>
  <si>
    <t>False cameras, parking facilities for a police car, etc.</t>
  </si>
  <si>
    <t>Vary camera placement, transit routes, etc.</t>
  </si>
  <si>
    <t>Post signs, intercom announcements, etc.</t>
  </si>
  <si>
    <t xml:space="preserve">Built in or applied to a wall, ceiling, or fence. Sensor types: piezoelectric, and electro-mechanical.  Variations in sensitivity, processor abilities, and sensitivity adjustability. Often used with an outer fence and clear zone prior to intruder sensors to reduce false alarms. </t>
  </si>
  <si>
    <t>Effective retractable vehicle barrier, some raise in 2 seconds, often remains operational after vehicle impact.</t>
  </si>
  <si>
    <t>Effective retractable vehicle barrier. Inexpensive to install and maintain.  Can be aesthetically tailored in wide variety of sizes.</t>
  </si>
  <si>
    <t>Requires construction contractor.  May require electric power for raising.</t>
  </si>
  <si>
    <t>May damage vehicles with poorly timed closure. Has less anti-ram capability than ramps or bollards</t>
  </si>
  <si>
    <t xml:space="preserve">Common in parking lot applications, easily installed by construction companies. </t>
  </si>
  <si>
    <t>Flat surface for installation, good drainage.</t>
  </si>
  <si>
    <t xml:space="preserve">Access control for operation of retractable units.  High security requires barriers on each side of the drive. </t>
  </si>
  <si>
    <t>Requires construction contractor.</t>
  </si>
  <si>
    <t>Aesthetically tailored vehicle deterrent, planter contents may be changed for seasonal aesthetics.</t>
  </si>
  <si>
    <t xml:space="preserve">May become a projectile when rammed by a vehicle. </t>
  </si>
  <si>
    <t>Aesthetically tailored, anti-ram rated, without creating a "security" atmosphere.</t>
  </si>
  <si>
    <t>Wall material, thickness, and height can be selected to meet facility requirements/ security level.</t>
  </si>
  <si>
    <t>Sufficient space. Requires construction contractor</t>
  </si>
  <si>
    <t>Easily installed.  Multiple units can be connected for extended barrier length. May be anti-ram rated.</t>
  </si>
  <si>
    <t xml:space="preserve">May need reinstallation or replacement after vehicle impact. </t>
  </si>
  <si>
    <t xml:space="preserve">Depending on design, may provide maximum anti-ram protection. </t>
  </si>
  <si>
    <t>Can observe &amp; detect activities from inside out.</t>
  </si>
  <si>
    <t>Easily cut or rammed, can observe activities from outside in.</t>
  </si>
  <si>
    <t xml:space="preserve">Impedes view from outside in. </t>
  </si>
  <si>
    <t xml:space="preserve">Standard planters (i.e., not attached to the ground) vary in size. </t>
  </si>
  <si>
    <t>Jersey Barriers, portable
(water filled or steel reinforced concrete)</t>
  </si>
  <si>
    <t>Traffic controllers 
("tire teeth")</t>
  </si>
  <si>
    <t xml:space="preserve">Booms and Crash Beams 
(sliding or swing gates)
</t>
  </si>
  <si>
    <t>Ramp/ Wedge, 
in-ground mounted</t>
  </si>
  <si>
    <t>Bollards, 
retractable 
(steel or concrete)</t>
  </si>
  <si>
    <t>Planters
(standard)</t>
  </si>
  <si>
    <t>Credentials</t>
  </si>
  <si>
    <t>Locks</t>
  </si>
  <si>
    <t>System Control</t>
  </si>
  <si>
    <t>Underwater</t>
  </si>
  <si>
    <t>Camera, image transmission, computer/viewing device, protective housing if outdoors.</t>
  </si>
  <si>
    <t>http://www.intel.com/technology/itj/2005/volume09issue02/art02_computer_vision/p04_intro_vid_surv.htm</t>
  </si>
  <si>
    <t>video sureillance software</t>
  </si>
  <si>
    <t>Variations in the ability to separate background/ normal images from  unusual images.</t>
  </si>
  <si>
    <t>Does not fatigue, provides consistent analysis.</t>
  </si>
  <si>
    <t>Many packages are only applicable to low traffic areas.</t>
  </si>
  <si>
    <t>Fatigue, inconsistent analysis.</t>
  </si>
  <si>
    <t>Able to provide integrated analysis.</t>
  </si>
  <si>
    <t>viewing station</t>
  </si>
  <si>
    <t>Knowledge of the combination constitues the sole credential in absence of other access control measures.</t>
  </si>
  <si>
    <t>Encodes limited data as a one or two dimension printed code,  e.g., identification number.  Posession of the card constitutes the sole credential in absence of other access control measures.</t>
  </si>
  <si>
    <t>Magnetic material applied to card encodes limited data.  Common uses include driver's licenses, credit cards, and access control cards. Posession of the card constitutes the sole credential in absence of other access control measures.</t>
  </si>
  <si>
    <t>Wire in card enables reading in a magnetic field. Posession of the card constitutes the sole credential in absence of other access control measures.</t>
  </si>
  <si>
    <t>Radio frequency (RF) antenna embedded in card enables reading with no contact. Posession of the card constitutes the sole credential in absence of other access control measures.</t>
  </si>
  <si>
    <t>Number of guards on duty, duration of viewing shift, etc.</t>
  </si>
  <si>
    <t>Established technology. Provide a 2-D image of dense objects such as dense metalic weapons.</t>
  </si>
  <si>
    <t>Cannot detect ceramic or plastic weapons.  Provides relatively poor view of metal objects depending on angle of view, therby requiring physical search for confirmation.</t>
  </si>
  <si>
    <t>Electricity, protection from weather</t>
  </si>
  <si>
    <t>Electricity, protection from weather, may need additional support for floor load</t>
  </si>
  <si>
    <t>human operator</t>
  </si>
  <si>
    <t>Used in tandem with video imaging, requires human operator</t>
  </si>
  <si>
    <t>Convertible
(B&amp;W and Color)</t>
  </si>
  <si>
    <t>Variations in field of view, zoom, pan, and tilt capability.  Image intensifiers for low light conditions.  Reflective mirrors to see around obstacles. For outdoor use: wiper/ washer system, and heater/ cooler.</t>
  </si>
  <si>
    <t>camera and installation</t>
  </si>
  <si>
    <t>No color to aid in identification.</t>
  </si>
  <si>
    <t>High resolution images under both normal daylight conditions and low light conditions down to 0.1 lux or less for some systems.</t>
  </si>
  <si>
    <t xml:space="preserve">Unable to provide images in as low light conditions as black and white cameras. </t>
  </si>
  <si>
    <t>Mounting structure</t>
  </si>
  <si>
    <t>Electric power
Mounting structure</t>
  </si>
  <si>
    <t>Image transmission, recorder, and viewing device</t>
  </si>
  <si>
    <t>Provides the best of both color and black and white cameras. Color images under high light, black and white images under low light.</t>
  </si>
  <si>
    <t>Lower resolution at low light levels than black and white.</t>
  </si>
  <si>
    <t>Requires human operators to interface with the equipment for successful and effective operations.</t>
  </si>
  <si>
    <t xml:space="preserve">The system must be deployed to be an effective countermeasure.  The vehicle is manually operated, therefore mistakes may occur during operation adding to the probability of vehicle loss.  Additionally, during periods of limited water  visibility the equipment is ineffective.  Limited tactical feedback during operations </t>
  </si>
  <si>
    <t>Requires ROV crew (up to three persons) to interface with equipment for successful and effective operation.</t>
  </si>
  <si>
    <t xml:space="preserve">Buoy, markings, and solar powered lighting equipment </t>
  </si>
  <si>
    <t xml:space="preserve">Very visible object in the water that can be used to establish boundary lines with signage and lights. </t>
  </si>
  <si>
    <t>Only a visible deterrent since it cannot stop an individual or craft from approaching an area.  Additionally, misunderstanding of buoys may lead to possible intrusion into controlled or restricted areas.</t>
  </si>
  <si>
    <t>Appropriate anchorage or mounting devices are required to eliminate buoy drift/movement.</t>
  </si>
  <si>
    <t>Certified divers visually inspect undersides of vessels, piers and supporting infrastructure</t>
  </si>
  <si>
    <t>Divers can inspect hulls and piers for abnormalities, explosive devices.</t>
  </si>
  <si>
    <t xml:space="preserve">Divers are limited by the time they can spend underwater based upon water temperature and depth.  Divers should be deployed in pairs/buddy teams for safety.  Depending on water depths, divers may not be able to dive again without depressurization or waiting a predetermined length of time (again for health and safety reasons).  </t>
  </si>
  <si>
    <t>Divers require specialized equipment such as mask, fins, snorkel, buoyancy compensating device, weight belt, air tanks, regulator, and wet or dry suits, radios, lights, cameras, etc to effectively perform security duties.</t>
  </si>
  <si>
    <t>Trained crew required to operate the patrol vessel and on-board equipment.</t>
  </si>
  <si>
    <t>Vessel requires various equipment to include fire extinguisher, life preserver's, marking lights, public address system, radios, trained operators, etc.</t>
  </si>
  <si>
    <t>Signage notifies individuals of restricted/unauthorized areas prohibitions, etc.</t>
  </si>
  <si>
    <t>Signs are only a visible deterrent, that notify/inform individuals of unauthorized areas/activities.  Signs do not physically stop individuals from entering unauthorized areas or doing prohibited activities.</t>
  </si>
  <si>
    <t>Areas, buoys and/or piers must be identified and prepared to place the appropriate signage.</t>
  </si>
  <si>
    <t>Commonly constructed of composites and metals.  May appear as connected colored buoy .  May or may not have nets.</t>
  </si>
  <si>
    <t xml:space="preserve">http://www.whisprwave.com/port.htm#barriers </t>
  </si>
  <si>
    <t>Barriers deter, delay and potentially prevent unauthorized personnel access, large and small vessel penetrations into restricted/unauthorized areas.</t>
  </si>
  <si>
    <t>Fence-Associaed Extrerior Intrusion Sensors. Water and Wastewater Security Product Guide, EPA.</t>
  </si>
  <si>
    <t>Fences. Water and Wastewater Security Product Guide, EPA.</t>
  </si>
  <si>
    <t>http://cfpub.epa.gov/safewater/watersecurity/guide/productguide.cfm?page=fences</t>
  </si>
  <si>
    <t>Locks. Water and Wastewater Security Product Guide, EPA.</t>
  </si>
  <si>
    <t>http://cfpub.epa.gov/safewater/watersecurity/guide/productguide.cfm?page=locks</t>
  </si>
  <si>
    <t>Passive Security Barriers. Water and Wastewater Security Product Guide, EPA.</t>
  </si>
  <si>
    <t>Decorative Crash-Rated Barrier
(spheres, benches, bike racks, trees, etc.)</t>
  </si>
  <si>
    <t>Radiation Detection Equipment for Monitoring Personnel and Packages. Water and Wastewater Security Product Guide, EPA.</t>
  </si>
  <si>
    <t>Hand-Held Geiger Counters</t>
  </si>
  <si>
    <t>Smear Counters</t>
  </si>
  <si>
    <t>Smear counters are more sensitive to alpha and low energy beta radiation, which does not travel very far in air, and can be shielded or blocked by many types of materials. The smear sample is taken by wiping a small cloth filter over a surface. The smear filter is then placed in the smear sample counter and is read over a specific period of time (typically 1-30 minutes, depending on the required sensitivity).</t>
  </si>
  <si>
    <t xml:space="preserve">The time needed for measurements depends on the desired level of sensitivity. </t>
  </si>
  <si>
    <t>Hand and Shoe Monitors</t>
  </si>
  <si>
    <t>These monitors can detect alpha, beta, and/or gamma radiation on a person's hands or feet. Personnel to be scanned are required to stand on a platform and simultaneously place their hands in another part of the detector. This type of detector may give highly accurate readings.</t>
  </si>
  <si>
    <t>Variations in sensitivity.</t>
  </si>
  <si>
    <t>May detect low levels of radiation thaht are not detected with other methods.</t>
  </si>
  <si>
    <t>Requires wiping of baggage.  Greater sensitivity requires longer wait periods for sample measurements (up to 30 minutes for greatest sensitivity).</t>
  </si>
  <si>
    <t xml:space="preserve">May be too time-consuming for use with all passengers. </t>
  </si>
  <si>
    <t>High sensitivity level.</t>
  </si>
  <si>
    <t>Easy to use, highly portable.</t>
  </si>
  <si>
    <t>http://cfpub.epa.gov/safewater/watersecurity/guide/productguide.cfm?page=biometrichandrecognition</t>
  </si>
  <si>
    <t>Biometric Hand and Finger Geometry Recognition. Water and Wastewater Security Product Guide, EPA.</t>
  </si>
  <si>
    <t>Prescient Systems, Menlo Park, CA.  "Gotcha" video surveillance with motion detection algorithm.</t>
  </si>
  <si>
    <t>Body Scan Machines to be Used on Tube Passengers.  July 8, 2005, Times Inline, London.</t>
  </si>
  <si>
    <t>SAIC in-house cost estimate.</t>
  </si>
  <si>
    <t>http://www.ssreng.com/</t>
  </si>
  <si>
    <t>SSR Engineering, Inc., Anaheim, CA and Franklin, VA. Radar Systems.</t>
  </si>
  <si>
    <t>https://www.mcdermottlight.com/</t>
  </si>
  <si>
    <t>J.A. McDermott, Corp., Ridgewood, N.Y.</t>
  </si>
  <si>
    <t xml:space="preserve">http://www.moxietraining.com/signs/index.htm#signs  </t>
  </si>
  <si>
    <t>Maritime Security Signs, Moxie Media, Inc., New Orleans, LA.</t>
  </si>
  <si>
    <t>Operating Life (years)</t>
  </si>
  <si>
    <t>Act of Force</t>
  </si>
  <si>
    <t>Your GSM List #</t>
  </si>
  <si>
    <t>Tech-
nology Maturity</t>
  </si>
  <si>
    <t>EVALUATION CRITERIA GROUP 1:  SECURITY OBJECTIVES</t>
  </si>
  <si>
    <t>Importance
(0 to 5)</t>
  </si>
  <si>
    <t>EVALUATION CRITERIA GROUP 2:  NON-SECURITY EFFECTS</t>
  </si>
  <si>
    <t>EVALUATION CRITERIA GROUP 3:  33 CFR COMPLIANCE</t>
  </si>
  <si>
    <t>EVALUATION CRITERIA GROUP 4:  LOCATIONS</t>
  </si>
  <si>
    <t>EVALUATION CRITERIA GROUP 5:  THREAT TYPE</t>
  </si>
  <si>
    <t>Balanced Magnetic Switch</t>
  </si>
  <si>
    <t>Commonly used in conjunction with open area sensors at the exterior of portals, or inside the secured area.</t>
  </si>
  <si>
    <t>implement-ation of a medium size system</t>
  </si>
  <si>
    <t>Can retrofit an existing wall.</t>
  </si>
  <si>
    <t>Wall or fence</t>
  </si>
  <si>
    <t>Video Motion Detection (VMD)</t>
  </si>
  <si>
    <t>Nuisance alarms from sunlight changes, outside vehicle or parking lights, insects flying close to the camera lens. Can be defeated by staying in blind spots.</t>
  </si>
  <si>
    <t>Allows immediate, safe assessment of alarms from the control room. Documents events.</t>
  </si>
  <si>
    <t>Can detect even the quietest helicopters.  Protected area typically set for about 300 feet, but can extend for miles.</t>
  </si>
  <si>
    <t>Easy, inexpensive installation, modular, known technology, best when used as part of integrated and layered security system</t>
  </si>
  <si>
    <t>Door, window, or gate, and an alarm</t>
  </si>
  <si>
    <t>Nuisance alarms due to poor fitting (caused by age, poor installation, or extreme weather).  Doors and windows can be penetrated without moving the switch (i.e., moving the edge of the door or window.) External magnet can provide a by-pass.</t>
  </si>
  <si>
    <t>1 switch</t>
  </si>
  <si>
    <t>Higher level of security than mechanical or magnetic switches.   Cannot be defeated by an external magnet (as in the case of straight magnetic switches).</t>
  </si>
  <si>
    <t xml:space="preserve">Nuisance alarms due to poor fitting (caused by age, poor installation, or extreme weather).  Doors and windows can be penetrated without moving the switch (i.e., moving the edge of the door or window.) </t>
  </si>
  <si>
    <t>1 sensor with alarm contact output</t>
  </si>
  <si>
    <t>Window, signal processing, glass break simulator to test</t>
  </si>
  <si>
    <t>Varied signal processing methods.</t>
  </si>
  <si>
    <t>per foot, installed</t>
  </si>
  <si>
    <t>signal processor  ($3,000 to $4,000)</t>
  </si>
  <si>
    <t xml:space="preserve">Can detect intruder before they reach the fence line. </t>
  </si>
  <si>
    <t>100 ft, installed, with processor and controller</t>
  </si>
  <si>
    <t>High nuisance alarm rate, can be affected by electrical storms. Subject to electromagnetic and radio frequency disturbances.</t>
  </si>
  <si>
    <t>Software, processor, power supply</t>
  </si>
  <si>
    <t>Vibrations -- Fiber optic</t>
  </si>
  <si>
    <t>Balanced Pressure Buried Tube/pipe</t>
  </si>
  <si>
    <t>Buoys</t>
  </si>
  <si>
    <t>Divers</t>
  </si>
  <si>
    <t>Pier and Buoy Signage</t>
  </si>
  <si>
    <t>Nautical Mile</t>
  </si>
  <si>
    <t xml:space="preserve">Automatic detection and tracking of surface targets </t>
  </si>
  <si>
    <t xml:space="preserve">Requires human interface to operate the controlling system.  </t>
  </si>
  <si>
    <t>Sonar unit, installation, and training</t>
  </si>
  <si>
    <t>Forward looking sonar system equipment and training</t>
  </si>
  <si>
    <t xml:space="preserve">Requires human interface with equipment for successful and effective operation.  </t>
  </si>
  <si>
    <t xml:space="preserve">per hour  </t>
  </si>
  <si>
    <t>http://www3.ccps.virginia.edu/career_prospects/briefs/A-D/Divers.shtml</t>
  </si>
  <si>
    <t>Divers must be certified and licensed and should have training in recognition of explosive devices, mines, vessel and pier structures.</t>
  </si>
  <si>
    <t>per set(3)/ per sign</t>
  </si>
  <si>
    <t>Linear foot</t>
  </si>
  <si>
    <t>http://www.ece.eps.hw.ac.uk/Research/oceans/projects/sonar/genson/</t>
  </si>
  <si>
    <t>http://www.ise.bc.ca/WADEwhatisanAUV.html#start</t>
  </si>
  <si>
    <t>Remotely Operated Vehicle (ROV)</t>
  </si>
  <si>
    <t>Autonomous Underwater Vehicle (AUV)</t>
  </si>
  <si>
    <t>May include side and forward sonar, bathymetry, video, etc.</t>
  </si>
  <si>
    <t xml:space="preserve">Mechanical lock </t>
  </si>
  <si>
    <t>Electric Strike Lock</t>
  </si>
  <si>
    <t>Magnetic Lock</t>
  </si>
  <si>
    <t>Can be interfaced with fire system, cannot be overridden by a key, essentially no maintenance.</t>
  </si>
  <si>
    <t>Varied designs and security levels of both lock and door.</t>
  </si>
  <si>
    <t>Varied design and security levels of both lock and door  -- some lock versions can withstand over 600 lb force.</t>
  </si>
  <si>
    <t>installation of a lock</t>
  </si>
  <si>
    <t>Integrated Security System</t>
  </si>
  <si>
    <t>Stand Alone Electronic Access Points</t>
  </si>
  <si>
    <t>Network Control of Electronic Access Points</t>
  </si>
  <si>
    <t>Monitoring</t>
  </si>
  <si>
    <t>Some require a PC for programming.</t>
  </si>
  <si>
    <t>Connection of multiple readers.</t>
  </si>
  <si>
    <t>Integration with a large computer system, multiple readers, databases, etc.</t>
  </si>
  <si>
    <t>Not integrated into larger system, not easily upgraded, no back-up.</t>
  </si>
  <si>
    <t>Inexpensive, mature technology with many vendors</t>
  </si>
  <si>
    <t xml:space="preserve">Complex, expensive, requires back-up power and integration of systems supplied by multiple vendors. </t>
  </si>
  <si>
    <t>Requires network wiring, back-up power.</t>
  </si>
  <si>
    <t>Electric power and back-up power</t>
  </si>
  <si>
    <t>Data transmission (wire, fiber optic, RF), computer system</t>
  </si>
  <si>
    <t>PC for programming some systems</t>
  </si>
  <si>
    <t>Lower anti-ram ability than in-ground mounted ramps/ wedges.</t>
  </si>
  <si>
    <t>10-ft unit</t>
  </si>
  <si>
    <t>14-ft unit</t>
  </si>
  <si>
    <t>AC or DC power for opening and closing.</t>
  </si>
  <si>
    <t>Integration of multiple access  control readers and other categories of security measures at a central control site.</t>
  </si>
  <si>
    <t xml:space="preserve">Mechanical switches are contact switches that are spring-loaded or plunger devices that are in the non-alarm position when the window or door is closed.  An alarm is triggered when there is a loss of direct physical contact (i.e., opening of the window, door, cabinet, or drawer).  </t>
  </si>
  <si>
    <t xml:space="preserve">Magnetic switches are contact switches in which a magnet pulls the switch to the non-alarm position when the window or door is closed.  An alarm is triggered when there is a loss of direct physical contact (i.e., opening of the window or door).  </t>
  </si>
  <si>
    <t xml:space="preserve">Balanced magnetic switches consist of an internal magnet (typically on the door or window frame) and an external , or balancing magnet (typically on the moveable door or window).  When the portal is closed, the magnetic field created by the two magnets opens a switch, creating a non-alarm condition.  Opening the portal alters the magnetic field, closes the switch, and  triggers the alarm. </t>
  </si>
  <si>
    <t xml:space="preserve"> The various types of acoustic sensors use a microphone to listen for sounds associated with intrusions, and are mounted on walls or ceilings (i.e., typically indoor). Audio detectors  provide alarm for higher than normal loudness (i.e., decibels).  Other systems use filters to restrict alarms to particular frequencies, such as ultrasonic  (e.g., breaking glass), or low frequency  waves.  To reduce false alarms, some detectors require frequencies from both very high and very low ends of the sound spectrum to trigger alarm.  </t>
  </si>
  <si>
    <r>
      <t>Wall Vibration Sensors</t>
    </r>
    <r>
      <rPr>
        <sz val="10"/>
        <rFont val="Arial"/>
        <family val="0"/>
      </rPr>
      <t xml:space="preserve"> mounted on walls, ceilings, or floors detect mechanical vibrations caused by chopping, sawing, drilling, or ramming the structure on which the sensor is mounted.  
</t>
    </r>
    <r>
      <rPr>
        <b/>
        <sz val="10"/>
        <rFont val="Arial"/>
        <family val="2"/>
      </rPr>
      <t>Fence-Disturbance Sensors</t>
    </r>
    <r>
      <rPr>
        <sz val="10"/>
        <rFont val="Arial"/>
        <family val="0"/>
      </rPr>
      <t xml:space="preserve"> are typically used on chain link or other fence types that are a moveable fence fabric hung between posts.  Signals characteristic of intrusion attempts trigger an alarm.</t>
    </r>
  </si>
  <si>
    <t>Fiber optic vibration sensors are composed of an open mesh or line of fiber optic cable.  An electro optical unit transmits light though the cable, which is received by a detector.  Disturbing the cable, such as with vibrations caused by chopping, sawing, drilling, or ramming the wall/fence, alters the transmission of light, causing the signal processor to generate an alarm.</t>
  </si>
  <si>
    <t>= Maximum Utils</t>
  </si>
  <si>
    <t>Maximum Utils =</t>
  </si>
  <si>
    <t>May be certified anti-ram vehicle barriers that have been tested to either Department of State (DOS), U.S. Navy, or U.S. Marshall Service specifications, the later two of which are often converted to DOS ratings.  K ratings indicate kinetic energy (determined from speed and weight), L ratings indicate the extent of penetration  beyond the barrier.  K and L ratings of speed and penetration described below are for a 15,000 lb vehicle with impact perpendicular to the barrier:
K4 -- 30 mph           L1 -- 20 to 50 feet
K8 -- 40 mph           L2 -- 3 to 20 feet
K12 -- 50 mph          L3 -- less than 3 feet</t>
  </si>
  <si>
    <t>May be certified anti-ram vehicle barriers have been tested to either Department of State (DOS), U.S. Navy, or U.S. Marshall Service specifications, the later two of which are often converted to DOS ratings.  K ratings indicate kinetic energy (determined from speed and weight), L ratings indicate the extent of penetration  beyond the barrier.  K and L ratings of speed and penetration described below are for a 15,000 lb vehicle with impact perpendicular to the barrier:
K4 -- 30 mph           L1 -- 20 to 50 feet
K8 -- 40 mph           L2 -- 3 to 20 feet
K12 -- 50 mph          L3 -- less than 3 feet</t>
  </si>
  <si>
    <t>Traffic controllers are not certified anti-ram barriers.  They can be penetrated by vehicles with puncture proof tires.  Under some circumstances a vehicle with standard tires may penetrate a significant distance after it's tires are shred.</t>
  </si>
  <si>
    <t>Posession of the mechanical key constitutes the sole credential in absence of other access control measures.</t>
  </si>
  <si>
    <t>http://trb.org/news/blurb_detail.asp?id=900</t>
  </si>
  <si>
    <t>http://www.pnl.gov/chembio/index.htm</t>
  </si>
  <si>
    <t>http://chartmaker.ncd.noaa.gov/HSD/wrecks.html</t>
  </si>
  <si>
    <t>http://www.spysite.com/home.php?cat=442</t>
  </si>
  <si>
    <t>Records the location and direction of ridge endings and bifurcations on finger tips.  May be conducted on all ten fingers.</t>
  </si>
  <si>
    <t>Records the furrows and striations on the eye's iris.</t>
  </si>
  <si>
    <t>Records the blood vessel patterns of the eye's retina.</t>
  </si>
  <si>
    <t>Records a 3-D image of the hand, including height and width of bones and joints of the hand and fingers.</t>
  </si>
  <si>
    <t>Records a facial image including the relative position and shape of the nose and cheekbones.</t>
  </si>
  <si>
    <t>Electromagnetic control of the lock's latch or strike adds electronic control to an exititing lock.</t>
  </si>
  <si>
    <t>DC current energizes  an electro-magnet allowing locking of  glass, sliding, and other doors.</t>
  </si>
  <si>
    <t>Access control readers stands alone -- are not connected with other readers or a control center.</t>
  </si>
  <si>
    <t>Connection of multiple access control readers to a central control site.</t>
  </si>
  <si>
    <t>Must have a vessel to two the system, splashproof computer to monitor the results of the scan, and a dedicated power supply.</t>
  </si>
  <si>
    <t>Requires human interface with equipment for successful and effective operation.  A diver is needed to positively identify objects discovered by the system.</t>
  </si>
  <si>
    <t>Must have a vessel and a dedicated power supply.</t>
  </si>
  <si>
    <t>Subsurface, remotely controlled hull inspection system. May include side scan and forward looking sonar, bathymetry, video, two-way communication system, etc.</t>
  </si>
  <si>
    <t xml:space="preserve">Can traverse areas where humans are unable, i.e. sea floors at depths to dangerous for human deployment.  Designed for photography and recovery operations.  Unmanned vehicle, therefore no lives are at risk during operations. The AUV can be submerged underwater for extended periods of time in a variety of climatic conditions and water temperatures.  </t>
  </si>
  <si>
    <t xml:space="preserve">The system must be deployed to be an effective countermeasure.  The vehicle is manually operated, therefore mistakes may occur during operation adding to the possibility of vehicle loss.  Poor water visibility greatly impairs effectiveness.  Limited tactical feedback during operations. </t>
  </si>
  <si>
    <t>Vehicle operators/crews should require a minimum number of hours to become proficient in AUV operations.</t>
  </si>
  <si>
    <t xml:space="preserve">Can traverse areas where humans are unable, i.e. sea floors at depths to dangerous for human deployment.  Designed for photography and recovery operations.  Unmanned vehicle, therefore no lives are at risk during operations. The ROV can be submerged underwater for extended periods of time in a variety of climatic conditions and water temperatures.  </t>
  </si>
  <si>
    <t>Vehicle operators/crews should require a minimum number of hours to become proficient in ROV operations.</t>
  </si>
  <si>
    <t xml:space="preserve">Cost Per "Util"
</t>
  </si>
  <si>
    <t>patrol-person per day</t>
  </si>
  <si>
    <t>Annulized System Cost ($/yr/syst)</t>
  </si>
  <si>
    <t>Human inspections</t>
  </si>
  <si>
    <t>Can easily adjust screening level to the threat level.</t>
  </si>
  <si>
    <t>Fatigue, relatively high false negative rate.</t>
  </si>
  <si>
    <t>training</t>
  </si>
  <si>
    <t>Portals designed for scans of people or vehicles, mobile units transported in vans for scanning passing vehicles.  Software graphics overlays to protect privacy/ modesty.</t>
  </si>
  <si>
    <t>per unit</t>
  </si>
  <si>
    <t>Detects plastic explosives as well as conventional explosives</t>
  </si>
  <si>
    <t>Personal privacy, cost</t>
  </si>
  <si>
    <t>Millimeter Wave (MMW)</t>
  </si>
  <si>
    <t>Software graphics overlays to protect privacy/ modesty.</t>
  </si>
  <si>
    <t>Single station</t>
  </si>
  <si>
    <t>Can scan crowds without the need for single file lines.  Produces an instant moving image.  Software can identify potential weapons.</t>
  </si>
  <si>
    <t>Expensive, still developing technology.  Privacy concerns.</t>
  </si>
  <si>
    <t>Transmission x-ray</t>
  </si>
  <si>
    <t>Unit size and throughpout rate.</t>
  </si>
  <si>
    <t>CAT Scan</t>
  </si>
  <si>
    <t>Accurate imaging of cantrband devices.</t>
  </si>
  <si>
    <t>Expensive, requires trained personnel.  Electro-magnetic generator has substantial electricity requirements and may require structural upgrades for additional floor load.</t>
  </si>
  <si>
    <t>Metal detectors</t>
  </si>
  <si>
    <t>Hand-held wands (requires 2 minutes per scan for trained security personel), or portal systems .</t>
  </si>
  <si>
    <t>per scanner</t>
  </si>
  <si>
    <t>Magnetic fields such as those used in airports are harmless and are sensitive in detecting metalic weapons.  They are a proven technology and aere readily available.</t>
  </si>
  <si>
    <t>Taut wire combines barbed wire fencing with a series of microswitches connected to lines of tensioned barbed wires that typically run  along the top of an existing fence.  Movement of the tension wire causes the center rod suspended inside a cylindrical conductor to touch the edge of the cylinder, closing a circuit and generating an alarm.</t>
  </si>
  <si>
    <t>An unmanned submersible unit with sensors that is piloted by a remote operator -- a transmission cable attaches the ROV to a vessel or platform.  Associated monitors can allow remote inspection of the hull of a vessel.</t>
  </si>
  <si>
    <t>An unmanned submersible unit with sensors that is untethered, and preprogrammed for a specific route.  Associated monitors can allow remote inspection of the hull of a vessel.</t>
  </si>
  <si>
    <t>Use of trained patrols to screen and identify potential security threats.  Training is very location-specific and depends on the intensity and preparation of the patrol agents involved.  Personnel inspections may be pat down or aided with a hand-held detector.  Identification of suspicious agents may require a strip search.</t>
  </si>
  <si>
    <t>Used to scan people, vehicles, and cargo with high energy x-rays that tend to scatter when striking organic material (e.g., skin, plastic weapons, explosives, and drugs) rather than being absorbed as a radiation dose.  A surface image is produced with voids indicating dense material (i.e., metals) that absorb the x-rays.  Human radiation dose is equivalent to a 2-hour flight.  Concerns regarding cummulative effects of daily doses and privacy (i.e., reveals shape of the nude body in addition to objects concealed by clothing).  Note: "z-backscatter" is a trademark used by AS&amp;E for their patented  backscatter products.</t>
  </si>
  <si>
    <t xml:space="preserve">Backscatter x-rays </t>
  </si>
  <si>
    <t>Particle Fluorescence Monitoring</t>
  </si>
  <si>
    <t>http://www.mesosystems.com/AirSentinel.html</t>
  </si>
  <si>
    <t>Protein Screening</t>
  </si>
  <si>
    <t>Protein screening test kits can determine whether or not particles are biological (i.e., bacterial, bio-toxin, viral, etc.).  These tests do not determine whether or not an identified biological agent is hazardous.  A positive result indicates the need for further testing with another biological method.  Commercially available protein screening kits typically need samples that are large enough to be seen.  The reaction of protein with chemicals in the test kit causes a visual color change.</t>
  </si>
  <si>
    <t>For testing air samples, an air collector that concentartes particles is needed.   Variations in sensitivity and time required for reaction.</t>
  </si>
  <si>
    <t>Separate assays (i.e., tickets) for detection of different biological agents (e.g., anthrax, plague, botulina, etc.).  If sample is not visible (e.g., powder), a sampler that concentrates particles is needed.  Sensitivity of the test is limited by the strip reader, which may be visual (low cost, low sensitivity), or purchased strip readers that vary in sensitivity and time for measurement.</t>
  </si>
  <si>
    <t>Continous air samplers analyze particle fluorescence for signals that indicate biological agents.  When high concentrations of biological agents are detected, samples are collected for additional testing to identify the agent and determine whether or not it is a hazardous agent.  This method does not confirm a dangerous sample, it just determines the need for further testing.  Outdoor use may trigger more false alarms for futher testing.</t>
  </si>
  <si>
    <t>Indoor units operate continously.  Alarms may silently indicate the need for further testing.  Variations in sensitivity and the ability to collect samples for additional analyses.</t>
  </si>
  <si>
    <t>MesoSystems Technology, Inc., Albuquerque, NM. AirSentinel® Bioaerosol Sensor for monitoring particle fluorescence.</t>
  </si>
  <si>
    <t>http://www.alexeter.com/products.asp</t>
  </si>
  <si>
    <t>Alexeter Technologies, LLC.  Immonoassay test strips, test strip readers, and protein screening kits.</t>
  </si>
  <si>
    <t>Includes test strip reader ($5,000 to $10,000) and 20 strips ($25 each).</t>
  </si>
  <si>
    <t>For 20 tests</t>
  </si>
  <si>
    <t>Air sample collector for aerosol samples.</t>
  </si>
  <si>
    <t>Air sample collector for further analysis of suspect measurements.</t>
  </si>
  <si>
    <t>1 continous indoor monitor</t>
  </si>
  <si>
    <t>Sufficient sample size</t>
  </si>
  <si>
    <t>ECD with chemical separator (e.g., gas chromotography)</t>
  </si>
  <si>
    <t>Immunoassays, 
Hand-Held Assay (HHA) Kits, 
Antibody identification</t>
  </si>
  <si>
    <t>Rapid, portable antigen-antibody test for the detection of biological warfare agents. Disposable hand-held assay (HHA) test kits include "tickets" that are enzyme-linked immunosorbent assays (ELISAs). HHA tickets recognize the antigen (harmful agent) in a sample that would cause the production of a specific antibody (immune response) in humans. The technique is pathogen-specific, with one agent tested per ticket. The presence or absence of the target agent in currently available kits is determined by color change.</t>
  </si>
  <si>
    <t>Enzyme-Based, Immunoassay</t>
  </si>
  <si>
    <t>Enzyme or immunoassays depend on the chemical agent ability to bind to biological compounds, e.g., organophosphate nerve agents binding to the enzyme acetylcholinesterase. The reaction between the chemical agent and enzyme (or other biological compound) causes a change that can be measured chemically (e.g., pH) or optically (i.e., color).  The military issue M256A1 kit uses enzymes and colored substrates to detect nerve agents.  Kits for CWA are expected to be commercially available soon -- immunoassay kits are already commercially available for biological agents.</t>
  </si>
  <si>
    <t>http://www.nae.edu/nae/bridgecom.nsf/weblinks/MKUF-5UZJEW?OpenDocument</t>
  </si>
  <si>
    <t>Use of Biotechnology to Detect and Counteract Chemical Weapons, National Academy of Engineering, The Bridge, Vol. 33, Winter 2003.</t>
  </si>
  <si>
    <t>Dawn Concrete and Stone Products, Coventry, CT</t>
  </si>
  <si>
    <t>American Park and Recreation Company, Tampa, FL</t>
  </si>
  <si>
    <t>GovSupply (a division of Intellimar, Inc.), Sykesville, MD</t>
  </si>
  <si>
    <t xml:space="preserve">Haupt, S.G., Rowshan, S., Sauntry, W.C., 2004. Applicability of Portable Explisive Detection Devices in Transit Environments. TCRP Report 86, Vol 6. </t>
  </si>
  <si>
    <r>
      <t>On-Board (Non-Restricted):</t>
    </r>
    <r>
      <rPr>
        <sz val="10"/>
        <rFont val="Arial"/>
        <family val="2"/>
      </rPr>
      <t xml:space="preserve">  Passenger areas on-board the ferry.</t>
    </r>
  </si>
  <si>
    <t xml:space="preserve">Three general categories of threats are considered: delivery of explosives or incendiaries; acts of force (e.g., hijacking, commandeering, and ramming); and delivery of WMDs (i.e., chemical, biological, or radiological agents). Based on assessments of your operation’s vulnerabilities, some threats may be of more concern than others. For each threat type below, indicate the relative importance of additional security measures to address the threat. </t>
  </si>
  <si>
    <r>
      <t>Chem</t>
    </r>
    <r>
      <rPr>
        <sz val="10"/>
        <rFont val="Arial"/>
        <family val="2"/>
      </rPr>
      <t xml:space="preserve"> – toxic chemical agent</t>
    </r>
  </si>
  <si>
    <r>
      <t>Bio</t>
    </r>
    <r>
      <rPr>
        <sz val="10"/>
        <rFont val="Arial"/>
        <family val="2"/>
      </rPr>
      <t xml:space="preserve"> – harmful biological agent</t>
    </r>
  </si>
  <si>
    <r>
      <t xml:space="preserve">Rad </t>
    </r>
    <r>
      <rPr>
        <sz val="10"/>
        <rFont val="Arial"/>
        <family val="2"/>
      </rPr>
      <t>– radioactive agent</t>
    </r>
  </si>
  <si>
    <t xml:space="preserve">The weights entered in the tables above are used to assess the operator’s priorities within a single evaluation criteria group (i.e., security objectives, non-security effects, 33 CFR compliance, locations, or threat type).  The weights provided below will be used to adjust weights between evaluation criteria groups according to the priorities for your operation.  After each description, enter the number weight from 0 to 5 (see definitions below) which best indicates the relative importance of the evaluation criteria group.  </t>
  </si>
  <si>
    <r>
      <t>INSTRUCTIONS:</t>
    </r>
    <r>
      <rPr>
        <b/>
        <sz val="12"/>
        <rFont val="Arial"/>
        <family val="2"/>
      </rPr>
      <t xml:space="preserve"> </t>
    </r>
    <r>
      <rPr>
        <sz val="12"/>
        <rFont val="Arial"/>
        <family val="2"/>
      </rPr>
      <t xml:space="preserve"> </t>
    </r>
    <r>
      <rPr>
        <b/>
        <i/>
        <sz val="12"/>
        <rFont val="Arial"/>
        <family val="2"/>
      </rPr>
      <t xml:space="preserve"> For Sorting Only (DO NOT Enter New Data on this Page!)</t>
    </r>
    <r>
      <rPr>
        <b/>
        <sz val="16"/>
        <rFont val="Arial"/>
        <family val="2"/>
      </rPr>
      <t xml:space="preserve">
</t>
    </r>
    <r>
      <rPr>
        <sz val="12"/>
        <rFont val="Arial"/>
        <family val="2"/>
      </rPr>
      <t>Sort area A11 to P112 by Columns G through O.  In Column P, you can enter the order of sorted rows for comparison to subsequent sorts.  Develop a "Further Evaluation" list on paper, by recording the GSM #s (Column A) that are of greatest interest to you for further analysis.</t>
    </r>
  </si>
  <si>
    <t>General Security
Measures (GSMs)</t>
  </si>
  <si>
    <t>Options and Variations of GSMs</t>
  </si>
  <si>
    <r>
      <t>EXPLANATION OF COLUMNS BELOW</t>
    </r>
    <r>
      <rPr>
        <sz val="12"/>
        <rFont val="Arial"/>
        <family val="2"/>
      </rPr>
      <t xml:space="preserve">
"Utils" are calculated from the weights given by the user to different evaluation criteria (entered on Sheet 1 "Evaluation Weights"), and from the applicability ranks of GSMs (entered on Sheet 4 "Applicability Ranks").</t>
    </r>
  </si>
  <si>
    <r>
      <t>INSTRUCTIONS:</t>
    </r>
    <r>
      <rPr>
        <b/>
        <sz val="12"/>
        <rFont val="Arial"/>
        <family val="2"/>
      </rPr>
      <t xml:space="preserve">   </t>
    </r>
    <r>
      <rPr>
        <b/>
        <i/>
        <sz val="12"/>
        <rFont val="Arial"/>
        <family val="2"/>
      </rPr>
      <t>For data edits only!  DO NOT SORT on this page!!</t>
    </r>
    <r>
      <rPr>
        <sz val="12"/>
        <rFont val="Arial"/>
        <family val="2"/>
      </rPr>
      <t xml:space="preserve">
The columns below provide descriptions of each GSM listed in rows 11 to 112.  For each GSM # on your paper list of GSMs for further evaluation (developed from the sorts peformed on Sheet 2 "Valuations"), review the characterization information provided below.  You may edit Columns C through F to describe more specific GSMs as needed.  Use GSM # (Column A) to quickly find GSMs at the top of your list.</t>
    </r>
  </si>
  <si>
    <t>APPLICABILITY RANKS OF GSMS</t>
  </si>
  <si>
    <r>
      <t>INSTRUCTIONS</t>
    </r>
    <r>
      <rPr>
        <sz val="12"/>
        <rFont val="Arial"/>
        <family val="2"/>
      </rPr>
      <t xml:space="preserve">      </t>
    </r>
    <r>
      <rPr>
        <b/>
        <i/>
        <sz val="12"/>
        <rFont val="Arial"/>
        <family val="2"/>
      </rPr>
      <t xml:space="preserve">DO NOT SORT on this sheet!! 
</t>
    </r>
    <r>
      <rPr>
        <sz val="12"/>
        <rFont val="Arial"/>
        <family val="2"/>
      </rPr>
      <t xml:space="preserve">GSMs are ranked below in Columns F through AV by their applicability to the evaluation criteria shown as column headers on this page and described on Sheet 1.  Find the GSM on your "Further Evaluation" list by GSM # (Column A) and edit the applicability ranks in Cells F11 through AV112 as needed.  Applicability ranks should be considered within evaluation criteria groups (not between groups).  </t>
    </r>
  </si>
  <si>
    <t>EVALUATION CRITERIA (Column Headers) &amp; APPLICABILITY RANKS OF GSMS (Rows 11 to 112)</t>
  </si>
  <si>
    <r>
      <t>INSTRUCTIONS:</t>
    </r>
    <r>
      <rPr>
        <b/>
        <sz val="12"/>
        <rFont val="Arial"/>
        <family val="2"/>
      </rPr>
      <t xml:space="preserve">   </t>
    </r>
    <r>
      <rPr>
        <b/>
        <i/>
        <sz val="12"/>
        <rFont val="Arial"/>
        <family val="2"/>
      </rPr>
      <t>DO NOT SORT on this page!!</t>
    </r>
    <r>
      <rPr>
        <sz val="12"/>
        <rFont val="Arial"/>
        <family val="2"/>
      </rPr>
      <t xml:space="preserve">
Enter cost data for the top GSMs identified on Sheet 2 (Valuations).  Use GSM # (Column A) to quickly locate your top GSMs on this sheet.  Cost information provided is very rough and is often not for full implementation. The cost reference in Column O may provide a beginning for collecting better cost data.  Examine the requisite needs in Column Q and R to determine if these should be included in the cost information to be entered. </t>
    </r>
  </si>
  <si>
    <r>
      <t>INSTUCTIONS</t>
    </r>
    <r>
      <rPr>
        <sz val="12"/>
        <rFont val="Arial"/>
        <family val="2"/>
      </rPr>
      <t xml:space="preserve">
Sort Cells A11 to M112 on this sheet in descending order in Column H.
Add more information for comparing GSMs in Columns J, K, and L.
Use Sheet 3 to change characterization information (Columns A through E).
Use Sheet 5 to change cost information (Column G).</t>
    </r>
  </si>
  <si>
    <r>
      <t>EXPLANATION OF COLUMNS BELOW</t>
    </r>
    <r>
      <rPr>
        <sz val="12"/>
        <rFont val="Arial"/>
        <family val="2"/>
      </rPr>
      <t xml:space="preserve">
"Utils" are calculated from the weights given by the user to different evaluation criteria (entered on Sheet 1 "Evaluation Weights"), and on the relative applicability ranks (entered on Sheet 4 "Applicability Ranks").  Columns G to O below show the total utils of each GSM (Rows 11 to 112) for each evaluation group (Columns G to O).</t>
    </r>
  </si>
  <si>
    <t xml:space="preserve">    (data are copied from other sections)</t>
  </si>
  <si>
    <t>http://trb.org/news/blurb_detail.asp?id=3797</t>
  </si>
  <si>
    <t>http://trb.org/news/blurb_detail.asp?id=2423</t>
  </si>
  <si>
    <t>http://trb.org/news/blurb_detail.asp?id=1964</t>
  </si>
  <si>
    <t xml:space="preserve">http://technology.timesonline.co.uk/article/0,,20409-1686151_1,00.html </t>
  </si>
  <si>
    <t xml:space="preserve">http://www.saic.com/products/security/rr-vacis/railroad-faq.html </t>
  </si>
  <si>
    <t xml:space="preserve">http://cfpub.epa.gov/safewater/watersecurity/guide/productguide.cfm?page=biometricsecuritysystems </t>
  </si>
  <si>
    <t xml:space="preserve">http://cfpub.epa.gov/safewater/watersecurity/guide/productguide.cfm?page=exteriorburiedintrusionsensors </t>
  </si>
  <si>
    <t xml:space="preserve">http://cfpub.epa.gov/safewater/watersecurity/guide/productguide.cfm?page=activesecuritybarriers </t>
  </si>
  <si>
    <t xml:space="preserve">http://cfpub.epa.gov/safewater/watersecurity/guide/productguide.cfm?page=alarms </t>
  </si>
  <si>
    <t xml:space="preserve">http://cfpub.epa.gov/safewater/watersecurity/guide/productguide.cfm?page=fenceassociatedexteriorintrusionsensors </t>
  </si>
  <si>
    <t xml:space="preserve">http://cfpub.epa.gov/safewater/watersecurity/guide/productguide.cfm?page=securitybarriers </t>
  </si>
  <si>
    <t xml:space="preserve">http://cfpub.epa.gov/safewater/watersecurity/guide/productguide.cfm?page=radiationdetectionequipment </t>
  </si>
  <si>
    <t xml:space="preserve">http://www.gotchanow.com/ </t>
  </si>
  <si>
    <t xml:space="preserve">http://www.gammascout.com/geiger-counter.html </t>
  </si>
  <si>
    <t>Varied resolution and compression formats. Continous real-time or event recorders which may have audio capability.</t>
  </si>
  <si>
    <t>Camera, image transmission, viewing device, protevtive housing if outdoors</t>
  </si>
  <si>
    <r>
      <t>Terminal Operation:</t>
    </r>
    <r>
      <rPr>
        <sz val="10"/>
        <rFont val="Arial"/>
        <family val="2"/>
      </rPr>
      <t xml:space="preserve">  Shoreside areas for operation control that are not for general passengers.</t>
    </r>
  </si>
  <si>
    <r>
      <t>Adjacent Ferry (Shoreside):</t>
    </r>
    <r>
      <rPr>
        <sz val="10"/>
        <rFont val="Arial"/>
        <family val="2"/>
      </rPr>
      <t xml:space="preserve">  Shoreside area within approximately 30 feet of ferry vessels.</t>
    </r>
  </si>
  <si>
    <r>
      <t>Adjacent Ferry (Waterside):</t>
    </r>
    <r>
      <rPr>
        <sz val="10"/>
        <rFont val="Arial"/>
        <family val="2"/>
      </rPr>
      <t xml:space="preserve">  Waterside area within approximately 30 feet of ferry vessels.</t>
    </r>
  </si>
  <si>
    <r>
      <t>Facility Perimeter:</t>
    </r>
    <r>
      <rPr>
        <sz val="10"/>
        <rFont val="Arial"/>
        <family val="2"/>
      </rPr>
      <t xml:space="preserve">  The shoreside property boundary.</t>
    </r>
  </si>
  <si>
    <r>
      <t>In Transit:</t>
    </r>
    <r>
      <rPr>
        <sz val="10"/>
        <rFont val="Arial"/>
        <family val="2"/>
      </rPr>
      <t xml:space="preserve">  Areas surrounding a ferry while it is operating on a route or otherwise in transit.</t>
    </r>
  </si>
  <si>
    <t>GSM CHARACTERIZATION</t>
  </si>
  <si>
    <t>Security Locations</t>
  </si>
  <si>
    <t>GROUPED EVALUATION CRITERIA VALUATION IN UTILS</t>
  </si>
  <si>
    <t xml:space="preserve">UN-GROUPED EVALUATION CRITERIA VALUATIONS IN UTILS </t>
  </si>
  <si>
    <t>GSM CHARACTERIZATION (Copied from Columns A - D)</t>
  </si>
  <si>
    <t xml:space="preserve">NO DATA ENTRY IN THESE CELLS !! </t>
  </si>
  <si>
    <t>33 CFR Compli-ance</t>
  </si>
  <si>
    <t>Passengers &amp; Cargo
All threats</t>
  </si>
  <si>
    <t>Cargo searches may use of a mirror and flashlight. Pat-down passenger inspections with or without hand-held detectors.</t>
  </si>
  <si>
    <r>
      <t>Vehicle Holding:</t>
    </r>
    <r>
      <rPr>
        <sz val="10"/>
        <rFont val="Arial"/>
        <family val="2"/>
      </rPr>
      <t xml:space="preserve">  Shoreside areas for parking and screening vehicles prior to loading them onto a ferry.</t>
    </r>
  </si>
  <si>
    <r>
      <t xml:space="preserve">Vehicle Parking: </t>
    </r>
    <r>
      <rPr>
        <sz val="10"/>
        <rFont val="Arial"/>
        <family val="2"/>
      </rPr>
      <t xml:space="preserve"> Shoreside areas for vehicle parking, particularly public parking areas near ferry operations.</t>
    </r>
  </si>
  <si>
    <t>Passenger Waiting</t>
  </si>
  <si>
    <t xml:space="preserve">Nuisance alarms (e.g., phone ringing, HVAC system air movement, window drafts, etc.). Defeated with slow movement across coverage area.  Intruders can use "test lights" to detect coverage area. </t>
  </si>
  <si>
    <t>Less sensitive when ambient temperature approaches body temperature (i.e., 80 to 100 F).  Nuisance alarms from small animals (e.g., rodents), sunlight on furniture, etc.  Dead zones. Defeated by an insulated/shielded intruder.</t>
  </si>
  <si>
    <t>Reduced sensitivity due to heavy dust, fog, rain, etc. Nuisance alarms from small animals, growing plants, etc. Inside system reflective tape may be affected by direct sunlight or incandescent lights (100+ Watts).</t>
  </si>
  <si>
    <t>Passive Infrared (PIR)
(Heat/ Motion Detectors)</t>
  </si>
  <si>
    <t>Easy to conceal (place behind a solid object), not affected by temperature (as is PIR), air gusts or loud noise (as is ultrasonic). Has a continuous zone of detection (not fingers as in PIR)</t>
  </si>
  <si>
    <t>Active Infra-Red (IR)
(Beam or Curtain)</t>
  </si>
  <si>
    <t>CCTV and sensor lifespan is dependant on the operating environment and port climatic conditions.  Fragile RADAR sensors must be protected from wildlife and criminal acts, heavy fog, and high winds and rain will adversely affect system effectiveness/operations.</t>
  </si>
  <si>
    <t>Mounting locations for CCTV towers and associated operating equipment, leasing requirements of the property, if not owned by user, location of identifiable power supply for the RADAR system, and networking capabilities to interface and support the RADAR system.</t>
  </si>
  <si>
    <t>Side Scan Sonar</t>
  </si>
  <si>
    <t xml:space="preserve">Forward Looking Sonar </t>
  </si>
  <si>
    <t>1 vehicle</t>
  </si>
  <si>
    <t xml:space="preserve">Spot/ Zone Lighting
</t>
  </si>
  <si>
    <t xml:space="preserve">Wide-Area Lighting
</t>
  </si>
  <si>
    <t>Expensive, large matrix of light emitting diodes (LED) required for flood lighting, low deterrence value.</t>
  </si>
  <si>
    <t>single system (without installation)</t>
  </si>
  <si>
    <t>per fixture (without installation)</t>
  </si>
  <si>
    <t>Easily configured, can be maintained by a standard electrician.</t>
  </si>
  <si>
    <t>Can be used by adversary to identify high value areas. Delayed start-up for fluorescence.</t>
  </si>
  <si>
    <t>Can be used by adversary to identify high value areas. Slow start-up. Low pressure sodium provides poor lighting for color CCTV.</t>
  </si>
  <si>
    <t xml:space="preserve">Invisible to naked eye, runs cool, instant on, good for covert observation. </t>
  </si>
  <si>
    <t xml:space="preserve">Used with CCTV in dark areas.  IR lights and CCTV may be triggered by a motion detector. </t>
  </si>
  <si>
    <t xml:space="preserve">Metal halide, high pressure sodium, or low pressure sodium systems.  </t>
  </si>
  <si>
    <t>Incandescent, tungsten halogen, or fluorescent systems.  Reflectors for spot lights and flood lighting.  May be triggered by a motion detector.</t>
  </si>
  <si>
    <t>Black &amp; white
(Low Light Levels)</t>
  </si>
  <si>
    <t xml:space="preserve">Color
</t>
  </si>
  <si>
    <t>Towline or mounted on hull of vessel, ROV, or AUV.  Variations in depth rating, housing type, number of beams, range, etc.</t>
  </si>
  <si>
    <t>multimean sonar system</t>
  </si>
  <si>
    <t>Towed through the water or mounted on the hull of a vessel, ROV, or AUV.  Towing usually needs currents of at least 8 knots. Different frequency options for deep water and shallow water applications.</t>
  </si>
  <si>
    <t xml:space="preserve"> Ported coax buried line sensors  are coaxial cables that have small, closely spaced holes in their outer shield, and are installed in pairs.  The holes in the cables allow radio frequency (RF) energy generated by a processor to radiate from one cable, and be received by the second cable.      Changes in the received signal are detected when an intruder moves across the ground surface.   Zone size depends on soil density and cable placement, but commonly extends 3 to 4 feet above the ground, in an area 9 to 12 feet wide.</t>
  </si>
  <si>
    <t>Spot/ zone lighting for work space and general lighting</t>
  </si>
  <si>
    <t>Wide area lighting for street lights, gyms, and security lighting.</t>
  </si>
  <si>
    <t>Solid state infrared (IR) lighting for surveillance camera fields with "no light" or "blackout" conditions (i.e., these lights cannot be seen by the unaided human eye).</t>
  </si>
  <si>
    <t>Monochrome (black and white) image collection device converts photons to electronics.</t>
  </si>
  <si>
    <t>Color image collection device converts photons to electrons in three color bands (red, green, and blue.)</t>
  </si>
  <si>
    <t>Color image is collected at higher light levels, and black and white image is collected at lower light levels (e.g., &lt;1 lux).</t>
  </si>
  <si>
    <t xml:space="preserve">Video signal recorded on magnetic tape, typically VHS cassettes.  Standard VHS offer 240 lines of horizontal resolution.  Super VHS offers 400 lines of resolution. </t>
  </si>
  <si>
    <t xml:space="preserve">Records video signal on a computer hard drive, DAT, or DSS tape.  Resolution is at least 400 lines lorizointal.  Data compression minimizes transmission and storage requirements.  Option of digital compression include JPEG, MPEG, H263, and Wavelet. </t>
  </si>
  <si>
    <t>CCTV recording should be analyzed in real-time for optimal security.  Analysis may be by a human guard alone or in cunjunction with an alarm that signals changes in otherwise static scenes.</t>
  </si>
  <si>
    <t>CCTV recording should be analyzed in real-time for optimal security.  Computer programs have been developed to evaluate video images and provide an alarm when scene image changes exceed exceptable levels.</t>
  </si>
  <si>
    <t>In-ground fiber optic systems include an electro optic unit that transmits light through the cable.  A detector at the opposite end is sensitive to slight changes in the transmission caused by vibrations or strain such as when a person walks runs, or crawls over the above ground.   Not effective under concrete or asphalt.  Should be away from trees or poles, in an area with good drainage.</t>
  </si>
  <si>
    <t>Buoys and markers provide safety information and denote special areas including "Keep Out", and "control" (special rules) .  More information on buoy types can be found at: http://www.auxetrain.org/Buoys.html</t>
  </si>
  <si>
    <t xml:space="preserve">Signage warns boaters of restricted areas and prohibited activities.  Buoys and markers provide safety information and denote special areas including "Keep Out", and "control" (special rules) .  </t>
  </si>
  <si>
    <t xml:space="preserve">Side scan sonar emits a sound pulse from each side of the vessel through the water as a 2D fan.  The sound pulse is reflected by a target and the strength of the returned wave is used to create a 2D image that depicts range and bearing, but not depth.  Used for detection of sunken objects, AUVs, divers/swimmers to the side of the sonar unit.  </t>
  </si>
  <si>
    <t xml:space="preserve">Forward looking sonar emits a 2D fan of a sound pulse in front of the vessel.  The sound is reflected by a target and the strength of the returned wave is used to create a 2D image of the terrain ahead with range and bearing, but not depth.  Units with a vertical beam orientation provide range and depth, but not bearing.  Used to detect subsurface threats such as sunken objects, AUVs, divers/ swimmers ahead of the sonar unit. </t>
  </si>
  <si>
    <t xml:space="preserve">Multiplebeam sonar emits multiple 2D fans of a sound pulse through the water.  Sound pulses are reflected by a target and the strength and timing of the returned waves are used to create a 3D image that depicts range, bearing, and depth.  Used to detect subsurface threats such as sunken objects, AUVs, divers/ swimmers ahead of the sonar unit. </t>
  </si>
  <si>
    <t>Finger print identification with optical scanner, capacitative sensor, or ultrasonic scanner.  Data file may be part of an ID card (Smart or optical).</t>
  </si>
  <si>
    <t>Data file may be part of an ID card (Smart or optical).</t>
  </si>
  <si>
    <t>Optical and capacitive readers are subject to counterfeit attack. Ultrasonic readers are more expensive.</t>
  </si>
  <si>
    <t xml:space="preserve">Scanner, PC for optical and capacitive readers </t>
  </si>
  <si>
    <t>May promote undesirable loitering.  Options such as trees obscure broad view.</t>
  </si>
  <si>
    <t>Various styles, lengths, shapes, colors, can be arranged end-to-end, or in multiple rows, and anchored to increase anti-ram capability for equivalence to DOS K12.</t>
  </si>
  <si>
    <t>Highly configurable, low cost and maintenance, empty water-filled units weigh less than 200 lbs and are easy to transport.</t>
  </si>
  <si>
    <t>Plastic versions require water-filling source and drainage area, and can have freezing problems. Concrete versions require a substantial forklift or crane for placement.</t>
  </si>
  <si>
    <t>Easily cut to rammed. Impedes view from inside out.</t>
  </si>
  <si>
    <t>Easy to counterfeit, subject to wear, limited data capacity and read range.</t>
  </si>
  <si>
    <t>Relatively large data capacity, read/write capability, used in high security applications.</t>
  </si>
  <si>
    <t>Mechanical wear, , expensive cars (i.e., &gt;$8 per card), susceptible to electrical and magnetic fields.</t>
  </si>
  <si>
    <t>Non-Security Effects</t>
  </si>
  <si>
    <t>Threat Type</t>
  </si>
  <si>
    <t>Shore-side or on ferry vessels, set or random route</t>
  </si>
  <si>
    <t xml:space="preserve">Public Watch </t>
  </si>
  <si>
    <t>Employee Watch -- Awareness Training</t>
  </si>
  <si>
    <t xml:space="preserve">Fencing / Barriers </t>
  </si>
  <si>
    <t>Retractable Vehicle Deterrents</t>
  </si>
  <si>
    <t>Fixed Vehicle Deterrent, Pedestrian Access</t>
  </si>
  <si>
    <t>Fixed, Both Vehicle and Pedestrian Deterrent</t>
  </si>
  <si>
    <t xml:space="preserve">Access Control
</t>
  </si>
  <si>
    <r>
      <t>Intruder Sensors</t>
    </r>
  </si>
  <si>
    <t>Doors &amp; Windows</t>
  </si>
  <si>
    <t xml:space="preserve">
Walls/ Fence</t>
  </si>
  <si>
    <t>Volume Sensors -- Motion Detectors</t>
  </si>
  <si>
    <t>Buried 
(in ground)</t>
  </si>
  <si>
    <r>
      <t>Monitoring Technology</t>
    </r>
    <r>
      <rPr>
        <sz val="10"/>
        <rFont val="Arial"/>
        <family val="2"/>
      </rPr>
      <t xml:space="preserve">
</t>
    </r>
  </si>
  <si>
    <t xml:space="preserve">Lighting
</t>
  </si>
  <si>
    <t xml:space="preserve">CCTV / Video Camera
</t>
  </si>
  <si>
    <t>CCTV / Video Recorder</t>
  </si>
  <si>
    <t xml:space="preserve">CCTV / Video Analysis
</t>
  </si>
  <si>
    <t xml:space="preserve">Waterside Security 
</t>
  </si>
  <si>
    <t xml:space="preserve"> Surface</t>
  </si>
  <si>
    <t xml:space="preserve">Screening </t>
  </si>
  <si>
    <t>Passengers &amp; Cargo
Weapons, explosives</t>
  </si>
  <si>
    <t>Cargo
Weapons, explosives</t>
  </si>
  <si>
    <t>Cargo
Weapons</t>
  </si>
  <si>
    <t>Trace Detection
Explosives</t>
  </si>
  <si>
    <t>Trace Detection
Explosives, CWA</t>
  </si>
  <si>
    <t>Trace Detection
CWA</t>
  </si>
  <si>
    <t>Trace Detection
Radioactivity</t>
  </si>
  <si>
    <t>Trace Detection
CWA, TIC</t>
  </si>
  <si>
    <t>Trace Detection
Bio Agents</t>
  </si>
  <si>
    <r>
      <t xml:space="preserve">Human Observation
</t>
    </r>
    <r>
      <rPr>
        <b/>
        <sz val="10"/>
        <rFont val="Arial"/>
        <family val="2"/>
      </rPr>
      <t xml:space="preserve">
</t>
    </r>
  </si>
  <si>
    <t xml:space="preserve">All Areas
</t>
  </si>
  <si>
    <t xml:space="preserve">Waterside
</t>
  </si>
  <si>
    <t>GSM</t>
  </si>
  <si>
    <t>GSM
#</t>
  </si>
  <si>
    <t>3 = moderate importance
4 = moderate to high importance
5 = high importance</t>
  </si>
  <si>
    <t>0 = not important
1 = low importance
2 = low to moderate importance</t>
  </si>
  <si>
    <t>Relative Importance
(0 to 5)</t>
  </si>
  <si>
    <t>WMD Delivery</t>
  </si>
  <si>
    <t>Delivery of Explosive or Incendiary</t>
  </si>
  <si>
    <t>Threat Type Total</t>
  </si>
  <si>
    <t>EID Only</t>
  </si>
  <si>
    <t>Act of Force Only</t>
  </si>
  <si>
    <t>WMD Only</t>
  </si>
  <si>
    <t>TOTAL 
(All Criteria)</t>
  </si>
  <si>
    <t>VALUATION ("UTILS") OF GSM BY DIFFERENT EVALUATION CRITERIA</t>
  </si>
  <si>
    <t>Stores and Bunkers</t>
  </si>
  <si>
    <t>Overhead</t>
  </si>
  <si>
    <t>Non-security Effects</t>
  </si>
  <si>
    <t>Analog / VHS</t>
  </si>
  <si>
    <t>Digital / DVD</t>
  </si>
  <si>
    <t>Wall or ceiling mounted. Used in tandem with passive IR.</t>
  </si>
  <si>
    <t>Procedural / Low Cost</t>
  </si>
  <si>
    <t>Multiple readers may be connected using hardwire or wireless technology.</t>
  </si>
  <si>
    <t>Multiple readers and users with hardwire or wireless connections.  Integrate with personnel identification, intrusion detection, and monitoring.</t>
  </si>
  <si>
    <t>Security Objectives</t>
  </si>
  <si>
    <t>Restricted Area</t>
  </si>
  <si>
    <t>Handling Cargo</t>
  </si>
  <si>
    <t>Stores &amp; Bunkers</t>
  </si>
  <si>
    <t>In Transit</t>
  </si>
  <si>
    <t>Applicability by Threat Type</t>
  </si>
  <si>
    <t>Integrated Circuit Card (ICC) is a credit-card sized plastic card with an embedded microchip. It has read/write capability, with up to about 4 KB data storage. Contact read cards have a gold connector plate in one corner.  Close proximity, or "contactless " read cards respond to RF (radio frequency) fields. Posession of the card constitutes the sole credential in absence of other access control measures.</t>
  </si>
  <si>
    <t>Based on CD-technology, looks like a business or credit card made from a CD. High data storage capacity (i.e., 4 to 6.6 MB).  Used for high security access control.  Cryptology levels vary.  When biometric are used, mere posession of the card is never a sufficient credential.</t>
  </si>
  <si>
    <t>May be standard home or commercial lock.</t>
  </si>
  <si>
    <t>Radioactive particles that pass through the halogen filled Geiger-Muller detector produce electronic pulses that are converted to numeric values.</t>
  </si>
  <si>
    <t>RADAR transmits a microwave signal that is reflected off solid objects.  The received signal shows the shoreline and movement of other boats in the area.  Traditional applications are for navigation and safety to prevent collisions, particularly under poor visibility conditions.  Radar requirements are addressed in MTSA Reg 33 CFR 105-275.</t>
  </si>
  <si>
    <t>http://www.automatedbuildings.com/news/may05/articles/meso/meso.htm</t>
  </si>
  <si>
    <t>Biological Monitoring for Buildings, M. Schell, et al., MesoSystems Technology, Inc.</t>
  </si>
  <si>
    <t>http://www.mckeecraft.com/index.htm</t>
  </si>
  <si>
    <t>McKee Craft, Fairmont, NC</t>
  </si>
  <si>
    <t>38</t>
  </si>
  <si>
    <t>39</t>
  </si>
  <si>
    <t>http://www.osha.gov/Reduction_Act/Divesup2.html</t>
  </si>
  <si>
    <t>http://www.smartcard.co.uk/tutorials/sct-itsc.pdf</t>
  </si>
  <si>
    <t>Smart Card Tutorial, Smart Card Group, West Sussex, UK</t>
  </si>
  <si>
    <t>http://java.sun.com/products/javacard/smartcards.html</t>
  </si>
  <si>
    <t>Smart Card Overview, Sun Developer Network, Sun Microsystems, Inc.</t>
  </si>
  <si>
    <t>Access to areas and/or data, can restrict data access to read-only. With or without a photo that may be electronically transferred when created with Dye Diffusion Thermal Transfer.  May be Integrated Circuit Memory Cards, Integrated Circuit Processor Cards, or Optical Memory Cards (addressed as GSM #22).</t>
  </si>
  <si>
    <t>http://www.aimglobal.org/technologies/card/optical_cards.asp</t>
  </si>
  <si>
    <t>Optical Cards, AIM Global, Warendale, PA</t>
  </si>
  <si>
    <t>Cryptographically Secure Transactions with Optical Cards, J. Harper, BSI2000, Inc.</t>
  </si>
  <si>
    <t>http://www.frobenius.com/cryptofinal030515.pdf</t>
  </si>
  <si>
    <t>http://www.justnet.org/perimetr/start.htm</t>
  </si>
  <si>
    <t>Perimeter Security Sensor Technology Handbook, 1997.  Prepared by NISE East for the Defense Advanced Research Projects Agency (DARPA), available from the National Law Enforcement and Corrections Technology Center JUSTNET website:</t>
  </si>
  <si>
    <t>http://www.lightsearch.com/resources/lightguides/sensors.html</t>
  </si>
  <si>
    <t>Light Guide: Occupant Sensors.  Light, Inc., 2000.</t>
  </si>
  <si>
    <t>46</t>
  </si>
  <si>
    <t>http://www.auxetrain.org/Buoys.html</t>
  </si>
  <si>
    <t>Bouy's and Markers, Director of Auxiliary Training, 7th Coast Guard District, Florida, available at:</t>
  </si>
  <si>
    <t>47</t>
  </si>
  <si>
    <t>Vessel Barriers</t>
  </si>
  <si>
    <t>http://armorfloat.com/</t>
  </si>
  <si>
    <t>Good Innovation LLC, Sacramento, CA, view vessel barrier products at:</t>
  </si>
  <si>
    <t>Wave Dispersion Technologies, Inc., Summit, NJ, view vessel barrier products at:</t>
  </si>
  <si>
    <t>48, 49</t>
  </si>
  <si>
    <t xml:space="preserve">Some of the referenced vessel barriers can withstand up to 1,500,000 foot pounds of energy over a 1.5 second period.  Such floating structures are sufficient to stop a 30-foot vessel traveling 40 mph (35 knots). </t>
  </si>
  <si>
    <t>Side Scan Sonar and Multibeam Sonar, NOAA, Office of Coast Survey website:</t>
  </si>
  <si>
    <t>http://www.wes.army.mil/REMR/pdf/co/se-1-4.pdf</t>
  </si>
  <si>
    <t>Sonar Sysatems, Ocean Systems Laboratory, Heriot-Watt University, Edinburgh.</t>
  </si>
  <si>
    <t>http://www.farsounder.com/technology/3D_sonar_explained.php</t>
  </si>
  <si>
    <t>Why 3D Sonar: A Basic Sonar Primer from Echo Sounder to Water Depth.  FarSounder, Inc., Providence, RI.</t>
  </si>
  <si>
    <t>AUV Design Information Page.  International Submarine Engineering, Ltd., Port Coquitlam, B.C.</t>
  </si>
  <si>
    <t>http://oceanexplorer.noaa.gov/technology/subs/rov/rov.html</t>
  </si>
  <si>
    <t>Remotely Operated Vehicles (ROVs), NOAA, Ocean Explorer Technology.</t>
  </si>
  <si>
    <t>http://www.brijot.com/</t>
  </si>
  <si>
    <t>Brijot Imaging Systems, Inc., Florida</t>
  </si>
  <si>
    <t>Railroad VACIS Inspection System, SAIC, San Diego, CA.</t>
  </si>
  <si>
    <t>Card Identification/Access/Tracking Systems. Water and Wastewater Security Product Guide, EPA.</t>
  </si>
  <si>
    <t>http://cfpub.epa.gov/safewater/watersecurity/guide/productguide.cfm?page=cardidentificationaccesssystems</t>
  </si>
  <si>
    <t>Biometric Security Systems. Water and Wastewater Security Product Guide, EPA.</t>
  </si>
  <si>
    <t>Exterior Intrusion - Buried Sensors. Water and Wastewater Security Product Guide, EPA.</t>
  </si>
  <si>
    <t>Active Security Barriers. Water and Wastewater Security Product Guide, EPA.</t>
  </si>
  <si>
    <t>Alarms. Water and Wastewater Security Product Guide, EPA.</t>
  </si>
  <si>
    <t>Cannot be easily relocated. May need engineering analysis to ensure robust design to meet specific needs.</t>
  </si>
  <si>
    <t>Indoor or outdoor, variations in coverage distance and the number of laser lines and their distance apart within the IR "curtain".</t>
  </si>
  <si>
    <t>Multibeam Sonar 
(3-D images)</t>
  </si>
  <si>
    <t xml:space="preserve">Signage of wood, metal construction with reflectorized materials.  Signage can posted on or directly engraved into the buoys.   </t>
  </si>
  <si>
    <t xml:space="preserve"> Lights can be placed on buoys to illuminate boundaries. Signage can posted on or directly engraved into the buoys. </t>
  </si>
  <si>
    <t>1 vessel fully equipped (sonar, floods lights, sirens, P/A, etc.)</t>
  </si>
  <si>
    <t>Can detect underwater divers, diver delivery vehicles, mini-submarines, submarines, etc. to the side of the vessel.</t>
  </si>
  <si>
    <t>Can detect underwater divers, diver delivery vehicles, mini-submarines, submarines, etc. in front of the vessel.</t>
  </si>
  <si>
    <t>Can detect underwater divers, diver delivery vehicles, mini-submarines, submarines, etc. including their distance and depth.</t>
  </si>
  <si>
    <t>Unable to provide precise location. After identification of a variance, a diver or ROV must be dispatched to investigate.</t>
  </si>
  <si>
    <t>Towed unit require water current to be effective. Can't see ahead. Unable to provide precise locations. After identification of a variance, a diver or ROV must be dispatched to investigate.</t>
  </si>
  <si>
    <t>After identification of a variance, a diver or ROV must be dispatched to investigate.</t>
  </si>
  <si>
    <t>implemen-tation cost</t>
  </si>
  <si>
    <t>power supply</t>
  </si>
  <si>
    <t>power supply, fairly level ground</t>
  </si>
  <si>
    <t>Easy to contain sensory input to one room (i.e., doesn't pass through walls).  Not affected by common temperature changes. Typically greater coverage and slightly higher sensitivity than  Passive IR.</t>
  </si>
  <si>
    <t>Hydraulic, electro-hydraulic, or manual retraction into ground. Some products rated as high as DOS K12/ L3  depending on installation.</t>
  </si>
  <si>
    <t>Best for frequent vehicle access needs.</t>
  </si>
  <si>
    <t>Weaknesses</t>
  </si>
  <si>
    <t>References</t>
  </si>
  <si>
    <t>Whent, P. Control of public space.</t>
  </si>
  <si>
    <t>http://www.apta.com/research/info/briefings/documents/whent.pdf</t>
  </si>
  <si>
    <t>Maier, P., and Malone, J, 2001. Electronic surveillance technology on transit vehicles.  TCRP Synthesis 38.</t>
  </si>
  <si>
    <t>Balog, J.N., Bromlet, P.N., Strongin, J.B., Boyd, A., Caton, J., Mitchell, D.C., 2002. K9 units in public transportation: A guide for decision makers. TCRP Report 86, vol 2.</t>
  </si>
  <si>
    <t>Strengths</t>
  </si>
  <si>
    <t>Rowshan, S, and Simonetta, R.J., 2003. Intrusion detection for public transportation facilities handbook. TCRP Report 86, vol 4.</t>
  </si>
  <si>
    <t>CHARACTERIZATION OF SECURITY MEASURES</t>
  </si>
  <si>
    <t>More Info. (Ref.)</t>
  </si>
  <si>
    <t>Pre-requisite</t>
  </si>
  <si>
    <t>Co-requisite</t>
  </si>
  <si>
    <t>Infrared (IR) lights</t>
  </si>
  <si>
    <t>Deny</t>
  </si>
  <si>
    <t>Unit of Measure for IC</t>
  </si>
  <si>
    <t>Other Information</t>
  </si>
  <si>
    <t xml:space="preserve">Many observations, applies to entire system, </t>
  </si>
  <si>
    <t>Many false alarms, potential for generating fear and alarm, may be based on profiling.</t>
  </si>
  <si>
    <t>Fare Evasion</t>
  </si>
  <si>
    <t>Facility Perimeter</t>
  </si>
  <si>
    <t>Highest data capacity, data cannot be erased or altered. Not susceptible to electrical and magnetic fields. Permanent audit trail of card use.</t>
  </si>
  <si>
    <t>Not yet mature technology, particularly with respect to cryptology.</t>
  </si>
  <si>
    <t>Easy to measure, high accuracy, moderate file size (i.e., 512 bytes)</t>
  </si>
  <si>
    <t>Facial changes and altered view angles degrade performance, false rejection and false acceptance rates as high as 10% in 2003, relatively large file size (i.e., 1.3 KB).</t>
  </si>
  <si>
    <t>Can be interfaced with fire system, overridden by a key.</t>
  </si>
  <si>
    <t>Requires power and maintenance, can stick.</t>
  </si>
  <si>
    <t>Requires power, cannot be overridden by a key.</t>
  </si>
  <si>
    <t>Periodic updating of configuration and changing users.</t>
  </si>
  <si>
    <t>Creates a system of readers and access control equipment, mature technology and many vendors</t>
  </si>
  <si>
    <t>Provides fully integrated security system</t>
  </si>
  <si>
    <t>Maintenance and contact problems have reduced the use of these switches. Doors and windows can be penetrated without moving the switch (i.e., moving the edge of the door or window.)</t>
  </si>
  <si>
    <t xml:space="preserve">Acoustic (passive ultrasonic, high frequency, e.g. 20 to 30 kHz) or shock wave (electric piezo or non-electric piezo, low frequency, e.g., 5 kHz).  Dual systems combine acoustic and shock sensors to reduce nuisance alarms.  </t>
  </si>
  <si>
    <t>Easy to install, one device can monitor multiple windows.  Easy to contains input to one room (i.e., doesn't ass through walls).  Not affected by common temperature changes.</t>
  </si>
  <si>
    <t>Subject to nuisance alarms from wind or vibrations associated with large machinery.  Variable interferences depending on technology.</t>
  </si>
  <si>
    <t>No electromagnetic or radio frequency interferences.  Low nuisance alarms with proper installation. Low maintenance</t>
  </si>
  <si>
    <t>Particularly in fence installations, high winds may cause false alarms.  Difficult to service and replace, subject to rodent and erosion damage.</t>
  </si>
  <si>
    <t>Freestanding or fence-mounted.  Variations in signal processor ability to detect tension changes and in sensitivity adjustability.</t>
  </si>
  <si>
    <t>Annualized Costs</t>
  </si>
  <si>
    <t>Security Objective</t>
  </si>
  <si>
    <t xml:space="preserve">Multiple, available, and interchangeable docks </t>
  </si>
  <si>
    <t>Some passenger inconvenience when transferring between ferries</t>
  </si>
  <si>
    <t xml:space="preserve">Reduces the consequences of an act, </t>
  </si>
  <si>
    <t xml:space="preserve">This evaluation tool uses five groups of evaluation criteria to calculate the value (or “utils”) of various security measures for your operation. The evaluation criteria groups are security objectives, 33 CFR compliance, locations, and threat type. </t>
  </si>
  <si>
    <t>Four general security objectives are considered: deter, detect, deny, and mitigate. A security measure can be selected on the basis of how well it contributes to one or more of these security objectives. Each of these objectives is described below. After each description, enter the number weight from 0 to 5 (see definitions below) that best indicates the relative importance of this objective to your security needs.</t>
  </si>
  <si>
    <r>
      <t>Deter:</t>
    </r>
    <r>
      <rPr>
        <sz val="10"/>
        <rFont val="Arial"/>
        <family val="0"/>
      </rPr>
      <t xml:space="preserve">  To cause an adversary to abandon consideration of this site during their planning stage due to the introduction of certain security measures. Deterrence is due to one or both of the following: (a) the target was devalued, (b) the probability of success was decreased.  </t>
    </r>
  </si>
  <si>
    <t>100 ft of concrete fence, installed</t>
  </si>
  <si>
    <t>Simple Annualized Cost ($/yr/unit)</t>
  </si>
  <si>
    <t xml:space="preserve">Deter </t>
  </si>
  <si>
    <t xml:space="preserve">Detect </t>
  </si>
  <si>
    <t>Mitigate</t>
  </si>
  <si>
    <t>Annualized System Cost ($/yr/syst)</t>
  </si>
  <si>
    <t>None</t>
  </si>
  <si>
    <t>To</t>
  </si>
  <si>
    <t>By</t>
  </si>
  <si>
    <t xml:space="preserve"> Safety</t>
  </si>
  <si>
    <t xml:space="preserve"> Crime</t>
  </si>
  <si>
    <t xml:space="preserve"> Service</t>
  </si>
  <si>
    <t xml:space="preserve"> Person</t>
  </si>
  <si>
    <t xml:space="preserve"> Mine</t>
  </si>
  <si>
    <t xml:space="preserve"> Vessel</t>
  </si>
  <si>
    <t xml:space="preserve"> Vehicle</t>
  </si>
  <si>
    <t xml:space="preserve"> Chem.</t>
  </si>
  <si>
    <t xml:space="preserve"> Bio</t>
  </si>
  <si>
    <t xml:space="preserve"> Rad.</t>
  </si>
  <si>
    <t xml:space="preserve">Employees are already on the alert, training provides only incremental benefits, may distract from normal duties, </t>
  </si>
  <si>
    <t>Policy and union approval,</t>
  </si>
  <si>
    <t>Willing, alert employees; effective training material; periodic refresher information.</t>
  </si>
  <si>
    <t>Instructional material to inform 100 passengers or neighbors</t>
  </si>
  <si>
    <t xml:space="preserve">Establish procedures and train employees to recognize and report unusual and suspicious activities, vehicles, and luggage. </t>
  </si>
  <si>
    <t>Instructional material to instruct 1passengers or neighbors</t>
  </si>
  <si>
    <t>Employees are familiar with setting, can readily detect unusual situation; have access to communication and decision makers</t>
  </si>
  <si>
    <t>Method Category</t>
  </si>
  <si>
    <t>Cost Ref</t>
  </si>
  <si>
    <t>Vessel</t>
  </si>
  <si>
    <t xml:space="preserve"> Artillery</t>
  </si>
  <si>
    <t>100 ft chain link fence, Installed</t>
  </si>
  <si>
    <t>Haupt, S.G., Rowshan, S., and Sauntry, W.C., 2004. Applicability of portable explosive detection devices in transit environments.  TCRP 86, vol 6.</t>
  </si>
  <si>
    <t>9</t>
  </si>
  <si>
    <t>Moderate to high sensitivity to wide range of CWAs.Portable hand-held point detection instrument for monitoring nerve or vesicant agent vapors. It provides a graduated readout (low, medium, high). Response time is dependent on concentration but generally takes from 10 to 60 seconds.  The attractive feature of IMS is that the measurement is carried out at atmospheric pressure, rather than under vacuum conditions. This makes it easier to build field portable equipment and provides significant cost savings. With very good sensitivity, ion mobility is capable of detecting and identifying explosives. Portable, battery operated alarm equiped units available. Minimal training of operating personnel neded.</t>
  </si>
  <si>
    <t>Requires handheld scans of each potential threat by trained personel. I it is not capable of quantifying the amount of explosive material. It is difficult to determine how much explosive material is present in a sample. One disadvantage is that it is possible for innocuous material to display very similar drift times, and this can lead to a false alarm problem.</t>
  </si>
  <si>
    <t>SAW (Surface Acoustic Wave)</t>
  </si>
  <si>
    <t>The hand-held or wall mounted.  Chemicals detected depend on the units design but may include nerve agents, blister agents and several classes of toxic industrial chemicals (TIC’s).  Detection of explosives is under development.</t>
  </si>
  <si>
    <t>Multiplication of Evaluation Weights from Sheet 1 (adjusted by evaluation criteria group</t>
  </si>
  <si>
    <t xml:space="preserve">     weights on Sheet 1), and GSM Applicability Ranks on Sheet 4.</t>
  </si>
  <si>
    <t>Facilities and vessels that fall under 33 CFR 104 and 105 must implement security measures that fall under the five general categories listed below.  If your operation is in compliance with these regulations, these categories may not be important for you when evaluating additional security measures.  Alternatively, you may have interest in further measures within some of these categories regardless of compliance.  For each 33 CFR category listed below, indicate the importance of the category for your selection of new security measures.</t>
  </si>
  <si>
    <r>
      <t>Safety:</t>
    </r>
    <r>
      <rPr>
        <sz val="10"/>
        <rFont val="Arial"/>
        <family val="2"/>
      </rPr>
      <t xml:space="preserve">  refers to both employee and passenger safety.</t>
    </r>
  </si>
  <si>
    <r>
      <t>Crime:</t>
    </r>
    <r>
      <rPr>
        <sz val="10"/>
        <rFont val="Arial"/>
        <family val="2"/>
      </rPr>
      <t xml:space="preserve">  refers to general crime other than fare evasion.</t>
    </r>
  </si>
  <si>
    <r>
      <t>Fare Evasion:</t>
    </r>
    <r>
      <rPr>
        <sz val="10"/>
        <rFont val="Arial"/>
        <family val="2"/>
      </rPr>
      <t xml:space="preserve">  refers only to fare evasion.</t>
    </r>
  </si>
  <si>
    <r>
      <t>Service:</t>
    </r>
    <r>
      <rPr>
        <sz val="10"/>
        <rFont val="Arial"/>
        <family val="2"/>
      </rPr>
      <t xml:space="preserve">  refers to both possible service delays and service improvements.</t>
    </r>
  </si>
  <si>
    <r>
      <t xml:space="preserve">To enter new data:
</t>
    </r>
    <r>
      <rPr>
        <sz val="12"/>
        <rFont val="Arial"/>
        <family val="2"/>
      </rPr>
      <t>Use Sheet 1 to change Evaluation Weights.  
Use Sheet 3 to change GSM Characterization (Columns C to E).
Use Sheet 4 to change Applicability Ranks.</t>
    </r>
  </si>
  <si>
    <t xml:space="preserve">If more specific information is needed in Columns C through E, make these changes on Sheet 3 (Applicablity Ranks).    </t>
  </si>
  <si>
    <t>An area has to be established in order to place the buoy's.  The individual procuring the buoys must be knowledgeable of markings, instructions and placement.</t>
  </si>
  <si>
    <t xml:space="preserve">Signage must have easily understood terminology (maybe in multiple languages) to minimize misunderstanding/misinterpretation.  </t>
  </si>
  <si>
    <t>Boundaries must be established and delineated to position the barrier system.</t>
  </si>
  <si>
    <t xml:space="preserve">http://www.marinesonic.com/ </t>
  </si>
  <si>
    <t>Marine Sonic Technologies, Ltd., White Marsh, VA</t>
  </si>
  <si>
    <t>http://www.reson.com/sw153.asp</t>
  </si>
  <si>
    <t>Reson Underwater Acoustic Solutions, Slangerup, Denmark</t>
  </si>
  <si>
    <t>http://www.rov.net</t>
  </si>
  <si>
    <t>ROV.net in association with ROV Network, Ltd, and Workocean, Ltd.</t>
  </si>
  <si>
    <t>71</t>
  </si>
  <si>
    <t>American Innovations, Inc., Spring Valley, NY, "Spy Site"</t>
  </si>
  <si>
    <t>http://www.cbsa-asfc.gc.ca/newsroom/factsheets/2005/0125pvacis-e.html</t>
  </si>
  <si>
    <t>Canada Border Services Agency, Ottawa, ON</t>
  </si>
  <si>
    <t>Gamma-Scout, Baltimore, MD</t>
  </si>
  <si>
    <t>Images SI Inc., Staten Island, NY</t>
  </si>
  <si>
    <t>United Nuclear, Sandia Park, NM</t>
  </si>
  <si>
    <t>http://www.imagesco.com/catalog/geiger/digital_counter.html</t>
  </si>
  <si>
    <t>http://www.unitednuclear.com/professional.htm</t>
  </si>
  <si>
    <t>KI4U Inc., Gonzales, TX</t>
  </si>
  <si>
    <t>Career Prospects in Virginia, Commercial Divers</t>
  </si>
  <si>
    <t>Science and Technology Review, September 2003, "When Everything Counts, Pathogen Identification in Less than a Minute."</t>
  </si>
  <si>
    <t>2</t>
  </si>
  <si>
    <t>14</t>
  </si>
  <si>
    <t>Microsensor Systems Inc. (MSI), SAW-based detectors for CWA.</t>
  </si>
  <si>
    <t>http://www.microsensorsystems.com/products_chemical.html</t>
  </si>
  <si>
    <t>Randomly alter procedures such as passenger processing, cargo handling, time intervals, sequences, etc.</t>
  </si>
  <si>
    <t>System installation, 1000 ft</t>
  </si>
  <si>
    <t xml:space="preserve">Built in or applied to a wall, ceiling, or fence.  Variations in processor abilities and sensitivity adjustability. Often used with an outer fence and clear zone prior to intruder sensors to reduce false alarms. </t>
  </si>
  <si>
    <t>Stand-alone fence, or mounted on separate posts attached to an existing fence. May be used with a weather station that adjusts E-field sensor sensitivity based on weather conditions.</t>
  </si>
  <si>
    <t>COST PER "UTIL" AND GSM STRENGTHS AND WEAKNESSES</t>
  </si>
  <si>
    <t>Additional Information Developed by the User 
(e.g., sensitivity)</t>
  </si>
  <si>
    <r>
      <t xml:space="preserve">Cost of a </t>
    </r>
    <r>
      <rPr>
        <b/>
        <sz val="12"/>
        <rFont val="Arial Black"/>
        <family val="2"/>
      </rPr>
      <t>SAMPLE</t>
    </r>
    <r>
      <rPr>
        <b/>
        <sz val="12"/>
        <rFont val="Arial"/>
        <family val="2"/>
      </rPr>
      <t xml:space="preserve"> Security Measure </t>
    </r>
  </si>
  <si>
    <t>Requisites</t>
  </si>
  <si>
    <t>Units Needed</t>
  </si>
  <si>
    <t>Low Initial Cost (IC)
($)</t>
  </si>
  <si>
    <t>High Initial Cost (IC)
($)</t>
  </si>
  <si>
    <t>THESE COLUMNS ARE USED FOR CALCULATIONS -- THEY DO NOT NEED TO BE VIEWED BY THE USER.</t>
  </si>
  <si>
    <t xml:space="preserve">COSTS AND REQUISITES OF SECURITY MEASURES </t>
  </si>
  <si>
    <t>Delivery of Explosive or Incendiary by:</t>
  </si>
  <si>
    <r>
      <t>Person</t>
    </r>
    <r>
      <rPr>
        <sz val="10"/>
        <rFont val="Arial"/>
        <family val="2"/>
      </rPr>
      <t xml:space="preserve"> – on a person or within their baggage</t>
    </r>
  </si>
  <si>
    <r>
      <t xml:space="preserve">Vehicle </t>
    </r>
    <r>
      <rPr>
        <sz val="10"/>
        <rFont val="Arial"/>
        <family val="2"/>
      </rPr>
      <t>– within a car, van, or truck</t>
    </r>
  </si>
  <si>
    <r>
      <t xml:space="preserve">Vessel </t>
    </r>
    <r>
      <rPr>
        <sz val="10"/>
        <rFont val="Arial"/>
        <family val="2"/>
      </rPr>
      <t>– within a waterside vessel</t>
    </r>
  </si>
  <si>
    <r>
      <t xml:space="preserve">Mine </t>
    </r>
    <r>
      <rPr>
        <sz val="10"/>
        <rFont val="Arial"/>
        <family val="2"/>
      </rPr>
      <t>– underwater explosive on piers, vessels, etc.</t>
    </r>
  </si>
  <si>
    <r>
      <t xml:space="preserve">Overhead </t>
    </r>
    <r>
      <rPr>
        <sz val="10"/>
        <rFont val="Arial"/>
        <family val="2"/>
      </rPr>
      <t>– from anything overhead, e.g., aircraft, bridge over the ferry route, etc.</t>
    </r>
  </si>
  <si>
    <t>TO:</t>
  </si>
  <si>
    <t xml:space="preserve"> Facility</t>
  </si>
  <si>
    <t>Facility</t>
  </si>
  <si>
    <t>Vehicle</t>
  </si>
  <si>
    <t>Delivery of WMD:</t>
  </si>
  <si>
    <t>Your answers to the questions below will be used to weight the importance of the different evaluation criteria for your operation.</t>
  </si>
  <si>
    <r>
      <t xml:space="preserve">Artillery </t>
    </r>
    <r>
      <rPr>
        <sz val="10"/>
        <rFont val="Arial"/>
        <family val="2"/>
      </rPr>
      <t>(e.g., RPG) – from a location in range of the facility or ferry route</t>
    </r>
  </si>
  <si>
    <t>Restricted Areas</t>
  </si>
  <si>
    <t>33 CFR Compliance</t>
  </si>
  <si>
    <t>Locations</t>
  </si>
  <si>
    <t>Evaluation Criteria Group</t>
  </si>
  <si>
    <t>BY:</t>
  </si>
  <si>
    <t>Passengers
Weapons, explosives</t>
  </si>
  <si>
    <t>Uniform Patrols on ground or on ferry</t>
  </si>
  <si>
    <t>Requires equipment for placement. Anchorage to bollards or underground.</t>
  </si>
  <si>
    <t xml:space="preserve">Ramp/ wedge, 
surface mounted </t>
  </si>
  <si>
    <t>Equipment for placement, soil and plants.</t>
  </si>
  <si>
    <t>Inadvertent tire damage from vehicles backing up or traveling in the wrong direction.</t>
  </si>
  <si>
    <t>http://www.govsupply.com/Products/VehicleBarriers/Certification.cfm</t>
  </si>
  <si>
    <t>Easy installation, may be temporary or permanent.</t>
  </si>
  <si>
    <t xml:space="preserve">Access control for operation.  High security requires barriers on each side of the drive. </t>
  </si>
  <si>
    <t>Level concrete slab for attachment. May require electric power for raising.</t>
  </si>
  <si>
    <t>Sufficient space.</t>
  </si>
  <si>
    <t>Access Control</t>
  </si>
  <si>
    <t xml:space="preserve">guard </t>
  </si>
  <si>
    <t>computer</t>
  </si>
  <si>
    <t>Mechanical key</t>
  </si>
  <si>
    <t>Combination</t>
  </si>
  <si>
    <t>mechanical and electronic</t>
  </si>
  <si>
    <t>standard or custom keys</t>
  </si>
  <si>
    <t>Inexpensive, no electrical power needed, easy to duplicate and distribute.</t>
  </si>
  <si>
    <t>No key to loose, combinations can be easily changed, mechanical combinations don't need electric power.</t>
  </si>
  <si>
    <t>Very difficult to maintain inventory and control of keys -- easily lost and used by others. No indication of who opened the lock.</t>
  </si>
  <si>
    <t>No indication of who opened the lock, combination code hard to secure.</t>
  </si>
  <si>
    <t>Lock</t>
  </si>
  <si>
    <t>Barcode Card</t>
  </si>
  <si>
    <t>Magnetic Stripe Card</t>
  </si>
  <si>
    <t>Low cost, disposable ID cards.</t>
  </si>
  <si>
    <t>Limited data capacity, subject to erasing and mechanical damage.</t>
  </si>
  <si>
    <t>Wiegand Card</t>
  </si>
  <si>
    <t>With or without photo, may also include barcode or magnetic stripe.</t>
  </si>
  <si>
    <t>Hard to duplicate, non-erasable</t>
  </si>
  <si>
    <t>Long lead time for additional cards (approximately $5 each)</t>
  </si>
  <si>
    <t>Proximity Card or Tag</t>
  </si>
  <si>
    <t>With or without photo (dye sublimation or laminated), may also include magnetic stripe or barcode for ID information.</t>
  </si>
  <si>
    <t>Non-contact, or "contactless" read, no regular maintenance</t>
  </si>
  <si>
    <t>With or without photo, magnetic stripe, and/or Wiegand wire, readers have varied memory and ability to provide time-date stamps.</t>
  </si>
  <si>
    <t>With or without photo, barcode, and/or Wiegand wire, readers have varied memory and ability to provide time-date stamps.</t>
  </si>
  <si>
    <t>Finger print</t>
  </si>
  <si>
    <t>Retinal Scan</t>
  </si>
  <si>
    <t>Iris Scan</t>
  </si>
  <si>
    <t>Hand Geometry</t>
  </si>
  <si>
    <t>Face Scan</t>
  </si>
  <si>
    <t xml:space="preserve">Capacitance sensors involve the transmission of a low voltage signal through several wires (creating an electrical field)  mounted on top of a fence, wall, or roof which provides the electrical ground. The capacitance difference between the wires and ground is monitored, and changes due to physical touch typically trigger an alarm or video monitoring. </t>
  </si>
  <si>
    <t xml:space="preserve">Electric field sensors detect a change in the electrical field (i.e., capacitive coupling) among a set of wires attached to, but electrically isolated from a fence.  The sensors detect changes in the surrounding electrical field cause by anyone touching or merely approaching within a few feet of the fence.  </t>
  </si>
  <si>
    <t>Microwave detector systems emit microwaves that are high frequency radio waves in either the X-band or K-band of the spectrum -- these are higher frequencies than used by microwave ovens.  A receiver detects the reflected wave pattern and generates an alarm when changes are detected in the pattern such as from a moving or new object in the zone.  Microwaves can penetrate walls and windows.</t>
  </si>
  <si>
    <t xml:space="preserve"> PIR systems detect changes in radiated IRE energy (i.e., heat) along a series of fingerlike areas determined by the lens configuration. Typically, filters restrict input for receipt of only wavelengths associated with human body temperatures (i.e., 7 to 14 am).  To minimize alarms from normal environmental temperature changes, processors only trigger alarm when changes are rapid.  
PIR is the most common single technology used for indoor security system motion detection.   Outdoor alarm systems that use PIR typically use multiple PIR units or other technologies in tandem to minimize false alarms.</t>
  </si>
  <si>
    <t>A laser scans an area and a receiver monitors changes in the reflected signal to detect movement and the presence of new objects.  Depending on the application, the scanning area may be up to 360 degrees.  The use of two scanning lasers and processing software allows 3-D images of the scanned area.   Infrared lasers are most common for intrusion detection.  This technology  may also use x-rays or sonar.  Other applications include traffic monitoring, vehicle manufacture/assembly inspections, people counting,  etc.</t>
  </si>
  <si>
    <t>http://www.ki4u.com/Chemical_Biological_Attack_Detection_Response.htm#11</t>
  </si>
  <si>
    <t>Aerosol Particle Sizers (APS)</t>
  </si>
  <si>
    <t xml:space="preserve">Hand-held and stationary units.  Variations in the ability to discriminate between particle types based on their size and general shape. </t>
  </si>
  <si>
    <t>Allow real-time notification of a possible attack with biological agents.</t>
  </si>
  <si>
    <t>Requires substantial sampling of background conditions to recognize the diference between normal particle variations and a biological attack. If biological attack is suspected, another method would be neded to identify the specific agent.</t>
  </si>
  <si>
    <t>Electronic Privacy Information Center</t>
  </si>
  <si>
    <t>http://www.epic.org/privacy/airtravel/backscatter/</t>
  </si>
  <si>
    <t>Multi-IMS Draeger Safety Inc.</t>
  </si>
  <si>
    <t>Effective and clear alternative security measures (e.g.: can use MARSEC II &amp; III measures).</t>
  </si>
  <si>
    <t>May not improve security effectiveness, may confuse staff.</t>
  </si>
  <si>
    <t>Vary procedures to reduce certainty of expected patterns</t>
  </si>
  <si>
    <t>Optical Card</t>
  </si>
  <si>
    <t>Smart Card</t>
  </si>
  <si>
    <t>Metal keys can be lost and copied, combination locks are difficult to secure</t>
  </si>
  <si>
    <t>door or gate for lock attachment</t>
  </si>
  <si>
    <t>none</t>
  </si>
  <si>
    <t>Inexpensive, mechanical locks need no electric power, easy to duplicate keys or pass on numeric combinations</t>
  </si>
  <si>
    <t xml:space="preserve">Power, human response for quick intercept/denial, alarms for deterrence, </t>
  </si>
  <si>
    <t>For monitoring sensitive approach or access areas, and restricted zones.  Several technologies exist.</t>
  </si>
  <si>
    <t>Established technology, simple installation, area sensor, not easy to disable</t>
  </si>
  <si>
    <t>Immobile/fixed, false alarms, can be detected with proper equipment</t>
  </si>
  <si>
    <t xml:space="preserve">Power, software, training, calibration, human response for quick intercept/denial, alarms for deterrence, </t>
  </si>
  <si>
    <t xml:space="preserve">Request and instruct passengers and neighbors to observe and report suspicious and unusual activities  </t>
  </si>
  <si>
    <t>O&amp;M % of IC/yr</t>
  </si>
  <si>
    <t>single unit</t>
  </si>
  <si>
    <t xml:space="preserve">Moving equipment. Physical attachment to mounting surface for maximum protection. </t>
  </si>
  <si>
    <t>Upkeep of plants</t>
  </si>
  <si>
    <t>Space for earthen barriers and a construction contractor.</t>
  </si>
  <si>
    <t>Continuous maintenance if earthen section is landscaped.</t>
  </si>
  <si>
    <t>cubic yard</t>
  </si>
  <si>
    <t>linear foot</t>
  </si>
  <si>
    <t>Inexpensive to install and maintain.  Can be aesthetically tailored in wide variety of sizes.</t>
  </si>
  <si>
    <t>square foot</t>
  </si>
  <si>
    <t>Outer aesthetic covering can be damaged and need to be replaced.  May need engineering analysis to ensure robust design to meet specific needs.</t>
  </si>
  <si>
    <t>Delivery of Eploxoves/Incendiaries</t>
  </si>
  <si>
    <t>Depending on the size, shape and configuration of individual barrier system components, some vessels may be able to penetrate the barriers.</t>
  </si>
  <si>
    <t>Acoustic / 
Shock Wave / 
Audio Discriminator /
Passive Ultrasonic /
Glass Break</t>
  </si>
  <si>
    <t>Nuisance alarms from RF interferences, sharp impact noises, air gusts. Dead zones from furniture, boxes, etc. Defeated by slow moving intruder and glass cutting or muffling the sound of breaking glass.</t>
  </si>
  <si>
    <t>Single, self-contained unit, low maintenance. Easy to contain sensory input to one room (i.e., doesn't pass through walls or windows).</t>
  </si>
  <si>
    <t xml:space="preserve">Not affected by temperature (as is PIR) or intruder speed (as is active ultrasonic). </t>
  </si>
  <si>
    <t>good drainage</t>
  </si>
  <si>
    <t>Mounting fixture</t>
  </si>
  <si>
    <t>power supply, mounting fixture, unobstructed view</t>
  </si>
  <si>
    <t>Microwave Sensors (Short-range Radar)</t>
  </si>
  <si>
    <t>Scanning Laser (Infrared)</t>
  </si>
  <si>
    <t>IR laser scanning system to cover 1 acre</t>
  </si>
  <si>
    <t>Expensive, tower mounted systems are visible and subject to vandalism. Terrain contours may allow dead zones.</t>
  </si>
  <si>
    <t>Very effective intrusion detection.</t>
  </si>
  <si>
    <t>Scanning range from a single plane up to 360 degrees.  System sensitivity depends on signal processing software.</t>
  </si>
  <si>
    <t>Photo-Electric Eye /
Electric Eye
(Beam or Curtain)</t>
  </si>
  <si>
    <t xml:space="preserve">Able to be seen (and avoided) y intruders.  Reduced sensitivity due to heavy dust, fog, etc.  </t>
  </si>
  <si>
    <t>Variations in coverage distance and the number of laser lines and their distance apart within the photo-electric curtain.</t>
  </si>
  <si>
    <t xml:space="preserve">Active Ultrasonic
</t>
  </si>
  <si>
    <t>Reduced number of nuisance alarms.  More difficult for intruders to defeat.</t>
  </si>
  <si>
    <t>More training and maintenance than either single technology.</t>
  </si>
  <si>
    <t>Low false alarm rate (i.e., typically requires greater applied force to trigger alarm than fence vibration sensors).  High probability of detection.</t>
  </si>
  <si>
    <t>Vibration --
Electro-mechanical
Piezoelectric</t>
  </si>
  <si>
    <t>Taut Wire = Strain Sensitive Wire</t>
  </si>
  <si>
    <t xml:space="preserve">Electric Field = E-field </t>
  </si>
  <si>
    <t>Coaxial Cable =
Ported Coax Line =
Capacitive Cable</t>
  </si>
  <si>
    <t>Capacitive Cable</t>
  </si>
  <si>
    <t>signal processor, power supply</t>
  </si>
  <si>
    <t>May affected by electromagnetic or radio frequencies such as near power stations and radio stations.</t>
  </si>
  <si>
    <t>Detects touching or crawling over the fence or wall.</t>
  </si>
  <si>
    <t>Maximize docking distance between vessels</t>
  </si>
  <si>
    <t>Separate and dilute targets</t>
  </si>
  <si>
    <t xml:space="preserve">Should be employed with some covert (concealing, destabilizing, disorienting  or outright deceiving) security  measures.  </t>
  </si>
  <si>
    <t>Have very good security measures</t>
  </si>
  <si>
    <t>Disclosing all or most security measures can make it easier to assess and defeat them.</t>
  </si>
  <si>
    <t>Public communication of security</t>
  </si>
  <si>
    <t>Approved navigable routes</t>
  </si>
  <si>
    <t>Some attack measures can be readily adjusted for the detour.</t>
  </si>
  <si>
    <t xml:space="preserve">Makes vessel an unpredictable target for bridge-based attack (explosives, incendiary, chem., bio., rad.,).  </t>
  </si>
  <si>
    <t xml:space="preserve">Visible space for parking. Special arrangement. </t>
  </si>
  <si>
    <t>Provides false sense of security, absence of vehicle may indicate lowered level of security and invite an event.</t>
  </si>
  <si>
    <t xml:space="preserve">Indicates higher level of security, creates a random (unclear) event  </t>
  </si>
  <si>
    <t>Simulate / fake security measures</t>
  </si>
  <si>
    <t>Trained staff, available resources.</t>
  </si>
  <si>
    <t xml:space="preserve">Passive millimeter wave detectors sense reflected millimeter waves that are between typical radio and infrared wavelengths (i.e., K and Ka band).  Reflected images reveal surfaces at a substantially greater level of detail than with passive IR, and allow distinction of objects that are denser than the background body (e.g., metal, ceramic, plastic). Combined with computer analyses, shapes that may represent weapons can be identified. This technology can simultaneoulsy scan a large number of people.   </t>
  </si>
  <si>
    <t>Uses low-energy x-rays that tend to penetrate objects based on the object's density (as in medical x-rays).  Detects dense materials such as metals in guns or casings for nuclear material.   Not used to scan people due to cummulative radiation dose concerns.</t>
  </si>
  <si>
    <t>Computerize Axial Tomography, is derived from medical technology and referred to as CT or CAT scanning.  It is a series of transmission x-ray images that are combined to create a 3-D image of dense contents in baggage (e.g., metal weapons, explosive devices).   X-rays produced by an electro-magnetic generator. Radiation doses are considered too high for daily scanning of passsengers.  Used for airport baggage screening and listed by TSA as an Explosive Detection System (EDS).</t>
  </si>
  <si>
    <t xml:space="preserve">Metal detectors operate by generating a low-intensity magnetic field that passes from one side of the detector to the other. If metal objects pass through that field, the magnetic field will induce a second field in the metal object. Since that second field is a disruption of the first field, the detector senses the change and sets off an alarm. Magnetic fields are a form of radiation, but they are called "nonionizing" radiation. This means that magnetic fields do not generate additional, damaging radiation the way that ionizing radiation (such as x rays) does. </t>
  </si>
  <si>
    <t>Many of these kits are complex and include multiple tests for specific agents or families of agents. Color change detectors can detect nerve, blister, and blood agents.  Good sensitivity and selectivity, low cost.</t>
  </si>
  <si>
    <t>If sampling method is a pump, the detector would need to be automated and equiped with an alarm which would increase cost and complexity.</t>
  </si>
  <si>
    <t>Electron Capture Detectors (ECD)</t>
  </si>
  <si>
    <t>Sensitivity to specific chemicals varies.  Specific chemicals detected depends on the units software.</t>
  </si>
  <si>
    <t>The sensitivity is not as good as IMS, and the false alarm rate is reported to be higher.the technique is incapable of identifying individual explosives.</t>
  </si>
  <si>
    <t>Uses continuous wave or pulsed sensors.  Sensitivity depends on sensors and processor ability to compensate for background signals.  Cable placement and soil density affect zone covered.</t>
  </si>
  <si>
    <t>Vary equipment locations to reduce certainty of expected patterns</t>
  </si>
  <si>
    <t>Random physical, operational, administrative changes, e.g., move guard house, cameras, lights, change routes and passes (e.g., under bridges, near shore, etc.).</t>
  </si>
  <si>
    <r>
      <t>Communicate</t>
    </r>
    <r>
      <rPr>
        <sz val="10"/>
        <rFont val="Arial"/>
        <family val="0"/>
      </rPr>
      <t xml:space="preserve"> that sensitive areas and targets are well secured and detection systems are in place. Disclosed measures may be or may not be real.  (All real measures should not be disclosed.)</t>
    </r>
  </si>
  <si>
    <t>Maximize distance and barriers between targets (vessels, fuel, cargo, passengers, etc.), and reduce target size, e.g., increase distance of vehicles from fuel tanks, stagger boarding times to minimize shoreside crowding, etc.</t>
  </si>
  <si>
    <t>RADAR
(Radio Detection And Ranging)</t>
  </si>
  <si>
    <t>Patrol Vessels and Escorts</t>
  </si>
  <si>
    <t>Portable device similar to IMS but using a different type of sensor.  Like the IMS, the sample is first ionized using a small isotopic source such as Ni 63. However, rather than measuring the mobility of the ion, the system measures the affinity of the material to adsorb electrons. Another difference can be found in the carrier gas. The portable IMS systems typically use dry air as the carrier gas. However, the carrier gas in an ECD is an inert gas such as Helium or Argon.</t>
  </si>
  <si>
    <t>In APS systems, particles are drawn through an orifice into a steady high-speed air flow. The velocity of the carrier air remains constant throughout. The introduced particles accelerate at rates proportional to their size. Particles impact a collector or pass through a laser light beam to characterize the size. While most particle sizers are fairly large and heavy systems, hand-held analyzers are commercially available.  Note that these detectors can identify changes in air particles and can suggest whether or not increases in particles may be biological, but they cannot identify the type of biological agent.</t>
  </si>
  <si>
    <t>Public watch programs include awareness education for the general public through media including posters and announcements.</t>
  </si>
  <si>
    <t>Employee awareness training on identification of suspicious activities and objects, and  reporting procedures.</t>
  </si>
  <si>
    <t>Uniformed patrols with awareness training in addition to training on responses to suspisious circumstances.</t>
  </si>
  <si>
    <t>Patrol routes may or may not follow ferry routes.  Escorts for large ferries, in particular, may be required under higher MARSEC levels. Assistance with escorts may be available from the local police or USCG .  The USCG conducts random escorts of ferry vessels depending on the COTP, manning, or port-specific MARSEC levels.</t>
  </si>
  <si>
    <t>Divers are often employed to visually inspect underwater areas such as piers/pilings, or the undersides of vessels for explosive devices.</t>
  </si>
  <si>
    <t>Evaluation Criteria Weights</t>
  </si>
  <si>
    <t>Shoreside</t>
  </si>
  <si>
    <t>Waterside</t>
  </si>
  <si>
    <t>Vehicle Parking</t>
  </si>
  <si>
    <t>Vehicle Holding</t>
  </si>
  <si>
    <t>Adjacent Ferry</t>
  </si>
  <si>
    <t>Beyond Boundary</t>
  </si>
  <si>
    <t>Terminal Operation</t>
  </si>
  <si>
    <t>Non-Security Effect (+ or -)</t>
  </si>
  <si>
    <t>Restricted</t>
  </si>
  <si>
    <t>On-board</t>
  </si>
  <si>
    <t>Non-restrict</t>
  </si>
  <si>
    <r>
      <t>On-Board (Restricted):</t>
    </r>
    <r>
      <rPr>
        <sz val="10"/>
        <rFont val="Arial"/>
        <family val="2"/>
      </rPr>
      <t xml:space="preserve">  Areas on-board the ferry that are not to have passenger access.</t>
    </r>
  </si>
  <si>
    <t xml:space="preserve">Options and Variations of GSM </t>
  </si>
  <si>
    <t>Options and Variations of GSM</t>
  </si>
  <si>
    <t>EVALUATION WEIGHTS (Copied from Sheet 1)</t>
  </si>
  <si>
    <t>WEIGHTING EVALUATION CRITERIA GROUPS</t>
  </si>
  <si>
    <r>
      <t>Access Control</t>
    </r>
    <r>
      <rPr>
        <i/>
        <sz val="10"/>
        <rFont val="Arial"/>
        <family val="2"/>
      </rPr>
      <t xml:space="preserve"> (includes screening measures)</t>
    </r>
  </si>
  <si>
    <t>CHARACTERIZATION OF GSM</t>
  </si>
  <si>
    <t>Notes</t>
  </si>
  <si>
    <t>Certified anti-ram vehicle barriers have been tested to either Department of State (DOS), U.S. Navy, or U.S. Marshall Service specifications, the later two of which are often converted to DOS ratings.  K ratings indicate kinetic energy (determined from speed and weight), L ratings indicate the extent of penetration  beyond the barrier.  K and L ratings of speed and penetration described below are for a 15,000 lb vehicle with impact perpendicular to the barrier:
K4 -- 30 mph           L1 -- 20 to 50 feet
K8 -- 40 mph           L2 -- 3 to 20 feet
K12 -- 50 mph          L3 -- less than 3 feet</t>
  </si>
  <si>
    <t>Crash-rated decorative furniture, bike racks, and planters are typically mounted on crash rated bollards or steel posts.  Trees are rated based on trunk diameter.  Branches and leaves can reduce observation and video monitoring ability.</t>
  </si>
  <si>
    <t>Jersey barriers are often used as temporary barriers,  They are grouped here as a "fixed vehicle-deterrent" because they typically provide a temporary "fixed", or stationary barrier that is not "retracted" or moved to allow  access for selected traffic.</t>
  </si>
  <si>
    <t>Standard planters are not attached to the ground, and are not crash-rated.</t>
  </si>
  <si>
    <t>Walls 
(e.g.,concrete or brick, steel reinforcement)</t>
  </si>
  <si>
    <t xml:space="preserve">Transparent Fences
</t>
  </si>
  <si>
    <t>Examples include chain link, woven mesh, or bars made of wood, plastic, or metal.</t>
  </si>
  <si>
    <t xml:space="preserve">Solid Fences
</t>
  </si>
  <si>
    <t>Examples include brick, concrete, steel, metal, wood, plastic and various combination thereof.</t>
  </si>
  <si>
    <t>Ground surface modification for installation. Not very aesthetic. May cause injury to occupant or vehicle fire. Maintenance procedures (i.e., cleaning, lubrication).</t>
  </si>
  <si>
    <t>AC or DC power for raising.</t>
  </si>
  <si>
    <t>Manual or automatic raising and lowering; some products rated as high as DOS K12/ L3.</t>
  </si>
  <si>
    <t>Top or side-mounted spikes, barbed wire, razor wire, sensors, induced pulse (electrical), etc.  Variable anti-ram capability, may be constructed for equivalence to DOS K12/ L3 ratings.</t>
  </si>
  <si>
    <t xml:space="preserve">Manual or automatic operation. Chain reinforcements increase anti-ram capability, but substantially lower anti-ram ratings than in-ground mounted ramps (listed separately). </t>
  </si>
  <si>
    <t>May have a fence on top.  Depending on design, may have an anti-ram capability equivalent to DOS K12/ L3.</t>
  </si>
  <si>
    <t>Top or side-mounted spikes, barbed wire, razor wire, sensors, induced pulse (electrical), etc.</t>
  </si>
  <si>
    <t>Steel Bar Fence
(with anchored cables)</t>
  </si>
  <si>
    <t>Earthen Barriers 
(with steel or concrete reinforcement)</t>
  </si>
  <si>
    <t>Manual, automatic, or portable.  Range from minimal anti-ram capability to DOS K4/L2 or higher.</t>
  </si>
  <si>
    <t>Spring-mounted to allow safe one-way travel, or retractable (with access control) to allow two-way travel. Wrong-way penetration distance can be reduced with low speed conditions.</t>
  </si>
  <si>
    <t>Top or side-mounted spikes, barbed wire, razor wire, sensors, induced pulse (electrical), etc.  May have anit-ram ratings as high as DOS K12.</t>
  </si>
  <si>
    <t>Variable anti-ram capability. Some products rated as high as DOS K12/ L3 depending on installation.</t>
  </si>
  <si>
    <t>Wide variety of aesthetic options, metal or concrete. Variable anti-ram capability. Some products rated as high as DOS K12/ L3 depending on installation.</t>
  </si>
  <si>
    <t>http://www.apark.com</t>
  </si>
  <si>
    <t>http://trashcans.com/products_benches_park.asp</t>
  </si>
  <si>
    <t>Bollards, fixed/stationary
(concrete or steel)</t>
  </si>
  <si>
    <t>Time-consuming installation and periodic maintenance (adjustments of wire tension).</t>
  </si>
  <si>
    <t>Controller and software ($2,500 to $5,000), processor unit ($10,000 to $25,000), power supply</t>
  </si>
  <si>
    <t>Variations in signal processor ability to detect tension changes and in sensitivity adjustability.</t>
  </si>
  <si>
    <t>Monostatic (transmitter and received encased on a single housing) or bistatic (transmitter and received are separate units). Dual technology units often include microwave and PIR.</t>
  </si>
  <si>
    <t>Penetrates wall and windows. Nuisance alarms from radio transmissions, passing cars, fluorescent lights. Terrain variations can create dead zones.</t>
  </si>
  <si>
    <t>One or two sensors (Quad PIR) in one housing to reduce nuisance alarms.  Sensitivity depends on circuiting design, programs to ignore first movement, etc.  Often used in dual technology systems.</t>
  </si>
  <si>
    <t xml:space="preserve">Dual-Technology
</t>
  </si>
  <si>
    <t>Need multiple sensors with overlapping coverage for detection of all helicopter approaches. Cannot detect parachutes, hang gliders, or ground intrusions.  Nuisance alarms from wind and distant turbulence conveyed by pressure wave propagation.</t>
  </si>
  <si>
    <t>Sensitivity depends on sensors and control algorithm ability to compensate for background signals.</t>
  </si>
  <si>
    <t>High resolution images.  Newer technologies have improved imaging capability under lower light conditions.</t>
  </si>
  <si>
    <t xml:space="preserve">Changes security profile, complicates target surveillance, </t>
  </si>
  <si>
    <t xml:space="preserve">Exaggerate security measures e.g., deploy more camera housings than cameras, use "untrained" K9 units, park police cars on premises, etc. </t>
  </si>
  <si>
    <t xml:space="preserve">Some procedures for entry and exit.  </t>
  </si>
  <si>
    <t xml:space="preserve">A well secured site can be a strong threat and event deterrent.  </t>
  </si>
  <si>
    <t>Detection distance is limited by height over water. Variations in receiver sensitivity, options include use with a chart plotter or fishfinder, split-screen viewing of short and long-distance targets, etc.</t>
  </si>
  <si>
    <t>Patrols may not be in the critical area at the time of attack.  Generally requires at least two armed officers per patrol craft with one acting as the driver.</t>
  </si>
  <si>
    <t>Towed through water or mounted on vessel hull, ROV, or AUV. Depth and area variations. Options: distortion correction and image enhancement software, digital recording, and positioning equipment.</t>
  </si>
  <si>
    <t>Willing passengers, effective training material, periodic refresher information.</t>
  </si>
  <si>
    <t>Potential legal or policy approval</t>
  </si>
  <si>
    <t>Only detects metal objects.  In order to effectively screen passengers must remove all metal objects from their persons and place them on a separate scanning device.  Because of the high passenger throughput of a passenger ferry, this would involve long delays or require a prohibitive ly large number of scanning units. Hand-help wands require security personnel to conduct the scan.  Takes about 2 minutes per scan.</t>
  </si>
  <si>
    <t xml:space="preserve">Gamma rays </t>
  </si>
  <si>
    <t xml:space="preserve">Portals for scans of vehicles, or mobile units transported on vans.  </t>
  </si>
  <si>
    <t>Per unit.  Lower initial cost estimate is future cost if ordered in bulk.</t>
  </si>
  <si>
    <t>Available as a portal or as a mobile unit.  Penetrates to detect radiologic weapons.  Can be equiped with an alarm.</t>
  </si>
  <si>
    <t>limited to inspecting cargo in vehicles or containers.  Not certain of applicability to luggage.  Expensive at present.  Limited commercial availability.</t>
  </si>
  <si>
    <t>K-9 Units</t>
  </si>
  <si>
    <t>Canines trained for explosives detection, and / or drug detection.  Training for detection of biological and CWA may be possible, but is not standard.</t>
  </si>
  <si>
    <t>per animal</t>
  </si>
  <si>
    <t>Sensitivity is greater than for most field detectors.  Can spatial locate the material in a large area.  False positive lower than for many technologies.</t>
  </si>
  <si>
    <t>Fatigue of dog and handler increases required number of k-9 units.  Not effective for screening large numbers of people in transit (I.e. embarking on ferry).</t>
  </si>
  <si>
    <t>kennel area</t>
  </si>
  <si>
    <t>trained human handler</t>
  </si>
  <si>
    <t>IMS (Ion Mobility Spectrometry)</t>
  </si>
  <si>
    <t>Continuous monitors with alarms or hand-held units.  Sensitivity to specfic chemical varies.  Specific chemicals detected depends on the units software.</t>
  </si>
  <si>
    <t>one unit</t>
  </si>
  <si>
    <t>Optical and capacitive readers relatively low cost. Ultrasonic readers work with dirty fingers, harder to counterfeit. False rejection and false acceptance typically &lt;1%.</t>
  </si>
  <si>
    <t>May include biometric information (e.g., fingerprint) or photo that may be electronically transferred when created with Dye Diffusion Thermal Transfer.  Varied cryptology levels.</t>
  </si>
  <si>
    <t>cost per key</t>
  </si>
  <si>
    <t>cost per key pad</t>
  </si>
  <si>
    <t>combined rough cost of reader and cards</t>
  </si>
  <si>
    <t>Lock (mechanical or electronic)</t>
  </si>
  <si>
    <t>Mechanical lock</t>
  </si>
  <si>
    <t>Reader, electric power</t>
  </si>
  <si>
    <t>Reader / writer, electric power</t>
  </si>
  <si>
    <t>Limited data capacity, initial costs can be more than contact-type cards.</t>
  </si>
  <si>
    <t>installation of scanner/ sensor</t>
  </si>
  <si>
    <t>PC for image processing and control</t>
  </si>
  <si>
    <t>Network connection for processing</t>
  </si>
  <si>
    <t>High accuracy, very low false acceptance and false rejection rates.</t>
  </si>
  <si>
    <t>Moderately easy to fool.</t>
  </si>
  <si>
    <t>Few product vendors, expensive system, large readers, slow response</t>
  </si>
  <si>
    <t>installation of scanner</t>
  </si>
  <si>
    <t>Electric power</t>
  </si>
  <si>
    <t>Large readers, limited vendors</t>
  </si>
  <si>
    <t>Mature technology, small file size.</t>
  </si>
  <si>
    <t>Fits into the common photo ID system, can use inexpensive camera</t>
  </si>
  <si>
    <t>Buried Geophone</t>
  </si>
  <si>
    <t>Fiber Optic</t>
  </si>
  <si>
    <t>Mechanical Switch</t>
  </si>
  <si>
    <t>Magnetic Switch</t>
  </si>
  <si>
    <t>A</t>
  </si>
  <si>
    <t>B</t>
  </si>
  <si>
    <t>C</t>
  </si>
  <si>
    <t>D</t>
  </si>
  <si>
    <t>E</t>
  </si>
  <si>
    <t>F</t>
  </si>
  <si>
    <t>H</t>
  </si>
  <si>
    <t>I</t>
  </si>
  <si>
    <t>J</t>
  </si>
  <si>
    <t>K</t>
  </si>
  <si>
    <t>L</t>
  </si>
  <si>
    <t>M</t>
  </si>
  <si>
    <t>N</t>
  </si>
  <si>
    <t>O</t>
  </si>
  <si>
    <t>P</t>
  </si>
  <si>
    <t>Q</t>
  </si>
  <si>
    <t>R</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</si>
  <si>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</si>
  <si>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</si>
  <si>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</si>
  <si>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</si>
  <si>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</si>
  <si>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</si>
  <si>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</si>
  <si>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</si>
  <si>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</si>
  <si>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</si>
  <si>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</si>
  <si>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</si>
  <si>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</si>
  <si>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</si>
  <si>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</si>
  <si>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</si>
  <si>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</si>
  <si>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</si>
  <si>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</si>
  <si>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</si>
  <si>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</si>
  <si>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</si>
  <si>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</si>
  <si>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</si>
  <si>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</si>
  <si>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</si>
  <si>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</si>
  <si>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</si>
  <si>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</si>
  <si>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AX</t>
  </si>
  <si>
    <t>AY</t>
  </si>
  <si>
    <t>AZ</t>
  </si>
  <si>
    <t>BA</t>
  </si>
  <si>
    <t>BB</t>
  </si>
  <si>
    <t>BC</t>
  </si>
  <si>
    <t>BD</t>
  </si>
  <si>
    <t>BE</t>
  </si>
  <si>
    <t>BF</t>
  </si>
  <si>
    <t>BG</t>
  </si>
  <si>
    <t>BH</t>
  </si>
  <si>
    <t>BI</t>
  </si>
  <si>
    <t>BJ</t>
  </si>
  <si>
    <t>BK</t>
  </si>
  <si>
    <t>BL</t>
  </si>
  <si>
    <t>G</t>
  </si>
  <si>
    <t xml:space="preserve">Threat Type   </t>
  </si>
  <si>
    <t>Utils =</t>
  </si>
  <si>
    <t>Sensitive to wide range of toxic agents. The SAW MiniCAD is a commercially available pocket-sized instrument that can automatically monitor for trace levels of toxic vapors of both sulfur mustard and the G nerve agents with a high degree of specificity. The instrument is equipped with a vapor-sampling pump and a thermal concentrator to provide enriched vapor sample concentration to a pair of high-sensitivity coated SAW microsensors. All subsystems are designed to consume minimal amounts of power from onboard batteries. Testing of the SAW MiniCAD has been performed with chemical warfare agents GD, GA, and HD. These tests were performed at a variety of concentrations and humidity levels. There were no significant effects noted due to the changes in the humidity levels for any of the chemical agents tested.</t>
  </si>
  <si>
    <t>Limited to areas of thermal stability. Optimal use of the SAW MiniCAD requires that a suitable compromise be made among the conflicting demands of response time, sensitivity, and power consumption. Maximum protection requires high sensitivity and a rapid response. The SAW MiniCAD is able to achieve a high sensitivity with an increased vapor sampling time. However, a faster response can be achieved at a lower sensitivity setting.  Emerging technology with respect to EDD, not commercial availability in this application.</t>
  </si>
  <si>
    <t>Specific assays for specific chemical agents.  Variations in the extent of assay automation.</t>
  </si>
  <si>
    <t>Pager sized geiger counters and gamma detectors can detect radiological agents in the immediate vaccinity.  They can be easily carried by law enforcement agents.</t>
  </si>
  <si>
    <t>1 unit</t>
  </si>
  <si>
    <t>Requires annual calibration.</t>
  </si>
  <si>
    <t xml:space="preserve">Chemical Detection  Paper </t>
  </si>
  <si>
    <t>M8 paper or M9 tape</t>
  </si>
  <si>
    <t>kit</t>
  </si>
  <si>
    <t>Detects traces of nerve, blister and blood agents on baggage.</t>
  </si>
  <si>
    <t>Low sensitivity.  Only useful when baggage is swabbed or for identifying released liquid or vapor droplets.</t>
  </si>
  <si>
    <t>Colorimetric tubes</t>
  </si>
  <si>
    <t>Specific detector tubes for different CWA and toxic industrial chemicals (TIC).</t>
  </si>
  <si>
    <t>one  field unit</t>
  </si>
  <si>
    <r>
      <t>Detect:</t>
    </r>
    <r>
      <rPr>
        <sz val="10"/>
        <rFont val="Arial"/>
        <family val="0"/>
      </rPr>
      <t xml:space="preserve">  To discover (a) the planning of a threatening event, such as may be indicated by extensive observation of operations or equipment, or (b) the presence of a threat agent (e.g., weapon or explosive).</t>
    </r>
  </si>
  <si>
    <r>
      <t>Deny:</t>
    </r>
    <r>
      <rPr>
        <sz val="10"/>
        <rFont val="Arial"/>
        <family val="2"/>
      </rPr>
      <t xml:space="preserve">  To deny access to a target by such measures as barrier reinforcement, unexpected relocation of the target, and patterns that differ from those expected.</t>
    </r>
  </si>
  <si>
    <r>
      <t>Mitigate:</t>
    </r>
    <r>
      <rPr>
        <sz val="10"/>
        <rFont val="Arial"/>
        <family val="0"/>
      </rPr>
      <t xml:space="preserve">  To reduce the effects of an event when it occurs by either (a) reducing the magnitude of an event (e.g., reduced target size) or (b) preventing the threat agent from being maximally effective (e.g., because of a sprinkler system or rapid identification of a released toxin).</t>
    </r>
  </si>
  <si>
    <t>Many security measures also have non-security effects that may be either beneficial or detrimental.  This group of evaluation criteria allows you to weight the importance of these non-security effects on your selection of security measures.  After each description, indicate the relative importance of this described non-security effect in your security measure decision making.</t>
  </si>
  <si>
    <t>0 = not important/already in compliance
1 = low importance
2 = low to moderate importance</t>
  </si>
  <si>
    <t>3 = moderate importance
4 = moderate to high importance
5 = high importance/not in compliance</t>
  </si>
  <si>
    <t>Based on an assessment of your operation’s vulnerabilities (i.e., potential consequences and target accessibility), particular locations in or near your operation may be identified as being more or less vulnerable to attack. After each location description below, indicate the relative importance of implementing additional security measures in the location area. Enter “0” for locations listed that are not applicable to your operations.</t>
  </si>
  <si>
    <r>
      <t>Beyond Boundary (Shoreside):</t>
    </r>
    <r>
      <rPr>
        <sz val="10"/>
        <rFont val="Arial"/>
        <family val="2"/>
      </rPr>
      <t xml:space="preserve"> Access routes to the ferry system, adjacent assets that can be used as means for affecting an event (e.g., stored fuel), tall structures that can be used as observation and planning sites, etc. </t>
    </r>
  </si>
  <si>
    <r>
      <t>Passenger Waiting:</t>
    </r>
    <r>
      <rPr>
        <sz val="10"/>
        <rFont val="Arial"/>
        <family val="2"/>
      </rPr>
      <t xml:space="preserve">  Shoreside areas for passengers, including ticketing and passenger screening areas.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</si>
</sst>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_(&quot;$&quot;* #,##0_);_(&quot;$&quot;* \(#,##0\);_(&quot;$&quot;* &quot;-&quot;??_);_(@_)"/>
    <numFmt numFmtId="171" formatCode="_(* #,##0_);_(* \(#,##0\);_(* &quot;-&quot;??_);_(@_)"/>
    <numFmt numFmtId="172" formatCode="0.0"/>
  </numFmts>
  <fonts count="34">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sz val="9"/>
      <name val="Arial"/>
      <family val="2"/>
    </font>
    <font>
      <sz val="10"/>
      <name val="Tahoma"/>
      <family val="0"/>
    </font>
    <font>
      <b/>
      <sz val="10"/>
      <name val="Tahoma"/>
      <family val="2"/>
    </font>
    <font>
      <b/>
      <sz val="12"/>
      <name val="Arial"/>
      <family val="2"/>
    </font>
    <font>
      <i/>
      <sz val="10"/>
      <name val="Arial"/>
      <family val="2"/>
    </font>
    <font>
      <sz val="12"/>
      <name val="Arial"/>
      <family val="2"/>
    </font>
    <font>
      <b/>
      <sz val="11"/>
      <name val="Arial"/>
      <family val="2"/>
    </font>
    <font>
      <sz val="11"/>
      <name val="Arial"/>
      <family val="0"/>
    </font>
    <font>
      <u val="single"/>
      <sz val="11"/>
      <name val="Arial"/>
      <family val="2"/>
    </font>
    <font>
      <b/>
      <sz val="16"/>
      <name val="Arial"/>
      <family val="2"/>
    </font>
    <font>
      <b/>
      <sz val="20"/>
      <name val="Arial"/>
      <family val="2"/>
    </font>
    <font>
      <u val="single"/>
      <sz val="10"/>
      <name val="Arial"/>
      <family val="2"/>
    </font>
    <font>
      <b/>
      <u val="single"/>
      <sz val="11"/>
      <name val="Arial"/>
      <family val="2"/>
    </font>
    <font>
      <b/>
      <u val="single"/>
      <sz val="10"/>
      <name val="Tahoma"/>
      <family val="2"/>
    </font>
    <font>
      <b/>
      <u val="single"/>
      <sz val="10"/>
      <name val="Arial"/>
      <family val="2"/>
    </font>
    <font>
      <b/>
      <sz val="14"/>
      <color indexed="10"/>
      <name val="Arial"/>
      <family val="2"/>
    </font>
    <font>
      <b/>
      <sz val="9"/>
      <name val="Arial"/>
      <family val="2"/>
    </font>
    <font>
      <sz val="8"/>
      <name val="Arial"/>
      <family val="0"/>
    </font>
    <font>
      <b/>
      <u val="single"/>
      <sz val="14"/>
      <name val="Arial"/>
      <family val="2"/>
    </font>
    <font>
      <u val="single"/>
      <sz val="12"/>
      <name val="Arial"/>
      <family val="2"/>
    </font>
    <font>
      <b/>
      <u val="single"/>
      <sz val="16"/>
      <name val="Arial"/>
      <family val="2"/>
    </font>
    <font>
      <b/>
      <i/>
      <sz val="12"/>
      <name val="Arial"/>
      <family val="2"/>
    </font>
    <font>
      <b/>
      <sz val="12"/>
      <name val="Arial Black"/>
      <family val="2"/>
    </font>
    <font>
      <sz val="10"/>
      <color indexed="9"/>
      <name val="Arial"/>
      <family val="2"/>
    </font>
    <font>
      <b/>
      <sz val="9"/>
      <color indexed="9"/>
      <name val="Arial"/>
      <family val="2"/>
    </font>
    <font>
      <b/>
      <i/>
      <sz val="10"/>
      <name val="Arial"/>
      <family val="2"/>
    </font>
    <font>
      <b/>
      <sz val="11"/>
      <color indexed="9"/>
      <name val="Arial"/>
      <family val="2"/>
    </font>
    <font>
      <b/>
      <sz val="8"/>
      <name val="Arial"/>
      <family val="2"/>
    </font>
    <font>
      <b/>
      <u val="single"/>
      <sz val="12"/>
      <name val="Arial"/>
      <family val="2"/>
    </font>
  </fonts>
  <fills count="14">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0"/>
        <bgColor indexed="64"/>
      </patternFill>
    </fill>
    <fill>
      <patternFill patternType="solid">
        <fgColor indexed="49"/>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5"/>
        <bgColor indexed="64"/>
      </patternFill>
    </fill>
    <fill>
      <patternFill patternType="solid">
        <fgColor indexed="12"/>
        <bgColor indexed="64"/>
      </patternFill>
    </fill>
  </fills>
  <borders count="74">
    <border>
      <left/>
      <right/>
      <top/>
      <bottom/>
      <diagonal/>
    </border>
    <border>
      <left style="thin"/>
      <right>
        <color indexed="63"/>
      </right>
      <top>
        <color indexed="63"/>
      </top>
      <bottom>
        <color indexed="63"/>
      </bottom>
    </border>
    <border>
      <left style="thick"/>
      <right>
        <color indexed="63"/>
      </right>
      <top>
        <color indexed="63"/>
      </top>
      <bottom>
        <color indexed="63"/>
      </bottom>
    </border>
    <border>
      <left>
        <color indexed="63"/>
      </left>
      <right>
        <color indexed="63"/>
      </right>
      <top style="thin"/>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style="medium"/>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style="thin"/>
    </border>
    <border>
      <left>
        <color indexed="63"/>
      </left>
      <right style="thin"/>
      <top style="medium"/>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medium"/>
      <right style="medium"/>
      <top>
        <color indexed="63"/>
      </top>
      <bottom>
        <color indexed="63"/>
      </bottom>
    </border>
    <border>
      <left style="thin"/>
      <right style="thin"/>
      <top style="medium"/>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medium"/>
      <right style="thin"/>
      <top style="thin"/>
      <bottom style="thin"/>
    </border>
    <border>
      <left style="thin"/>
      <right style="medium"/>
      <top style="thin"/>
      <bottom style="thin"/>
    </border>
    <border>
      <left>
        <color indexed="63"/>
      </left>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style="medium"/>
      <right>
        <color indexed="63"/>
      </right>
      <top style="medium"/>
      <bottom style="medium"/>
    </border>
    <border>
      <left>
        <color indexed="63"/>
      </left>
      <right>
        <color indexed="63"/>
      </right>
      <top>
        <color indexed="63"/>
      </top>
      <bottom style="medium"/>
    </border>
    <border>
      <left>
        <color indexed="63"/>
      </left>
      <right style="medium"/>
      <top style="thin"/>
      <bottom style="thin"/>
    </border>
    <border>
      <left>
        <color indexed="63"/>
      </left>
      <right>
        <color indexed="63"/>
      </right>
      <top style="medium"/>
      <bottom>
        <color indexed="63"/>
      </bottom>
    </border>
    <border>
      <left style="medium"/>
      <right style="medium"/>
      <top>
        <color indexed="63"/>
      </top>
      <bottom style="medium"/>
    </border>
    <border>
      <left>
        <color indexed="63"/>
      </left>
      <right style="thin"/>
      <top>
        <color indexed="63"/>
      </top>
      <bottom>
        <color indexed="63"/>
      </bottom>
    </border>
    <border>
      <left style="medium"/>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medium"/>
      <top style="thin"/>
      <bottom style="medium"/>
    </border>
    <border>
      <left style="thin"/>
      <right style="medium"/>
      <top style="medium"/>
      <bottom style="thin"/>
    </border>
    <border>
      <left>
        <color indexed="63"/>
      </left>
      <right style="medium"/>
      <top style="medium"/>
      <bottom>
        <color indexed="63"/>
      </bottom>
    </border>
    <border>
      <left>
        <color indexed="63"/>
      </left>
      <right style="medium"/>
      <top style="thin"/>
      <bottom style="medium"/>
    </border>
    <border>
      <left style="medium"/>
      <right style="medium"/>
      <top style="thin"/>
      <bottom style="medium"/>
    </border>
    <border>
      <left style="medium"/>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color indexed="63"/>
      </left>
      <right>
        <color indexed="63"/>
      </right>
      <top style="medium"/>
      <bottom style="thin"/>
    </border>
    <border>
      <left style="medium"/>
      <right>
        <color indexed="63"/>
      </right>
      <top style="medium"/>
      <bottom style="thin"/>
    </border>
    <border>
      <left style="medium"/>
      <right style="thin"/>
      <top style="medium"/>
      <bottom style="thin"/>
    </border>
    <border>
      <left style="medium"/>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47">
    <xf numFmtId="0" fontId="0" fillId="0" borderId="0" xfId="0" applyAlignment="1">
      <alignment/>
    </xf>
    <xf numFmtId="0" fontId="0" fillId="0" borderId="0" xfId="0" applyAlignment="1">
      <alignment vertical="top" wrapText="1"/>
    </xf>
    <xf numFmtId="0" fontId="0" fillId="0" borderId="0" xfId="0" applyAlignment="1">
      <alignment vertical="top"/>
    </xf>
    <xf numFmtId="0" fontId="2" fillId="0" borderId="0" xfId="20" applyAlignment="1">
      <alignment/>
    </xf>
    <xf numFmtId="0" fontId="0" fillId="0" borderId="1" xfId="0" applyBorder="1" applyAlignment="1">
      <alignment/>
    </xf>
    <xf numFmtId="0" fontId="0" fillId="0" borderId="1" xfId="0" applyBorder="1" applyAlignment="1">
      <alignment vertical="top"/>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top"/>
    </xf>
    <xf numFmtId="0" fontId="0" fillId="0" borderId="2" xfId="0" applyBorder="1" applyAlignment="1">
      <alignment/>
    </xf>
    <xf numFmtId="0" fontId="0" fillId="0" borderId="2" xfId="0" applyBorder="1" applyAlignment="1">
      <alignment vertical="top"/>
    </xf>
    <xf numFmtId="0" fontId="1" fillId="0" borderId="0" xfId="0" applyFont="1" applyFill="1" applyBorder="1" applyAlignment="1">
      <alignment/>
    </xf>
    <xf numFmtId="0" fontId="0" fillId="0" borderId="3" xfId="0" applyBorder="1" applyAlignment="1">
      <alignment vertical="top"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12" fillId="0" borderId="0" xfId="0" applyFont="1" applyAlignment="1">
      <alignment/>
    </xf>
    <xf numFmtId="0" fontId="14" fillId="3" borderId="0" xfId="0" applyFont="1" applyFill="1" applyBorder="1" applyAlignment="1">
      <alignment horizontal="center" vertical="center" wrapText="1"/>
    </xf>
    <xf numFmtId="0" fontId="0" fillId="3" borderId="0" xfId="0" applyFill="1" applyAlignment="1">
      <alignment/>
    </xf>
    <xf numFmtId="0" fontId="1" fillId="3" borderId="0" xfId="0" applyFont="1" applyFill="1" applyBorder="1" applyAlignment="1">
      <alignment/>
    </xf>
    <xf numFmtId="0" fontId="0" fillId="3" borderId="0" xfId="0" applyFill="1" applyBorder="1" applyAlignment="1">
      <alignment horizontal="left" vertical="top" wrapText="1"/>
    </xf>
    <xf numFmtId="0" fontId="0" fillId="3" borderId="0" xfId="0" applyFill="1" applyBorder="1" applyAlignment="1">
      <alignment/>
    </xf>
    <xf numFmtId="0" fontId="0" fillId="3" borderId="0" xfId="0" applyFill="1" applyAlignment="1">
      <alignment horizontal="center" wrapText="1"/>
    </xf>
    <xf numFmtId="0" fontId="0" fillId="3" borderId="0" xfId="0" applyFill="1" applyBorder="1" applyAlignment="1">
      <alignment horizontal="left" wrapText="1"/>
    </xf>
    <xf numFmtId="0" fontId="0" fillId="3" borderId="0" xfId="0" applyFill="1" applyAlignment="1">
      <alignment/>
    </xf>
    <xf numFmtId="0" fontId="0" fillId="2" borderId="7" xfId="0" applyFill="1" applyBorder="1" applyAlignment="1">
      <alignment/>
    </xf>
    <xf numFmtId="0" fontId="15" fillId="2" borderId="7" xfId="0" applyFont="1" applyFill="1" applyBorder="1" applyAlignment="1">
      <alignment/>
    </xf>
    <xf numFmtId="0" fontId="0" fillId="4" borderId="8" xfId="0" applyFill="1" applyBorder="1" applyAlignment="1">
      <alignment horizontal="center" vertical="center" wrapText="1"/>
    </xf>
    <xf numFmtId="9" fontId="0" fillId="4" borderId="8" xfId="0" applyNumberFormat="1" applyFill="1" applyBorder="1" applyAlignment="1">
      <alignment horizontal="center" vertical="center" wrapText="1"/>
    </xf>
    <xf numFmtId="169" fontId="0" fillId="4" borderId="9" xfId="0" applyNumberFormat="1" applyFill="1" applyBorder="1" applyAlignment="1">
      <alignment horizontal="center" vertical="center" wrapText="1"/>
    </xf>
    <xf numFmtId="169" fontId="0" fillId="4" borderId="10" xfId="0" applyNumberFormat="1" applyFill="1" applyBorder="1" applyAlignment="1">
      <alignment horizontal="center" vertical="center" wrapText="1"/>
    </xf>
    <xf numFmtId="0" fontId="0" fillId="4" borderId="11"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6" fontId="0" fillId="4" borderId="9" xfId="0" applyNumberFormat="1" applyFill="1" applyBorder="1" applyAlignment="1">
      <alignment horizontal="center" vertical="center" wrapText="1"/>
    </xf>
    <xf numFmtId="0" fontId="0" fillId="4" borderId="11" xfId="0" applyFill="1" applyBorder="1" applyAlignment="1">
      <alignment horizontal="left" vertical="center" wrapText="1"/>
    </xf>
    <xf numFmtId="0" fontId="0" fillId="4" borderId="8" xfId="0" applyFill="1" applyBorder="1" applyAlignment="1">
      <alignment horizontal="left" vertical="center" wrapText="1"/>
    </xf>
    <xf numFmtId="0" fontId="1" fillId="5" borderId="14" xfId="0" applyFont="1" applyFill="1" applyBorder="1" applyAlignment="1">
      <alignment horizontal="center" wrapText="1"/>
    </xf>
    <xf numFmtId="0" fontId="1" fillId="5" borderId="15" xfId="0" applyFont="1" applyFill="1" applyBorder="1" applyAlignment="1">
      <alignment horizontal="center" wrapText="1"/>
    </xf>
    <xf numFmtId="0" fontId="1" fillId="5" borderId="16" xfId="0" applyFont="1" applyFill="1" applyBorder="1" applyAlignment="1">
      <alignment horizontal="center" wrapText="1"/>
    </xf>
    <xf numFmtId="0" fontId="0" fillId="6" borderId="17" xfId="0" applyFill="1" applyBorder="1" applyAlignment="1">
      <alignment horizontal="left" vertical="top" wrapText="1"/>
    </xf>
    <xf numFmtId="0" fontId="1" fillId="5" borderId="7" xfId="0" applyFont="1" applyFill="1" applyBorder="1" applyAlignment="1">
      <alignment horizontal="center" wrapText="1"/>
    </xf>
    <xf numFmtId="0" fontId="0" fillId="2" borderId="18" xfId="0" applyFill="1" applyBorder="1" applyAlignment="1">
      <alignment horizontal="center" vertical="center" wrapText="1"/>
    </xf>
    <xf numFmtId="0" fontId="0" fillId="2" borderId="14" xfId="0" applyFill="1" applyBorder="1" applyAlignment="1">
      <alignment horizontal="center" vertical="center" wrapText="1"/>
    </xf>
    <xf numFmtId="169" fontId="0" fillId="2" borderId="19" xfId="0" applyNumberFormat="1" applyFill="1" applyBorder="1" applyAlignment="1">
      <alignment horizontal="center" vertical="center" wrapText="1"/>
    </xf>
    <xf numFmtId="9" fontId="0" fillId="2" borderId="14" xfId="0" applyNumberFormat="1" applyFill="1" applyBorder="1" applyAlignment="1">
      <alignment horizontal="center" vertical="center" wrapText="1"/>
    </xf>
    <xf numFmtId="169" fontId="0" fillId="2" borderId="20" xfId="0" applyNumberFormat="1" applyFill="1" applyBorder="1" applyAlignment="1">
      <alignment horizontal="center" vertical="center" wrapText="1"/>
    </xf>
    <xf numFmtId="169" fontId="0" fillId="2" borderId="7" xfId="0" applyNumberFormat="1" applyFill="1" applyBorder="1" applyAlignment="1">
      <alignment horizontal="center" vertical="center" wrapText="1"/>
    </xf>
    <xf numFmtId="0" fontId="0" fillId="2" borderId="14" xfId="0" applyFill="1" applyBorder="1" applyAlignment="1">
      <alignment horizontal="left" vertical="center" wrapText="1"/>
    </xf>
    <xf numFmtId="0" fontId="0" fillId="2" borderId="21" xfId="0" applyFill="1" applyBorder="1" applyAlignment="1">
      <alignment/>
    </xf>
    <xf numFmtId="0" fontId="0" fillId="0" borderId="0" xfId="0" applyFill="1" applyAlignment="1">
      <alignment/>
    </xf>
    <xf numFmtId="0" fontId="1" fillId="0" borderId="0" xfId="0" applyFont="1" applyAlignment="1">
      <alignment/>
    </xf>
    <xf numFmtId="0" fontId="0" fillId="2" borderId="22" xfId="0" applyFill="1" applyBorder="1" applyAlignment="1">
      <alignment/>
    </xf>
    <xf numFmtId="0" fontId="0" fillId="2" borderId="23" xfId="0" applyFill="1" applyBorder="1" applyAlignment="1">
      <alignment/>
    </xf>
    <xf numFmtId="0" fontId="0" fillId="2" borderId="24" xfId="0" applyFill="1" applyBorder="1" applyAlignment="1">
      <alignment horizontal="center" vertical="center" wrapText="1"/>
    </xf>
    <xf numFmtId="0" fontId="0" fillId="3" borderId="8" xfId="0" applyFill="1" applyBorder="1" applyAlignment="1">
      <alignment horizontal="left" vertical="top" wrapText="1"/>
    </xf>
    <xf numFmtId="0" fontId="0" fillId="3" borderId="1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8" xfId="0" applyFill="1" applyBorder="1" applyAlignment="1">
      <alignment horizontal="center" vertical="center" wrapText="1"/>
    </xf>
    <xf numFmtId="0" fontId="1" fillId="0" borderId="0" xfId="0" applyFont="1" applyAlignment="1">
      <alignment vertical="top" wrapText="1"/>
    </xf>
    <xf numFmtId="0" fontId="1" fillId="0" borderId="0" xfId="0" applyFont="1" applyAlignment="1">
      <alignment vertical="top"/>
    </xf>
    <xf numFmtId="0" fontId="0" fillId="4" borderId="12" xfId="0" applyFill="1" applyBorder="1" applyAlignment="1">
      <alignment horizontal="left" vertical="top" wrapText="1"/>
    </xf>
    <xf numFmtId="0" fontId="0" fillId="4" borderId="8" xfId="0" applyFill="1" applyBorder="1" applyAlignment="1">
      <alignment horizontal="left" vertical="top" wrapText="1"/>
    </xf>
    <xf numFmtId="6" fontId="0" fillId="3" borderId="9" xfId="0" applyNumberFormat="1" applyFill="1" applyBorder="1" applyAlignment="1">
      <alignment horizontal="center" vertical="center" wrapText="1"/>
    </xf>
    <xf numFmtId="9" fontId="0" fillId="3" borderId="8" xfId="0" applyNumberFormat="1" applyFill="1" applyBorder="1" applyAlignment="1">
      <alignment horizontal="center" vertical="center" wrapText="1"/>
    </xf>
    <xf numFmtId="169" fontId="0" fillId="3" borderId="9" xfId="0" applyNumberFormat="1" applyFill="1" applyBorder="1" applyAlignment="1">
      <alignment horizontal="center" vertical="center" wrapText="1"/>
    </xf>
    <xf numFmtId="169" fontId="0" fillId="3" borderId="10" xfId="0" applyNumberFormat="1" applyFill="1" applyBorder="1" applyAlignment="1">
      <alignment horizontal="center" vertical="center" wrapText="1"/>
    </xf>
    <xf numFmtId="0" fontId="0" fillId="3" borderId="8" xfId="0" applyFill="1" applyBorder="1" applyAlignment="1">
      <alignment horizontal="left" vertical="center" wrapText="1"/>
    </xf>
    <xf numFmtId="0" fontId="0" fillId="3" borderId="25" xfId="0" applyFill="1" applyBorder="1" applyAlignment="1">
      <alignment horizontal="center" vertical="center" wrapText="1"/>
    </xf>
    <xf numFmtId="1" fontId="0" fillId="3" borderId="5" xfId="0" applyNumberFormat="1" applyFill="1" applyBorder="1" applyAlignment="1">
      <alignment horizontal="center" vertical="center"/>
    </xf>
    <xf numFmtId="169" fontId="0" fillId="3" borderId="26" xfId="0" applyNumberFormat="1" applyFont="1" applyFill="1" applyBorder="1" applyAlignment="1">
      <alignment horizontal="center" vertical="center" wrapText="1"/>
    </xf>
    <xf numFmtId="3" fontId="0" fillId="4" borderId="13" xfId="0" applyNumberFormat="1" applyFill="1" applyBorder="1" applyAlignment="1">
      <alignment horizontal="center" vertical="center" wrapText="1"/>
    </xf>
    <xf numFmtId="3" fontId="0" fillId="3" borderId="13" xfId="0" applyNumberFormat="1" applyFill="1" applyBorder="1" applyAlignment="1">
      <alignment horizontal="center" vertical="center" wrapText="1"/>
    </xf>
    <xf numFmtId="0" fontId="0" fillId="3" borderId="12" xfId="0" applyFill="1" applyBorder="1" applyAlignment="1">
      <alignment horizontal="left" vertical="top" wrapText="1"/>
    </xf>
    <xf numFmtId="0" fontId="1" fillId="3" borderId="12"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7" borderId="12" xfId="0" applyFont="1" applyFill="1" applyBorder="1" applyAlignment="1">
      <alignment horizontal="left" vertical="top" wrapText="1"/>
    </xf>
    <xf numFmtId="0" fontId="0" fillId="7" borderId="17" xfId="0" applyFill="1" applyBorder="1" applyAlignment="1">
      <alignment horizontal="left" vertical="top" wrapText="1"/>
    </xf>
    <xf numFmtId="0" fontId="0" fillId="7" borderId="27" xfId="0" applyFill="1" applyBorder="1" applyAlignment="1">
      <alignment horizontal="left" vertical="top" wrapText="1"/>
    </xf>
    <xf numFmtId="0" fontId="0" fillId="7" borderId="28" xfId="0" applyFill="1" applyBorder="1" applyAlignment="1">
      <alignment horizontal="left" vertical="top" wrapText="1"/>
    </xf>
    <xf numFmtId="0" fontId="0" fillId="7" borderId="22" xfId="0" applyFill="1" applyBorder="1" applyAlignment="1">
      <alignment horizontal="left" vertical="top" wrapText="1"/>
    </xf>
    <xf numFmtId="0" fontId="0" fillId="7" borderId="29" xfId="0" applyFill="1" applyBorder="1" applyAlignment="1">
      <alignment horizontal="center" vertical="center" wrapText="1"/>
    </xf>
    <xf numFmtId="0" fontId="0" fillId="7" borderId="26"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30" xfId="0" applyFill="1" applyBorder="1" applyAlignment="1">
      <alignment horizontal="center" vertical="center" wrapText="1"/>
    </xf>
    <xf numFmtId="0" fontId="0" fillId="7" borderId="27" xfId="0" applyFill="1" applyBorder="1" applyAlignment="1">
      <alignment horizontal="center" vertical="center" wrapText="1"/>
    </xf>
    <xf numFmtId="0" fontId="0" fillId="7" borderId="31" xfId="0" applyFill="1" applyBorder="1" applyAlignment="1">
      <alignment horizontal="center" vertical="center" wrapText="1"/>
    </xf>
    <xf numFmtId="0" fontId="0" fillId="7" borderId="22" xfId="0" applyFill="1" applyBorder="1" applyAlignment="1">
      <alignment horizontal="center" vertical="center" wrapText="1"/>
    </xf>
    <xf numFmtId="9" fontId="0" fillId="7" borderId="8" xfId="0" applyNumberFormat="1" applyFill="1" applyBorder="1" applyAlignment="1">
      <alignment horizontal="center" vertical="center" wrapText="1"/>
    </xf>
    <xf numFmtId="169" fontId="0" fillId="7" borderId="26" xfId="0" applyNumberFormat="1" applyFill="1" applyBorder="1" applyAlignment="1">
      <alignment horizontal="center" vertical="center" wrapText="1"/>
    </xf>
    <xf numFmtId="0" fontId="0" fillId="7" borderId="8" xfId="0" applyFill="1" applyBorder="1" applyAlignment="1">
      <alignment horizontal="center" vertical="center" wrapText="1"/>
    </xf>
    <xf numFmtId="169" fontId="0" fillId="7" borderId="10" xfId="0" applyNumberFormat="1" applyFill="1" applyBorder="1" applyAlignment="1">
      <alignment horizontal="center" vertical="center" wrapText="1"/>
    </xf>
    <xf numFmtId="0" fontId="0" fillId="7" borderId="27" xfId="0" applyFill="1" applyBorder="1" applyAlignment="1">
      <alignment horizontal="left" vertical="center" wrapText="1"/>
    </xf>
    <xf numFmtId="169" fontId="0" fillId="7" borderId="31" xfId="0" applyNumberFormat="1" applyFill="1" applyBorder="1" applyAlignment="1">
      <alignment horizontal="center" vertical="center" wrapText="1"/>
    </xf>
    <xf numFmtId="0" fontId="0" fillId="7" borderId="22" xfId="0" applyFill="1" applyBorder="1" applyAlignment="1">
      <alignment horizontal="left" vertical="center" wrapText="1"/>
    </xf>
    <xf numFmtId="9" fontId="0" fillId="7" borderId="27" xfId="0" applyNumberFormat="1" applyFill="1" applyBorder="1" applyAlignment="1">
      <alignment horizontal="center" vertical="center" wrapText="1"/>
    </xf>
    <xf numFmtId="0" fontId="1" fillId="8" borderId="12" xfId="0" applyFont="1" applyFill="1" applyBorder="1" applyAlignment="1">
      <alignment horizontal="left" vertical="top" wrapText="1"/>
    </xf>
    <xf numFmtId="0" fontId="0" fillId="8" borderId="17" xfId="0" applyFill="1" applyBorder="1" applyAlignment="1">
      <alignment horizontal="left" vertical="top" wrapText="1"/>
    </xf>
    <xf numFmtId="0" fontId="0" fillId="8" borderId="27" xfId="0" applyFill="1" applyBorder="1" applyAlignment="1">
      <alignment horizontal="left" vertical="top" wrapText="1"/>
    </xf>
    <xf numFmtId="0" fontId="0" fillId="8" borderId="29" xfId="0" applyFill="1" applyBorder="1" applyAlignment="1">
      <alignment horizontal="center" vertical="center" wrapText="1"/>
    </xf>
    <xf numFmtId="0" fontId="0" fillId="8" borderId="26"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30" xfId="0" applyFill="1" applyBorder="1" applyAlignment="1">
      <alignment horizontal="center" vertical="center" wrapText="1"/>
    </xf>
    <xf numFmtId="0" fontId="0" fillId="8" borderId="27"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8" xfId="0" applyFill="1" applyBorder="1" applyAlignment="1">
      <alignment horizontal="center" vertical="center" wrapText="1"/>
    </xf>
    <xf numFmtId="9" fontId="0" fillId="8" borderId="8" xfId="0" applyNumberFormat="1" applyFill="1" applyBorder="1" applyAlignment="1">
      <alignment horizontal="center" vertical="center" wrapText="1"/>
    </xf>
    <xf numFmtId="169" fontId="0" fillId="8" borderId="26" xfId="0" applyNumberFormat="1" applyFill="1" applyBorder="1" applyAlignment="1">
      <alignment horizontal="center" vertical="center" wrapText="1"/>
    </xf>
    <xf numFmtId="169" fontId="0" fillId="8" borderId="10" xfId="0" applyNumberFormat="1" applyFill="1" applyBorder="1" applyAlignment="1">
      <alignment horizontal="center" vertical="center" wrapText="1"/>
    </xf>
    <xf numFmtId="3" fontId="0" fillId="8" borderId="13" xfId="0" applyNumberFormat="1" applyFill="1" applyBorder="1" applyAlignment="1">
      <alignment horizontal="center" vertical="center" wrapText="1"/>
    </xf>
    <xf numFmtId="0" fontId="0" fillId="8" borderId="27" xfId="0" applyFill="1" applyBorder="1" applyAlignment="1">
      <alignment horizontal="left" vertical="center" wrapText="1"/>
    </xf>
    <xf numFmtId="9" fontId="0" fillId="8" borderId="27" xfId="0" applyNumberFormat="1" applyFill="1" applyBorder="1" applyAlignment="1">
      <alignment horizontal="center" vertical="center" wrapText="1"/>
    </xf>
    <xf numFmtId="0" fontId="1" fillId="9" borderId="32" xfId="0" applyFont="1" applyFill="1" applyBorder="1" applyAlignment="1">
      <alignment horizontal="left" vertical="top" wrapText="1"/>
    </xf>
    <xf numFmtId="0" fontId="0" fillId="9" borderId="12" xfId="0" applyFill="1" applyBorder="1" applyAlignment="1">
      <alignment horizontal="left" vertical="top" wrapText="1"/>
    </xf>
    <xf numFmtId="0" fontId="0" fillId="9" borderId="27" xfId="0" applyFont="1" applyFill="1" applyBorder="1" applyAlignment="1">
      <alignment horizontal="left" vertical="top" wrapText="1"/>
    </xf>
    <xf numFmtId="0" fontId="0" fillId="9" borderId="17" xfId="0" applyFill="1" applyBorder="1" applyAlignment="1">
      <alignment horizontal="left" vertical="top" wrapText="1"/>
    </xf>
    <xf numFmtId="0" fontId="16" fillId="9" borderId="17" xfId="0" applyFont="1" applyFill="1" applyBorder="1" applyAlignment="1">
      <alignment horizontal="left" vertical="top" wrapText="1"/>
    </xf>
    <xf numFmtId="1" fontId="0" fillId="9" borderId="27" xfId="0" applyNumberFormat="1" applyFill="1" applyBorder="1" applyAlignment="1">
      <alignment horizontal="center" vertical="center"/>
    </xf>
    <xf numFmtId="0" fontId="0" fillId="9" borderId="11" xfId="0" applyFill="1" applyBorder="1" applyAlignment="1">
      <alignment horizontal="center" vertical="center"/>
    </xf>
    <xf numFmtId="0" fontId="0" fillId="9" borderId="8" xfId="0" applyFill="1" applyBorder="1" applyAlignment="1">
      <alignment horizontal="center" vertical="center"/>
    </xf>
    <xf numFmtId="0" fontId="0" fillId="9" borderId="13" xfId="0" applyFill="1" applyBorder="1" applyAlignment="1">
      <alignment horizontal="center" vertical="center"/>
    </xf>
    <xf numFmtId="0" fontId="0" fillId="9" borderId="9" xfId="0" applyFill="1" applyBorder="1" applyAlignment="1">
      <alignment horizontal="center" vertical="center"/>
    </xf>
    <xf numFmtId="0" fontId="0" fillId="9" borderId="12" xfId="0" applyFill="1" applyBorder="1" applyAlignment="1">
      <alignment horizontal="center" vertical="center"/>
    </xf>
    <xf numFmtId="0" fontId="0" fillId="9" borderId="8" xfId="0" applyFill="1" applyBorder="1" applyAlignment="1">
      <alignment horizontal="center" vertical="center" wrapText="1"/>
    </xf>
    <xf numFmtId="9" fontId="0" fillId="9" borderId="8" xfId="0" applyNumberFormat="1" applyFill="1" applyBorder="1" applyAlignment="1">
      <alignment horizontal="center" vertical="center" wrapText="1"/>
    </xf>
    <xf numFmtId="169" fontId="0" fillId="9" borderId="9" xfId="0" applyNumberFormat="1" applyFill="1" applyBorder="1" applyAlignment="1">
      <alignment horizontal="center" vertical="center" wrapText="1"/>
    </xf>
    <xf numFmtId="169" fontId="0" fillId="9" borderId="10" xfId="0" applyNumberFormat="1" applyFill="1" applyBorder="1" applyAlignment="1">
      <alignment horizontal="center" vertical="center" wrapText="1"/>
    </xf>
    <xf numFmtId="0" fontId="0" fillId="9" borderId="8" xfId="0" applyFill="1" applyBorder="1" applyAlignment="1">
      <alignment horizontal="left" vertical="top" wrapText="1"/>
    </xf>
    <xf numFmtId="0" fontId="0" fillId="9" borderId="29" xfId="0" applyFill="1" applyBorder="1" applyAlignment="1">
      <alignment horizontal="center" vertical="center"/>
    </xf>
    <xf numFmtId="0" fontId="0" fillId="9" borderId="27" xfId="0" applyFill="1" applyBorder="1" applyAlignment="1">
      <alignment horizontal="center" vertical="center"/>
    </xf>
    <xf numFmtId="0" fontId="0" fillId="9" borderId="30" xfId="0" applyFill="1" applyBorder="1" applyAlignment="1">
      <alignment horizontal="center" vertical="center"/>
    </xf>
    <xf numFmtId="0" fontId="0" fillId="9" borderId="26" xfId="0" applyFill="1" applyBorder="1" applyAlignment="1">
      <alignment horizontal="center" vertical="center"/>
    </xf>
    <xf numFmtId="0" fontId="0" fillId="9" borderId="17" xfId="0" applyFill="1" applyBorder="1" applyAlignment="1">
      <alignment horizontal="center" vertical="center"/>
    </xf>
    <xf numFmtId="0" fontId="0" fillId="9" borderId="27" xfId="0" applyFill="1" applyBorder="1" applyAlignment="1">
      <alignment horizontal="center" vertical="center" wrapText="1"/>
    </xf>
    <xf numFmtId="0" fontId="0" fillId="9" borderId="27" xfId="0" applyFill="1" applyBorder="1" applyAlignment="1">
      <alignment horizontal="left" vertical="top" wrapText="1"/>
    </xf>
    <xf numFmtId="0" fontId="0" fillId="8" borderId="12" xfId="0" applyFill="1" applyBorder="1" applyAlignment="1">
      <alignment horizontal="center" vertical="center" wrapText="1"/>
    </xf>
    <xf numFmtId="169" fontId="0" fillId="9" borderId="13" xfId="0" applyNumberFormat="1" applyFill="1" applyBorder="1" applyAlignment="1">
      <alignment horizontal="center" vertical="center" wrapText="1"/>
    </xf>
    <xf numFmtId="0" fontId="1" fillId="6" borderId="12" xfId="0" applyFont="1" applyFill="1" applyBorder="1" applyAlignment="1">
      <alignment horizontal="left" vertical="top" wrapText="1"/>
    </xf>
    <xf numFmtId="0" fontId="0" fillId="6" borderId="27" xfId="0" applyFill="1" applyBorder="1" applyAlignment="1">
      <alignment horizontal="left" vertical="top" wrapText="1"/>
    </xf>
    <xf numFmtId="0" fontId="0" fillId="9" borderId="32" xfId="0" applyFont="1" applyFill="1" applyBorder="1" applyAlignment="1">
      <alignment horizontal="left" vertical="top" wrapText="1"/>
    </xf>
    <xf numFmtId="0" fontId="0" fillId="2" borderId="33" xfId="0" applyFill="1" applyBorder="1" applyAlignment="1">
      <alignment horizontal="center" vertical="center" wrapText="1"/>
    </xf>
    <xf numFmtId="3" fontId="0" fillId="4" borderId="34" xfId="0" applyNumberFormat="1" applyFill="1" applyBorder="1" applyAlignment="1">
      <alignment horizontal="center" vertical="center" wrapText="1"/>
    </xf>
    <xf numFmtId="1" fontId="0" fillId="4" borderId="34" xfId="0" applyNumberFormat="1" applyFill="1" applyBorder="1" applyAlignment="1">
      <alignment horizontal="center" vertical="center" wrapText="1"/>
    </xf>
    <xf numFmtId="1" fontId="0" fillId="7" borderId="34" xfId="0" applyNumberFormat="1" applyFill="1" applyBorder="1" applyAlignment="1">
      <alignment horizontal="center" vertical="center" wrapText="1"/>
    </xf>
    <xf numFmtId="1" fontId="0" fillId="7" borderId="35" xfId="0" applyNumberFormat="1" applyFill="1" applyBorder="1" applyAlignment="1">
      <alignment horizontal="center" vertical="center" wrapText="1"/>
    </xf>
    <xf numFmtId="1" fontId="0" fillId="8" borderId="13" xfId="0" applyNumberFormat="1" applyFill="1" applyBorder="1" applyAlignment="1">
      <alignment horizontal="center" vertical="center" wrapText="1"/>
    </xf>
    <xf numFmtId="1" fontId="0" fillId="8" borderId="34" xfId="0" applyNumberFormat="1" applyFill="1" applyBorder="1" applyAlignment="1">
      <alignment horizontal="center" vertical="center" wrapText="1"/>
    </xf>
    <xf numFmtId="3" fontId="0" fillId="7" borderId="30" xfId="0" applyNumberFormat="1" applyFill="1" applyBorder="1" applyAlignment="1">
      <alignment horizontal="center" vertical="center" wrapText="1"/>
    </xf>
    <xf numFmtId="3" fontId="0" fillId="7" borderId="13" xfId="0" applyNumberFormat="1" applyFill="1" applyBorder="1" applyAlignment="1">
      <alignment horizontal="center" vertical="center" wrapText="1"/>
    </xf>
    <xf numFmtId="1" fontId="0" fillId="7" borderId="34" xfId="20" applyNumberFormat="1" applyFont="1" applyFill="1" applyBorder="1" applyAlignment="1">
      <alignment horizontal="center" vertical="center" wrapText="1"/>
    </xf>
    <xf numFmtId="0" fontId="0" fillId="6" borderId="27" xfId="0" applyFont="1" applyFill="1" applyBorder="1" applyAlignment="1">
      <alignment horizontal="left" vertical="top" wrapText="1"/>
    </xf>
    <xf numFmtId="0" fontId="0" fillId="6" borderId="27" xfId="0" applyFill="1" applyBorder="1" applyAlignment="1">
      <alignment vertical="top" wrapText="1"/>
    </xf>
    <xf numFmtId="0" fontId="0" fillId="2" borderId="36" xfId="0" applyFill="1" applyBorder="1" applyAlignment="1">
      <alignment vertical="top" wrapText="1"/>
    </xf>
    <xf numFmtId="0" fontId="0" fillId="6" borderId="0" xfId="0" applyFont="1" applyFill="1" applyAlignment="1">
      <alignment vertical="top" wrapText="1"/>
    </xf>
    <xf numFmtId="0" fontId="0" fillId="6" borderId="17" xfId="0" applyFont="1" applyFill="1" applyBorder="1" applyAlignment="1">
      <alignment horizontal="left" vertical="top" wrapText="1"/>
    </xf>
    <xf numFmtId="0" fontId="11" fillId="10" borderId="37" xfId="0" applyFont="1" applyFill="1" applyBorder="1" applyAlignment="1">
      <alignment horizontal="center" wrapText="1"/>
    </xf>
    <xf numFmtId="3" fontId="0" fillId="2" borderId="7" xfId="0" applyNumberFormat="1" applyFill="1" applyBorder="1" applyAlignment="1">
      <alignment/>
    </xf>
    <xf numFmtId="3" fontId="1" fillId="5" borderId="36" xfId="0" applyNumberFormat="1" applyFont="1" applyFill="1" applyBorder="1" applyAlignment="1">
      <alignment horizontal="center" wrapText="1"/>
    </xf>
    <xf numFmtId="3" fontId="0" fillId="2" borderId="19" xfId="0" applyNumberFormat="1" applyFill="1" applyBorder="1" applyAlignment="1">
      <alignment horizontal="center" vertical="center" wrapText="1"/>
    </xf>
    <xf numFmtId="3" fontId="0" fillId="2" borderId="18" xfId="0" applyNumberFormat="1" applyFill="1" applyBorder="1" applyAlignment="1">
      <alignment horizontal="center" vertical="center" wrapText="1"/>
    </xf>
    <xf numFmtId="3" fontId="0" fillId="3" borderId="11" xfId="0" applyNumberFormat="1" applyFill="1" applyBorder="1" applyAlignment="1">
      <alignment horizontal="center" vertical="center" wrapText="1"/>
    </xf>
    <xf numFmtId="3" fontId="0" fillId="3" borderId="9" xfId="0" applyNumberFormat="1" applyFill="1" applyBorder="1" applyAlignment="1">
      <alignment horizontal="center" vertical="center" wrapText="1"/>
    </xf>
    <xf numFmtId="3" fontId="0" fillId="4" borderId="11" xfId="0" applyNumberFormat="1" applyFill="1" applyBorder="1" applyAlignment="1">
      <alignment horizontal="center" vertical="center" wrapText="1"/>
    </xf>
    <xf numFmtId="3" fontId="0" fillId="4" borderId="9" xfId="0" applyNumberFormat="1" applyFill="1" applyBorder="1" applyAlignment="1">
      <alignment horizontal="center" vertical="center" wrapText="1"/>
    </xf>
    <xf numFmtId="3" fontId="0" fillId="7" borderId="29" xfId="0" applyNumberFormat="1" applyFill="1" applyBorder="1" applyAlignment="1">
      <alignment horizontal="center" vertical="center" wrapText="1"/>
    </xf>
    <xf numFmtId="3" fontId="0" fillId="7" borderId="26" xfId="0" applyNumberFormat="1" applyFill="1" applyBorder="1" applyAlignment="1">
      <alignment horizontal="center" vertical="center" wrapText="1"/>
    </xf>
    <xf numFmtId="3" fontId="0" fillId="0" borderId="0" xfId="0" applyNumberFormat="1" applyAlignment="1">
      <alignment vertical="top" wrapText="1"/>
    </xf>
    <xf numFmtId="3" fontId="0" fillId="0" borderId="0" xfId="0" applyNumberFormat="1" applyAlignment="1">
      <alignment vertical="top"/>
    </xf>
    <xf numFmtId="3" fontId="0" fillId="0" borderId="0" xfId="0" applyNumberFormat="1" applyAlignment="1">
      <alignment/>
    </xf>
    <xf numFmtId="0" fontId="0" fillId="2" borderId="38" xfId="0" applyFill="1" applyBorder="1" applyAlignment="1">
      <alignment horizontal="center" vertical="center" wrapText="1"/>
    </xf>
    <xf numFmtId="0" fontId="0" fillId="2" borderId="39" xfId="0" applyFill="1" applyBorder="1" applyAlignment="1">
      <alignment/>
    </xf>
    <xf numFmtId="0" fontId="11" fillId="2" borderId="23" xfId="0" applyFont="1" applyFill="1" applyBorder="1" applyAlignment="1">
      <alignment horizontal="center" wrapText="1"/>
    </xf>
    <xf numFmtId="0" fontId="12" fillId="5" borderId="23" xfId="0" applyFont="1" applyFill="1" applyBorder="1" applyAlignment="1">
      <alignment/>
    </xf>
    <xf numFmtId="168" fontId="0" fillId="3" borderId="27" xfId="0" applyNumberFormat="1" applyFill="1" applyBorder="1" applyAlignment="1">
      <alignment horizontal="center" vertical="center"/>
    </xf>
    <xf numFmtId="0" fontId="0" fillId="2" borderId="40" xfId="0" applyFill="1" applyBorder="1" applyAlignment="1">
      <alignment horizontal="center" vertical="center" wrapText="1"/>
    </xf>
    <xf numFmtId="0" fontId="10" fillId="3" borderId="0" xfId="0" applyFont="1" applyFill="1" applyAlignment="1">
      <alignment horizontal="left" vertical="top"/>
    </xf>
    <xf numFmtId="0" fontId="0" fillId="3" borderId="0" xfId="0" applyFill="1" applyAlignment="1">
      <alignment horizontal="left" vertical="top"/>
    </xf>
    <xf numFmtId="0" fontId="11" fillId="2" borderId="41" xfId="0" applyFont="1" applyFill="1" applyBorder="1" applyAlignment="1">
      <alignment horizontal="center" wrapText="1"/>
    </xf>
    <xf numFmtId="0" fontId="19" fillId="0" borderId="0" xfId="0" applyFont="1" applyAlignment="1">
      <alignment/>
    </xf>
    <xf numFmtId="0" fontId="0" fillId="6" borderId="27" xfId="0" applyFill="1" applyBorder="1" applyAlignment="1">
      <alignment horizontal="center" vertical="center" wrapText="1"/>
    </xf>
    <xf numFmtId="169" fontId="0" fillId="6" borderId="27" xfId="0" applyNumberFormat="1" applyFill="1" applyBorder="1" applyAlignment="1">
      <alignment horizontal="center" vertical="center" wrapText="1"/>
    </xf>
    <xf numFmtId="0" fontId="0" fillId="6" borderId="17" xfId="0" applyFill="1" applyBorder="1" applyAlignment="1">
      <alignment horizontal="center" vertical="center" wrapText="1"/>
    </xf>
    <xf numFmtId="0" fontId="0" fillId="6" borderId="29" xfId="0" applyFill="1" applyBorder="1" applyAlignment="1">
      <alignment horizontal="center" vertical="center" wrapText="1"/>
    </xf>
    <xf numFmtId="0" fontId="0" fillId="2" borderId="36" xfId="0" applyFill="1" applyBorder="1" applyAlignment="1">
      <alignment horizontal="center" vertical="center" wrapText="1"/>
    </xf>
    <xf numFmtId="169" fontId="0" fillId="7" borderId="29" xfId="0" applyNumberFormat="1" applyFill="1" applyBorder="1" applyAlignment="1">
      <alignment horizontal="center" vertical="center" wrapText="1"/>
    </xf>
    <xf numFmtId="169" fontId="0" fillId="7" borderId="42" xfId="0" applyNumberFormat="1" applyFill="1" applyBorder="1" applyAlignment="1">
      <alignment horizontal="center" vertical="center" wrapText="1"/>
    </xf>
    <xf numFmtId="169" fontId="0" fillId="8" borderId="29" xfId="0" applyNumberFormat="1" applyFill="1" applyBorder="1" applyAlignment="1">
      <alignment horizontal="center" vertical="center" wrapText="1"/>
    </xf>
    <xf numFmtId="169" fontId="0" fillId="9" borderId="11" xfId="0" applyNumberFormat="1" applyFill="1" applyBorder="1" applyAlignment="1">
      <alignment horizontal="center" vertical="center" wrapText="1"/>
    </xf>
    <xf numFmtId="169" fontId="0" fillId="6" borderId="27" xfId="0" applyNumberFormat="1" applyFont="1" applyFill="1" applyBorder="1" applyAlignment="1">
      <alignment horizontal="center" vertical="center" wrapText="1"/>
    </xf>
    <xf numFmtId="0" fontId="1" fillId="0" borderId="0" xfId="0" applyFont="1" applyBorder="1" applyAlignment="1">
      <alignment horizontal="center"/>
    </xf>
    <xf numFmtId="0" fontId="0" fillId="3" borderId="39" xfId="0" applyFill="1" applyBorder="1" applyAlignment="1">
      <alignment/>
    </xf>
    <xf numFmtId="0" fontId="0" fillId="3" borderId="0" xfId="0" applyFill="1" applyBorder="1" applyAlignment="1">
      <alignment/>
    </xf>
    <xf numFmtId="0" fontId="1" fillId="3" borderId="37" xfId="0" applyFont="1" applyFill="1" applyBorder="1" applyAlignment="1">
      <alignment/>
    </xf>
    <xf numFmtId="0" fontId="4" fillId="3" borderId="43" xfId="0" applyFont="1" applyFill="1" applyBorder="1" applyAlignment="1">
      <alignment/>
    </xf>
    <xf numFmtId="1" fontId="0" fillId="4" borderId="5" xfId="0" applyNumberFormat="1" applyFill="1" applyBorder="1" applyAlignment="1">
      <alignment horizontal="center" vertical="center"/>
    </xf>
    <xf numFmtId="169" fontId="0" fillId="4" borderId="26" xfId="0" applyNumberFormat="1" applyFont="1" applyFill="1" applyBorder="1" applyAlignment="1">
      <alignment horizontal="center" vertical="center" wrapText="1"/>
    </xf>
    <xf numFmtId="168" fontId="0" fillId="4" borderId="27" xfId="0" applyNumberFormat="1" applyFill="1" applyBorder="1" applyAlignment="1">
      <alignment horizontal="center" vertical="center"/>
    </xf>
    <xf numFmtId="1" fontId="0" fillId="7" borderId="5" xfId="0" applyNumberFormat="1" applyFill="1" applyBorder="1" applyAlignment="1">
      <alignment horizontal="center" vertical="center"/>
    </xf>
    <xf numFmtId="169" fontId="0" fillId="7" borderId="26" xfId="0" applyNumberFormat="1" applyFont="1" applyFill="1" applyBorder="1" applyAlignment="1">
      <alignment horizontal="center" vertical="center" wrapText="1"/>
    </xf>
    <xf numFmtId="168" fontId="0" fillId="7" borderId="27" xfId="0" applyNumberFormat="1" applyFill="1" applyBorder="1" applyAlignment="1">
      <alignment horizontal="center" vertical="center"/>
    </xf>
    <xf numFmtId="1" fontId="0" fillId="8" borderId="5" xfId="0" applyNumberFormat="1" applyFill="1" applyBorder="1" applyAlignment="1">
      <alignment horizontal="center" vertical="center"/>
    </xf>
    <xf numFmtId="169" fontId="0" fillId="8" borderId="26" xfId="0" applyNumberFormat="1" applyFont="1" applyFill="1" applyBorder="1" applyAlignment="1">
      <alignment horizontal="center" vertical="center" wrapText="1"/>
    </xf>
    <xf numFmtId="168" fontId="0" fillId="8" borderId="27" xfId="0" applyNumberFormat="1" applyFill="1" applyBorder="1" applyAlignment="1">
      <alignment horizontal="center" vertical="center"/>
    </xf>
    <xf numFmtId="1" fontId="0" fillId="9" borderId="5" xfId="0" applyNumberFormat="1" applyFill="1" applyBorder="1" applyAlignment="1">
      <alignment horizontal="center" vertical="center"/>
    </xf>
    <xf numFmtId="169" fontId="0" fillId="9" borderId="26" xfId="0" applyNumberFormat="1" applyFont="1" applyFill="1" applyBorder="1" applyAlignment="1">
      <alignment horizontal="center" vertical="center" wrapText="1"/>
    </xf>
    <xf numFmtId="168" fontId="0" fillId="9" borderId="27" xfId="0" applyNumberFormat="1" applyFill="1" applyBorder="1" applyAlignment="1">
      <alignment horizontal="center" vertical="center"/>
    </xf>
    <xf numFmtId="1" fontId="0" fillId="6" borderId="5" xfId="0" applyNumberFormat="1" applyFill="1" applyBorder="1" applyAlignment="1">
      <alignment horizontal="center" vertical="center"/>
    </xf>
    <xf numFmtId="169" fontId="0" fillId="6" borderId="26" xfId="0" applyNumberFormat="1" applyFont="1" applyFill="1" applyBorder="1" applyAlignment="1">
      <alignment horizontal="center" vertical="center" wrapText="1"/>
    </xf>
    <xf numFmtId="168" fontId="0" fillId="6" borderId="27" xfId="0" applyNumberFormat="1" applyFill="1" applyBorder="1" applyAlignment="1">
      <alignment horizontal="center" vertical="center"/>
    </xf>
    <xf numFmtId="169" fontId="0" fillId="3" borderId="17" xfId="0" applyNumberFormat="1" applyFill="1" applyBorder="1" applyAlignment="1">
      <alignment horizontal="center" vertical="center"/>
    </xf>
    <xf numFmtId="169" fontId="0" fillId="4" borderId="17" xfId="0" applyNumberFormat="1" applyFill="1" applyBorder="1" applyAlignment="1">
      <alignment horizontal="center" vertical="center"/>
    </xf>
    <xf numFmtId="169" fontId="0" fillId="7" borderId="17" xfId="0" applyNumberFormat="1" applyFill="1" applyBorder="1" applyAlignment="1">
      <alignment horizontal="center" vertical="center"/>
    </xf>
    <xf numFmtId="169" fontId="0" fillId="8" borderId="17" xfId="0" applyNumberFormat="1" applyFill="1" applyBorder="1" applyAlignment="1">
      <alignment horizontal="center" vertical="center"/>
    </xf>
    <xf numFmtId="169" fontId="0" fillId="9" borderId="17" xfId="0" applyNumberFormat="1" applyFill="1" applyBorder="1" applyAlignment="1">
      <alignment horizontal="center" vertical="center"/>
    </xf>
    <xf numFmtId="169" fontId="0" fillId="6" borderId="17" xfId="0" applyNumberFormat="1" applyFill="1" applyBorder="1" applyAlignment="1">
      <alignment horizontal="center" vertical="center"/>
    </xf>
    <xf numFmtId="0" fontId="1" fillId="0" borderId="0" xfId="0" applyFont="1" applyBorder="1" applyAlignment="1">
      <alignment vertical="top" wrapText="1"/>
    </xf>
    <xf numFmtId="0" fontId="1" fillId="11" borderId="12" xfId="0" applyFont="1" applyFill="1" applyBorder="1" applyAlignment="1">
      <alignment horizontal="left" vertical="top" wrapText="1"/>
    </xf>
    <xf numFmtId="0" fontId="0" fillId="11" borderId="17" xfId="0" applyFill="1" applyBorder="1" applyAlignment="1">
      <alignment horizontal="left" vertical="top" wrapText="1"/>
    </xf>
    <xf numFmtId="0" fontId="0" fillId="11" borderId="27" xfId="0" applyFill="1" applyBorder="1" applyAlignment="1">
      <alignment horizontal="left" vertical="top" wrapText="1"/>
    </xf>
    <xf numFmtId="0" fontId="0" fillId="11" borderId="27" xfId="0" applyFill="1" applyBorder="1" applyAlignment="1">
      <alignment horizontal="center" vertical="center" wrapText="1"/>
    </xf>
    <xf numFmtId="169" fontId="0" fillId="11" borderId="29" xfId="0" applyNumberFormat="1" applyFill="1" applyBorder="1" applyAlignment="1">
      <alignment horizontal="center" vertical="center" wrapText="1"/>
    </xf>
    <xf numFmtId="169" fontId="0" fillId="11" borderId="26" xfId="0" applyNumberFormat="1" applyFill="1" applyBorder="1" applyAlignment="1">
      <alignment horizontal="center" vertical="center" wrapText="1"/>
    </xf>
    <xf numFmtId="9" fontId="0" fillId="11" borderId="27" xfId="0" applyNumberFormat="1" applyFill="1" applyBorder="1" applyAlignment="1">
      <alignment horizontal="center" vertical="center" wrapText="1"/>
    </xf>
    <xf numFmtId="0" fontId="0" fillId="11" borderId="27" xfId="0" applyFill="1" applyBorder="1" applyAlignment="1">
      <alignment horizontal="left" vertical="center" wrapText="1"/>
    </xf>
    <xf numFmtId="0" fontId="0" fillId="2" borderId="44" xfId="0" applyFill="1" applyBorder="1" applyAlignment="1">
      <alignment horizontal="center" vertical="center" wrapText="1"/>
    </xf>
    <xf numFmtId="169" fontId="0" fillId="11" borderId="27" xfId="0" applyNumberFormat="1" applyFill="1" applyBorder="1" applyAlignment="1">
      <alignment horizontal="center" vertical="center" wrapText="1"/>
    </xf>
    <xf numFmtId="49" fontId="0" fillId="11" borderId="27" xfId="0" applyNumberFormat="1" applyFill="1" applyBorder="1" applyAlignment="1">
      <alignment horizontal="center" vertical="center" wrapText="1"/>
    </xf>
    <xf numFmtId="0" fontId="0" fillId="11" borderId="27" xfId="0" applyFill="1" applyBorder="1" applyAlignment="1">
      <alignment/>
    </xf>
    <xf numFmtId="49" fontId="2" fillId="11" borderId="27" xfId="20" applyNumberFormat="1" applyFill="1" applyBorder="1" applyAlignment="1">
      <alignment horizontal="center" vertical="center" wrapText="1"/>
    </xf>
    <xf numFmtId="0" fontId="0" fillId="11" borderId="27" xfId="0" applyFill="1" applyBorder="1" applyAlignment="1">
      <alignment vertical="top" wrapText="1"/>
    </xf>
    <xf numFmtId="0" fontId="0" fillId="2" borderId="27" xfId="0" applyFill="1" applyBorder="1" applyAlignment="1">
      <alignment horizontal="center" vertical="center" wrapText="1"/>
    </xf>
    <xf numFmtId="0" fontId="0" fillId="11" borderId="27" xfId="15" applyNumberFormat="1" applyFill="1" applyBorder="1" applyAlignment="1">
      <alignment horizontal="center" vertical="center" wrapText="1"/>
    </xf>
    <xf numFmtId="0" fontId="0" fillId="11" borderId="27" xfId="15" applyNumberFormat="1" applyFont="1" applyFill="1" applyBorder="1" applyAlignment="1">
      <alignment horizontal="center" vertical="center" wrapText="1"/>
    </xf>
    <xf numFmtId="0" fontId="0" fillId="11" borderId="27" xfId="15" applyNumberFormat="1" applyFont="1" applyFill="1" applyBorder="1" applyAlignment="1" quotePrefix="1">
      <alignment horizontal="center" vertical="center" wrapText="1"/>
    </xf>
    <xf numFmtId="49" fontId="0" fillId="11" borderId="26" xfId="0" applyNumberFormat="1" applyFill="1" applyBorder="1" applyAlignment="1">
      <alignment horizontal="center" vertical="center" wrapText="1"/>
    </xf>
    <xf numFmtId="0" fontId="0" fillId="0" borderId="0" xfId="0" applyFont="1" applyAlignment="1">
      <alignment/>
    </xf>
    <xf numFmtId="0" fontId="0" fillId="0" borderId="0" xfId="0" applyAlignment="1">
      <alignment/>
    </xf>
    <xf numFmtId="0" fontId="0" fillId="0" borderId="0" xfId="20" applyFont="1" applyAlignment="1">
      <alignment/>
    </xf>
    <xf numFmtId="49" fontId="0" fillId="0" borderId="0" xfId="20" applyNumberFormat="1" applyFont="1" applyAlignment="1">
      <alignment/>
    </xf>
    <xf numFmtId="0" fontId="2" fillId="0" borderId="0" xfId="20" applyFill="1" applyAlignment="1">
      <alignment/>
    </xf>
    <xf numFmtId="0" fontId="0" fillId="8" borderId="13" xfId="0" applyNumberFormat="1" applyFill="1" applyBorder="1" applyAlignment="1">
      <alignment horizontal="center" vertical="center" wrapText="1"/>
    </xf>
    <xf numFmtId="0" fontId="0" fillId="8" borderId="27" xfId="0" applyFont="1" applyFill="1" applyBorder="1" applyAlignment="1">
      <alignment horizontal="left" vertical="top" wrapText="1"/>
    </xf>
    <xf numFmtId="169" fontId="0" fillId="8" borderId="27" xfId="0" applyNumberFormat="1" applyFill="1" applyBorder="1" applyAlignment="1">
      <alignment horizontal="center" vertical="center" wrapText="1"/>
    </xf>
    <xf numFmtId="1" fontId="0" fillId="11" borderId="6" xfId="0" applyNumberFormat="1" applyFill="1" applyBorder="1" applyAlignment="1">
      <alignment horizontal="center" vertical="center"/>
    </xf>
    <xf numFmtId="169" fontId="0" fillId="11" borderId="31" xfId="0" applyNumberFormat="1" applyFont="1" applyFill="1" applyBorder="1" applyAlignment="1">
      <alignment horizontal="center" vertical="center" wrapText="1"/>
    </xf>
    <xf numFmtId="169" fontId="0" fillId="11" borderId="28" xfId="0" applyNumberFormat="1" applyFill="1" applyBorder="1" applyAlignment="1">
      <alignment horizontal="center" vertical="center"/>
    </xf>
    <xf numFmtId="0" fontId="14" fillId="3" borderId="39" xfId="0" applyFont="1" applyFill="1" applyBorder="1" applyAlignment="1">
      <alignment horizontal="left" vertical="center" wrapText="1"/>
    </xf>
    <xf numFmtId="0" fontId="14" fillId="3" borderId="39" xfId="0" applyFont="1" applyFill="1" applyBorder="1" applyAlignment="1">
      <alignment horizontal="left"/>
    </xf>
    <xf numFmtId="169" fontId="0" fillId="2" borderId="16" xfId="0" applyNumberFormat="1" applyFill="1" applyBorder="1" applyAlignment="1">
      <alignment horizontal="center" vertical="center" wrapText="1"/>
    </xf>
    <xf numFmtId="0" fontId="8" fillId="5" borderId="7" xfId="0" applyFont="1" applyFill="1" applyBorder="1" applyAlignment="1">
      <alignment horizontal="center" vertical="center" wrapText="1"/>
    </xf>
    <xf numFmtId="0" fontId="11" fillId="10" borderId="0" xfId="0" applyFont="1" applyFill="1" applyBorder="1" applyAlignment="1">
      <alignment horizontal="center" wrapText="1"/>
    </xf>
    <xf numFmtId="0" fontId="8" fillId="5" borderId="43" xfId="0" applyFont="1" applyFill="1" applyBorder="1" applyAlignment="1">
      <alignment horizontal="center" vertical="center" wrapText="1"/>
    </xf>
    <xf numFmtId="0" fontId="1" fillId="2" borderId="45" xfId="0" applyFont="1" applyFill="1" applyBorder="1" applyAlignment="1">
      <alignment horizontal="center" wrapText="1"/>
    </xf>
    <xf numFmtId="0" fontId="1" fillId="2" borderId="13" xfId="0" applyFont="1" applyFill="1" applyBorder="1" applyAlignment="1">
      <alignment horizontal="center" wrapText="1"/>
    </xf>
    <xf numFmtId="0" fontId="21" fillId="10" borderId="36" xfId="0" applyFont="1" applyFill="1" applyBorder="1" applyAlignment="1">
      <alignment horizontal="center" wrapText="1"/>
    </xf>
    <xf numFmtId="0" fontId="21" fillId="10" borderId="20" xfId="0" applyFont="1" applyFill="1" applyBorder="1" applyAlignment="1">
      <alignment horizontal="center" wrapText="1"/>
    </xf>
    <xf numFmtId="0" fontId="21" fillId="10" borderId="7" xfId="0" applyFont="1" applyFill="1" applyBorder="1" applyAlignment="1">
      <alignment horizontal="center" wrapText="1"/>
    </xf>
    <xf numFmtId="2" fontId="0" fillId="0" borderId="0" xfId="0" applyNumberFormat="1" applyAlignment="1">
      <alignment vertical="top" wrapText="1"/>
    </xf>
    <xf numFmtId="0" fontId="11" fillId="5" borderId="39" xfId="0" applyFont="1" applyFill="1" applyBorder="1" applyAlignment="1">
      <alignment wrapText="1"/>
    </xf>
    <xf numFmtId="172" fontId="0" fillId="3" borderId="29" xfId="0" applyNumberFormat="1" applyFill="1" applyBorder="1" applyAlignment="1">
      <alignment horizontal="center" vertical="center"/>
    </xf>
    <xf numFmtId="172" fontId="0" fillId="3" borderId="27" xfId="0" applyNumberFormat="1" applyFill="1" applyBorder="1" applyAlignment="1">
      <alignment horizontal="center" vertical="center" wrapText="1"/>
    </xf>
    <xf numFmtId="172" fontId="0" fillId="3" borderId="27" xfId="0" applyNumberFormat="1" applyFill="1" applyBorder="1" applyAlignment="1">
      <alignment horizontal="center" vertical="center"/>
    </xf>
    <xf numFmtId="172" fontId="0" fillId="3" borderId="17" xfId="0" applyNumberFormat="1" applyFill="1" applyBorder="1" applyAlignment="1">
      <alignment horizontal="center" vertical="center"/>
    </xf>
    <xf numFmtId="172" fontId="0" fillId="4" borderId="29" xfId="0" applyNumberFormat="1" applyFill="1" applyBorder="1" applyAlignment="1">
      <alignment horizontal="center" vertical="center"/>
    </xf>
    <xf numFmtId="172" fontId="0" fillId="4" borderId="27" xfId="0" applyNumberFormat="1" applyFill="1" applyBorder="1" applyAlignment="1">
      <alignment horizontal="center" vertical="center" wrapText="1"/>
    </xf>
    <xf numFmtId="172" fontId="0" fillId="4" borderId="27" xfId="0" applyNumberFormat="1" applyFill="1" applyBorder="1" applyAlignment="1">
      <alignment horizontal="center" vertical="center"/>
    </xf>
    <xf numFmtId="172" fontId="0" fillId="4" borderId="17" xfId="0" applyNumberFormat="1" applyFill="1" applyBorder="1" applyAlignment="1">
      <alignment horizontal="center" vertical="center"/>
    </xf>
    <xf numFmtId="172" fontId="0" fillId="7" borderId="29" xfId="0" applyNumberFormat="1" applyFill="1" applyBorder="1" applyAlignment="1">
      <alignment horizontal="center" vertical="center"/>
    </xf>
    <xf numFmtId="172" fontId="0" fillId="7" borderId="27" xfId="0" applyNumberFormat="1" applyFill="1" applyBorder="1" applyAlignment="1">
      <alignment horizontal="center" vertical="center" wrapText="1"/>
    </xf>
    <xf numFmtId="172" fontId="0" fillId="7" borderId="27" xfId="0" applyNumberFormat="1" applyFill="1" applyBorder="1" applyAlignment="1">
      <alignment horizontal="center" vertical="center"/>
    </xf>
    <xf numFmtId="172" fontId="0" fillId="7" borderId="17" xfId="0" applyNumberFormat="1" applyFill="1" applyBorder="1" applyAlignment="1">
      <alignment horizontal="center" vertical="center"/>
    </xf>
    <xf numFmtId="172" fontId="0" fillId="8" borderId="29" xfId="0" applyNumberFormat="1" applyFill="1" applyBorder="1" applyAlignment="1">
      <alignment horizontal="center" vertical="center"/>
    </xf>
    <xf numFmtId="172" fontId="0" fillId="8" borderId="27" xfId="0" applyNumberFormat="1" applyFill="1" applyBorder="1" applyAlignment="1">
      <alignment horizontal="center" vertical="center" wrapText="1"/>
    </xf>
    <xf numFmtId="172" fontId="0" fillId="8" borderId="27" xfId="0" applyNumberFormat="1" applyFill="1" applyBorder="1" applyAlignment="1">
      <alignment horizontal="center" vertical="center"/>
    </xf>
    <xf numFmtId="172" fontId="0" fillId="8" borderId="17" xfId="0" applyNumberFormat="1" applyFill="1" applyBorder="1" applyAlignment="1">
      <alignment horizontal="center" vertical="center"/>
    </xf>
    <xf numFmtId="172" fontId="0" fillId="9" borderId="29" xfId="0" applyNumberFormat="1" applyFill="1" applyBorder="1" applyAlignment="1">
      <alignment horizontal="center" vertical="center"/>
    </xf>
    <xf numFmtId="172" fontId="0" fillId="9" borderId="27" xfId="0" applyNumberFormat="1" applyFill="1" applyBorder="1" applyAlignment="1">
      <alignment horizontal="center" vertical="center" wrapText="1"/>
    </xf>
    <xf numFmtId="172" fontId="0" fillId="9" borderId="27" xfId="0" applyNumberFormat="1" applyFill="1" applyBorder="1" applyAlignment="1">
      <alignment horizontal="center" vertical="center"/>
    </xf>
    <xf numFmtId="172" fontId="0" fillId="9" borderId="17" xfId="0" applyNumberFormat="1" applyFill="1" applyBorder="1" applyAlignment="1">
      <alignment horizontal="center" vertical="center"/>
    </xf>
    <xf numFmtId="172" fontId="0" fillId="6" borderId="29" xfId="0" applyNumberFormat="1" applyFill="1" applyBorder="1" applyAlignment="1">
      <alignment horizontal="center" vertical="center"/>
    </xf>
    <xf numFmtId="172" fontId="0" fillId="6" borderId="27" xfId="0" applyNumberFormat="1" applyFill="1" applyBorder="1" applyAlignment="1">
      <alignment horizontal="center" vertical="center" wrapText="1"/>
    </xf>
    <xf numFmtId="172" fontId="0" fillId="6" borderId="27" xfId="0" applyNumberFormat="1" applyFill="1" applyBorder="1" applyAlignment="1">
      <alignment horizontal="center" vertical="center"/>
    </xf>
    <xf numFmtId="172" fontId="0" fillId="6" borderId="17" xfId="0" applyNumberFormat="1" applyFill="1" applyBorder="1" applyAlignment="1">
      <alignment horizontal="center" vertical="center"/>
    </xf>
    <xf numFmtId="172" fontId="0" fillId="11" borderId="42" xfId="0" applyNumberFormat="1" applyFill="1" applyBorder="1" applyAlignment="1">
      <alignment horizontal="center" vertical="center"/>
    </xf>
    <xf numFmtId="172" fontId="0" fillId="11" borderId="22" xfId="0" applyNumberFormat="1" applyFill="1" applyBorder="1" applyAlignment="1">
      <alignment horizontal="center" vertical="center" wrapText="1"/>
    </xf>
    <xf numFmtId="172" fontId="0" fillId="11" borderId="22" xfId="0" applyNumberFormat="1" applyFill="1" applyBorder="1" applyAlignment="1">
      <alignment horizontal="center" vertical="center"/>
    </xf>
    <xf numFmtId="172" fontId="0" fillId="11" borderId="28" xfId="0" applyNumberFormat="1" applyFill="1" applyBorder="1" applyAlignment="1">
      <alignment horizontal="center" vertical="center"/>
    </xf>
    <xf numFmtId="0" fontId="1" fillId="12" borderId="12" xfId="0" applyFont="1" applyFill="1" applyBorder="1" applyAlignment="1">
      <alignment horizontal="left" vertical="top" wrapText="1"/>
    </xf>
    <xf numFmtId="0" fontId="0" fillId="12" borderId="17" xfId="0" applyFill="1" applyBorder="1" applyAlignment="1">
      <alignment horizontal="left" vertical="top" wrapText="1"/>
    </xf>
    <xf numFmtId="0" fontId="0" fillId="12" borderId="27" xfId="0" applyFill="1" applyBorder="1" applyAlignment="1">
      <alignment horizontal="left" vertical="top" wrapText="1"/>
    </xf>
    <xf numFmtId="49" fontId="9" fillId="12" borderId="27" xfId="0" applyNumberFormat="1" applyFont="1" applyFill="1" applyBorder="1" applyAlignment="1">
      <alignment horizontal="right" vertical="top" wrapText="1"/>
    </xf>
    <xf numFmtId="0" fontId="0" fillId="12" borderId="12" xfId="0" applyFill="1" applyBorder="1" applyAlignment="1">
      <alignment horizontal="left" vertical="top" wrapText="1"/>
    </xf>
    <xf numFmtId="0" fontId="0" fillId="12" borderId="27" xfId="0" applyFont="1" applyFill="1" applyBorder="1" applyAlignment="1">
      <alignment horizontal="left" vertical="top" wrapText="1"/>
    </xf>
    <xf numFmtId="0" fontId="0" fillId="12" borderId="29" xfId="0" applyFill="1" applyBorder="1" applyAlignment="1">
      <alignment horizontal="center" vertical="center" wrapText="1"/>
    </xf>
    <xf numFmtId="0" fontId="0" fillId="12" borderId="26" xfId="0" applyFill="1" applyBorder="1" applyAlignment="1">
      <alignment horizontal="center" vertical="center" wrapText="1"/>
    </xf>
    <xf numFmtId="0" fontId="0" fillId="12" borderId="17" xfId="0" applyFill="1" applyBorder="1" applyAlignment="1">
      <alignment horizontal="center" vertical="center" wrapText="1"/>
    </xf>
    <xf numFmtId="0" fontId="0" fillId="12" borderId="30" xfId="0" applyFill="1" applyBorder="1" applyAlignment="1">
      <alignment horizontal="center" vertical="center" wrapText="1"/>
    </xf>
    <xf numFmtId="0" fontId="0" fillId="12" borderId="11"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2" xfId="0" applyFill="1" applyBorder="1" applyAlignment="1">
      <alignment horizontal="center" vertical="center" wrapText="1"/>
    </xf>
    <xf numFmtId="0" fontId="0" fillId="12" borderId="13" xfId="0" applyFill="1" applyBorder="1" applyAlignment="1">
      <alignment horizontal="center" vertical="center" wrapText="1"/>
    </xf>
    <xf numFmtId="0" fontId="0" fillId="12" borderId="27" xfId="0" applyFill="1" applyBorder="1" applyAlignment="1">
      <alignment horizontal="center" vertical="center" wrapText="1"/>
    </xf>
    <xf numFmtId="0" fontId="0" fillId="12" borderId="22" xfId="0" applyFill="1" applyBorder="1" applyAlignment="1">
      <alignment horizontal="center" vertical="center" wrapText="1"/>
    </xf>
    <xf numFmtId="0" fontId="0" fillId="12" borderId="8" xfId="0" applyFill="1" applyBorder="1" applyAlignment="1">
      <alignment horizontal="center" vertical="center" wrapText="1"/>
    </xf>
    <xf numFmtId="169" fontId="0" fillId="12" borderId="29" xfId="0" applyNumberFormat="1" applyFill="1" applyBorder="1" applyAlignment="1">
      <alignment horizontal="center" vertical="center" wrapText="1"/>
    </xf>
    <xf numFmtId="169" fontId="0" fillId="12" borderId="26" xfId="0" applyNumberFormat="1" applyFill="1" applyBorder="1" applyAlignment="1">
      <alignment horizontal="center" vertical="center" wrapText="1"/>
    </xf>
    <xf numFmtId="9" fontId="0" fillId="12" borderId="27" xfId="0" applyNumberFormat="1" applyFill="1" applyBorder="1" applyAlignment="1">
      <alignment horizontal="center" vertical="center" wrapText="1"/>
    </xf>
    <xf numFmtId="169" fontId="0" fillId="12" borderId="10" xfId="0" applyNumberFormat="1" applyFill="1" applyBorder="1" applyAlignment="1">
      <alignment horizontal="center" vertical="center" wrapText="1"/>
    </xf>
    <xf numFmtId="3" fontId="0" fillId="12" borderId="34" xfId="0" applyNumberFormat="1" applyFill="1" applyBorder="1" applyAlignment="1">
      <alignment horizontal="center" vertical="center" wrapText="1"/>
    </xf>
    <xf numFmtId="0" fontId="0" fillId="12" borderId="27" xfId="0" applyFill="1" applyBorder="1" applyAlignment="1">
      <alignment horizontal="left" vertical="center" wrapText="1"/>
    </xf>
    <xf numFmtId="169" fontId="0" fillId="12" borderId="11" xfId="0" applyNumberFormat="1" applyFill="1" applyBorder="1" applyAlignment="1">
      <alignment horizontal="center" vertical="center" wrapText="1"/>
    </xf>
    <xf numFmtId="169" fontId="0" fillId="12" borderId="9" xfId="0" applyNumberFormat="1" applyFill="1" applyBorder="1" applyAlignment="1">
      <alignment horizontal="center" vertical="center" wrapText="1"/>
    </xf>
    <xf numFmtId="9" fontId="0" fillId="12" borderId="8" xfId="0" applyNumberFormat="1" applyFill="1" applyBorder="1" applyAlignment="1">
      <alignment horizontal="center" vertical="center" wrapText="1"/>
    </xf>
    <xf numFmtId="3" fontId="0" fillId="12" borderId="30" xfId="0" applyNumberFormat="1" applyFill="1" applyBorder="1" applyAlignment="1">
      <alignment horizontal="center" vertical="center" wrapText="1"/>
    </xf>
    <xf numFmtId="0" fontId="0" fillId="12" borderId="8" xfId="0" applyFill="1" applyBorder="1" applyAlignment="1">
      <alignment horizontal="left" vertical="center" wrapText="1"/>
    </xf>
    <xf numFmtId="169" fontId="0" fillId="12" borderId="27" xfId="0" applyNumberFormat="1" applyFill="1" applyBorder="1" applyAlignment="1">
      <alignment horizontal="center" vertical="center" wrapText="1"/>
    </xf>
    <xf numFmtId="0" fontId="0" fillId="12" borderId="27" xfId="0" applyFill="1" applyBorder="1" applyAlignment="1">
      <alignment vertical="top" wrapText="1"/>
    </xf>
    <xf numFmtId="169" fontId="0" fillId="12" borderId="22" xfId="0" applyNumberFormat="1" applyFill="1" applyBorder="1" applyAlignment="1">
      <alignment horizontal="center" vertical="center" wrapText="1"/>
    </xf>
    <xf numFmtId="0" fontId="0" fillId="12" borderId="28" xfId="0" applyFill="1" applyBorder="1" applyAlignment="1">
      <alignment horizontal="center" vertical="center" wrapText="1"/>
    </xf>
    <xf numFmtId="0" fontId="0" fillId="12" borderId="22" xfId="0" applyFill="1" applyBorder="1" applyAlignment="1">
      <alignment vertical="top" wrapText="1"/>
    </xf>
    <xf numFmtId="172" fontId="0" fillId="12" borderId="29" xfId="0" applyNumberFormat="1" applyFill="1" applyBorder="1" applyAlignment="1">
      <alignment horizontal="center" vertical="center"/>
    </xf>
    <xf numFmtId="172" fontId="0" fillId="12" borderId="27" xfId="0" applyNumberFormat="1" applyFill="1" applyBorder="1" applyAlignment="1">
      <alignment horizontal="center" vertical="center" wrapText="1"/>
    </xf>
    <xf numFmtId="172" fontId="0" fillId="12" borderId="27" xfId="0" applyNumberFormat="1" applyFill="1" applyBorder="1" applyAlignment="1">
      <alignment horizontal="center" vertical="center"/>
    </xf>
    <xf numFmtId="172" fontId="0" fillId="12" borderId="17" xfId="0" applyNumberFormat="1" applyFill="1" applyBorder="1" applyAlignment="1">
      <alignment horizontal="center" vertical="center"/>
    </xf>
    <xf numFmtId="1" fontId="0" fillId="12" borderId="5" xfId="0" applyNumberFormat="1" applyFill="1" applyBorder="1" applyAlignment="1">
      <alignment horizontal="center" vertical="center"/>
    </xf>
    <xf numFmtId="169" fontId="0" fillId="12" borderId="26" xfId="0" applyNumberFormat="1" applyFont="1" applyFill="1" applyBorder="1" applyAlignment="1">
      <alignment horizontal="center" vertical="center" wrapText="1"/>
    </xf>
    <xf numFmtId="169" fontId="0" fillId="12" borderId="17" xfId="0" applyNumberFormat="1" applyFill="1" applyBorder="1" applyAlignment="1">
      <alignment horizontal="center" vertical="center"/>
    </xf>
    <xf numFmtId="172" fontId="0" fillId="12" borderId="42" xfId="0" applyNumberFormat="1" applyFill="1" applyBorder="1" applyAlignment="1">
      <alignment horizontal="center" vertical="center"/>
    </xf>
    <xf numFmtId="172" fontId="0" fillId="12" borderId="22" xfId="0" applyNumberFormat="1" applyFill="1" applyBorder="1" applyAlignment="1">
      <alignment horizontal="center" vertical="center" wrapText="1"/>
    </xf>
    <xf numFmtId="172" fontId="0" fillId="12" borderId="22" xfId="0" applyNumberFormat="1" applyFill="1" applyBorder="1" applyAlignment="1">
      <alignment horizontal="center" vertical="center"/>
    </xf>
    <xf numFmtId="172" fontId="0" fillId="12" borderId="28" xfId="0" applyNumberFormat="1" applyFill="1" applyBorder="1" applyAlignment="1">
      <alignment horizontal="center" vertical="center"/>
    </xf>
    <xf numFmtId="1" fontId="0" fillId="12" borderId="6" xfId="0" applyNumberFormat="1" applyFill="1" applyBorder="1" applyAlignment="1">
      <alignment horizontal="center" vertical="center"/>
    </xf>
    <xf numFmtId="169" fontId="0" fillId="12" borderId="31" xfId="0" applyNumberFormat="1" applyFont="1" applyFill="1" applyBorder="1" applyAlignment="1">
      <alignment horizontal="center" vertical="center" wrapText="1"/>
    </xf>
    <xf numFmtId="169" fontId="0" fillId="12" borderId="28" xfId="0" applyNumberFormat="1" applyFill="1" applyBorder="1" applyAlignment="1">
      <alignment horizontal="center" vertical="center"/>
    </xf>
    <xf numFmtId="168" fontId="0" fillId="12" borderId="27" xfId="0" applyNumberFormat="1" applyFill="1" applyBorder="1" applyAlignment="1">
      <alignment horizontal="center" vertical="center"/>
    </xf>
    <xf numFmtId="168" fontId="0" fillId="12" borderId="22" xfId="0" applyNumberFormat="1" applyFill="1" applyBorder="1" applyAlignment="1">
      <alignment horizontal="center" vertical="center"/>
    </xf>
    <xf numFmtId="0" fontId="0" fillId="11" borderId="17" xfId="0" applyFill="1" applyBorder="1" applyAlignment="1">
      <alignment horizontal="center" vertical="center" wrapText="1"/>
    </xf>
    <xf numFmtId="0" fontId="0" fillId="3" borderId="12" xfId="0" applyFont="1" applyFill="1" applyBorder="1" applyAlignment="1">
      <alignment horizontal="left" vertical="top" wrapText="1"/>
    </xf>
    <xf numFmtId="0" fontId="8" fillId="5" borderId="0" xfId="0" applyFont="1" applyFill="1" applyBorder="1" applyAlignment="1">
      <alignment vertical="center" wrapText="1"/>
    </xf>
    <xf numFmtId="0" fontId="8" fillId="2" borderId="36" xfId="0" applyFont="1" applyFill="1" applyBorder="1" applyAlignment="1">
      <alignment vertical="top" wrapText="1"/>
    </xf>
    <xf numFmtId="0" fontId="0" fillId="4" borderId="12"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8"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11" borderId="12" xfId="0" applyFont="1" applyFill="1" applyBorder="1" applyAlignment="1">
      <alignment horizontal="left" vertical="top" wrapText="1"/>
    </xf>
    <xf numFmtId="0" fontId="0" fillId="12" borderId="12" xfId="0" applyFont="1" applyFill="1" applyBorder="1" applyAlignment="1">
      <alignment horizontal="left" vertical="top" wrapText="1"/>
    </xf>
    <xf numFmtId="0" fontId="0" fillId="11" borderId="27" xfId="0" applyFont="1" applyFill="1" applyBorder="1" applyAlignment="1">
      <alignment horizontal="left" vertical="top" wrapText="1"/>
    </xf>
    <xf numFmtId="49" fontId="0" fillId="11" borderId="27" xfId="0" applyNumberFormat="1" applyFont="1" applyFill="1" applyBorder="1" applyAlignment="1">
      <alignment horizontal="right" vertical="top" wrapText="1"/>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1" fillId="0" borderId="0" xfId="0" applyFont="1" applyAlignment="1">
      <alignment horizontal="center"/>
    </xf>
    <xf numFmtId="0" fontId="1" fillId="0" borderId="0" xfId="0" applyFont="1" applyAlignment="1">
      <alignment horizontal="center" vertical="top" wrapText="1"/>
    </xf>
    <xf numFmtId="0" fontId="1" fillId="0" borderId="0" xfId="0" applyFont="1" applyAlignment="1">
      <alignment horizontal="center" vertical="top"/>
    </xf>
    <xf numFmtId="0" fontId="0" fillId="0" borderId="37" xfId="0" applyBorder="1" applyAlignment="1">
      <alignment/>
    </xf>
    <xf numFmtId="0" fontId="0" fillId="2" borderId="0" xfId="0" applyFill="1" applyBorder="1" applyAlignment="1">
      <alignment/>
    </xf>
    <xf numFmtId="0" fontId="15" fillId="2" borderId="39" xfId="0" applyFont="1" applyFill="1" applyBorder="1" applyAlignment="1">
      <alignment/>
    </xf>
    <xf numFmtId="0" fontId="8" fillId="5" borderId="43" xfId="0" applyFont="1" applyFill="1" applyBorder="1" applyAlignment="1">
      <alignment horizontal="left" vertical="center"/>
    </xf>
    <xf numFmtId="0" fontId="0" fillId="2" borderId="26" xfId="0" applyFill="1" applyBorder="1" applyAlignment="1">
      <alignment horizontal="center" vertical="center" wrapText="1"/>
    </xf>
    <xf numFmtId="0" fontId="12" fillId="5" borderId="23" xfId="0" applyFont="1" applyFill="1" applyBorder="1" applyAlignment="1">
      <alignment horizontal="center" textRotation="90" wrapText="1"/>
    </xf>
    <xf numFmtId="0" fontId="0" fillId="3" borderId="27" xfId="0" applyFill="1" applyBorder="1" applyAlignment="1">
      <alignment horizontal="center" vertical="center" wrapText="1"/>
    </xf>
    <xf numFmtId="0" fontId="0" fillId="4" borderId="27" xfId="0" applyFill="1" applyBorder="1" applyAlignment="1">
      <alignment horizontal="center" vertical="center" wrapText="1"/>
    </xf>
    <xf numFmtId="0" fontId="0" fillId="2" borderId="34" xfId="0" applyFill="1" applyBorder="1" applyAlignment="1">
      <alignment horizontal="center" vertical="center" wrapText="1"/>
    </xf>
    <xf numFmtId="0" fontId="12" fillId="5" borderId="46" xfId="0" applyFont="1" applyFill="1" applyBorder="1" applyAlignment="1">
      <alignment horizontal="center" textRotation="90" wrapText="1"/>
    </xf>
    <xf numFmtId="0" fontId="12" fillId="5" borderId="47" xfId="0" applyFont="1" applyFill="1" applyBorder="1" applyAlignment="1">
      <alignment horizontal="center" textRotation="90" wrapText="1"/>
    </xf>
    <xf numFmtId="0" fontId="12" fillId="5" borderId="48" xfId="0" applyFont="1" applyFill="1" applyBorder="1" applyAlignment="1">
      <alignment horizontal="left" textRotation="90"/>
    </xf>
    <xf numFmtId="0" fontId="12" fillId="5" borderId="49" xfId="0" applyFont="1" applyFill="1" applyBorder="1" applyAlignment="1">
      <alignment horizontal="left" textRotation="90"/>
    </xf>
    <xf numFmtId="0" fontId="12" fillId="5" borderId="45" xfId="0" applyFont="1" applyFill="1" applyBorder="1" applyAlignment="1">
      <alignment horizontal="center" textRotation="90" wrapText="1"/>
    </xf>
    <xf numFmtId="0" fontId="12" fillId="5" borderId="41" xfId="0" applyFont="1" applyFill="1" applyBorder="1" applyAlignment="1">
      <alignment horizontal="center" textRotation="90" wrapText="1"/>
    </xf>
    <xf numFmtId="0" fontId="0" fillId="2" borderId="23" xfId="0" applyFont="1" applyFill="1" applyBorder="1" applyAlignment="1">
      <alignment horizontal="center" vertical="center" wrapText="1"/>
    </xf>
    <xf numFmtId="0" fontId="0" fillId="0" borderId="34" xfId="0" applyBorder="1" applyAlignment="1">
      <alignment/>
    </xf>
    <xf numFmtId="0" fontId="1" fillId="5" borderId="50" xfId="0" applyFont="1" applyFill="1" applyBorder="1" applyAlignment="1">
      <alignment horizontal="center" wrapText="1"/>
    </xf>
    <xf numFmtId="0" fontId="1" fillId="5" borderId="51" xfId="0" applyFont="1" applyFill="1" applyBorder="1" applyAlignment="1">
      <alignment horizontal="center" wrapText="1"/>
    </xf>
    <xf numFmtId="0" fontId="0" fillId="2" borderId="50" xfId="0" applyFill="1" applyBorder="1" applyAlignment="1">
      <alignment/>
    </xf>
    <xf numFmtId="0" fontId="12" fillId="5" borderId="52" xfId="0" applyFont="1" applyFill="1" applyBorder="1" applyAlignment="1">
      <alignment/>
    </xf>
    <xf numFmtId="0" fontId="12" fillId="5" borderId="52" xfId="0" applyFont="1" applyFill="1" applyBorder="1" applyAlignment="1" quotePrefix="1">
      <alignment/>
    </xf>
    <xf numFmtId="0" fontId="12" fillId="5" borderId="52" xfId="0" applyFont="1" applyFill="1" applyBorder="1" applyAlignment="1">
      <alignment textRotation="90" wrapText="1"/>
    </xf>
    <xf numFmtId="0" fontId="12" fillId="5" borderId="31" xfId="0" applyFont="1" applyFill="1" applyBorder="1" applyAlignment="1">
      <alignment/>
    </xf>
    <xf numFmtId="0" fontId="12" fillId="10" borderId="0" xfId="0" applyFont="1" applyFill="1" applyBorder="1" applyAlignment="1">
      <alignment textRotation="90" wrapText="1"/>
    </xf>
    <xf numFmtId="0" fontId="12" fillId="10" borderId="52" xfId="0" applyFont="1" applyFill="1" applyBorder="1" applyAlignment="1">
      <alignment/>
    </xf>
    <xf numFmtId="0" fontId="11" fillId="10" borderId="28" xfId="0" applyFont="1" applyFill="1" applyBorder="1" applyAlignment="1">
      <alignment horizontal="center"/>
    </xf>
    <xf numFmtId="0" fontId="11" fillId="10" borderId="31" xfId="0" applyFont="1" applyFill="1" applyBorder="1" applyAlignment="1">
      <alignment horizontal="center"/>
    </xf>
    <xf numFmtId="0" fontId="11" fillId="10" borderId="52" xfId="0" applyFont="1" applyFill="1" applyBorder="1" applyAlignment="1" quotePrefix="1">
      <alignment horizontal="center"/>
    </xf>
    <xf numFmtId="0" fontId="11" fillId="10" borderId="53" xfId="0" applyFont="1" applyFill="1" applyBorder="1" applyAlignment="1" quotePrefix="1">
      <alignment horizontal="center"/>
    </xf>
    <xf numFmtId="0" fontId="12" fillId="10" borderId="43" xfId="0" applyFont="1" applyFill="1" applyBorder="1" applyAlignment="1">
      <alignment horizontal="center"/>
    </xf>
    <xf numFmtId="0" fontId="12" fillId="10" borderId="0" xfId="0" applyFont="1" applyFill="1" applyBorder="1" applyAlignment="1" quotePrefix="1">
      <alignment/>
    </xf>
    <xf numFmtId="0" fontId="0" fillId="3" borderId="54" xfId="0" applyFill="1" applyBorder="1" applyAlignment="1">
      <alignment/>
    </xf>
    <xf numFmtId="0" fontId="1" fillId="2" borderId="22" xfId="0" applyFont="1" applyFill="1" applyBorder="1" applyAlignment="1">
      <alignment/>
    </xf>
    <xf numFmtId="0" fontId="12" fillId="2" borderId="23" xfId="0" applyFont="1" applyFill="1" applyBorder="1" applyAlignment="1">
      <alignment horizontal="center" textRotation="90" wrapText="1"/>
    </xf>
    <xf numFmtId="0" fontId="0" fillId="2" borderId="8" xfId="0" applyFill="1" applyBorder="1" applyAlignment="1">
      <alignment horizontal="center" vertical="center" wrapText="1"/>
    </xf>
    <xf numFmtId="0" fontId="11" fillId="2" borderId="22" xfId="0" applyFont="1" applyFill="1" applyBorder="1" applyAlignment="1">
      <alignment horizontal="center" wrapText="1"/>
    </xf>
    <xf numFmtId="0" fontId="24" fillId="3" borderId="39" xfId="0" applyFont="1" applyFill="1" applyBorder="1" applyAlignment="1">
      <alignment vertical="center" wrapText="1"/>
    </xf>
    <xf numFmtId="0" fontId="0" fillId="0" borderId="0" xfId="0" applyNumberFormat="1" applyAlignment="1">
      <alignment/>
    </xf>
    <xf numFmtId="0" fontId="0" fillId="0" borderId="0" xfId="0" applyNumberFormat="1" applyAlignment="1">
      <alignment vertical="top" wrapText="1"/>
    </xf>
    <xf numFmtId="0" fontId="0" fillId="0" borderId="0" xfId="0" applyNumberFormat="1" applyAlignment="1">
      <alignment vertical="top"/>
    </xf>
    <xf numFmtId="0" fontId="1" fillId="9" borderId="12" xfId="0" applyFont="1" applyFill="1" applyBorder="1" applyAlignment="1">
      <alignment horizontal="left" vertical="top" wrapText="1"/>
    </xf>
    <xf numFmtId="0" fontId="0" fillId="9" borderId="12" xfId="0" applyFont="1" applyFill="1" applyBorder="1" applyAlignment="1">
      <alignment horizontal="left" vertical="top" wrapText="1"/>
    </xf>
    <xf numFmtId="0" fontId="1" fillId="3" borderId="12" xfId="0" applyFont="1" applyFill="1" applyBorder="1" applyAlignment="1">
      <alignment horizontal="center" vertical="top" wrapText="1"/>
    </xf>
    <xf numFmtId="0" fontId="8" fillId="5" borderId="17" xfId="0" applyFont="1" applyFill="1" applyBorder="1" applyAlignment="1">
      <alignment horizontal="left" vertical="center"/>
    </xf>
    <xf numFmtId="0" fontId="8" fillId="5" borderId="3" xfId="0" applyFont="1" applyFill="1" applyBorder="1" applyAlignment="1">
      <alignment vertical="center" wrapText="1"/>
    </xf>
    <xf numFmtId="0" fontId="8" fillId="5" borderId="28" xfId="0" applyFont="1" applyFill="1" applyBorder="1" applyAlignment="1">
      <alignment horizontal="left" vertical="center"/>
    </xf>
    <xf numFmtId="0" fontId="1" fillId="10" borderId="36" xfId="0" applyFont="1" applyFill="1" applyBorder="1" applyAlignment="1">
      <alignment horizontal="center" wrapText="1"/>
    </xf>
    <xf numFmtId="0" fontId="25" fillId="3" borderId="44" xfId="0" applyFont="1" applyFill="1" applyBorder="1" applyAlignment="1">
      <alignment horizontal="left" vertical="center"/>
    </xf>
    <xf numFmtId="0" fontId="1" fillId="4" borderId="12" xfId="0" applyFont="1" applyFill="1" applyBorder="1" applyAlignment="1">
      <alignment horizontal="center" vertical="top" wrapText="1"/>
    </xf>
    <xf numFmtId="0" fontId="1" fillId="7" borderId="12" xfId="0" applyFont="1" applyFill="1" applyBorder="1" applyAlignment="1">
      <alignment horizontal="center" vertical="top" wrapText="1"/>
    </xf>
    <xf numFmtId="0" fontId="1" fillId="8" borderId="12" xfId="0" applyFont="1" applyFill="1" applyBorder="1" applyAlignment="1">
      <alignment horizontal="center" vertical="top" wrapText="1"/>
    </xf>
    <xf numFmtId="0" fontId="1" fillId="9" borderId="32" xfId="0" applyFont="1" applyFill="1" applyBorder="1" applyAlignment="1">
      <alignment horizontal="center" vertical="top" wrapText="1"/>
    </xf>
    <xf numFmtId="0" fontId="1" fillId="6" borderId="12" xfId="0" applyFont="1" applyFill="1" applyBorder="1" applyAlignment="1">
      <alignment horizontal="center" vertical="top" wrapText="1"/>
    </xf>
    <xf numFmtId="0" fontId="1" fillId="11" borderId="12" xfId="0" applyFont="1" applyFill="1" applyBorder="1" applyAlignment="1">
      <alignment horizontal="center" vertical="top" wrapText="1"/>
    </xf>
    <xf numFmtId="0" fontId="1" fillId="12" borderId="12" xfId="0" applyFont="1" applyFill="1" applyBorder="1" applyAlignment="1">
      <alignment horizontal="center" vertical="top" wrapText="1"/>
    </xf>
    <xf numFmtId="0" fontId="1" fillId="9" borderId="12" xfId="0" applyFont="1" applyFill="1" applyBorder="1" applyAlignment="1">
      <alignment horizontal="center" vertical="top" wrapText="1"/>
    </xf>
    <xf numFmtId="0" fontId="8" fillId="5" borderId="36" xfId="0" applyFont="1" applyFill="1" applyBorder="1" applyAlignment="1">
      <alignment horizontal="left" vertical="center"/>
    </xf>
    <xf numFmtId="0" fontId="24" fillId="3" borderId="0" xfId="0" applyFont="1" applyFill="1" applyBorder="1" applyAlignment="1">
      <alignment vertical="center" wrapText="1"/>
    </xf>
    <xf numFmtId="0" fontId="1" fillId="10" borderId="27" xfId="0" applyFont="1" applyFill="1" applyBorder="1" applyAlignment="1">
      <alignment horizontal="left" wrapText="1"/>
    </xf>
    <xf numFmtId="0" fontId="15" fillId="2" borderId="36" xfId="0" applyFont="1" applyFill="1" applyBorder="1" applyAlignment="1">
      <alignment/>
    </xf>
    <xf numFmtId="0" fontId="0" fillId="2" borderId="20" xfId="0" applyFill="1" applyBorder="1" applyAlignment="1">
      <alignment/>
    </xf>
    <xf numFmtId="0" fontId="0" fillId="3" borderId="55" xfId="0" applyFill="1" applyBorder="1" applyAlignment="1">
      <alignment/>
    </xf>
    <xf numFmtId="0" fontId="24" fillId="3" borderId="37" xfId="0" applyFont="1" applyFill="1" applyBorder="1" applyAlignment="1">
      <alignment vertical="center" wrapText="1"/>
    </xf>
    <xf numFmtId="0" fontId="1" fillId="10" borderId="21" xfId="0" applyFont="1" applyFill="1" applyBorder="1" applyAlignment="1">
      <alignment horizontal="left" wrapText="1"/>
    </xf>
    <xf numFmtId="0" fontId="1" fillId="10" borderId="56" xfId="0" applyFont="1" applyFill="1" applyBorder="1" applyAlignment="1">
      <alignment horizontal="left" wrapText="1"/>
    </xf>
    <xf numFmtId="0" fontId="0" fillId="2" borderId="15" xfId="0" applyFill="1" applyBorder="1" applyAlignment="1">
      <alignment horizontal="left" vertical="center" wrapText="1"/>
    </xf>
    <xf numFmtId="0" fontId="8" fillId="2" borderId="23" xfId="0" applyFont="1" applyFill="1" applyBorder="1" applyAlignment="1">
      <alignment horizontal="center" wrapText="1"/>
    </xf>
    <xf numFmtId="0" fontId="1" fillId="2" borderId="23" xfId="0" applyFont="1" applyFill="1" applyBorder="1" applyAlignment="1">
      <alignment horizontal="center" wrapText="1"/>
    </xf>
    <xf numFmtId="0" fontId="0" fillId="2" borderId="8" xfId="0" applyFill="1" applyBorder="1" applyAlignment="1">
      <alignment horizontal="left" vertical="center" wrapText="1"/>
    </xf>
    <xf numFmtId="0" fontId="0" fillId="2" borderId="8" xfId="0" applyFill="1" applyBorder="1" applyAlignment="1">
      <alignment horizontal="left" vertical="top" wrapText="1"/>
    </xf>
    <xf numFmtId="0" fontId="0" fillId="2" borderId="27" xfId="0" applyFill="1" applyBorder="1" applyAlignment="1">
      <alignment horizontal="left" vertical="top" wrapText="1"/>
    </xf>
    <xf numFmtId="0" fontId="0" fillId="2" borderId="27" xfId="0" applyFill="1" applyBorder="1" applyAlignment="1">
      <alignment horizontal="left" vertical="center" wrapText="1"/>
    </xf>
    <xf numFmtId="0" fontId="0" fillId="2" borderId="22" xfId="0" applyFill="1" applyBorder="1" applyAlignment="1">
      <alignment horizontal="left" vertical="center" wrapText="1"/>
    </xf>
    <xf numFmtId="0" fontId="0" fillId="2" borderId="22" xfId="0" applyFill="1" applyBorder="1" applyAlignment="1">
      <alignment horizontal="left" vertical="top" wrapText="1"/>
    </xf>
    <xf numFmtId="0" fontId="13" fillId="3" borderId="0" xfId="0" applyFont="1" applyFill="1" applyBorder="1" applyAlignment="1">
      <alignment vertical="center" wrapText="1"/>
    </xf>
    <xf numFmtId="0" fontId="4" fillId="2" borderId="43" xfId="0" applyFont="1" applyFill="1" applyBorder="1" applyAlignment="1">
      <alignment/>
    </xf>
    <xf numFmtId="0" fontId="1" fillId="2" borderId="0" xfId="0" applyFont="1" applyFill="1" applyAlignment="1">
      <alignment/>
    </xf>
    <xf numFmtId="0" fontId="0" fillId="2" borderId="0" xfId="0" applyFill="1" applyAlignment="1">
      <alignment/>
    </xf>
    <xf numFmtId="0" fontId="20" fillId="2" borderId="0" xfId="0" applyFont="1" applyFill="1" applyAlignment="1">
      <alignment/>
    </xf>
    <xf numFmtId="2" fontId="0" fillId="2" borderId="0" xfId="0" applyNumberFormat="1" applyFill="1" applyAlignment="1">
      <alignment/>
    </xf>
    <xf numFmtId="2" fontId="0" fillId="2" borderId="0" xfId="0" applyNumberFormat="1" applyFill="1" applyBorder="1" applyAlignment="1">
      <alignment/>
    </xf>
    <xf numFmtId="0" fontId="0" fillId="0" borderId="0" xfId="0" applyFill="1" applyBorder="1" applyAlignment="1">
      <alignment/>
    </xf>
    <xf numFmtId="0" fontId="0" fillId="10" borderId="0" xfId="0" applyFill="1" applyBorder="1" applyAlignment="1">
      <alignment/>
    </xf>
    <xf numFmtId="0" fontId="0" fillId="10" borderId="37" xfId="0" applyFill="1" applyBorder="1" applyAlignment="1">
      <alignment/>
    </xf>
    <xf numFmtId="0" fontId="0" fillId="0" borderId="0" xfId="0" applyFont="1" applyFill="1" applyBorder="1" applyAlignment="1">
      <alignment/>
    </xf>
    <xf numFmtId="0" fontId="0" fillId="10" borderId="0" xfId="0" applyFont="1" applyFill="1" applyBorder="1" applyAlignment="1">
      <alignment/>
    </xf>
    <xf numFmtId="0" fontId="0" fillId="10" borderId="37" xfId="0" applyFont="1" applyFill="1" applyBorder="1" applyAlignment="1">
      <alignment/>
    </xf>
    <xf numFmtId="0" fontId="1" fillId="0" borderId="34" xfId="0" applyFont="1" applyBorder="1" applyAlignment="1">
      <alignment horizontal="left"/>
    </xf>
    <xf numFmtId="0" fontId="0" fillId="0" borderId="43" xfId="0" applyBorder="1" applyAlignment="1">
      <alignment horizontal="left" indent="1"/>
    </xf>
    <xf numFmtId="0" fontId="1" fillId="0" borderId="34" xfId="0" applyFont="1" applyBorder="1" applyAlignment="1">
      <alignment/>
    </xf>
    <xf numFmtId="0" fontId="0" fillId="0" borderId="43" xfId="0" applyBorder="1" applyAlignment="1">
      <alignment/>
    </xf>
    <xf numFmtId="0" fontId="0" fillId="0" borderId="57" xfId="0" applyBorder="1" applyAlignment="1">
      <alignment/>
    </xf>
    <xf numFmtId="0" fontId="30" fillId="0" borderId="0" xfId="0" applyFont="1" applyBorder="1" applyAlignment="1">
      <alignment horizontal="right"/>
    </xf>
    <xf numFmtId="0" fontId="9" fillId="0" borderId="0" xfId="0" applyFont="1" applyBorder="1" applyAlignment="1">
      <alignment/>
    </xf>
    <xf numFmtId="0" fontId="0" fillId="0" borderId="30" xfId="0" applyFill="1" applyBorder="1" applyAlignment="1">
      <alignment horizontal="left" vertical="center" indent="1"/>
    </xf>
    <xf numFmtId="0" fontId="0" fillId="0" borderId="58" xfId="0" applyFill="1" applyBorder="1" applyAlignment="1">
      <alignment horizontal="left" vertical="center" indent="1"/>
    </xf>
    <xf numFmtId="0" fontId="0" fillId="0" borderId="54" xfId="0" applyBorder="1" applyAlignment="1">
      <alignment/>
    </xf>
    <xf numFmtId="0" fontId="0" fillId="2" borderId="9" xfId="0" applyFill="1" applyBorder="1" applyAlignment="1">
      <alignment horizontal="center" vertical="center" wrapText="1"/>
    </xf>
    <xf numFmtId="0" fontId="0" fillId="2" borderId="17" xfId="0" applyFill="1" applyBorder="1" applyAlignment="1">
      <alignment horizontal="center" vertical="center" wrapText="1"/>
    </xf>
    <xf numFmtId="0" fontId="1" fillId="2" borderId="23" xfId="0" applyFont="1" applyFill="1" applyBorder="1" applyAlignment="1">
      <alignment/>
    </xf>
    <xf numFmtId="0" fontId="1" fillId="10" borderId="51" xfId="0" applyFont="1" applyFill="1" applyBorder="1" applyAlignment="1">
      <alignment horizontal="left" wrapText="1"/>
    </xf>
    <xf numFmtId="0" fontId="8" fillId="2" borderId="57" xfId="0" applyFont="1" applyFill="1" applyBorder="1" applyAlignment="1">
      <alignment vertical="top" wrapText="1"/>
    </xf>
    <xf numFmtId="0" fontId="11" fillId="10" borderId="8" xfId="0" applyFont="1" applyFill="1" applyBorder="1" applyAlignment="1">
      <alignment horizontal="center" wrapText="1"/>
    </xf>
    <xf numFmtId="0" fontId="1" fillId="4" borderId="27" xfId="0" applyFont="1" applyFill="1" applyBorder="1" applyAlignment="1">
      <alignment horizontal="center" vertical="top" wrapText="1"/>
    </xf>
    <xf numFmtId="0" fontId="1" fillId="7" borderId="27" xfId="0" applyFont="1" applyFill="1" applyBorder="1" applyAlignment="1">
      <alignment horizontal="center" vertical="top" wrapText="1"/>
    </xf>
    <xf numFmtId="0" fontId="1" fillId="8" borderId="27" xfId="0" applyFont="1" applyFill="1" applyBorder="1" applyAlignment="1">
      <alignment horizontal="center" vertical="top" wrapText="1"/>
    </xf>
    <xf numFmtId="0" fontId="1" fillId="9" borderId="27" xfId="0" applyFont="1" applyFill="1" applyBorder="1" applyAlignment="1">
      <alignment horizontal="center" vertical="top" wrapText="1"/>
    </xf>
    <xf numFmtId="0" fontId="1" fillId="6" borderId="27" xfId="0" applyFont="1" applyFill="1" applyBorder="1" applyAlignment="1">
      <alignment horizontal="center" vertical="top" wrapText="1"/>
    </xf>
    <xf numFmtId="0" fontId="1" fillId="11" borderId="27" xfId="0" applyFont="1" applyFill="1" applyBorder="1" applyAlignment="1">
      <alignment horizontal="center" vertical="top" wrapText="1"/>
    </xf>
    <xf numFmtId="0" fontId="1" fillId="12" borderId="27" xfId="0" applyFont="1" applyFill="1" applyBorder="1" applyAlignment="1">
      <alignment horizontal="center" vertical="top" wrapText="1"/>
    </xf>
    <xf numFmtId="0" fontId="12" fillId="5" borderId="1" xfId="0" applyFont="1" applyFill="1" applyBorder="1" applyAlignment="1">
      <alignment horizontal="center" textRotation="90" wrapText="1"/>
    </xf>
    <xf numFmtId="0" fontId="0" fillId="2" borderId="23" xfId="0" applyFill="1" applyBorder="1" applyAlignment="1">
      <alignment horizontal="center" vertical="center" wrapText="1"/>
    </xf>
    <xf numFmtId="0" fontId="0" fillId="3" borderId="17" xfId="0" applyFill="1" applyBorder="1" applyAlignment="1">
      <alignment horizontal="center" vertical="center" wrapText="1"/>
    </xf>
    <xf numFmtId="0" fontId="0" fillId="4" borderId="17" xfId="0" applyFill="1" applyBorder="1" applyAlignment="1">
      <alignment horizontal="center" vertical="center" wrapText="1"/>
    </xf>
    <xf numFmtId="0" fontId="0" fillId="6" borderId="26" xfId="0" applyFill="1" applyBorder="1" applyAlignment="1">
      <alignment horizontal="center" vertical="center" wrapText="1"/>
    </xf>
    <xf numFmtId="0" fontId="0" fillId="11" borderId="26" xfId="0" applyFill="1" applyBorder="1" applyAlignment="1">
      <alignment horizontal="center" vertical="center" wrapText="1"/>
    </xf>
    <xf numFmtId="49" fontId="0" fillId="3" borderId="8" xfId="0" applyNumberFormat="1" applyFont="1" applyFill="1" applyBorder="1" applyAlignment="1">
      <alignment horizontal="right" vertical="top" wrapText="1"/>
    </xf>
    <xf numFmtId="49" fontId="0" fillId="7" borderId="27" xfId="0" applyNumberFormat="1" applyFont="1" applyFill="1" applyBorder="1" applyAlignment="1">
      <alignment horizontal="right" vertical="top" wrapText="1"/>
    </xf>
    <xf numFmtId="0" fontId="4" fillId="3" borderId="43" xfId="0" applyFont="1" applyFill="1" applyBorder="1" applyAlignment="1">
      <alignment vertical="top"/>
    </xf>
    <xf numFmtId="0" fontId="8" fillId="3" borderId="0" xfId="0" applyFont="1" applyFill="1" applyBorder="1" applyAlignment="1">
      <alignment/>
    </xf>
    <xf numFmtId="0" fontId="0" fillId="2" borderId="10" xfId="0" applyFill="1" applyBorder="1" applyAlignment="1">
      <alignment horizontal="center" vertical="center" wrapText="1"/>
    </xf>
    <xf numFmtId="0" fontId="1" fillId="3" borderId="27" xfId="0" applyFont="1" applyFill="1" applyBorder="1" applyAlignment="1">
      <alignment horizontal="center" vertical="top" wrapText="1"/>
    </xf>
    <xf numFmtId="0" fontId="1" fillId="3" borderId="27" xfId="0" applyFont="1" applyFill="1" applyBorder="1" applyAlignment="1">
      <alignment horizontal="left" vertical="top" wrapText="1"/>
    </xf>
    <xf numFmtId="0" fontId="0" fillId="3" borderId="27" xfId="0" applyFont="1" applyFill="1" applyBorder="1" applyAlignment="1">
      <alignment horizontal="left" vertical="top" wrapText="1"/>
    </xf>
    <xf numFmtId="0" fontId="1" fillId="4" borderId="27" xfId="0" applyFont="1" applyFill="1" applyBorder="1" applyAlignment="1">
      <alignment horizontal="left" vertical="top" wrapText="1"/>
    </xf>
    <xf numFmtId="0" fontId="0" fillId="4" borderId="27" xfId="0" applyFont="1" applyFill="1" applyBorder="1" applyAlignment="1">
      <alignment horizontal="left" vertical="top" wrapText="1"/>
    </xf>
    <xf numFmtId="0" fontId="1" fillId="7" borderId="27" xfId="0" applyFont="1" applyFill="1" applyBorder="1" applyAlignment="1">
      <alignment horizontal="left" vertical="top" wrapText="1"/>
    </xf>
    <xf numFmtId="0" fontId="0" fillId="7" borderId="27" xfId="0" applyFont="1" applyFill="1" applyBorder="1" applyAlignment="1">
      <alignment horizontal="left" vertical="top" wrapText="1"/>
    </xf>
    <xf numFmtId="0" fontId="1" fillId="8" borderId="27"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6" borderId="27" xfId="0" applyFont="1" applyFill="1" applyBorder="1" applyAlignment="1">
      <alignment horizontal="left" vertical="top" wrapText="1"/>
    </xf>
    <xf numFmtId="0" fontId="1" fillId="11" borderId="27" xfId="0" applyFont="1" applyFill="1" applyBorder="1" applyAlignment="1">
      <alignment horizontal="left" vertical="top" wrapText="1"/>
    </xf>
    <xf numFmtId="0" fontId="1" fillId="12" borderId="27" xfId="0" applyFont="1" applyFill="1" applyBorder="1" applyAlignment="1">
      <alignment horizontal="left" vertical="top" wrapText="1"/>
    </xf>
    <xf numFmtId="0" fontId="1" fillId="2" borderId="41" xfId="0" applyFont="1" applyFill="1" applyBorder="1" applyAlignment="1">
      <alignment horizontal="center" wrapText="1"/>
    </xf>
    <xf numFmtId="0" fontId="0" fillId="2" borderId="7" xfId="0" applyFill="1" applyBorder="1" applyAlignment="1">
      <alignment horizontal="center"/>
    </xf>
    <xf numFmtId="0" fontId="0" fillId="3" borderId="0" xfId="0" applyFill="1" applyAlignment="1">
      <alignment horizontal="center"/>
    </xf>
    <xf numFmtId="0" fontId="0" fillId="2" borderId="51" xfId="0" applyFill="1" applyBorder="1" applyAlignment="1">
      <alignment horizontal="center" vertical="center" wrapText="1"/>
    </xf>
    <xf numFmtId="0" fontId="0" fillId="9" borderId="8" xfId="0" applyFill="1" applyBorder="1" applyAlignment="1">
      <alignment horizontal="center" vertical="top" wrapText="1"/>
    </xf>
    <xf numFmtId="0" fontId="0" fillId="9" borderId="27" xfId="0" applyFill="1" applyBorder="1" applyAlignment="1">
      <alignment horizontal="center" vertical="top" wrapText="1"/>
    </xf>
    <xf numFmtId="0" fontId="0" fillId="6" borderId="27" xfId="0" applyFill="1" applyBorder="1" applyAlignment="1">
      <alignment horizontal="center" vertical="top" wrapText="1"/>
    </xf>
    <xf numFmtId="0" fontId="0" fillId="12" borderId="27" xfId="0" applyFill="1" applyBorder="1" applyAlignment="1">
      <alignment horizontal="center" vertical="top" wrapText="1"/>
    </xf>
    <xf numFmtId="0" fontId="0" fillId="12" borderId="22" xfId="0" applyFill="1" applyBorder="1" applyAlignment="1">
      <alignment horizontal="center" vertical="top" wrapText="1"/>
    </xf>
    <xf numFmtId="0" fontId="1" fillId="10" borderId="8" xfId="0" applyFont="1" applyFill="1" applyBorder="1" applyAlignment="1">
      <alignment horizontal="left" vertical="center" wrapText="1"/>
    </xf>
    <xf numFmtId="0" fontId="12" fillId="10" borderId="23" xfId="0" applyFont="1" applyFill="1" applyBorder="1" applyAlignment="1">
      <alignment/>
    </xf>
    <xf numFmtId="0" fontId="1" fillId="5" borderId="23" xfId="0" applyFont="1" applyFill="1" applyBorder="1" applyAlignment="1">
      <alignment horizontal="center" wrapText="1"/>
    </xf>
    <xf numFmtId="0" fontId="0" fillId="0" borderId="0" xfId="0" applyFill="1" applyBorder="1" applyAlignment="1">
      <alignment horizontal="left"/>
    </xf>
    <xf numFmtId="0" fontId="23" fillId="0" borderId="0" xfId="0" applyFont="1" applyFill="1" applyBorder="1" applyAlignment="1">
      <alignment horizontal="left"/>
    </xf>
    <xf numFmtId="0" fontId="0" fillId="0" borderId="0" xfId="0" applyBorder="1" applyAlignment="1">
      <alignment horizontal="left"/>
    </xf>
    <xf numFmtId="0" fontId="0" fillId="0" borderId="0" xfId="0" applyBorder="1" applyAlignment="1">
      <alignment/>
    </xf>
    <xf numFmtId="0" fontId="19" fillId="0" borderId="0" xfId="0" applyFont="1" applyFill="1" applyBorder="1" applyAlignment="1">
      <alignment horizontal="left"/>
    </xf>
    <xf numFmtId="0" fontId="19" fillId="0" borderId="0" xfId="0" applyFont="1" applyFill="1" applyBorder="1" applyAlignment="1">
      <alignment/>
    </xf>
    <xf numFmtId="0" fontId="0" fillId="0" borderId="0" xfId="0" applyFont="1" applyFill="1" applyBorder="1" applyAlignment="1">
      <alignment vertical="center" wrapText="1"/>
    </xf>
    <xf numFmtId="0" fontId="1" fillId="0" borderId="0" xfId="0" applyFont="1" applyBorder="1" applyAlignment="1">
      <alignment/>
    </xf>
    <xf numFmtId="0" fontId="1" fillId="10" borderId="0" xfId="0" applyFont="1" applyFill="1" applyBorder="1" applyAlignment="1">
      <alignment/>
    </xf>
    <xf numFmtId="0" fontId="19" fillId="0" borderId="0" xfId="0" applyFont="1" applyBorder="1" applyAlignment="1">
      <alignment/>
    </xf>
    <xf numFmtId="0" fontId="28" fillId="10" borderId="39" xfId="0" applyFont="1" applyFill="1" applyBorder="1" applyAlignment="1">
      <alignment/>
    </xf>
    <xf numFmtId="0" fontId="29" fillId="13" borderId="59" xfId="0" applyFont="1" applyFill="1" applyBorder="1" applyAlignment="1">
      <alignment horizontal="left" wrapText="1"/>
    </xf>
    <xf numFmtId="0" fontId="1" fillId="0" borderId="52" xfId="0" applyFont="1" applyBorder="1" applyAlignment="1">
      <alignment/>
    </xf>
    <xf numFmtId="0" fontId="1" fillId="0" borderId="31" xfId="0" applyFont="1" applyBorder="1" applyAlignment="1">
      <alignment/>
    </xf>
    <xf numFmtId="0" fontId="0" fillId="0" borderId="9" xfId="0" applyBorder="1" applyAlignment="1">
      <alignment/>
    </xf>
    <xf numFmtId="0" fontId="0" fillId="0" borderId="52" xfId="0" applyBorder="1" applyAlignment="1">
      <alignment/>
    </xf>
    <xf numFmtId="0" fontId="0" fillId="0" borderId="31" xfId="0" applyBorder="1" applyAlignment="1">
      <alignment/>
    </xf>
    <xf numFmtId="0" fontId="29" fillId="13" borderId="60" xfId="0" applyFont="1" applyFill="1" applyBorder="1" applyAlignment="1">
      <alignment horizontal="left" wrapText="1"/>
    </xf>
    <xf numFmtId="0" fontId="1" fillId="0" borderId="33" xfId="0" applyFont="1" applyBorder="1" applyAlignment="1">
      <alignment horizontal="left" indent="1"/>
    </xf>
    <xf numFmtId="0" fontId="0" fillId="0" borderId="10" xfId="0" applyFill="1" applyBorder="1" applyAlignment="1">
      <alignment horizontal="left" vertical="center" indent="1"/>
    </xf>
    <xf numFmtId="0" fontId="0" fillId="0" borderId="38" xfId="0" applyFill="1" applyBorder="1" applyAlignment="1">
      <alignment horizontal="left" vertical="center" indent="1"/>
    </xf>
    <xf numFmtId="0" fontId="0" fillId="0" borderId="32" xfId="0" applyBorder="1" applyAlignment="1">
      <alignment horizontal="left" indent="1"/>
    </xf>
    <xf numFmtId="0" fontId="1" fillId="0" borderId="37" xfId="0" applyFont="1" applyBorder="1" applyAlignment="1">
      <alignment/>
    </xf>
    <xf numFmtId="0" fontId="0" fillId="0" borderId="56" xfId="0" applyBorder="1" applyAlignment="1">
      <alignment/>
    </xf>
    <xf numFmtId="0" fontId="0" fillId="0" borderId="61" xfId="0" applyFill="1" applyBorder="1" applyAlignment="1">
      <alignment horizontal="left" vertical="center" indent="1"/>
    </xf>
    <xf numFmtId="0" fontId="32" fillId="3" borderId="39" xfId="0" applyFont="1" applyFill="1" applyBorder="1" applyAlignment="1">
      <alignment horizontal="left"/>
    </xf>
    <xf numFmtId="0" fontId="0" fillId="2" borderId="12" xfId="0" applyFill="1" applyBorder="1" applyAlignment="1">
      <alignment horizontal="center" vertical="center" wrapText="1"/>
    </xf>
    <xf numFmtId="0" fontId="1" fillId="5" borderId="1" xfId="0" applyFont="1" applyFill="1" applyBorder="1" applyAlignment="1">
      <alignment horizontal="center" wrapText="1"/>
    </xf>
    <xf numFmtId="172" fontId="0" fillId="3" borderId="8" xfId="0" applyNumberFormat="1" applyFill="1" applyBorder="1" applyAlignment="1">
      <alignment horizontal="center" vertical="center"/>
    </xf>
    <xf numFmtId="0" fontId="0" fillId="2" borderId="17" xfId="0" applyFill="1" applyBorder="1" applyAlignment="1">
      <alignment/>
    </xf>
    <xf numFmtId="0" fontId="0" fillId="2" borderId="3" xfId="0" applyFill="1" applyBorder="1" applyAlignment="1">
      <alignment/>
    </xf>
    <xf numFmtId="0" fontId="0" fillId="2" borderId="26" xfId="0" applyFill="1" applyBorder="1" applyAlignment="1">
      <alignment/>
    </xf>
    <xf numFmtId="172" fontId="0" fillId="3" borderId="12" xfId="0" applyNumberFormat="1" applyFill="1" applyBorder="1" applyAlignment="1">
      <alignment horizontal="center" vertical="center"/>
    </xf>
    <xf numFmtId="0" fontId="0" fillId="3" borderId="9" xfId="0" applyNumberFormat="1" applyFill="1" applyBorder="1" applyAlignment="1">
      <alignment horizontal="center" vertical="center"/>
    </xf>
    <xf numFmtId="0" fontId="0" fillId="3" borderId="26" xfId="0" applyNumberFormat="1" applyFill="1" applyBorder="1" applyAlignment="1">
      <alignment horizontal="center" vertical="center"/>
    </xf>
    <xf numFmtId="0" fontId="0" fillId="4" borderId="26" xfId="0" applyNumberFormat="1" applyFill="1" applyBorder="1" applyAlignment="1">
      <alignment horizontal="center" vertical="center"/>
    </xf>
    <xf numFmtId="0" fontId="0" fillId="7" borderId="26" xfId="0" applyNumberFormat="1" applyFill="1" applyBorder="1" applyAlignment="1">
      <alignment horizontal="center" vertical="center"/>
    </xf>
    <xf numFmtId="0" fontId="0" fillId="8" borderId="26" xfId="0" applyNumberFormat="1" applyFill="1" applyBorder="1" applyAlignment="1">
      <alignment horizontal="center" vertical="center"/>
    </xf>
    <xf numFmtId="0" fontId="0" fillId="9" borderId="26"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11" borderId="26" xfId="0" applyNumberFormat="1" applyFill="1" applyBorder="1" applyAlignment="1">
      <alignment/>
    </xf>
    <xf numFmtId="0" fontId="0" fillId="11" borderId="26" xfId="0" applyNumberFormat="1" applyFill="1" applyBorder="1" applyAlignment="1">
      <alignment vertical="top" wrapText="1"/>
    </xf>
    <xf numFmtId="0" fontId="0" fillId="12" borderId="26" xfId="0" applyNumberFormat="1" applyFill="1" applyBorder="1" applyAlignment="1">
      <alignment horizontal="center" vertical="center"/>
    </xf>
    <xf numFmtId="0" fontId="0" fillId="12" borderId="31" xfId="0" applyNumberFormat="1" applyFill="1" applyBorder="1" applyAlignment="1">
      <alignment horizontal="center" vertical="center"/>
    </xf>
    <xf numFmtId="1" fontId="0" fillId="12" borderId="62" xfId="0" applyNumberFormat="1" applyFill="1" applyBorder="1" applyAlignment="1">
      <alignment horizontal="center" vertical="center"/>
    </xf>
    <xf numFmtId="172" fontId="0" fillId="3" borderId="4" xfId="0" applyNumberFormat="1" applyFill="1" applyBorder="1" applyAlignment="1">
      <alignment horizontal="center" vertical="center"/>
    </xf>
    <xf numFmtId="0" fontId="1" fillId="3" borderId="8"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11" borderId="27" xfId="0" applyNumberFormat="1" applyFill="1" applyBorder="1" applyAlignment="1">
      <alignment horizontal="left" vertical="top" wrapText="1"/>
    </xf>
    <xf numFmtId="0" fontId="0" fillId="6" borderId="27" xfId="0" applyFont="1" applyFill="1" applyBorder="1" applyAlignment="1">
      <alignment vertical="top" wrapText="1"/>
    </xf>
    <xf numFmtId="0" fontId="0" fillId="2" borderId="23" xfId="0" applyFill="1" applyBorder="1" applyAlignment="1">
      <alignment vertical="top" wrapText="1"/>
    </xf>
    <xf numFmtId="0" fontId="0" fillId="2" borderId="8" xfId="0" applyFill="1" applyBorder="1" applyAlignment="1">
      <alignment vertical="top" wrapText="1"/>
    </xf>
    <xf numFmtId="0" fontId="0" fillId="3" borderId="27" xfId="0" applyFill="1" applyBorder="1" applyAlignment="1">
      <alignment horizontal="left" vertical="top" wrapText="1"/>
    </xf>
    <xf numFmtId="49" fontId="0" fillId="3" borderId="27" xfId="0" applyNumberFormat="1" applyFont="1" applyFill="1" applyBorder="1" applyAlignment="1">
      <alignment horizontal="right" vertical="top" wrapText="1"/>
    </xf>
    <xf numFmtId="0" fontId="0" fillId="4" borderId="27" xfId="0" applyFill="1" applyBorder="1" applyAlignment="1">
      <alignment horizontal="left" vertical="top" wrapText="1"/>
    </xf>
    <xf numFmtId="49" fontId="0" fillId="4" borderId="27" xfId="0" applyNumberFormat="1" applyFont="1" applyFill="1" applyBorder="1" applyAlignment="1">
      <alignment horizontal="right" vertical="top" wrapText="1"/>
    </xf>
    <xf numFmtId="0" fontId="0" fillId="4" borderId="27" xfId="0" applyNumberFormat="1" applyFill="1" applyBorder="1" applyAlignment="1">
      <alignment horizontal="left" vertical="top" wrapText="1"/>
    </xf>
    <xf numFmtId="0" fontId="0" fillId="7" borderId="27" xfId="0" applyNumberFormat="1" applyFill="1" applyBorder="1" applyAlignment="1">
      <alignment horizontal="left" vertical="top" wrapText="1"/>
    </xf>
    <xf numFmtId="49" fontId="0" fillId="8" borderId="27" xfId="0" applyNumberFormat="1" applyFont="1" applyFill="1" applyBorder="1" applyAlignment="1">
      <alignment horizontal="right" vertical="top" wrapText="1"/>
    </xf>
    <xf numFmtId="49" fontId="0" fillId="9" borderId="27" xfId="0" applyNumberFormat="1" applyFont="1" applyFill="1" applyBorder="1" applyAlignment="1">
      <alignment horizontal="right" vertical="top" wrapText="1"/>
    </xf>
    <xf numFmtId="0" fontId="16" fillId="9" borderId="27" xfId="0" applyFont="1" applyFill="1" applyBorder="1" applyAlignment="1">
      <alignment horizontal="left" vertical="top" wrapText="1"/>
    </xf>
    <xf numFmtId="0" fontId="0" fillId="6" borderId="27" xfId="0" applyNumberFormat="1" applyFill="1" applyBorder="1" applyAlignment="1">
      <alignment horizontal="left" vertical="top" wrapText="1"/>
    </xf>
    <xf numFmtId="49" fontId="0" fillId="6" borderId="27" xfId="0" applyNumberFormat="1" applyFont="1" applyFill="1" applyBorder="1" applyAlignment="1">
      <alignment horizontal="left" vertical="top" wrapText="1"/>
    </xf>
    <xf numFmtId="0" fontId="0" fillId="12" borderId="27" xfId="0" applyNumberFormat="1" applyFill="1" applyBorder="1" applyAlignment="1">
      <alignment horizontal="left" vertical="top" wrapText="1"/>
    </xf>
    <xf numFmtId="0" fontId="1" fillId="10" borderId="27" xfId="0" applyFont="1" applyFill="1" applyBorder="1" applyAlignment="1">
      <alignment horizontal="center" wrapText="1"/>
    </xf>
    <xf numFmtId="0" fontId="11" fillId="10" borderId="27" xfId="0" applyFont="1" applyFill="1" applyBorder="1" applyAlignment="1">
      <alignment horizontal="center" wrapText="1"/>
    </xf>
    <xf numFmtId="0" fontId="1" fillId="10" borderId="27" xfId="0" applyFont="1" applyFill="1" applyBorder="1" applyAlignment="1">
      <alignment wrapText="1"/>
    </xf>
    <xf numFmtId="0" fontId="8" fillId="2" borderId="17" xfId="0" applyFont="1" applyFill="1" applyBorder="1" applyAlignment="1">
      <alignment vertical="top" wrapText="1"/>
    </xf>
    <xf numFmtId="0" fontId="8" fillId="2" borderId="26" xfId="0" applyFont="1" applyFill="1" applyBorder="1" applyAlignment="1">
      <alignment vertical="top" wrapText="1"/>
    </xf>
    <xf numFmtId="0" fontId="15" fillId="2" borderId="17" xfId="0" applyFont="1" applyFill="1" applyBorder="1" applyAlignment="1">
      <alignment/>
    </xf>
    <xf numFmtId="0" fontId="15" fillId="2" borderId="3" xfId="0" applyFont="1" applyFill="1" applyBorder="1" applyAlignment="1">
      <alignment/>
    </xf>
    <xf numFmtId="0" fontId="8" fillId="5" borderId="0" xfId="0" applyFont="1" applyFill="1" applyBorder="1" applyAlignment="1">
      <alignment horizontal="center" vertical="center" wrapText="1"/>
    </xf>
    <xf numFmtId="172" fontId="0" fillId="3" borderId="9" xfId="0" applyNumberFormat="1" applyFill="1" applyBorder="1" applyAlignment="1">
      <alignment horizontal="center" vertical="center"/>
    </xf>
    <xf numFmtId="172" fontId="0" fillId="3" borderId="26" xfId="0" applyNumberFormat="1" applyFill="1" applyBorder="1" applyAlignment="1">
      <alignment horizontal="center" vertical="center"/>
    </xf>
    <xf numFmtId="172" fontId="0" fillId="4" borderId="26" xfId="0" applyNumberFormat="1" applyFill="1" applyBorder="1" applyAlignment="1">
      <alignment horizontal="center" vertical="center"/>
    </xf>
    <xf numFmtId="172" fontId="0" fillId="7" borderId="26" xfId="0" applyNumberFormat="1" applyFill="1" applyBorder="1" applyAlignment="1">
      <alignment horizontal="center" vertical="center"/>
    </xf>
    <xf numFmtId="172" fontId="0" fillId="8" borderId="26" xfId="0" applyNumberFormat="1" applyFill="1" applyBorder="1" applyAlignment="1">
      <alignment horizontal="center" vertical="center"/>
    </xf>
    <xf numFmtId="172" fontId="0" fillId="9" borderId="26" xfId="0" applyNumberFormat="1" applyFill="1" applyBorder="1" applyAlignment="1">
      <alignment horizontal="center" vertical="center"/>
    </xf>
    <xf numFmtId="172" fontId="0" fillId="6" borderId="26" xfId="0" applyNumberFormat="1" applyFill="1" applyBorder="1" applyAlignment="1">
      <alignment horizontal="center" vertical="center"/>
    </xf>
    <xf numFmtId="172" fontId="0" fillId="11" borderId="31" xfId="0" applyNumberFormat="1" applyFill="1" applyBorder="1" applyAlignment="1">
      <alignment horizontal="center" vertical="center"/>
    </xf>
    <xf numFmtId="172" fontId="0" fillId="12" borderId="26" xfId="0" applyNumberFormat="1" applyFill="1" applyBorder="1" applyAlignment="1">
      <alignment horizontal="center" vertical="center"/>
    </xf>
    <xf numFmtId="172" fontId="0" fillId="12" borderId="31" xfId="0" applyNumberFormat="1" applyFill="1" applyBorder="1" applyAlignment="1">
      <alignment horizontal="center" vertical="center"/>
    </xf>
    <xf numFmtId="0" fontId="0" fillId="2" borderId="22" xfId="0" applyFill="1" applyBorder="1" applyAlignment="1">
      <alignment horizontal="center" vertical="center" wrapText="1"/>
    </xf>
    <xf numFmtId="0" fontId="0" fillId="2" borderId="41" xfId="0" applyFont="1" applyFill="1" applyBorder="1" applyAlignment="1">
      <alignment horizontal="center" vertical="center" wrapText="1"/>
    </xf>
    <xf numFmtId="0" fontId="8" fillId="5" borderId="52" xfId="0" applyFont="1" applyFill="1" applyBorder="1" applyAlignment="1">
      <alignment vertical="center" wrapText="1"/>
    </xf>
    <xf numFmtId="0" fontId="21" fillId="10" borderId="27" xfId="0" applyFont="1" applyFill="1" applyBorder="1" applyAlignment="1">
      <alignment horizontal="left" wrapText="1"/>
    </xf>
    <xf numFmtId="0" fontId="0" fillId="2" borderId="34" xfId="0" applyFill="1" applyBorder="1" applyAlignment="1">
      <alignment/>
    </xf>
    <xf numFmtId="0" fontId="0" fillId="3" borderId="17" xfId="0" applyFont="1" applyFill="1" applyBorder="1" applyAlignment="1">
      <alignment horizontal="left" vertical="top" wrapText="1"/>
    </xf>
    <xf numFmtId="0" fontId="0" fillId="3" borderId="17" xfId="0" applyFill="1" applyBorder="1" applyAlignment="1">
      <alignment horizontal="left" vertical="top" wrapText="1"/>
    </xf>
    <xf numFmtId="0" fontId="0" fillId="4" borderId="17" xfId="0" applyFill="1" applyBorder="1" applyAlignment="1">
      <alignment horizontal="left" vertical="top" wrapText="1"/>
    </xf>
    <xf numFmtId="0" fontId="0" fillId="3" borderId="26" xfId="0" applyFill="1" applyBorder="1" applyAlignment="1">
      <alignment horizontal="center" vertical="center" wrapText="1"/>
    </xf>
    <xf numFmtId="0" fontId="0" fillId="4" borderId="26" xfId="0" applyFill="1" applyBorder="1" applyAlignment="1">
      <alignment horizontal="center" vertical="center" wrapText="1"/>
    </xf>
    <xf numFmtId="1" fontId="0" fillId="9" borderId="26" xfId="0" applyNumberFormat="1" applyFill="1" applyBorder="1" applyAlignment="1">
      <alignment horizontal="center" vertical="center"/>
    </xf>
    <xf numFmtId="0" fontId="8" fillId="2" borderId="8" xfId="0" applyFont="1" applyFill="1" applyBorder="1" applyAlignment="1">
      <alignment vertical="top" wrapText="1"/>
    </xf>
    <xf numFmtId="0" fontId="1" fillId="10" borderId="17" xfId="0" applyFont="1" applyFill="1" applyBorder="1" applyAlignment="1">
      <alignment horizontal="left" wrapText="1"/>
    </xf>
    <xf numFmtId="0" fontId="11" fillId="5" borderId="0" xfId="0" applyFont="1" applyFill="1" applyBorder="1" applyAlignment="1">
      <alignment horizontal="left"/>
    </xf>
    <xf numFmtId="0" fontId="11" fillId="5" borderId="0" xfId="0" applyFont="1" applyFill="1" applyBorder="1" applyAlignment="1">
      <alignment horizontal="center"/>
    </xf>
    <xf numFmtId="0" fontId="1" fillId="10" borderId="26" xfId="0" applyFont="1" applyFill="1" applyBorder="1" applyAlignment="1">
      <alignment horizontal="center" wrapText="1"/>
    </xf>
    <xf numFmtId="0" fontId="0" fillId="2" borderId="37" xfId="0" applyFill="1" applyBorder="1" applyAlignment="1">
      <alignment horizontal="center"/>
    </xf>
    <xf numFmtId="0" fontId="1" fillId="10" borderId="17" xfId="0" applyFont="1" applyFill="1" applyBorder="1" applyAlignment="1">
      <alignment horizontal="center" wrapText="1"/>
    </xf>
    <xf numFmtId="0" fontId="1" fillId="5" borderId="56" xfId="0" applyFont="1" applyFill="1" applyBorder="1" applyAlignment="1">
      <alignment horizontal="center" wrapText="1"/>
    </xf>
    <xf numFmtId="0" fontId="0" fillId="2" borderId="18" xfId="0" applyFill="1" applyBorder="1" applyAlignment="1">
      <alignment horizontal="left" vertical="center" wrapText="1"/>
    </xf>
    <xf numFmtId="0" fontId="0" fillId="8" borderId="17" xfId="0" applyFont="1" applyFill="1" applyBorder="1" applyAlignment="1">
      <alignment horizontal="left" vertical="top" wrapText="1"/>
    </xf>
    <xf numFmtId="0" fontId="0" fillId="11" borderId="17" xfId="0" applyFont="1" applyFill="1" applyBorder="1" applyAlignment="1">
      <alignment horizontal="left" vertical="top" wrapText="1"/>
    </xf>
    <xf numFmtId="0" fontId="0" fillId="12" borderId="17" xfId="0" applyFont="1" applyFill="1" applyBorder="1" applyAlignment="1">
      <alignment horizontal="left" vertical="top" wrapText="1"/>
    </xf>
    <xf numFmtId="0" fontId="0" fillId="3" borderId="9" xfId="0" applyFill="1" applyBorder="1" applyAlignment="1">
      <alignment horizontal="left" vertical="center" wrapText="1"/>
    </xf>
    <xf numFmtId="0" fontId="0" fillId="4" borderId="9" xfId="0" applyFill="1" applyBorder="1" applyAlignment="1">
      <alignment horizontal="left" vertical="center" wrapText="1"/>
    </xf>
    <xf numFmtId="0" fontId="0" fillId="7" borderId="26" xfId="0" applyFill="1" applyBorder="1" applyAlignment="1">
      <alignment horizontal="left" vertical="center" wrapText="1"/>
    </xf>
    <xf numFmtId="0" fontId="0" fillId="7" borderId="31" xfId="0" applyFill="1" applyBorder="1" applyAlignment="1">
      <alignment horizontal="left" vertical="center" wrapText="1"/>
    </xf>
    <xf numFmtId="0" fontId="0" fillId="8" borderId="26" xfId="0" applyFill="1" applyBorder="1" applyAlignment="1">
      <alignment horizontal="left" vertical="center" wrapText="1"/>
    </xf>
    <xf numFmtId="0" fontId="0" fillId="9" borderId="9" xfId="0" applyFill="1" applyBorder="1" applyAlignment="1">
      <alignment horizontal="left" vertical="top" wrapText="1"/>
    </xf>
    <xf numFmtId="0" fontId="0" fillId="9" borderId="26" xfId="0" applyFill="1" applyBorder="1" applyAlignment="1">
      <alignment horizontal="left" vertical="top" wrapText="1"/>
    </xf>
    <xf numFmtId="0" fontId="0" fillId="6" borderId="26" xfId="0" applyFill="1" applyBorder="1" applyAlignment="1">
      <alignment vertical="top" wrapText="1"/>
    </xf>
    <xf numFmtId="0" fontId="0" fillId="11" borderId="26" xfId="0" applyFill="1" applyBorder="1" applyAlignment="1">
      <alignment horizontal="left" vertical="center" wrapText="1"/>
    </xf>
    <xf numFmtId="0" fontId="0" fillId="12" borderId="26" xfId="0" applyFill="1" applyBorder="1" applyAlignment="1">
      <alignment horizontal="left" vertical="center" wrapText="1"/>
    </xf>
    <xf numFmtId="0" fontId="0" fillId="12" borderId="9" xfId="0" applyFill="1" applyBorder="1" applyAlignment="1">
      <alignment horizontal="left" vertical="center" wrapText="1"/>
    </xf>
    <xf numFmtId="0" fontId="0" fillId="12" borderId="26" xfId="0" applyFill="1" applyBorder="1" applyAlignment="1">
      <alignment vertical="top" wrapText="1"/>
    </xf>
    <xf numFmtId="0" fontId="0" fillId="12" borderId="31" xfId="0" applyFill="1" applyBorder="1" applyAlignment="1">
      <alignment vertical="top" wrapText="1"/>
    </xf>
    <xf numFmtId="0" fontId="1" fillId="10" borderId="8" xfId="0" applyFont="1" applyFill="1" applyBorder="1" applyAlignment="1">
      <alignment horizontal="center" wrapText="1"/>
    </xf>
    <xf numFmtId="0" fontId="12" fillId="10" borderId="22" xfId="0" applyFont="1" applyFill="1" applyBorder="1" applyAlignment="1">
      <alignment textRotation="90" wrapText="1"/>
    </xf>
    <xf numFmtId="0" fontId="1" fillId="10" borderId="21" xfId="0" applyFont="1" applyFill="1" applyBorder="1" applyAlignment="1">
      <alignment horizontal="center" wrapText="1"/>
    </xf>
    <xf numFmtId="0" fontId="0" fillId="12" borderId="13" xfId="0" applyNumberFormat="1" applyFill="1" applyBorder="1" applyAlignment="1">
      <alignment horizontal="center" vertical="center" wrapText="1"/>
    </xf>
    <xf numFmtId="0" fontId="10" fillId="3" borderId="0" xfId="0" applyFont="1" applyFill="1" applyBorder="1" applyAlignment="1">
      <alignment vertical="center"/>
    </xf>
    <xf numFmtId="0" fontId="0" fillId="0" borderId="0" xfId="0" applyBorder="1" applyAlignment="1">
      <alignment horizontal="center"/>
    </xf>
    <xf numFmtId="0" fontId="0" fillId="0" borderId="0" xfId="0" applyFill="1" applyBorder="1" applyAlignment="1">
      <alignment horizontal="center"/>
    </xf>
    <xf numFmtId="172" fontId="0" fillId="2" borderId="4" xfId="0" applyNumberFormat="1" applyFill="1" applyBorder="1" applyAlignment="1">
      <alignment horizontal="center" vertical="center" wrapText="1"/>
    </xf>
    <xf numFmtId="172" fontId="0" fillId="4" borderId="11" xfId="0" applyNumberFormat="1" applyFill="1" applyBorder="1" applyAlignment="1">
      <alignment horizontal="center" vertical="center"/>
    </xf>
    <xf numFmtId="172" fontId="0" fillId="4" borderId="9" xfId="0" applyNumberFormat="1" applyFill="1" applyBorder="1" applyAlignment="1">
      <alignment horizontal="center" vertical="center"/>
    </xf>
    <xf numFmtId="172" fontId="0" fillId="4" borderId="8" xfId="0" applyNumberFormat="1" applyFill="1" applyBorder="1" applyAlignment="1">
      <alignment horizontal="center" vertical="center"/>
    </xf>
    <xf numFmtId="172" fontId="0" fillId="4" borderId="13" xfId="0" applyNumberFormat="1" applyFill="1" applyBorder="1" applyAlignment="1">
      <alignment horizontal="center" vertical="center"/>
    </xf>
    <xf numFmtId="172" fontId="0" fillId="4" borderId="12" xfId="0" applyNumberFormat="1" applyFill="1" applyBorder="1" applyAlignment="1">
      <alignment horizontal="center" vertical="center"/>
    </xf>
    <xf numFmtId="172" fontId="0" fillId="4" borderId="30" xfId="0" applyNumberFormat="1" applyFill="1" applyBorder="1" applyAlignment="1">
      <alignment horizontal="center" vertical="center"/>
    </xf>
    <xf numFmtId="172" fontId="0" fillId="7" borderId="11" xfId="0" applyNumberFormat="1" applyFill="1" applyBorder="1" applyAlignment="1">
      <alignment horizontal="center" vertical="center"/>
    </xf>
    <xf numFmtId="172" fontId="0" fillId="7" borderId="9" xfId="0" applyNumberFormat="1" applyFill="1" applyBorder="1" applyAlignment="1">
      <alignment horizontal="center" vertical="center"/>
    </xf>
    <xf numFmtId="172" fontId="0" fillId="7" borderId="8" xfId="0" applyNumberFormat="1" applyFill="1" applyBorder="1" applyAlignment="1">
      <alignment horizontal="center" vertical="center"/>
    </xf>
    <xf numFmtId="172" fontId="0" fillId="7" borderId="13" xfId="0" applyNumberFormat="1" applyFill="1" applyBorder="1" applyAlignment="1">
      <alignment horizontal="center" vertical="center"/>
    </xf>
    <xf numFmtId="172" fontId="0" fillId="7" borderId="12" xfId="0" applyNumberFormat="1" applyFill="1" applyBorder="1" applyAlignment="1">
      <alignment horizontal="center" vertical="center"/>
    </xf>
    <xf numFmtId="172" fontId="0" fillId="7" borderId="30" xfId="0" applyNumberFormat="1" applyFill="1" applyBorder="1" applyAlignment="1">
      <alignment horizontal="center" vertical="center"/>
    </xf>
    <xf numFmtId="172" fontId="0" fillId="8" borderId="11" xfId="0" applyNumberFormat="1" applyFill="1" applyBorder="1" applyAlignment="1">
      <alignment horizontal="center" vertical="center"/>
    </xf>
    <xf numFmtId="172" fontId="0" fillId="8" borderId="9" xfId="0" applyNumberFormat="1" applyFill="1" applyBorder="1" applyAlignment="1">
      <alignment horizontal="center" vertical="center"/>
    </xf>
    <xf numFmtId="172" fontId="0" fillId="8" borderId="8" xfId="0" applyNumberFormat="1" applyFill="1" applyBorder="1" applyAlignment="1">
      <alignment horizontal="center" vertical="center"/>
    </xf>
    <xf numFmtId="172" fontId="0" fillId="8" borderId="13" xfId="0" applyNumberFormat="1" applyFill="1" applyBorder="1" applyAlignment="1">
      <alignment horizontal="center" vertical="center"/>
    </xf>
    <xf numFmtId="172" fontId="0" fillId="8" borderId="12" xfId="0" applyNumberFormat="1" applyFill="1" applyBorder="1" applyAlignment="1">
      <alignment horizontal="center" vertical="center"/>
    </xf>
    <xf numFmtId="172" fontId="0" fillId="8" borderId="30" xfId="0" applyNumberFormat="1" applyFill="1" applyBorder="1" applyAlignment="1">
      <alignment horizontal="center" vertical="center"/>
    </xf>
    <xf numFmtId="172" fontId="0" fillId="9" borderId="11" xfId="0" applyNumberFormat="1" applyFill="1" applyBorder="1" applyAlignment="1">
      <alignment horizontal="center" vertical="center"/>
    </xf>
    <xf numFmtId="172" fontId="0" fillId="9" borderId="9" xfId="0" applyNumberFormat="1" applyFill="1" applyBorder="1" applyAlignment="1">
      <alignment horizontal="center" vertical="center"/>
    </xf>
    <xf numFmtId="172" fontId="0" fillId="9" borderId="8" xfId="0" applyNumberFormat="1" applyFill="1" applyBorder="1" applyAlignment="1">
      <alignment horizontal="center" vertical="center"/>
    </xf>
    <xf numFmtId="172" fontId="0" fillId="9" borderId="13" xfId="0" applyNumberFormat="1" applyFill="1" applyBorder="1" applyAlignment="1">
      <alignment horizontal="center" vertical="center"/>
    </xf>
    <xf numFmtId="172" fontId="0" fillId="9" borderId="12" xfId="0" applyNumberFormat="1" applyFill="1" applyBorder="1" applyAlignment="1">
      <alignment horizontal="center" vertical="center"/>
    </xf>
    <xf numFmtId="172" fontId="0" fillId="9" borderId="30" xfId="0" applyNumberFormat="1" applyFill="1" applyBorder="1" applyAlignment="1">
      <alignment horizontal="center" vertical="center"/>
    </xf>
    <xf numFmtId="172" fontId="0" fillId="6" borderId="11" xfId="0" applyNumberFormat="1" applyFill="1" applyBorder="1" applyAlignment="1">
      <alignment horizontal="center" vertical="center"/>
    </xf>
    <xf numFmtId="172" fontId="0" fillId="6" borderId="9" xfId="0" applyNumberFormat="1" applyFill="1" applyBorder="1" applyAlignment="1">
      <alignment horizontal="center" vertical="center"/>
    </xf>
    <xf numFmtId="172" fontId="0" fillId="6" borderId="8" xfId="0" applyNumberFormat="1" applyFill="1" applyBorder="1" applyAlignment="1">
      <alignment horizontal="center" vertical="center"/>
    </xf>
    <xf numFmtId="172" fontId="0" fillId="6" borderId="13" xfId="0" applyNumberFormat="1" applyFill="1" applyBorder="1" applyAlignment="1">
      <alignment horizontal="center" vertical="center"/>
    </xf>
    <xf numFmtId="172" fontId="0" fillId="6" borderId="12" xfId="0" applyNumberFormat="1" applyFill="1" applyBorder="1" applyAlignment="1">
      <alignment horizontal="center" vertical="center"/>
    </xf>
    <xf numFmtId="172" fontId="0" fillId="6" borderId="30" xfId="0" applyNumberFormat="1" applyFill="1" applyBorder="1" applyAlignment="1">
      <alignment horizontal="center" vertical="center"/>
    </xf>
    <xf numFmtId="172" fontId="0" fillId="11" borderId="11" xfId="0" applyNumberFormat="1" applyFill="1" applyBorder="1" applyAlignment="1">
      <alignment horizontal="center" vertical="center"/>
    </xf>
    <xf numFmtId="172" fontId="0" fillId="11" borderId="9" xfId="0" applyNumberFormat="1" applyFill="1" applyBorder="1" applyAlignment="1">
      <alignment horizontal="center" vertical="center"/>
    </xf>
    <xf numFmtId="172" fontId="0" fillId="11" borderId="27" xfId="0" applyNumberFormat="1" applyFill="1" applyBorder="1" applyAlignment="1">
      <alignment horizontal="center" vertical="center"/>
    </xf>
    <xf numFmtId="172" fontId="0" fillId="11" borderId="8" xfId="0" applyNumberFormat="1" applyFill="1" applyBorder="1" applyAlignment="1">
      <alignment horizontal="center" vertical="center"/>
    </xf>
    <xf numFmtId="172" fontId="0" fillId="11" borderId="13" xfId="0" applyNumberFormat="1" applyFill="1" applyBorder="1" applyAlignment="1">
      <alignment horizontal="center" vertical="center"/>
    </xf>
    <xf numFmtId="172" fontId="0" fillId="11" borderId="12" xfId="0" applyNumberFormat="1" applyFill="1" applyBorder="1" applyAlignment="1">
      <alignment horizontal="center" vertical="center"/>
    </xf>
    <xf numFmtId="172" fontId="0" fillId="11" borderId="29" xfId="0" applyNumberFormat="1" applyFill="1" applyBorder="1" applyAlignment="1">
      <alignment horizontal="center" vertical="center"/>
    </xf>
    <xf numFmtId="172" fontId="0" fillId="11" borderId="30" xfId="0" applyNumberFormat="1" applyFill="1" applyBorder="1" applyAlignment="1">
      <alignment horizontal="center" vertical="center"/>
    </xf>
    <xf numFmtId="172" fontId="0" fillId="11" borderId="63" xfId="0" applyNumberFormat="1" applyFill="1" applyBorder="1" applyAlignment="1">
      <alignment horizontal="center" vertical="center"/>
    </xf>
    <xf numFmtId="172" fontId="0" fillId="11" borderId="50" xfId="0" applyNumberFormat="1" applyFill="1" applyBorder="1" applyAlignment="1">
      <alignment horizontal="center" vertical="center"/>
    </xf>
    <xf numFmtId="172" fontId="0" fillId="11" borderId="64" xfId="0" applyNumberFormat="1" applyFill="1" applyBorder="1" applyAlignment="1">
      <alignment horizontal="center" vertical="center"/>
    </xf>
    <xf numFmtId="172" fontId="0" fillId="11" borderId="65" xfId="0" applyNumberFormat="1" applyFill="1" applyBorder="1" applyAlignment="1">
      <alignment horizontal="center" vertical="center"/>
    </xf>
    <xf numFmtId="172" fontId="0" fillId="11" borderId="66" xfId="0" applyNumberFormat="1" applyFill="1" applyBorder="1" applyAlignment="1">
      <alignment horizontal="center" vertical="center"/>
    </xf>
    <xf numFmtId="172" fontId="0" fillId="11" borderId="58" xfId="0" applyNumberFormat="1" applyFill="1" applyBorder="1" applyAlignment="1">
      <alignment horizontal="center" vertical="center"/>
    </xf>
    <xf numFmtId="172" fontId="0" fillId="12" borderId="11" xfId="0" applyNumberFormat="1" applyFill="1" applyBorder="1" applyAlignment="1">
      <alignment horizontal="center" vertical="center"/>
    </xf>
    <xf numFmtId="172" fontId="0" fillId="12" borderId="9" xfId="0" applyNumberFormat="1" applyFill="1" applyBorder="1" applyAlignment="1">
      <alignment horizontal="center" vertical="center"/>
    </xf>
    <xf numFmtId="172" fontId="0" fillId="12" borderId="8" xfId="0" applyNumberFormat="1" applyFill="1" applyBorder="1" applyAlignment="1">
      <alignment horizontal="center" vertical="center"/>
    </xf>
    <xf numFmtId="172" fontId="0" fillId="12" borderId="13" xfId="0" applyNumberFormat="1" applyFill="1" applyBorder="1" applyAlignment="1">
      <alignment horizontal="center" vertical="center"/>
    </xf>
    <xf numFmtId="172" fontId="0" fillId="12" borderId="12" xfId="0" applyNumberFormat="1" applyFill="1" applyBorder="1" applyAlignment="1">
      <alignment horizontal="center" vertical="center"/>
    </xf>
    <xf numFmtId="172" fontId="0" fillId="12" borderId="30" xfId="0" applyNumberFormat="1" applyFill="1" applyBorder="1" applyAlignment="1">
      <alignment horizontal="center" vertical="center"/>
    </xf>
    <xf numFmtId="172" fontId="0" fillId="3" borderId="0" xfId="0" applyNumberFormat="1" applyFill="1" applyBorder="1" applyAlignment="1">
      <alignment horizontal="left" wrapText="1"/>
    </xf>
    <xf numFmtId="172" fontId="0" fillId="3" borderId="0" xfId="0" applyNumberFormat="1" applyFill="1" applyBorder="1" applyAlignment="1">
      <alignment horizontal="left" vertical="top" wrapText="1"/>
    </xf>
    <xf numFmtId="172" fontId="0" fillId="3" borderId="0" xfId="0" applyNumberFormat="1" applyFill="1" applyBorder="1" applyAlignment="1">
      <alignment/>
    </xf>
    <xf numFmtId="0" fontId="11" fillId="5" borderId="7" xfId="0" applyFont="1" applyFill="1" applyBorder="1" applyAlignment="1">
      <alignment wrapText="1"/>
    </xf>
    <xf numFmtId="0" fontId="11" fillId="5" borderId="18" xfId="0" applyFont="1" applyFill="1" applyBorder="1" applyAlignment="1">
      <alignment wrapText="1"/>
    </xf>
    <xf numFmtId="0" fontId="11" fillId="5" borderId="15" xfId="0" applyFont="1" applyFill="1" applyBorder="1" applyAlignment="1">
      <alignment horizontal="left"/>
    </xf>
    <xf numFmtId="0" fontId="12" fillId="10" borderId="52" xfId="0" applyFont="1" applyFill="1" applyBorder="1" applyAlignment="1">
      <alignment horizontal="right"/>
    </xf>
    <xf numFmtId="0" fontId="12" fillId="10" borderId="0" xfId="0" applyFont="1" applyFill="1" applyAlignment="1">
      <alignment/>
    </xf>
    <xf numFmtId="0" fontId="11" fillId="10" borderId="67" xfId="0" applyFont="1" applyFill="1" applyBorder="1" applyAlignment="1">
      <alignment wrapText="1"/>
    </xf>
    <xf numFmtId="0" fontId="11" fillId="10" borderId="68" xfId="0" applyFont="1" applyFill="1" applyBorder="1" applyAlignment="1">
      <alignment/>
    </xf>
    <xf numFmtId="0" fontId="12" fillId="10" borderId="0" xfId="0" applyFont="1" applyFill="1" applyBorder="1" applyAlignment="1">
      <alignment horizontal="right"/>
    </xf>
    <xf numFmtId="0" fontId="12" fillId="5" borderId="0" xfId="0" applyFont="1" applyFill="1" applyBorder="1" applyAlignment="1" quotePrefix="1">
      <alignment horizontal="right"/>
    </xf>
    <xf numFmtId="0" fontId="12" fillId="5" borderId="37" xfId="0" applyFont="1" applyFill="1" applyBorder="1" applyAlignment="1">
      <alignment/>
    </xf>
    <xf numFmtId="0" fontId="0" fillId="3" borderId="37" xfId="0" applyFill="1" applyBorder="1" applyAlignment="1">
      <alignment horizontal="left" vertical="top" wrapText="1"/>
    </xf>
    <xf numFmtId="0" fontId="12" fillId="10" borderId="52" xfId="0" applyFont="1" applyFill="1" applyBorder="1" applyAlignment="1" quotePrefix="1">
      <alignment/>
    </xf>
    <xf numFmtId="49" fontId="0" fillId="12" borderId="27" xfId="0" applyNumberFormat="1" applyFont="1" applyFill="1" applyBorder="1" applyAlignment="1">
      <alignment horizontal="right" vertical="top" wrapText="1"/>
    </xf>
    <xf numFmtId="49" fontId="0" fillId="6" borderId="27" xfId="0" applyNumberFormat="1" applyFont="1" applyFill="1" applyBorder="1" applyAlignment="1">
      <alignment horizontal="right" vertical="top" wrapText="1"/>
    </xf>
    <xf numFmtId="49" fontId="2" fillId="6" borderId="27" xfId="20" applyNumberFormat="1" applyFill="1" applyBorder="1" applyAlignment="1">
      <alignment horizontal="center" vertical="top" wrapText="1"/>
    </xf>
    <xf numFmtId="3" fontId="0" fillId="9" borderId="34" xfId="0" applyNumberFormat="1" applyFill="1" applyBorder="1" applyAlignment="1">
      <alignment horizontal="center" vertical="center" wrapText="1"/>
    </xf>
    <xf numFmtId="0" fontId="0" fillId="6" borderId="29" xfId="20" applyFont="1" applyFill="1" applyBorder="1" applyAlignment="1">
      <alignment horizontal="center" vertical="center" wrapText="1"/>
    </xf>
    <xf numFmtId="0" fontId="0" fillId="6" borderId="30" xfId="0" applyFont="1" applyFill="1" applyBorder="1" applyAlignment="1">
      <alignment vertical="top" wrapText="1"/>
    </xf>
    <xf numFmtId="0" fontId="2" fillId="0" borderId="0" xfId="20" applyAlignment="1">
      <alignment/>
    </xf>
    <xf numFmtId="0" fontId="0" fillId="0" borderId="0" xfId="0" applyFill="1" applyAlignment="1">
      <alignment vertical="top"/>
    </xf>
    <xf numFmtId="0" fontId="24" fillId="3" borderId="41"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34"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28" xfId="0" applyFont="1" applyFill="1" applyBorder="1" applyAlignment="1">
      <alignment horizontal="left" vertical="center" wrapText="1"/>
    </xf>
    <xf numFmtId="0" fontId="24" fillId="3" borderId="52" xfId="0" applyFont="1" applyFill="1" applyBorder="1" applyAlignment="1">
      <alignment horizontal="left" vertical="center" wrapText="1"/>
    </xf>
    <xf numFmtId="0" fontId="24" fillId="3" borderId="31" xfId="0" applyFont="1" applyFill="1" applyBorder="1" applyAlignment="1">
      <alignment horizontal="left" vertical="center" wrapText="1"/>
    </xf>
    <xf numFmtId="0" fontId="1" fillId="0" borderId="65" xfId="0" applyFont="1" applyFill="1" applyBorder="1" applyAlignment="1">
      <alignment horizontal="left" wrapText="1" indent="1"/>
    </xf>
    <xf numFmtId="0" fontId="1" fillId="0" borderId="66" xfId="0" applyFont="1" applyFill="1" applyBorder="1" applyAlignment="1">
      <alignment horizontal="left" wrapText="1" indent="1"/>
    </xf>
    <xf numFmtId="0" fontId="1" fillId="0" borderId="29" xfId="0" applyFont="1" applyFill="1" applyBorder="1" applyAlignment="1">
      <alignment horizontal="left" vertical="center" wrapText="1" indent="1"/>
    </xf>
    <xf numFmtId="0" fontId="0" fillId="0" borderId="27" xfId="0" applyFill="1" applyBorder="1" applyAlignment="1">
      <alignment horizontal="left" vertical="center" wrapText="1" indent="1"/>
    </xf>
    <xf numFmtId="0" fontId="0" fillId="0" borderId="0" xfId="0" applyFont="1" applyFill="1" applyBorder="1" applyAlignment="1">
      <alignment horizontal="left" wrapText="1"/>
    </xf>
    <xf numFmtId="0" fontId="0" fillId="0" borderId="0" xfId="0" applyFill="1" applyBorder="1" applyAlignment="1">
      <alignment horizontal="left" vertical="center" wrapText="1"/>
    </xf>
    <xf numFmtId="0" fontId="0" fillId="0" borderId="27" xfId="0" applyFont="1" applyFill="1" applyBorder="1" applyAlignment="1">
      <alignment horizontal="left" vertical="center" wrapText="1" indent="1"/>
    </xf>
    <xf numFmtId="0" fontId="1" fillId="0" borderId="29" xfId="0" applyFont="1" applyFill="1" applyBorder="1" applyAlignment="1">
      <alignment horizontal="left" wrapText="1" indent="1"/>
    </xf>
    <xf numFmtId="0" fontId="1" fillId="0" borderId="27" xfId="0" applyFont="1" applyFill="1" applyBorder="1" applyAlignment="1">
      <alignment horizontal="left" wrapText="1" indent="1"/>
    </xf>
    <xf numFmtId="0" fontId="0" fillId="0" borderId="0" xfId="0" applyFont="1" applyFill="1" applyBorder="1" applyAlignment="1">
      <alignment horizontal="left" vertical="center" wrapText="1"/>
    </xf>
    <xf numFmtId="0" fontId="0" fillId="0" borderId="37" xfId="0" applyFont="1" applyFill="1" applyBorder="1" applyAlignment="1">
      <alignment horizontal="left" vertical="center" wrapText="1" indent="1"/>
    </xf>
    <xf numFmtId="0" fontId="1" fillId="0" borderId="27" xfId="0" applyFont="1" applyFill="1" applyBorder="1" applyAlignment="1">
      <alignment horizontal="left" vertical="center" wrapText="1" indent="1"/>
    </xf>
    <xf numFmtId="0" fontId="31" fillId="13" borderId="44" xfId="0" applyFont="1" applyFill="1" applyBorder="1" applyAlignment="1">
      <alignment horizontal="center" vertical="center" wrapText="1"/>
    </xf>
    <xf numFmtId="0" fontId="31" fillId="13" borderId="39" xfId="0" applyFont="1" applyFill="1" applyBorder="1" applyAlignment="1">
      <alignment horizontal="center" vertical="center" wrapText="1"/>
    </xf>
    <xf numFmtId="0" fontId="1" fillId="0" borderId="65" xfId="0" applyFont="1" applyFill="1" applyBorder="1" applyAlignment="1">
      <alignment horizontal="left" vertical="center" wrapText="1" indent="1"/>
    </xf>
    <xf numFmtId="0" fontId="1" fillId="0" borderId="66" xfId="0" applyFont="1" applyFill="1" applyBorder="1" applyAlignment="1">
      <alignment horizontal="left" vertical="center" wrapText="1" indent="1"/>
    </xf>
    <xf numFmtId="0" fontId="31" fillId="13" borderId="69" xfId="0" applyFont="1" applyFill="1" applyBorder="1" applyAlignment="1">
      <alignment horizontal="center" vertical="center" wrapText="1"/>
    </xf>
    <xf numFmtId="0" fontId="31" fillId="13" borderId="25" xfId="0" applyFont="1" applyFill="1" applyBorder="1" applyAlignment="1">
      <alignment horizontal="center" vertical="center" wrapText="1"/>
    </xf>
    <xf numFmtId="0" fontId="0" fillId="0" borderId="0" xfId="0" applyBorder="1" applyAlignment="1">
      <alignment horizontal="left" wrapText="1"/>
    </xf>
    <xf numFmtId="0" fontId="0" fillId="0" borderId="0" xfId="0" applyFill="1" applyBorder="1" applyAlignment="1">
      <alignment horizontal="left" wrapText="1"/>
    </xf>
    <xf numFmtId="0" fontId="30" fillId="0" borderId="0" xfId="0" applyFont="1" applyFill="1" applyBorder="1" applyAlignment="1">
      <alignment horizontal="left" wrapText="1"/>
    </xf>
    <xf numFmtId="0" fontId="0" fillId="0" borderId="66" xfId="0" applyFill="1" applyBorder="1" applyAlignment="1">
      <alignment horizontal="left" vertical="center" wrapText="1" indent="1"/>
    </xf>
    <xf numFmtId="0" fontId="8" fillId="2" borderId="34" xfId="0" applyFont="1" applyFill="1" applyBorder="1" applyAlignment="1">
      <alignment horizontal="center" vertical="top" wrapText="1"/>
    </xf>
    <xf numFmtId="0" fontId="11" fillId="10" borderId="12" xfId="0" applyFont="1" applyFill="1" applyBorder="1" applyAlignment="1">
      <alignment horizontal="center"/>
    </xf>
    <xf numFmtId="0" fontId="11" fillId="10" borderId="34" xfId="0" applyFont="1" applyFill="1" applyBorder="1" applyAlignment="1">
      <alignment horizontal="center"/>
    </xf>
    <xf numFmtId="0" fontId="11" fillId="10" borderId="9" xfId="0" applyFont="1" applyFill="1" applyBorder="1" applyAlignment="1">
      <alignment horizontal="center"/>
    </xf>
    <xf numFmtId="0" fontId="1" fillId="10" borderId="41" xfId="0" applyFont="1" applyFill="1" applyBorder="1" applyAlignment="1">
      <alignment horizontal="center" wrapText="1"/>
    </xf>
    <xf numFmtId="0" fontId="1" fillId="10" borderId="23" xfId="0" applyFont="1" applyFill="1" applyBorder="1" applyAlignment="1">
      <alignment horizontal="center" wrapText="1"/>
    </xf>
    <xf numFmtId="0" fontId="33" fillId="3" borderId="28"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26" fillId="3" borderId="41" xfId="0" applyFont="1" applyFill="1" applyBorder="1" applyAlignment="1">
      <alignment horizontal="left" vertical="center" wrapText="1"/>
    </xf>
    <xf numFmtId="0" fontId="26" fillId="3" borderId="12" xfId="0" applyFont="1" applyFill="1" applyBorder="1" applyAlignment="1">
      <alignment horizontal="left" vertical="center" wrapText="1"/>
    </xf>
    <xf numFmtId="0" fontId="26" fillId="3" borderId="34" xfId="0" applyFont="1" applyFill="1" applyBorder="1" applyAlignment="1">
      <alignment horizontal="left" vertical="center" wrapText="1"/>
    </xf>
    <xf numFmtId="0" fontId="26" fillId="3" borderId="9" xfId="0" applyFont="1" applyFill="1" applyBorder="1" applyAlignment="1">
      <alignment horizontal="left" vertical="center" wrapText="1"/>
    </xf>
    <xf numFmtId="0" fontId="1" fillId="10" borderId="27" xfId="0" applyFont="1" applyFill="1" applyBorder="1" applyAlignment="1">
      <alignment horizontal="center" wrapText="1"/>
    </xf>
    <xf numFmtId="0" fontId="11" fillId="10" borderId="70" xfId="0" applyFont="1" applyFill="1" applyBorder="1" applyAlignment="1">
      <alignment horizontal="center" wrapText="1"/>
    </xf>
    <xf numFmtId="0" fontId="11" fillId="10" borderId="40" xfId="0" applyFont="1" applyFill="1" applyBorder="1" applyAlignment="1">
      <alignment horizontal="center" wrapText="1"/>
    </xf>
    <xf numFmtId="0" fontId="8" fillId="10" borderId="34"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1" fillId="5" borderId="41" xfId="0" applyFont="1" applyFill="1" applyBorder="1" applyAlignment="1">
      <alignment horizontal="center" wrapText="1"/>
    </xf>
    <xf numFmtId="0" fontId="8" fillId="2" borderId="3" xfId="0" applyFont="1" applyFill="1" applyBorder="1" applyAlignment="1">
      <alignment horizontal="center" vertical="top" wrapText="1"/>
    </xf>
    <xf numFmtId="0" fontId="0" fillId="3" borderId="8" xfId="0" applyNumberFormat="1" applyFill="1" applyBorder="1" applyAlignment="1">
      <alignment horizontal="left" vertical="top" wrapText="1"/>
    </xf>
    <xf numFmtId="0" fontId="0" fillId="3" borderId="27" xfId="0" applyNumberFormat="1" applyFill="1" applyBorder="1" applyAlignment="1">
      <alignment horizontal="left" vertical="top" wrapText="1"/>
    </xf>
    <xf numFmtId="0" fontId="0" fillId="3" borderId="27" xfId="0" applyFill="1" applyBorder="1" applyAlignment="1">
      <alignment horizontal="left" vertical="top" wrapText="1"/>
    </xf>
    <xf numFmtId="0" fontId="24" fillId="3" borderId="51" xfId="0" applyFont="1" applyFill="1" applyBorder="1" applyAlignment="1">
      <alignment horizontal="left" vertical="center" wrapText="1"/>
    </xf>
    <xf numFmtId="0" fontId="24" fillId="3" borderId="37" xfId="0" applyFont="1" applyFill="1" applyBorder="1" applyAlignment="1">
      <alignment horizontal="left" vertical="center" wrapText="1"/>
    </xf>
    <xf numFmtId="0" fontId="12" fillId="10" borderId="22" xfId="0" applyFont="1" applyFill="1" applyBorder="1" applyAlignment="1">
      <alignment horizontal="center" textRotation="90" wrapText="1"/>
    </xf>
    <xf numFmtId="0" fontId="12" fillId="10" borderId="8" xfId="0" applyFont="1" applyFill="1" applyBorder="1" applyAlignment="1">
      <alignment horizontal="center" textRotation="90" wrapText="1"/>
    </xf>
    <xf numFmtId="0" fontId="11" fillId="10" borderId="49" xfId="0" applyFont="1" applyFill="1" applyBorder="1" applyAlignment="1">
      <alignment horizontal="center" wrapText="1"/>
    </xf>
    <xf numFmtId="0" fontId="11" fillId="10" borderId="39" xfId="0" applyFont="1" applyFill="1" applyBorder="1" applyAlignment="1">
      <alignment horizontal="center" wrapText="1"/>
    </xf>
    <xf numFmtId="0" fontId="11" fillId="10" borderId="47" xfId="0" applyFont="1" applyFill="1" applyBorder="1" applyAlignment="1">
      <alignment horizontal="center" wrapText="1"/>
    </xf>
    <xf numFmtId="0" fontId="11" fillId="10" borderId="51" xfId="0" applyFont="1" applyFill="1" applyBorder="1" applyAlignment="1">
      <alignment horizontal="center" wrapText="1"/>
    </xf>
    <xf numFmtId="0" fontId="11" fillId="10" borderId="37" xfId="0" applyFont="1" applyFill="1" applyBorder="1" applyAlignment="1">
      <alignment horizontal="center" wrapText="1"/>
    </xf>
    <xf numFmtId="0" fontId="11" fillId="10" borderId="56" xfId="0" applyFont="1" applyFill="1" applyBorder="1" applyAlignment="1">
      <alignment horizontal="center" wrapText="1"/>
    </xf>
    <xf numFmtId="0" fontId="11" fillId="5" borderId="49" xfId="0" applyFont="1" applyFill="1" applyBorder="1" applyAlignment="1">
      <alignment horizontal="center" wrapText="1"/>
    </xf>
    <xf numFmtId="0" fontId="11" fillId="5" borderId="39" xfId="0" applyFont="1" applyFill="1" applyBorder="1" applyAlignment="1">
      <alignment horizontal="center" wrapText="1"/>
    </xf>
    <xf numFmtId="0" fontId="11" fillId="5" borderId="47" xfId="0" applyFont="1" applyFill="1" applyBorder="1" applyAlignment="1">
      <alignment horizontal="center" wrapText="1"/>
    </xf>
    <xf numFmtId="0" fontId="11" fillId="5" borderId="51" xfId="0" applyFont="1" applyFill="1" applyBorder="1" applyAlignment="1">
      <alignment horizontal="center" wrapText="1"/>
    </xf>
    <xf numFmtId="0" fontId="11" fillId="5" borderId="37" xfId="0" applyFont="1" applyFill="1" applyBorder="1" applyAlignment="1">
      <alignment horizontal="center" wrapText="1"/>
    </xf>
    <xf numFmtId="0" fontId="11" fillId="5" borderId="56" xfId="0" applyFont="1" applyFill="1" applyBorder="1" applyAlignment="1">
      <alignment horizontal="center" wrapText="1"/>
    </xf>
    <xf numFmtId="0" fontId="12" fillId="5" borderId="48" xfId="0" applyFont="1" applyFill="1" applyBorder="1" applyAlignment="1">
      <alignment horizontal="center" textRotation="90" wrapText="1"/>
    </xf>
    <xf numFmtId="0" fontId="12" fillId="5" borderId="8" xfId="0" applyFont="1" applyFill="1" applyBorder="1" applyAlignment="1">
      <alignment horizontal="center" textRotation="90" wrapText="1"/>
    </xf>
    <xf numFmtId="0" fontId="12" fillId="10" borderId="48" xfId="0" applyFont="1" applyFill="1" applyBorder="1" applyAlignment="1">
      <alignment horizontal="center" textRotation="90" wrapText="1"/>
    </xf>
    <xf numFmtId="0" fontId="8" fillId="5" borderId="39" xfId="0" applyFont="1" applyFill="1" applyBorder="1" applyAlignment="1">
      <alignment horizontal="center" vertical="center" wrapText="1"/>
    </xf>
    <xf numFmtId="0" fontId="21" fillId="10" borderId="36" xfId="0" applyFont="1" applyFill="1" applyBorder="1" applyAlignment="1">
      <alignment horizontal="center" wrapText="1"/>
    </xf>
    <xf numFmtId="0" fontId="21" fillId="10" borderId="7" xfId="0" applyFont="1" applyFill="1" applyBorder="1" applyAlignment="1">
      <alignment horizontal="center" wrapText="1"/>
    </xf>
    <xf numFmtId="0" fontId="21" fillId="10" borderId="18" xfId="0" applyFont="1" applyFill="1" applyBorder="1" applyAlignment="1">
      <alignment horizontal="center" wrapText="1"/>
    </xf>
    <xf numFmtId="0" fontId="11" fillId="10" borderId="52" xfId="0" applyFont="1" applyFill="1" applyBorder="1" applyAlignment="1">
      <alignment horizontal="center" wrapText="1"/>
    </xf>
    <xf numFmtId="0" fontId="11" fillId="10" borderId="34" xfId="0" applyFont="1" applyFill="1" applyBorder="1" applyAlignment="1">
      <alignment horizontal="center" wrapText="1"/>
    </xf>
    <xf numFmtId="0" fontId="11" fillId="10" borderId="60" xfId="0" applyFont="1" applyFill="1" applyBorder="1" applyAlignment="1">
      <alignment horizontal="center" wrapText="1"/>
    </xf>
    <xf numFmtId="0" fontId="11" fillId="10" borderId="55" xfId="0" applyFont="1" applyFill="1" applyBorder="1" applyAlignment="1">
      <alignment horizontal="center" wrapText="1"/>
    </xf>
    <xf numFmtId="0" fontId="8" fillId="2" borderId="52"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2" borderId="23" xfId="0" applyFont="1" applyFill="1" applyBorder="1" applyAlignment="1">
      <alignment horizontal="center" wrapText="1"/>
    </xf>
    <xf numFmtId="0" fontId="8" fillId="5" borderId="71" xfId="0" applyFont="1" applyFill="1" applyBorder="1" applyAlignment="1">
      <alignment horizontal="center" vertical="center" wrapText="1"/>
    </xf>
    <xf numFmtId="0" fontId="8" fillId="5" borderId="67" xfId="0" applyFont="1" applyFill="1" applyBorder="1" applyAlignment="1">
      <alignment horizontal="center" vertical="center" wrapText="1"/>
    </xf>
    <xf numFmtId="0" fontId="8" fillId="5" borderId="72" xfId="0" applyFont="1" applyFill="1" applyBorder="1" applyAlignment="1">
      <alignment horizontal="center" vertical="center" wrapText="1"/>
    </xf>
    <xf numFmtId="0" fontId="1" fillId="10" borderId="71" xfId="0" applyFont="1" applyFill="1" applyBorder="1" applyAlignment="1">
      <alignment horizontal="center" wrapText="1"/>
    </xf>
    <xf numFmtId="0" fontId="1" fillId="10" borderId="72" xfId="0" applyFont="1" applyFill="1" applyBorder="1" applyAlignment="1">
      <alignment horizontal="center" wrapText="1"/>
    </xf>
    <xf numFmtId="0" fontId="12" fillId="10" borderId="17" xfId="0" applyFont="1" applyFill="1" applyBorder="1" applyAlignment="1">
      <alignment horizontal="center" wrapText="1"/>
    </xf>
    <xf numFmtId="0" fontId="12" fillId="10" borderId="26" xfId="0" applyFont="1" applyFill="1" applyBorder="1" applyAlignment="1">
      <alignment horizontal="center" wrapText="1"/>
    </xf>
    <xf numFmtId="0" fontId="12" fillId="10" borderId="27" xfId="0" applyFont="1" applyFill="1" applyBorder="1" applyAlignment="1">
      <alignment horizontal="center" wrapText="1"/>
    </xf>
    <xf numFmtId="0" fontId="33" fillId="3" borderId="39"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8" fillId="10" borderId="3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2" borderId="7" xfId="0" applyFont="1" applyFill="1" applyBorder="1" applyAlignment="1">
      <alignment horizontal="center" vertical="top" wrapText="1"/>
    </xf>
    <xf numFmtId="0" fontId="8" fillId="10" borderId="18" xfId="0" applyFont="1" applyFill="1" applyBorder="1" applyAlignment="1">
      <alignment horizontal="center" vertical="center" wrapText="1"/>
    </xf>
    <xf numFmtId="0" fontId="1" fillId="5" borderId="49" xfId="0" applyFont="1" applyFill="1" applyBorder="1" applyAlignment="1">
      <alignment horizontal="center" wrapText="1"/>
    </xf>
    <xf numFmtId="0" fontId="1" fillId="5" borderId="64" xfId="0" applyFont="1" applyFill="1" applyBorder="1" applyAlignment="1">
      <alignment horizontal="center" wrapText="1"/>
    </xf>
    <xf numFmtId="0" fontId="1" fillId="5" borderId="22" xfId="0" applyFont="1" applyFill="1" applyBorder="1" applyAlignment="1">
      <alignment horizontal="center" wrapText="1"/>
    </xf>
    <xf numFmtId="0" fontId="1" fillId="5" borderId="8" xfId="0" applyFont="1" applyFill="1" applyBorder="1" applyAlignment="1">
      <alignment horizontal="center" wrapText="1"/>
    </xf>
    <xf numFmtId="0" fontId="1" fillId="10" borderId="36" xfId="0" applyFont="1" applyFill="1" applyBorder="1" applyAlignment="1">
      <alignment horizontal="center" wrapText="1"/>
    </xf>
    <xf numFmtId="0" fontId="1" fillId="10" borderId="20" xfId="0" applyFont="1" applyFill="1" applyBorder="1" applyAlignment="1">
      <alignment horizontal="center" wrapText="1"/>
    </xf>
    <xf numFmtId="0" fontId="8" fillId="2" borderId="37" xfId="0" applyFont="1" applyFill="1" applyBorder="1" applyAlignment="1">
      <alignment horizontal="center" vertical="top" wrapText="1"/>
    </xf>
    <xf numFmtId="0" fontId="33" fillId="3" borderId="44" xfId="0" applyFont="1" applyFill="1" applyBorder="1" applyAlignment="1">
      <alignment horizontal="left" vertical="center" wrapText="1"/>
    </xf>
    <xf numFmtId="0" fontId="24" fillId="3" borderId="39" xfId="0" applyFont="1" applyFill="1" applyBorder="1" applyAlignment="1">
      <alignment horizontal="left" vertical="center" wrapText="1"/>
    </xf>
    <xf numFmtId="0" fontId="24" fillId="3" borderId="43" xfId="0" applyFont="1" applyFill="1" applyBorder="1" applyAlignment="1">
      <alignment horizontal="left" vertical="center" wrapText="1"/>
    </xf>
    <xf numFmtId="0" fontId="24" fillId="3" borderId="57"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0" fillId="0" borderId="0" xfId="20" applyFont="1" applyAlignment="1">
      <alignment horizontal="left" wrapText="1"/>
    </xf>
    <xf numFmtId="0" fontId="2" fillId="0" borderId="0" xfId="20" applyAlignment="1">
      <alignment/>
    </xf>
    <xf numFmtId="0" fontId="0" fillId="0" borderId="0" xfId="0" applyAlignment="1">
      <alignment/>
    </xf>
    <xf numFmtId="0" fontId="0" fillId="0" borderId="0" xfId="0" applyFill="1" applyAlignment="1">
      <alignment horizontal="left" wrapText="1"/>
    </xf>
    <xf numFmtId="0" fontId="12" fillId="5" borderId="27" xfId="0" applyFont="1" applyFill="1" applyBorder="1" applyAlignment="1">
      <alignment horizontal="center" textRotation="90" wrapText="1"/>
    </xf>
    <xf numFmtId="0" fontId="12" fillId="10" borderId="27" xfId="0" applyFont="1" applyFill="1" applyBorder="1" applyAlignment="1">
      <alignment horizontal="center" textRotation="90" wrapText="1"/>
    </xf>
    <xf numFmtId="0" fontId="12" fillId="10" borderId="17" xfId="0" applyFont="1" applyFill="1" applyBorder="1" applyAlignment="1">
      <alignment horizontal="center" textRotation="90" wrapText="1"/>
    </xf>
    <xf numFmtId="0" fontId="12" fillId="2" borderId="23" xfId="0" applyFont="1" applyFill="1" applyBorder="1" applyAlignment="1">
      <alignment horizontal="center" textRotation="90" wrapText="1"/>
    </xf>
    <xf numFmtId="0" fontId="12" fillId="5" borderId="26" xfId="0" applyFont="1" applyFill="1" applyBorder="1" applyAlignment="1">
      <alignment horizontal="center" textRotation="90" wrapText="1"/>
    </xf>
    <xf numFmtId="0" fontId="12" fillId="10" borderId="26" xfId="0" applyFont="1" applyFill="1" applyBorder="1" applyAlignment="1">
      <alignment horizontal="center" textRotation="90" wrapText="1"/>
    </xf>
    <xf numFmtId="0" fontId="12" fillId="5" borderId="22" xfId="0" applyFont="1" applyFill="1" applyBorder="1" applyAlignment="1">
      <alignment horizontal="center" textRotation="90" wrapText="1"/>
    </xf>
    <xf numFmtId="0" fontId="1" fillId="10" borderId="50" xfId="0" applyFont="1" applyFill="1" applyBorder="1" applyAlignment="1">
      <alignment horizontal="center" wrapText="1"/>
    </xf>
    <xf numFmtId="0" fontId="11" fillId="10" borderId="67" xfId="0" applyFont="1" applyFill="1" applyBorder="1" applyAlignment="1">
      <alignment horizontal="center" wrapText="1"/>
    </xf>
    <xf numFmtId="0" fontId="11" fillId="10" borderId="73" xfId="0" applyFont="1" applyFill="1" applyBorder="1" applyAlignment="1">
      <alignment horizontal="center" wrapText="1"/>
    </xf>
    <xf numFmtId="0" fontId="11" fillId="10" borderId="68" xfId="0" applyFont="1" applyFill="1" applyBorder="1" applyAlignment="1">
      <alignment horizontal="center" wrapText="1"/>
    </xf>
    <xf numFmtId="0" fontId="11" fillId="10" borderId="72" xfId="0" applyFont="1" applyFill="1" applyBorder="1" applyAlignment="1">
      <alignment horizontal="center" wrapText="1"/>
    </xf>
    <xf numFmtId="0" fontId="12" fillId="5" borderId="17" xfId="0" applyFont="1" applyFill="1" applyBorder="1" applyAlignment="1">
      <alignment horizontal="center" textRotation="90" wrapText="1"/>
    </xf>
    <xf numFmtId="0" fontId="12" fillId="2" borderId="41" xfId="0" applyFont="1" applyFill="1" applyBorder="1" applyAlignment="1">
      <alignment horizontal="center" textRotation="90" wrapText="1"/>
    </xf>
    <xf numFmtId="0" fontId="8" fillId="2" borderId="44" xfId="0" applyFont="1" applyFill="1" applyBorder="1" applyAlignment="1">
      <alignment horizontal="left" vertical="center" indent="1"/>
    </xf>
    <xf numFmtId="0" fontId="8" fillId="2" borderId="39" xfId="0" applyFont="1" applyFill="1" applyBorder="1" applyAlignment="1">
      <alignment horizontal="left" vertical="center" indent="1"/>
    </xf>
    <xf numFmtId="0" fontId="8" fillId="2" borderId="47" xfId="0" applyFont="1" applyFill="1" applyBorder="1" applyAlignment="1">
      <alignment horizontal="left" vertical="center" indent="1"/>
    </xf>
    <xf numFmtId="0" fontId="11" fillId="10" borderId="43" xfId="0" applyFont="1" applyFill="1" applyBorder="1" applyAlignment="1">
      <alignment horizontal="center" wrapText="1"/>
    </xf>
    <xf numFmtId="0" fontId="11" fillId="10" borderId="57" xfId="0" applyFont="1" applyFill="1" applyBorder="1" applyAlignment="1">
      <alignment horizontal="center" wrapText="1"/>
    </xf>
    <xf numFmtId="0" fontId="1" fillId="10" borderId="56" xfId="0" applyFont="1" applyFill="1" applyBorder="1" applyAlignment="1">
      <alignment horizontal="center" wrapText="1"/>
    </xf>
    <xf numFmtId="0" fontId="33" fillId="3" borderId="47" xfId="0" applyFont="1" applyFill="1" applyBorder="1" applyAlignment="1">
      <alignment horizontal="left" vertical="center" wrapText="1"/>
    </xf>
    <xf numFmtId="0" fontId="33" fillId="3" borderId="41" xfId="0" applyFont="1" applyFill="1" applyBorder="1" applyAlignment="1">
      <alignment horizontal="left" vertical="center" wrapText="1"/>
    </xf>
    <xf numFmtId="0" fontId="33" fillId="3" borderId="34"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11" fillId="10" borderId="44" xfId="0" applyFont="1" applyFill="1" applyBorder="1" applyAlignment="1">
      <alignment horizontal="center" wrapText="1"/>
    </xf>
    <xf numFmtId="0" fontId="11" fillId="5" borderId="26" xfId="0" applyFont="1" applyFill="1" applyBorder="1" applyAlignment="1">
      <alignment horizontal="center" wrapText="1"/>
    </xf>
    <xf numFmtId="0" fontId="11" fillId="5" borderId="27" xfId="0" applyFont="1" applyFill="1" applyBorder="1" applyAlignment="1">
      <alignment horizontal="center" wrapText="1"/>
    </xf>
    <xf numFmtId="0" fontId="11" fillId="5" borderId="17" xfId="0" applyFont="1" applyFill="1" applyBorder="1" applyAlignment="1">
      <alignment horizontal="center" wrapText="1"/>
    </xf>
    <xf numFmtId="0" fontId="24" fillId="3" borderId="49"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9</xdr:row>
      <xdr:rowOff>104775</xdr:rowOff>
    </xdr:from>
    <xdr:to>
      <xdr:col>16</xdr:col>
      <xdr:colOff>0</xdr:colOff>
      <xdr:row>9</xdr:row>
      <xdr:rowOff>104775</xdr:rowOff>
    </xdr:to>
    <xdr:sp>
      <xdr:nvSpPr>
        <xdr:cNvPr id="1" name="Line 1"/>
        <xdr:cNvSpPr>
          <a:spLocks/>
        </xdr:cNvSpPr>
      </xdr:nvSpPr>
      <xdr:spPr>
        <a:xfrm>
          <a:off x="12401550" y="318135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104775</xdr:rowOff>
    </xdr:from>
    <xdr:to>
      <xdr:col>6</xdr:col>
      <xdr:colOff>0</xdr:colOff>
      <xdr:row>4</xdr:row>
      <xdr:rowOff>171450</xdr:rowOff>
    </xdr:to>
    <xdr:sp>
      <xdr:nvSpPr>
        <xdr:cNvPr id="2" name="Rectangle 2"/>
        <xdr:cNvSpPr>
          <a:spLocks/>
        </xdr:cNvSpPr>
      </xdr:nvSpPr>
      <xdr:spPr>
        <a:xfrm>
          <a:off x="5819775" y="885825"/>
          <a:ext cx="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  </a:t>
          </a:r>
          <a:r>
            <a:rPr lang="en-US" cap="none" sz="1100" b="1" i="0" u="sng" baseline="0">
              <a:latin typeface="Arial"/>
              <a:ea typeface="Arial"/>
              <a:cs typeface="Arial"/>
            </a:rPr>
            <a:t>Relative Ranking for Columns F through AY</a:t>
          </a:r>
          <a:r>
            <a:rPr lang="en-US" cap="none" sz="1100" b="1" i="0" u="none" baseline="0">
              <a:latin typeface="Arial"/>
              <a:ea typeface="Arial"/>
              <a:cs typeface="Arial"/>
            </a:rPr>
            <a:t>
     0 =</a:t>
          </a:r>
          <a:r>
            <a:rPr lang="en-US" cap="none" sz="1100" b="0" i="0" u="none" baseline="0">
              <a:latin typeface="Arial"/>
              <a:ea typeface="Arial"/>
              <a:cs typeface="Arial"/>
            </a:rPr>
            <a:t>  None or Not Applicable       </a:t>
          </a:r>
          <a:r>
            <a:rPr lang="en-US" cap="none" sz="1100" b="1" i="0" u="none" baseline="0">
              <a:latin typeface="Arial"/>
              <a:ea typeface="Arial"/>
              <a:cs typeface="Arial"/>
            </a:rPr>
            <a:t>2 =</a:t>
          </a:r>
          <a:r>
            <a:rPr lang="en-US" cap="none" sz="1100" b="0" i="0" u="none" baseline="0">
              <a:latin typeface="Arial"/>
              <a:ea typeface="Arial"/>
              <a:cs typeface="Arial"/>
            </a:rPr>
            <a:t> Moderate</a:t>
          </a:r>
          <a:r>
            <a:rPr lang="en-US" cap="none" sz="1100" b="1" i="0" u="none" baseline="0">
              <a:latin typeface="Arial"/>
              <a:ea typeface="Arial"/>
              <a:cs typeface="Arial"/>
            </a:rPr>
            <a:t>
     1 = </a:t>
          </a:r>
          <a:r>
            <a:rPr lang="en-US" cap="none" sz="1100" b="0" i="0" u="none" baseline="0">
              <a:latin typeface="Arial"/>
              <a:ea typeface="Arial"/>
              <a:cs typeface="Arial"/>
            </a:rPr>
            <a:t>Low                                     </a:t>
          </a:r>
          <a:r>
            <a:rPr lang="en-US" cap="none" sz="1100" b="1" i="0" u="none" baseline="0">
              <a:latin typeface="Arial"/>
              <a:ea typeface="Arial"/>
              <a:cs typeface="Arial"/>
            </a:rPr>
            <a:t>3 = </a:t>
          </a:r>
          <a:r>
            <a:rPr lang="en-US" cap="none" sz="1100" b="0" i="0" u="none" baseline="0">
              <a:latin typeface="Arial"/>
              <a:ea typeface="Arial"/>
              <a:cs typeface="Arial"/>
            </a:rPr>
            <a:t>High</a:t>
          </a:r>
        </a:p>
      </xdr:txBody>
    </xdr:sp>
    <xdr:clientData/>
  </xdr:twoCellAnchor>
  <xdr:twoCellAnchor>
    <xdr:from>
      <xdr:col>16</xdr:col>
      <xdr:colOff>0</xdr:colOff>
      <xdr:row>9</xdr:row>
      <xdr:rowOff>104775</xdr:rowOff>
    </xdr:from>
    <xdr:to>
      <xdr:col>16</xdr:col>
      <xdr:colOff>0</xdr:colOff>
      <xdr:row>9</xdr:row>
      <xdr:rowOff>104775</xdr:rowOff>
    </xdr:to>
    <xdr:sp>
      <xdr:nvSpPr>
        <xdr:cNvPr id="3" name="Line 3"/>
        <xdr:cNvSpPr>
          <a:spLocks/>
        </xdr:cNvSpPr>
      </xdr:nvSpPr>
      <xdr:spPr>
        <a:xfrm>
          <a:off x="12401550" y="318135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9</xdr:row>
      <xdr:rowOff>104775</xdr:rowOff>
    </xdr:from>
    <xdr:to>
      <xdr:col>16</xdr:col>
      <xdr:colOff>0</xdr:colOff>
      <xdr:row>9</xdr:row>
      <xdr:rowOff>104775</xdr:rowOff>
    </xdr:to>
    <xdr:sp>
      <xdr:nvSpPr>
        <xdr:cNvPr id="4" name="Line 4"/>
        <xdr:cNvSpPr>
          <a:spLocks/>
        </xdr:cNvSpPr>
      </xdr:nvSpPr>
      <xdr:spPr>
        <a:xfrm>
          <a:off x="12401550" y="318135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9</xdr:row>
      <xdr:rowOff>142875</xdr:rowOff>
    </xdr:from>
    <xdr:to>
      <xdr:col>3</xdr:col>
      <xdr:colOff>1247775</xdr:colOff>
      <xdr:row>9</xdr:row>
      <xdr:rowOff>142875</xdr:rowOff>
    </xdr:to>
    <xdr:sp>
      <xdr:nvSpPr>
        <xdr:cNvPr id="1" name="Line 96"/>
        <xdr:cNvSpPr>
          <a:spLocks/>
        </xdr:cNvSpPr>
      </xdr:nvSpPr>
      <xdr:spPr>
        <a:xfrm>
          <a:off x="3295650" y="3438525"/>
          <a:ext cx="2952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0</xdr:row>
      <xdr:rowOff>257175</xdr:rowOff>
    </xdr:from>
    <xdr:to>
      <xdr:col>34</xdr:col>
      <xdr:colOff>200025</xdr:colOff>
      <xdr:row>3</xdr:row>
      <xdr:rowOff>114300</xdr:rowOff>
    </xdr:to>
    <xdr:sp>
      <xdr:nvSpPr>
        <xdr:cNvPr id="2" name="Rectangle 220"/>
        <xdr:cNvSpPr>
          <a:spLocks/>
        </xdr:cNvSpPr>
      </xdr:nvSpPr>
      <xdr:spPr>
        <a:xfrm>
          <a:off x="6696075" y="257175"/>
          <a:ext cx="372427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  </a:t>
          </a:r>
          <a:r>
            <a:rPr lang="en-US" cap="none" sz="1100" b="1" i="0" u="sng" baseline="0">
              <a:latin typeface="Arial"/>
              <a:ea typeface="Arial"/>
              <a:cs typeface="Arial"/>
            </a:rPr>
            <a:t>Applicability Ranks</a:t>
          </a:r>
          <a:r>
            <a:rPr lang="en-US" cap="none" sz="1100" b="1" i="0" u="none" baseline="0">
              <a:latin typeface="Arial"/>
              <a:ea typeface="Arial"/>
              <a:cs typeface="Arial"/>
            </a:rPr>
            <a:t>    (Columns F through AU) 
     0 =</a:t>
          </a:r>
          <a:r>
            <a:rPr lang="en-US" cap="none" sz="1100" b="0" i="0" u="none" baseline="0">
              <a:latin typeface="Arial"/>
              <a:ea typeface="Arial"/>
              <a:cs typeface="Arial"/>
            </a:rPr>
            <a:t>  Not Applicable          </a:t>
          </a:r>
          <a:r>
            <a:rPr lang="en-US" cap="none" sz="1100" b="1" i="0" u="none" baseline="0">
              <a:latin typeface="Arial"/>
              <a:ea typeface="Arial"/>
              <a:cs typeface="Arial"/>
            </a:rPr>
            <a:t>   2 = </a:t>
          </a:r>
          <a:r>
            <a:rPr lang="en-US" cap="none" sz="1100" b="0" i="0" u="none" baseline="0">
              <a:latin typeface="Arial"/>
              <a:ea typeface="Arial"/>
              <a:cs typeface="Arial"/>
            </a:rPr>
            <a:t>Moderate Applicability 
</a:t>
          </a:r>
          <a:r>
            <a:rPr lang="en-US" cap="none" sz="1100" b="1" i="0" u="none" baseline="0">
              <a:latin typeface="Arial"/>
              <a:ea typeface="Arial"/>
              <a:cs typeface="Arial"/>
            </a:rPr>
            <a:t>     1 =  </a:t>
          </a:r>
          <a:r>
            <a:rPr lang="en-US" cap="none" sz="1100" b="0" i="0" u="none" baseline="0">
              <a:latin typeface="Arial"/>
              <a:ea typeface="Arial"/>
              <a:cs typeface="Arial"/>
            </a:rPr>
            <a:t>Low Applicability         </a:t>
          </a:r>
          <a:r>
            <a:rPr lang="en-US" cap="none" sz="1100" b="1" i="0" u="none" baseline="0">
              <a:latin typeface="Arial"/>
              <a:ea typeface="Arial"/>
              <a:cs typeface="Arial"/>
            </a:rPr>
            <a:t>3 =</a:t>
          </a:r>
          <a:r>
            <a:rPr lang="en-US" cap="none" sz="1100" b="0" i="0" u="none" baseline="0">
              <a:latin typeface="Arial"/>
              <a:ea typeface="Arial"/>
              <a:cs typeface="Arial"/>
            </a:rPr>
            <a:t> High Applicability</a:t>
          </a:r>
        </a:p>
      </xdr:txBody>
    </xdr:sp>
    <xdr:clientData/>
  </xdr:twoCellAnchor>
  <xdr:twoCellAnchor>
    <xdr:from>
      <xdr:col>7</xdr:col>
      <xdr:colOff>123825</xdr:colOff>
      <xdr:row>0</xdr:row>
      <xdr:rowOff>114300</xdr:rowOff>
    </xdr:from>
    <xdr:to>
      <xdr:col>17</xdr:col>
      <xdr:colOff>152400</xdr:colOff>
      <xdr:row>4</xdr:row>
      <xdr:rowOff>114300</xdr:rowOff>
    </xdr:to>
    <xdr:sp>
      <xdr:nvSpPr>
        <xdr:cNvPr id="3" name="Rectangle 221"/>
        <xdr:cNvSpPr>
          <a:spLocks/>
        </xdr:cNvSpPr>
      </xdr:nvSpPr>
      <xdr:spPr>
        <a:xfrm>
          <a:off x="4343400" y="114300"/>
          <a:ext cx="2162175"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   </a:t>
          </a:r>
          <a:r>
            <a:rPr lang="en-US" cap="none" sz="1100" b="1" i="0" u="sng" baseline="0">
              <a:latin typeface="Arial"/>
              <a:ea typeface="Arial"/>
              <a:cs typeface="Arial"/>
            </a:rPr>
            <a:t>Service Effect Ranks</a:t>
          </a:r>
          <a:r>
            <a:rPr lang="en-US" cap="none" sz="1100" b="0" i="0" u="none" baseline="0">
              <a:latin typeface="Arial"/>
              <a:ea typeface="Arial"/>
              <a:cs typeface="Arial"/>
            </a:rPr>
            <a:t>   
   </a:t>
          </a:r>
          <a:r>
            <a:rPr lang="en-US" cap="none" sz="1100" b="1" i="0" u="none" baseline="0">
              <a:latin typeface="Arial"/>
              <a:ea typeface="Arial"/>
              <a:cs typeface="Arial"/>
            </a:rPr>
            <a:t>(Column N only)
     0 = </a:t>
          </a:r>
          <a:r>
            <a:rPr lang="en-US" cap="none" sz="1100" b="0" i="0" u="none" baseline="0">
              <a:latin typeface="Arial"/>
              <a:ea typeface="Arial"/>
              <a:cs typeface="Arial"/>
            </a:rPr>
            <a:t>No impact
   </a:t>
          </a:r>
          <a:r>
            <a:rPr lang="en-US" cap="none" sz="1100" b="1" i="0" u="none" baseline="0">
              <a:latin typeface="Arial"/>
              <a:ea typeface="Arial"/>
              <a:cs typeface="Arial"/>
            </a:rPr>
            <a:t> -1 =</a:t>
          </a:r>
          <a:r>
            <a:rPr lang="en-US" cap="none" sz="1100" b="0" i="0" u="none" baseline="0">
              <a:latin typeface="Arial"/>
              <a:ea typeface="Arial"/>
              <a:cs typeface="Arial"/>
            </a:rPr>
            <a:t> Some negative effect     
    </a:t>
          </a:r>
          <a:r>
            <a:rPr lang="en-US" cap="none" sz="1100" b="1" i="0" u="none" baseline="0">
              <a:latin typeface="Arial"/>
              <a:ea typeface="Arial"/>
              <a:cs typeface="Arial"/>
            </a:rPr>
            <a:t>-2 =</a:t>
          </a:r>
          <a:r>
            <a:rPr lang="en-US" cap="none" sz="1100" b="0" i="0" u="none" baseline="0">
              <a:latin typeface="Arial"/>
              <a:ea typeface="Arial"/>
              <a:cs typeface="Arial"/>
            </a:rPr>
            <a:t> Moderately negative effect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0</xdr:rowOff>
    </xdr:from>
    <xdr:to>
      <xdr:col>19</xdr:col>
      <xdr:colOff>0</xdr:colOff>
      <xdr:row>4</xdr:row>
      <xdr:rowOff>0</xdr:rowOff>
    </xdr:to>
    <xdr:sp>
      <xdr:nvSpPr>
        <xdr:cNvPr id="1" name="Rectangle 127"/>
        <xdr:cNvSpPr>
          <a:spLocks/>
        </xdr:cNvSpPr>
      </xdr:nvSpPr>
      <xdr:spPr>
        <a:xfrm>
          <a:off x="16325850" y="571500"/>
          <a:ext cx="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Relative Rankings:</a:t>
          </a:r>
          <a:r>
            <a:rPr lang="en-US" cap="none" sz="1100" b="0" i="0" u="none" baseline="0">
              <a:latin typeface="Arial"/>
              <a:ea typeface="Arial"/>
              <a:cs typeface="Arial"/>
            </a:rPr>
            <a:t>
Effectiveness of Security Measure (Column C) to US Ferry System Threats (Columns AI - AY):                                                                      
    </a:t>
          </a:r>
          <a:r>
            <a:rPr lang="en-US" cap="none" sz="1100" b="1" i="0" u="none" baseline="0">
              <a:latin typeface="Arial"/>
              <a:ea typeface="Arial"/>
              <a:cs typeface="Arial"/>
            </a:rPr>
            <a:t>0</a:t>
          </a:r>
          <a:r>
            <a:rPr lang="en-US" cap="none" sz="1100" b="0" i="0" u="none" baseline="0">
              <a:latin typeface="Arial"/>
              <a:ea typeface="Arial"/>
              <a:cs typeface="Arial"/>
            </a:rPr>
            <a:t> = None or Not Appl.
    </a:t>
          </a:r>
          <a:r>
            <a:rPr lang="en-US" cap="none" sz="1100" b="1" i="0" u="none" baseline="0">
              <a:latin typeface="Arial"/>
              <a:ea typeface="Arial"/>
              <a:cs typeface="Arial"/>
            </a:rPr>
            <a:t>1</a:t>
          </a:r>
          <a:r>
            <a:rPr lang="en-US" cap="none" sz="1100" b="0" i="0" u="none" baseline="0">
              <a:latin typeface="Arial"/>
              <a:ea typeface="Arial"/>
              <a:cs typeface="Arial"/>
            </a:rPr>
            <a:t> = Low
    </a:t>
          </a:r>
          <a:r>
            <a:rPr lang="en-US" cap="none" sz="1100" b="1" i="0" u="none" baseline="0">
              <a:latin typeface="Arial"/>
              <a:ea typeface="Arial"/>
              <a:cs typeface="Arial"/>
            </a:rPr>
            <a:t>2 </a:t>
          </a:r>
          <a:r>
            <a:rPr lang="en-US" cap="none" sz="1100" b="0" i="0" u="none" baseline="0">
              <a:latin typeface="Arial"/>
              <a:ea typeface="Arial"/>
              <a:cs typeface="Arial"/>
            </a:rPr>
            <a:t>= Moderate
    </a:t>
          </a:r>
          <a:r>
            <a:rPr lang="en-US" cap="none" sz="1100" b="1" i="0" u="none" baseline="0">
              <a:latin typeface="Arial"/>
              <a:ea typeface="Arial"/>
              <a:cs typeface="Arial"/>
            </a:rPr>
            <a:t>3</a:t>
          </a:r>
          <a:r>
            <a:rPr lang="en-US" cap="none" sz="1100" b="0" i="0" u="none" baseline="0">
              <a:latin typeface="Arial"/>
              <a:ea typeface="Arial"/>
              <a:cs typeface="Arial"/>
            </a:rPr>
            <a:t> = High</a:t>
          </a:r>
        </a:p>
      </xdr:txBody>
    </xdr:sp>
    <xdr:clientData/>
  </xdr:twoCellAnchor>
  <xdr:twoCellAnchor>
    <xdr:from>
      <xdr:col>19</xdr:col>
      <xdr:colOff>0</xdr:colOff>
      <xdr:row>2</xdr:row>
      <xdr:rowOff>0</xdr:rowOff>
    </xdr:from>
    <xdr:to>
      <xdr:col>19</xdr:col>
      <xdr:colOff>0</xdr:colOff>
      <xdr:row>4</xdr:row>
      <xdr:rowOff>0</xdr:rowOff>
    </xdr:to>
    <xdr:sp>
      <xdr:nvSpPr>
        <xdr:cNvPr id="2" name="Rectangle 128"/>
        <xdr:cNvSpPr>
          <a:spLocks/>
        </xdr:cNvSpPr>
      </xdr:nvSpPr>
      <xdr:spPr>
        <a:xfrm>
          <a:off x="16325850" y="571500"/>
          <a:ext cx="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Relative Rankings:</a:t>
          </a:r>
          <a:r>
            <a:rPr lang="en-US" cap="none" sz="1100" b="0" i="0" u="none" baseline="0">
              <a:latin typeface="Arial"/>
              <a:ea typeface="Arial"/>
              <a:cs typeface="Arial"/>
            </a:rPr>
            <a:t>
Effectiveness and other impacts of the GSM (Column C) to meet "Security Objectives" (Column A):                                                                      
    </a:t>
          </a:r>
          <a:r>
            <a:rPr lang="en-US" cap="none" sz="1100" b="1" i="0" u="none" baseline="0">
              <a:latin typeface="Arial"/>
              <a:ea typeface="Arial"/>
              <a:cs typeface="Arial"/>
            </a:rPr>
            <a:t>0</a:t>
          </a:r>
          <a:r>
            <a:rPr lang="en-US" cap="none" sz="1100" b="0" i="0" u="none" baseline="0">
              <a:latin typeface="Arial"/>
              <a:ea typeface="Arial"/>
              <a:cs typeface="Arial"/>
            </a:rPr>
            <a:t> = None or Not Applicable
    </a:t>
          </a:r>
          <a:r>
            <a:rPr lang="en-US" cap="none" sz="1100" b="1" i="0" u="none" baseline="0">
              <a:latin typeface="Arial"/>
              <a:ea typeface="Arial"/>
              <a:cs typeface="Arial"/>
            </a:rPr>
            <a:t>1</a:t>
          </a:r>
          <a:r>
            <a:rPr lang="en-US" cap="none" sz="1100" b="0" i="0" u="none" baseline="0">
              <a:latin typeface="Arial"/>
              <a:ea typeface="Arial"/>
              <a:cs typeface="Arial"/>
            </a:rPr>
            <a:t> = Low
    </a:t>
          </a:r>
          <a:r>
            <a:rPr lang="en-US" cap="none" sz="1100" b="1" i="0" u="none" baseline="0">
              <a:latin typeface="Arial"/>
              <a:ea typeface="Arial"/>
              <a:cs typeface="Arial"/>
            </a:rPr>
            <a:t>2 </a:t>
          </a:r>
          <a:r>
            <a:rPr lang="en-US" cap="none" sz="1100" b="0" i="0" u="none" baseline="0">
              <a:latin typeface="Arial"/>
              <a:ea typeface="Arial"/>
              <a:cs typeface="Arial"/>
            </a:rPr>
            <a:t>= Moderate
    </a:t>
          </a:r>
          <a:r>
            <a:rPr lang="en-US" cap="none" sz="1100" b="1" i="0" u="none" baseline="0">
              <a:latin typeface="Arial"/>
              <a:ea typeface="Arial"/>
              <a:cs typeface="Arial"/>
            </a:rPr>
            <a:t>3</a:t>
          </a:r>
          <a:r>
            <a:rPr lang="en-US" cap="none" sz="1100" b="0" i="0" u="none" baseline="0">
              <a:latin typeface="Arial"/>
              <a:ea typeface="Arial"/>
              <a:cs typeface="Arial"/>
            </a:rPr>
            <a:t> = High</a:t>
          </a:r>
        </a:p>
      </xdr:txBody>
    </xdr:sp>
    <xdr:clientData/>
  </xdr:twoCellAnchor>
  <xdr:twoCellAnchor>
    <xdr:from>
      <xdr:col>19</xdr:col>
      <xdr:colOff>0</xdr:colOff>
      <xdr:row>2</xdr:row>
      <xdr:rowOff>0</xdr:rowOff>
    </xdr:from>
    <xdr:to>
      <xdr:col>19</xdr:col>
      <xdr:colOff>0</xdr:colOff>
      <xdr:row>4</xdr:row>
      <xdr:rowOff>0</xdr:rowOff>
    </xdr:to>
    <xdr:sp>
      <xdr:nvSpPr>
        <xdr:cNvPr id="3" name="Rectangle 129"/>
        <xdr:cNvSpPr>
          <a:spLocks/>
        </xdr:cNvSpPr>
      </xdr:nvSpPr>
      <xdr:spPr>
        <a:xfrm>
          <a:off x="16325850" y="571500"/>
          <a:ext cx="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DEFINITIONS OF ZONES: Site/Facility Security Zones </a:t>
          </a:r>
          <a:r>
            <a:rPr lang="en-US" cap="none" sz="1000" b="0" i="0" u="none" baseline="0">
              <a:latin typeface="Arial"/>
              <a:ea typeface="Arial"/>
              <a:cs typeface="Arial"/>
            </a:rPr>
            <a:t>
   </a:t>
          </a:r>
          <a:r>
            <a:rPr lang="en-US" cap="none" sz="900" b="0" i="0" u="none" baseline="0">
              <a:latin typeface="Arial"/>
              <a:ea typeface="Arial"/>
              <a:cs typeface="Arial"/>
            </a:rPr>
            <a:t>Z1 = Beyond boundary
   Z2 = Near boundary (outside)
   Z3 = Near boundary (inside)
   Z4 = Cargo transfer
   Z5 = Waiting area
   Z6 = Adjacent ferry (shore side)
   Z7 = Adjacent ferry (waterside)
   Z8 = Onboard (non-restricted)
   Z9 = Onboard (restricted)
   Z10 = In transit </a:t>
          </a:r>
        </a:p>
      </xdr:txBody>
    </xdr:sp>
    <xdr:clientData/>
  </xdr:twoCellAnchor>
  <xdr:twoCellAnchor>
    <xdr:from>
      <xdr:col>19</xdr:col>
      <xdr:colOff>0</xdr:colOff>
      <xdr:row>2</xdr:row>
      <xdr:rowOff>0</xdr:rowOff>
    </xdr:from>
    <xdr:to>
      <xdr:col>19</xdr:col>
      <xdr:colOff>0</xdr:colOff>
      <xdr:row>4</xdr:row>
      <xdr:rowOff>0</xdr:rowOff>
    </xdr:to>
    <xdr:sp>
      <xdr:nvSpPr>
        <xdr:cNvPr id="4" name="Rectangle 130"/>
        <xdr:cNvSpPr>
          <a:spLocks/>
        </xdr:cNvSpPr>
      </xdr:nvSpPr>
      <xdr:spPr>
        <a:xfrm>
          <a:off x="16325850" y="571500"/>
          <a:ext cx="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DEFINITIONS OF 33 CFR SECURITY AREAS </a:t>
          </a:r>
          <a:r>
            <a:rPr lang="en-US" cap="none" sz="1000" b="0" i="0" u="none" baseline="0">
              <a:latin typeface="Arial"/>
              <a:ea typeface="Arial"/>
              <a:cs typeface="Arial"/>
            </a:rPr>
            <a:t>
</a:t>
          </a:r>
          <a:r>
            <a:rPr lang="en-US" cap="none" sz="1000" b="1" i="0" u="none" baseline="0">
              <a:latin typeface="Arial"/>
              <a:ea typeface="Arial"/>
              <a:cs typeface="Arial"/>
            </a:rPr>
            <a:t> 
 P1 = </a:t>
          </a:r>
          <a:r>
            <a:rPr lang="en-US" cap="none" sz="1000" b="0" i="0" u="none" baseline="0">
              <a:latin typeface="Arial"/>
              <a:ea typeface="Arial"/>
              <a:cs typeface="Arial"/>
            </a:rPr>
            <a:t>Access Control
</a:t>
          </a:r>
          <a:r>
            <a:rPr lang="en-US" cap="none" sz="1000" b="1" i="0" u="none" baseline="0">
              <a:latin typeface="Arial"/>
              <a:ea typeface="Arial"/>
              <a:cs typeface="Arial"/>
            </a:rPr>
            <a:t> P2 = </a:t>
          </a:r>
          <a:r>
            <a:rPr lang="en-US" cap="none" sz="1000" b="0" i="0" u="none" baseline="0">
              <a:latin typeface="Arial"/>
              <a:ea typeface="Arial"/>
              <a:cs typeface="Arial"/>
            </a:rPr>
            <a:t>Restricted Areas
</a:t>
          </a:r>
          <a:r>
            <a:rPr lang="en-US" cap="none" sz="1000" b="1" i="0" u="none" baseline="0">
              <a:latin typeface="Arial"/>
              <a:ea typeface="Arial"/>
              <a:cs typeface="Arial"/>
            </a:rPr>
            <a:t> P3 = </a:t>
          </a:r>
          <a:r>
            <a:rPr lang="en-US" cap="none" sz="1000" b="0" i="0" u="none" baseline="0">
              <a:latin typeface="Arial"/>
              <a:ea typeface="Arial"/>
              <a:cs typeface="Arial"/>
            </a:rPr>
            <a:t>Handling Cargo
</a:t>
          </a:r>
          <a:r>
            <a:rPr lang="en-US" cap="none" sz="1000" b="1" i="0" u="none" baseline="0">
              <a:latin typeface="Arial"/>
              <a:ea typeface="Arial"/>
              <a:cs typeface="Arial"/>
            </a:rPr>
            <a:t> P4 = </a:t>
          </a:r>
          <a:r>
            <a:rPr lang="en-US" cap="none" sz="1000" b="0" i="0" u="none" baseline="0">
              <a:latin typeface="Arial"/>
              <a:ea typeface="Arial"/>
              <a:cs typeface="Arial"/>
            </a:rPr>
            <a:t>Stores and Bunkers
</a:t>
          </a:r>
          <a:r>
            <a:rPr lang="en-US" cap="none" sz="1000" b="1" i="0" u="none" baseline="0">
              <a:latin typeface="Arial"/>
              <a:ea typeface="Arial"/>
              <a:cs typeface="Arial"/>
            </a:rPr>
            <a:t> P5 = </a:t>
          </a:r>
          <a:r>
            <a:rPr lang="en-US" cap="none" sz="1000" b="0" i="0" u="none" baseline="0">
              <a:latin typeface="Arial"/>
              <a:ea typeface="Arial"/>
              <a:cs typeface="Arial"/>
            </a:rPr>
            <a:t>Monitoring</a:t>
          </a:r>
        </a:p>
      </xdr:txBody>
    </xdr:sp>
    <xdr:clientData/>
  </xdr:twoCellAnchor>
  <xdr:twoCellAnchor>
    <xdr:from>
      <xdr:col>19</xdr:col>
      <xdr:colOff>0</xdr:colOff>
      <xdr:row>2</xdr:row>
      <xdr:rowOff>0</xdr:rowOff>
    </xdr:from>
    <xdr:to>
      <xdr:col>19</xdr:col>
      <xdr:colOff>0</xdr:colOff>
      <xdr:row>4</xdr:row>
      <xdr:rowOff>0</xdr:rowOff>
    </xdr:to>
    <xdr:sp>
      <xdr:nvSpPr>
        <xdr:cNvPr id="5" name="Rectangle 131"/>
        <xdr:cNvSpPr>
          <a:spLocks/>
        </xdr:cNvSpPr>
      </xdr:nvSpPr>
      <xdr:spPr>
        <a:xfrm>
          <a:off x="16325850" y="571500"/>
          <a:ext cx="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Relative Rankings:</a:t>
          </a:r>
          <a:r>
            <a:rPr lang="en-US" cap="none" sz="1100" b="0" i="0" u="none" baseline="0">
              <a:latin typeface="Arial"/>
              <a:ea typeface="Arial"/>
              <a:cs typeface="Arial"/>
            </a:rPr>
            <a:t>
Effectiveness of GSM (Column C) </a:t>
          </a:r>
          <a:r>
            <a:rPr lang="en-US" cap="none" sz="1100" b="0" i="0" u="sng" baseline="0">
              <a:latin typeface="Arial"/>
              <a:ea typeface="Arial"/>
              <a:cs typeface="Arial"/>
            </a:rPr>
            <a:t>to 33 CFR, 104 and 105</a:t>
          </a:r>
          <a:r>
            <a:rPr lang="en-US" cap="none" sz="1100" b="0" i="0" u="none" baseline="0">
              <a:latin typeface="Arial"/>
              <a:ea typeface="Arial"/>
              <a:cs typeface="Arial"/>
            </a:rPr>
            <a:t> Areas and </a:t>
          </a:r>
          <a:r>
            <a:rPr lang="en-US" cap="none" sz="1100" b="0" i="0" u="sng" baseline="0">
              <a:latin typeface="Arial"/>
              <a:ea typeface="Arial"/>
              <a:cs typeface="Arial"/>
            </a:rPr>
            <a:t>Site/Facility Security Zones </a:t>
          </a:r>
          <a:r>
            <a:rPr lang="en-US" cap="none" sz="1100" b="0" i="0" u="none" baseline="0">
              <a:latin typeface="Arial"/>
              <a:ea typeface="Arial"/>
              <a:cs typeface="Arial"/>
            </a:rPr>
            <a:t>(Columns X-AG):                                                                      
    </a:t>
          </a:r>
          <a:r>
            <a:rPr lang="en-US" cap="none" sz="1100" b="1" i="0" u="none" baseline="0">
              <a:latin typeface="Arial"/>
              <a:ea typeface="Arial"/>
              <a:cs typeface="Arial"/>
            </a:rPr>
            <a:t>0</a:t>
          </a:r>
          <a:r>
            <a:rPr lang="en-US" cap="none" sz="1100" b="0" i="0" u="none" baseline="0">
              <a:latin typeface="Arial"/>
              <a:ea typeface="Arial"/>
              <a:cs typeface="Arial"/>
            </a:rPr>
            <a:t> = None or Not Applicable
    </a:t>
          </a:r>
          <a:r>
            <a:rPr lang="en-US" cap="none" sz="1100" b="1" i="0" u="none" baseline="0">
              <a:latin typeface="Arial"/>
              <a:ea typeface="Arial"/>
              <a:cs typeface="Arial"/>
            </a:rPr>
            <a:t>1</a:t>
          </a:r>
          <a:r>
            <a:rPr lang="en-US" cap="none" sz="1100" b="0" i="0" u="none" baseline="0">
              <a:latin typeface="Arial"/>
              <a:ea typeface="Arial"/>
              <a:cs typeface="Arial"/>
            </a:rPr>
            <a:t> = Low
    </a:t>
          </a:r>
          <a:r>
            <a:rPr lang="en-US" cap="none" sz="1100" b="1" i="0" u="none" baseline="0">
              <a:latin typeface="Arial"/>
              <a:ea typeface="Arial"/>
              <a:cs typeface="Arial"/>
            </a:rPr>
            <a:t>2 </a:t>
          </a:r>
          <a:r>
            <a:rPr lang="en-US" cap="none" sz="1100" b="0" i="0" u="none" baseline="0">
              <a:latin typeface="Arial"/>
              <a:ea typeface="Arial"/>
              <a:cs typeface="Arial"/>
            </a:rPr>
            <a:t>= Moderate
    </a:t>
          </a:r>
          <a:r>
            <a:rPr lang="en-US" cap="none" sz="1100" b="1" i="0" u="none" baseline="0">
              <a:latin typeface="Arial"/>
              <a:ea typeface="Arial"/>
              <a:cs typeface="Arial"/>
            </a:rPr>
            <a:t>3</a:t>
          </a:r>
          <a:r>
            <a:rPr lang="en-US" cap="none" sz="1100" b="0" i="0" u="none" baseline="0">
              <a:latin typeface="Arial"/>
              <a:ea typeface="Arial"/>
              <a:cs typeface="Arial"/>
            </a:rPr>
            <a:t> = High</a:t>
          </a:r>
        </a:p>
      </xdr:txBody>
    </xdr:sp>
    <xdr:clientData/>
  </xdr:twoCellAnchor>
  <xdr:twoCellAnchor>
    <xdr:from>
      <xdr:col>19</xdr:col>
      <xdr:colOff>0</xdr:colOff>
      <xdr:row>24</xdr:row>
      <xdr:rowOff>0</xdr:rowOff>
    </xdr:from>
    <xdr:to>
      <xdr:col>19</xdr:col>
      <xdr:colOff>0</xdr:colOff>
      <xdr:row>24</xdr:row>
      <xdr:rowOff>0</xdr:rowOff>
    </xdr:to>
    <xdr:sp>
      <xdr:nvSpPr>
        <xdr:cNvPr id="6" name="Line 132"/>
        <xdr:cNvSpPr>
          <a:spLocks/>
        </xdr:cNvSpPr>
      </xdr:nvSpPr>
      <xdr:spPr>
        <a:xfrm>
          <a:off x="16325850" y="152400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24</xdr:row>
      <xdr:rowOff>0</xdr:rowOff>
    </xdr:to>
    <xdr:sp>
      <xdr:nvSpPr>
        <xdr:cNvPr id="7" name="Line 133"/>
        <xdr:cNvSpPr>
          <a:spLocks/>
        </xdr:cNvSpPr>
      </xdr:nvSpPr>
      <xdr:spPr>
        <a:xfrm>
          <a:off x="16325850" y="152400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xdr:row>
      <xdr:rowOff>0</xdr:rowOff>
    </xdr:from>
    <xdr:to>
      <xdr:col>19</xdr:col>
      <xdr:colOff>0</xdr:colOff>
      <xdr:row>9</xdr:row>
      <xdr:rowOff>0</xdr:rowOff>
    </xdr:to>
    <xdr:sp>
      <xdr:nvSpPr>
        <xdr:cNvPr id="8" name="Line 134"/>
        <xdr:cNvSpPr>
          <a:spLocks/>
        </xdr:cNvSpPr>
      </xdr:nvSpPr>
      <xdr:spPr>
        <a:xfrm>
          <a:off x="16325850" y="272415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24</xdr:row>
      <xdr:rowOff>0</xdr:rowOff>
    </xdr:to>
    <xdr:sp>
      <xdr:nvSpPr>
        <xdr:cNvPr id="9" name="Line 135"/>
        <xdr:cNvSpPr>
          <a:spLocks/>
        </xdr:cNvSpPr>
      </xdr:nvSpPr>
      <xdr:spPr>
        <a:xfrm>
          <a:off x="16325850" y="152400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24</xdr:row>
      <xdr:rowOff>0</xdr:rowOff>
    </xdr:to>
    <xdr:sp>
      <xdr:nvSpPr>
        <xdr:cNvPr id="10" name="Line 136"/>
        <xdr:cNvSpPr>
          <a:spLocks/>
        </xdr:cNvSpPr>
      </xdr:nvSpPr>
      <xdr:spPr>
        <a:xfrm>
          <a:off x="16325850" y="152400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112</xdr:row>
      <xdr:rowOff>0</xdr:rowOff>
    </xdr:from>
    <xdr:to>
      <xdr:col>19</xdr:col>
      <xdr:colOff>0</xdr:colOff>
      <xdr:row>112</xdr:row>
      <xdr:rowOff>0</xdr:rowOff>
    </xdr:to>
    <xdr:sp>
      <xdr:nvSpPr>
        <xdr:cNvPr id="11" name="Line 137"/>
        <xdr:cNvSpPr>
          <a:spLocks/>
        </xdr:cNvSpPr>
      </xdr:nvSpPr>
      <xdr:spPr>
        <a:xfrm>
          <a:off x="16325850" y="931926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112</xdr:row>
      <xdr:rowOff>0</xdr:rowOff>
    </xdr:from>
    <xdr:to>
      <xdr:col>19</xdr:col>
      <xdr:colOff>0</xdr:colOff>
      <xdr:row>112</xdr:row>
      <xdr:rowOff>0</xdr:rowOff>
    </xdr:to>
    <xdr:sp>
      <xdr:nvSpPr>
        <xdr:cNvPr id="12" name="Line 138"/>
        <xdr:cNvSpPr>
          <a:spLocks/>
        </xdr:cNvSpPr>
      </xdr:nvSpPr>
      <xdr:spPr>
        <a:xfrm>
          <a:off x="16325850" y="931926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112</xdr:row>
      <xdr:rowOff>0</xdr:rowOff>
    </xdr:from>
    <xdr:to>
      <xdr:col>19</xdr:col>
      <xdr:colOff>0</xdr:colOff>
      <xdr:row>112</xdr:row>
      <xdr:rowOff>0</xdr:rowOff>
    </xdr:to>
    <xdr:sp>
      <xdr:nvSpPr>
        <xdr:cNvPr id="13" name="Line 139"/>
        <xdr:cNvSpPr>
          <a:spLocks/>
        </xdr:cNvSpPr>
      </xdr:nvSpPr>
      <xdr:spPr>
        <a:xfrm>
          <a:off x="16325850" y="931926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112</xdr:row>
      <xdr:rowOff>0</xdr:rowOff>
    </xdr:from>
    <xdr:to>
      <xdr:col>19</xdr:col>
      <xdr:colOff>0</xdr:colOff>
      <xdr:row>112</xdr:row>
      <xdr:rowOff>0</xdr:rowOff>
    </xdr:to>
    <xdr:sp>
      <xdr:nvSpPr>
        <xdr:cNvPr id="14" name="Line 140"/>
        <xdr:cNvSpPr>
          <a:spLocks/>
        </xdr:cNvSpPr>
      </xdr:nvSpPr>
      <xdr:spPr>
        <a:xfrm>
          <a:off x="16325850" y="931926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112</xdr:row>
      <xdr:rowOff>0</xdr:rowOff>
    </xdr:from>
    <xdr:to>
      <xdr:col>19</xdr:col>
      <xdr:colOff>0</xdr:colOff>
      <xdr:row>112</xdr:row>
      <xdr:rowOff>0</xdr:rowOff>
    </xdr:to>
    <xdr:sp>
      <xdr:nvSpPr>
        <xdr:cNvPr id="15" name="Line 141"/>
        <xdr:cNvSpPr>
          <a:spLocks/>
        </xdr:cNvSpPr>
      </xdr:nvSpPr>
      <xdr:spPr>
        <a:xfrm>
          <a:off x="16325850" y="931926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638175</xdr:colOff>
      <xdr:row>9</xdr:row>
      <xdr:rowOff>114300</xdr:rowOff>
    </xdr:from>
    <xdr:to>
      <xdr:col>20</xdr:col>
      <xdr:colOff>0</xdr:colOff>
      <xdr:row>9</xdr:row>
      <xdr:rowOff>114300</xdr:rowOff>
    </xdr:to>
    <xdr:sp>
      <xdr:nvSpPr>
        <xdr:cNvPr id="1" name="Line 92"/>
        <xdr:cNvSpPr>
          <a:spLocks/>
        </xdr:cNvSpPr>
      </xdr:nvSpPr>
      <xdr:spPr>
        <a:xfrm>
          <a:off x="15887700" y="3171825"/>
          <a:ext cx="6477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0</xdr:rowOff>
    </xdr:from>
    <xdr:to>
      <xdr:col>6</xdr:col>
      <xdr:colOff>0</xdr:colOff>
      <xdr:row>4</xdr:row>
      <xdr:rowOff>171450</xdr:rowOff>
    </xdr:to>
    <xdr:sp>
      <xdr:nvSpPr>
        <xdr:cNvPr id="2" name="Rectangle 367"/>
        <xdr:cNvSpPr>
          <a:spLocks/>
        </xdr:cNvSpPr>
      </xdr:nvSpPr>
      <xdr:spPr>
        <a:xfrm>
          <a:off x="5819775" y="952500"/>
          <a:ext cx="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  </a:t>
          </a:r>
          <a:r>
            <a:rPr lang="en-US" cap="none" sz="1100" b="1" i="0" u="sng" baseline="0">
              <a:latin typeface="Arial"/>
              <a:ea typeface="Arial"/>
              <a:cs typeface="Arial"/>
            </a:rPr>
            <a:t>Relative Ranking for Columns F through AY</a:t>
          </a:r>
          <a:r>
            <a:rPr lang="en-US" cap="none" sz="1100" b="1" i="0" u="none" baseline="0">
              <a:latin typeface="Arial"/>
              <a:ea typeface="Arial"/>
              <a:cs typeface="Arial"/>
            </a:rPr>
            <a:t>
     0 =</a:t>
          </a:r>
          <a:r>
            <a:rPr lang="en-US" cap="none" sz="1100" b="0" i="0" u="none" baseline="0">
              <a:latin typeface="Arial"/>
              <a:ea typeface="Arial"/>
              <a:cs typeface="Arial"/>
            </a:rPr>
            <a:t>  None or Not Applicable       </a:t>
          </a:r>
          <a:r>
            <a:rPr lang="en-US" cap="none" sz="1100" b="1" i="0" u="none" baseline="0">
              <a:latin typeface="Arial"/>
              <a:ea typeface="Arial"/>
              <a:cs typeface="Arial"/>
            </a:rPr>
            <a:t>2 =</a:t>
          </a:r>
          <a:r>
            <a:rPr lang="en-US" cap="none" sz="1100" b="0" i="0" u="none" baseline="0">
              <a:latin typeface="Arial"/>
              <a:ea typeface="Arial"/>
              <a:cs typeface="Arial"/>
            </a:rPr>
            <a:t> Moderate</a:t>
          </a:r>
          <a:r>
            <a:rPr lang="en-US" cap="none" sz="1100" b="1" i="0" u="none" baseline="0">
              <a:latin typeface="Arial"/>
              <a:ea typeface="Arial"/>
              <a:cs typeface="Arial"/>
            </a:rPr>
            <a:t>
     1 = </a:t>
          </a:r>
          <a:r>
            <a:rPr lang="en-US" cap="none" sz="1100" b="0" i="0" u="none" baseline="0">
              <a:latin typeface="Arial"/>
              <a:ea typeface="Arial"/>
              <a:cs typeface="Arial"/>
            </a:rPr>
            <a:t>Low                                     </a:t>
          </a:r>
          <a:r>
            <a:rPr lang="en-US" cap="none" sz="1100" b="1" i="0" u="none" baseline="0">
              <a:latin typeface="Arial"/>
              <a:ea typeface="Arial"/>
              <a:cs typeface="Arial"/>
            </a:rPr>
            <a:t>3 = </a:t>
          </a:r>
          <a:r>
            <a:rPr lang="en-US" cap="none" sz="1100" b="0" i="0" u="none" baseline="0">
              <a:latin typeface="Arial"/>
              <a:ea typeface="Arial"/>
              <a:cs typeface="Arial"/>
            </a:rPr>
            <a:t>High</a:t>
          </a:r>
        </a:p>
      </xdr:txBody>
    </xdr:sp>
    <xdr:clientData/>
  </xdr:twoCellAnchor>
  <xdr:twoCellAnchor>
    <xdr:from>
      <xdr:col>64</xdr:col>
      <xdr:colOff>0</xdr:colOff>
      <xdr:row>9</xdr:row>
      <xdr:rowOff>142875</xdr:rowOff>
    </xdr:from>
    <xdr:to>
      <xdr:col>64</xdr:col>
      <xdr:colOff>0</xdr:colOff>
      <xdr:row>9</xdr:row>
      <xdr:rowOff>142875</xdr:rowOff>
    </xdr:to>
    <xdr:sp>
      <xdr:nvSpPr>
        <xdr:cNvPr id="3" name="Line 427"/>
        <xdr:cNvSpPr>
          <a:spLocks/>
        </xdr:cNvSpPr>
      </xdr:nvSpPr>
      <xdr:spPr>
        <a:xfrm>
          <a:off x="30394275" y="32004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9</xdr:row>
      <xdr:rowOff>142875</xdr:rowOff>
    </xdr:from>
    <xdr:to>
      <xdr:col>64</xdr:col>
      <xdr:colOff>0</xdr:colOff>
      <xdr:row>9</xdr:row>
      <xdr:rowOff>142875</xdr:rowOff>
    </xdr:to>
    <xdr:sp>
      <xdr:nvSpPr>
        <xdr:cNvPr id="4" name="Line 428"/>
        <xdr:cNvSpPr>
          <a:spLocks/>
        </xdr:cNvSpPr>
      </xdr:nvSpPr>
      <xdr:spPr>
        <a:xfrm>
          <a:off x="30394275" y="3200400"/>
          <a:ext cx="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safewater/watersecurity/guide/fenceassociatedexteriorintrusionsensors.html" TargetMode="External" /><Relationship Id="rId2" Type="http://schemas.openxmlformats.org/officeDocument/2006/relationships/hyperlink" Target="http://www.epa.gov/safewater/watersecurity/guide/fenceassociatedexteriorintrusionsensors.html" TargetMode="External" /><Relationship Id="rId3" Type="http://schemas.openxmlformats.org/officeDocument/2006/relationships/hyperlink" Target="http://www.epa.gov/safewater/watersecurity/guide/fenceassociatedexteriorintrusionsensors.html" TargetMode="External" /><Relationship Id="rId4" Type="http://schemas.openxmlformats.org/officeDocument/2006/relationships/hyperlink" Target="http://www.epa.gov/safewater/watersecurity/guide/fenceassociatedexteriorintrusionsensors.html" TargetMode="External" /><Relationship Id="rId5" Type="http://schemas.openxmlformats.org/officeDocument/2006/relationships/hyperlink" Target="http://www.epa.gov/safewater/watersecurity/guide/fenceassociatedexteriorintrusionsensors.html" TargetMode="External" /><Relationship Id="rId6" Type="http://schemas.openxmlformats.org/officeDocument/2006/relationships/comments" Target="../comments5.xml" /><Relationship Id="rId7" Type="http://schemas.openxmlformats.org/officeDocument/2006/relationships/vmlDrawing" Target="../drawings/vmlDrawing2.vml" /><Relationship Id="rId8" Type="http://schemas.openxmlformats.org/officeDocument/2006/relationships/drawing" Target="../drawings/drawing3.xm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pta.com/research/info/briefings/documents/whent.pdf" TargetMode="External" /><Relationship Id="rId2" Type="http://schemas.openxmlformats.org/officeDocument/2006/relationships/hyperlink" Target="http://trb.org/news/blurb_detail.asp?id=3797" TargetMode="External" /><Relationship Id="rId3" Type="http://schemas.openxmlformats.org/officeDocument/2006/relationships/hyperlink" Target="http://trb.org/news/blurb_detail.asp?id=2423" TargetMode="External" /><Relationship Id="rId4" Type="http://schemas.openxmlformats.org/officeDocument/2006/relationships/hyperlink" Target="http://trb.org/news/blurb_detail.asp?id=1964" TargetMode="External" /><Relationship Id="rId5" Type="http://schemas.openxmlformats.org/officeDocument/2006/relationships/hyperlink" Target="http://www.apark.com/" TargetMode="External" /><Relationship Id="rId6" Type="http://schemas.openxmlformats.org/officeDocument/2006/relationships/hyperlink" Target="http://trashcans.com/products_benches_park.asp" TargetMode="External" /><Relationship Id="rId7" Type="http://schemas.openxmlformats.org/officeDocument/2006/relationships/hyperlink" Target="http://www.nbc-med.org/SiteContent/MedRef/OnlineRef/FieldManuals/fm8_285/PART_I/chapter1.htm" TargetMode="External" /><Relationship Id="rId8" Type="http://schemas.openxmlformats.org/officeDocument/2006/relationships/hyperlink" Target="http://www.safetyequipment.org/Chem_Guide_9.pdf" TargetMode="External" /><Relationship Id="rId9" Type="http://schemas.openxmlformats.org/officeDocument/2006/relationships/hyperlink" Target="http://www.cns.miis.edu/pubs/week/031124.htm" TargetMode="External" /><Relationship Id="rId10" Type="http://schemas.openxmlformats.org/officeDocument/2006/relationships/hyperlink" Target="http://www.automatedbuildings.com/news/may05/articles/meso/meso.htm" TargetMode="External" /><Relationship Id="rId11" Type="http://schemas.openxmlformats.org/officeDocument/2006/relationships/hyperlink" Target="http://www.mckeecraft.com/index.htm" TargetMode="External" /><Relationship Id="rId12" Type="http://schemas.openxmlformats.org/officeDocument/2006/relationships/hyperlink" Target="http://www.osha.gov/Reduction_Act/Divesup2.html" TargetMode="External" /><Relationship Id="rId13" Type="http://schemas.openxmlformats.org/officeDocument/2006/relationships/hyperlink" Target="http://www.smartcard.co.uk/tutorials/sct-itsc.pdf" TargetMode="External" /><Relationship Id="rId14" Type="http://schemas.openxmlformats.org/officeDocument/2006/relationships/hyperlink" Target="http://java.sun.com/products/javacard/smartcards.html" TargetMode="External" /><Relationship Id="rId15" Type="http://schemas.openxmlformats.org/officeDocument/2006/relationships/hyperlink" Target="http://www.aimglobal.org/technologies/card/optical_cards.asp" TargetMode="External" /><Relationship Id="rId16" Type="http://schemas.openxmlformats.org/officeDocument/2006/relationships/hyperlink" Target="http://www.frobenius.com/cryptofinal030515.pdf" TargetMode="External" /><Relationship Id="rId17" Type="http://schemas.openxmlformats.org/officeDocument/2006/relationships/hyperlink" Target="http://www.justnet.org/perimetr/start.htm" TargetMode="External" /><Relationship Id="rId18" Type="http://schemas.openxmlformats.org/officeDocument/2006/relationships/hyperlink" Target="http://www.lightsearch.com/resources/lightguides/sensors.html" TargetMode="External" /><Relationship Id="rId19" Type="http://schemas.openxmlformats.org/officeDocument/2006/relationships/hyperlink" Target="http://www.intel.com/technology/itj/2005/volume09issue02/art02_computer_vision/p04_intro_vid_surv.htm" TargetMode="External" /><Relationship Id="rId20" Type="http://schemas.openxmlformats.org/officeDocument/2006/relationships/hyperlink" Target="http://www.auxetrain.org/Buoys.html" TargetMode="External" /><Relationship Id="rId21" Type="http://schemas.openxmlformats.org/officeDocument/2006/relationships/hyperlink" Target="http://armorfloat.com/" TargetMode="External" /><Relationship Id="rId22" Type="http://schemas.openxmlformats.org/officeDocument/2006/relationships/hyperlink" Target="http://www.whisprwave.com/port.htm#barriers%20" TargetMode="External" /><Relationship Id="rId23" Type="http://schemas.openxmlformats.org/officeDocument/2006/relationships/hyperlink" Target="http://www.wes.army.mil/REMR/pdf/co/se-1-4.pdf" TargetMode="External" /><Relationship Id="rId24" Type="http://schemas.openxmlformats.org/officeDocument/2006/relationships/hyperlink" Target="http://www.ece.eps.hw.ac.uk/Research/oceans/projects/sonar/genson/" TargetMode="External" /><Relationship Id="rId25" Type="http://schemas.openxmlformats.org/officeDocument/2006/relationships/hyperlink" Target="http://www.farsounder.com/technology/3D_sonar_explained.php" TargetMode="External" /><Relationship Id="rId26" Type="http://schemas.openxmlformats.org/officeDocument/2006/relationships/hyperlink" Target="http://www.ise.bc.ca/WADEwhatisanAUV.html#start" TargetMode="External" /><Relationship Id="rId27" Type="http://schemas.openxmlformats.org/officeDocument/2006/relationships/hyperlink" Target="http://cfpub.epa.gov/safewater/watersecurity/guide/productguide.cfm?page=cardidentificationaccesssystems" TargetMode="External" /><Relationship Id="rId28" Type="http://schemas.openxmlformats.org/officeDocument/2006/relationships/hyperlink" Target="http://cfpub.epa.gov/safewater/watersecurity/guide/productguide.cfm?page=fences" TargetMode="External" /><Relationship Id="rId29" Type="http://schemas.openxmlformats.org/officeDocument/2006/relationships/hyperlink" Target="http://cfpub.epa.gov/safewater/watersecurity/guide/productguide.cfm?page=locks" TargetMode="External" /><Relationship Id="rId30" Type="http://schemas.openxmlformats.org/officeDocument/2006/relationships/hyperlink" Target="http://cfpub.epa.gov/safewater/watersecurity/guide/productguide.cfm?page=biometrichandrecognition" TargetMode="External" /><Relationship Id="rId31" Type="http://schemas.openxmlformats.org/officeDocument/2006/relationships/hyperlink" Target="http://www.ssreng.com/" TargetMode="External" /><Relationship Id="rId32" Type="http://schemas.openxmlformats.org/officeDocument/2006/relationships/hyperlink" Target="https://www.mcdermottlight.com/" TargetMode="External" /><Relationship Id="rId33" Type="http://schemas.openxmlformats.org/officeDocument/2006/relationships/hyperlink" Target="http://www.moxietraining.com/signs/index.htm#signs%20%20" TargetMode="External" /><Relationship Id="rId34" Type="http://schemas.openxmlformats.org/officeDocument/2006/relationships/hyperlink" Target="http://www.reson.com/sw153.asp" TargetMode="External" /><Relationship Id="rId35" Type="http://schemas.openxmlformats.org/officeDocument/2006/relationships/hyperlink" Target="http://www.rov.net/" TargetMode="External" /><Relationship Id="rId36" Type="http://schemas.openxmlformats.org/officeDocument/2006/relationships/hyperlink" Target="http://www.spysite.com/home.php?cat=442" TargetMode="External" /><Relationship Id="rId37" Type="http://schemas.openxmlformats.org/officeDocument/2006/relationships/hyperlink" Target="http://www.cbsa-asfc.gc.ca/newsroom/factsheets/2005/0125pvacis-e.html" TargetMode="External" /><Relationship Id="rId38" Type="http://schemas.openxmlformats.org/officeDocument/2006/relationships/hyperlink" Target="http://www.imagesco.com/catalog/geiger/digital_counter.html" TargetMode="External" /><Relationship Id="rId39" Type="http://schemas.openxmlformats.org/officeDocument/2006/relationships/hyperlink" Target="http://www.unitednuclear.com/professional.htm" TargetMode="External" /><Relationship Id="rId40" Type="http://schemas.openxmlformats.org/officeDocument/2006/relationships/hyperlink" Target="http://www.ki4u.com/Chemical_Biological_Attack_Detection_Response.htm#11" TargetMode="External" /><Relationship Id="rId41" Type="http://schemas.openxmlformats.org/officeDocument/2006/relationships/hyperlink" Target="http://www3.ccps.virginia.edu/career_prospects/briefs/A-D/Divers.shtml" TargetMode="External" /><Relationship Id="rId42" Type="http://schemas.openxmlformats.org/officeDocument/2006/relationships/hyperlink" Target="http://www.llnl.gov/str/September03/Gard.html" TargetMode="External" /><Relationship Id="rId43" Type="http://schemas.openxmlformats.org/officeDocument/2006/relationships/hyperlink" Target="http://www.microsensorsystems.com/products_chemical.html" TargetMode="External" /><Relationship Id="rId44" Type="http://schemas.openxmlformats.org/officeDocument/2006/relationships/hyperlink" Target="http://www.alexeter.com/products.asp" TargetMode="External" /><Relationship Id="rId45" Type="http://schemas.openxmlformats.org/officeDocument/2006/relationships/hyperlink" Target="http://www.govsupply.com/Products/VehicleBarriers/Certification.cfm" TargetMode="External" /><Relationship Id="rId46" Type="http://schemas.openxmlformats.org/officeDocument/2006/relationships/hyperlink" Target="http://trb.org/news/blurb_detail.asp?id=3797" TargetMode="External" /><Relationship Id="rId47" Type="http://schemas.openxmlformats.org/officeDocument/2006/relationships/hyperlink" Target="http://technology.timesonline.co.uk/article/0,,20409-1686151_1,00.html" TargetMode="External" /><Relationship Id="rId48" Type="http://schemas.openxmlformats.org/officeDocument/2006/relationships/hyperlink" Target="http://www.saic.com/products/security/rr-vacis/railroad-faq.html" TargetMode="External" /><Relationship Id="rId49" Type="http://schemas.openxmlformats.org/officeDocument/2006/relationships/hyperlink" Target="http://cfpub.epa.gov/safewater/watersecurity/guide/productguide.cfm?page=biometricsecuritysystems" TargetMode="External" /><Relationship Id="rId50" Type="http://schemas.openxmlformats.org/officeDocument/2006/relationships/hyperlink" Target="http://cfpub.epa.gov/safewater/watersecurity/guide/productguide.cfm?page=exteriorburiedintrusionsensors" TargetMode="External" /><Relationship Id="rId51" Type="http://schemas.openxmlformats.org/officeDocument/2006/relationships/hyperlink" Target="http://cfpub.epa.gov/safewater/watersecurity/guide/productguide.cfm?page=activesecuritybarriers" TargetMode="External" /><Relationship Id="rId52" Type="http://schemas.openxmlformats.org/officeDocument/2006/relationships/hyperlink" Target="http://cfpub.epa.gov/safewater/watersecurity/guide/productguide.cfm?page=alarms" TargetMode="External" /><Relationship Id="rId53" Type="http://schemas.openxmlformats.org/officeDocument/2006/relationships/hyperlink" Target="http://cfpub.epa.gov/safewater/watersecurity/guide/productguide.cfm?page=fenceassociatedexteriorintrusionsensors" TargetMode="External" /><Relationship Id="rId54" Type="http://schemas.openxmlformats.org/officeDocument/2006/relationships/hyperlink" Target="http://cfpub.epa.gov/safewater/watersecurity/guide/productguide.cfm?page=securitybarriers" TargetMode="External" /><Relationship Id="rId55" Type="http://schemas.openxmlformats.org/officeDocument/2006/relationships/hyperlink" Target="http://cfpub.epa.gov/safewater/watersecurity/guide/productguide.cfm?page=radiationdetectionequipment" TargetMode="External" /><Relationship Id="rId56" Type="http://schemas.openxmlformats.org/officeDocument/2006/relationships/hyperlink" Target="http://www.gotchanow.com/" TargetMode="External" /><Relationship Id="rId57" Type="http://schemas.openxmlformats.org/officeDocument/2006/relationships/hyperlink" Target="http://www.marinesonic.com/" TargetMode="External" /><Relationship Id="rId58" Type="http://schemas.openxmlformats.org/officeDocument/2006/relationships/hyperlink" Target="http://www.gammascout.com/geiger-counter.html" TargetMode="External" /><Relationship Id="rId59" Type="http://schemas.openxmlformats.org/officeDocument/2006/relationships/hyperlink" Target="http://www.epic.org/privacy/airtravel/backscatter/" TargetMode="External" /><Relationship Id="rId60" Type="http://schemas.openxmlformats.org/officeDocument/2006/relationships/hyperlink" Target="http://www.afcintl.com/ims.htm" TargetMode="External" /><Relationship Id="rId61" Type="http://schemas.openxmlformats.org/officeDocument/2006/relationships/hyperlink" Target="http://www.mesosystems.com/AirSentinel.html" TargetMode="External" /><Relationship Id="rId62" Type="http://schemas.openxmlformats.org/officeDocument/2006/relationships/hyperlink" Target="http://www.nae.edu/nae/bridgecom.nsf/weblinks/MKUF-5UZJEW?OpenDocument" TargetMode="External" /><Relationship Id="rId63" Type="http://schemas.openxmlformats.org/officeDocument/2006/relationships/hyperlink" Target="http://www.afcintl.com/d1217.htm" TargetMode="External" /><Relationship Id="rId64" Type="http://schemas.openxmlformats.org/officeDocument/2006/relationships/hyperlink" Target="http://books.nap.edu/html/terrorism/ch4.html" TargetMode="External" /><Relationship Id="rId65" Type="http://schemas.openxmlformats.org/officeDocument/2006/relationships/hyperlink" Target="http://books.nap.edu/html/terrorism/ch4.html" TargetMode="External" /><Relationship Id="rId66" Type="http://schemas.openxmlformats.org/officeDocument/2006/relationships/hyperlink" Target="http://www.pnl.gov/chembio/index.htm" TargetMode="External" /><Relationship Id="rId67" Type="http://schemas.openxmlformats.org/officeDocument/2006/relationships/hyperlink" Target="http://lumen.georgetown.edu/projects/postertool/index.cfm?fuseaction=poster.display&amp;posterID=867" TargetMode="External" /><Relationship Id="rId68" Type="http://schemas.openxmlformats.org/officeDocument/2006/relationships/hyperlink" Target="http://www.nap.edu/openbook/030909240X/html/7.html" TargetMode="External" /><Relationship Id="rId69" Type="http://schemas.openxmlformats.org/officeDocument/2006/relationships/hyperlink" Target="http://www.globalsecurity.org/security/systems/passenger_screen.htm" TargetMode="External" /><Relationship Id="rId70" Type="http://schemas.openxmlformats.org/officeDocument/2006/relationships/hyperlink" Target="http://www.securitymanagement.com/library/000391.html" TargetMode="External" /><Relationship Id="rId71" Type="http://schemas.openxmlformats.org/officeDocument/2006/relationships/hyperlink" Target="http://www.armedforces-int.com/article.asp?pubID=15&amp;catID=1151&amp;artID=2445" TargetMode="External" /><Relationship Id="rId72" Type="http://schemas.openxmlformats.org/officeDocument/2006/relationships/hyperlink" Target="http://chartmaker.ncd.noaa.gov/HSD/wrecks.html" TargetMode="External" /><Relationship Id="rId73" Type="http://schemas.openxmlformats.org/officeDocument/2006/relationships/hyperlink" Target="http://oceanexplorer.noaa.gov/technology/subs/rov/rov.html" TargetMode="External" /><Relationship Id="rId74" Type="http://schemas.openxmlformats.org/officeDocument/2006/relationships/hyperlink" Target="http://www.brijot.com/" TargetMode="External" /><Relationship Id="rId7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79"/>
  <sheetViews>
    <sheetView workbookViewId="0" topLeftCell="A43">
      <selection activeCell="D82" sqref="D82"/>
    </sheetView>
  </sheetViews>
  <sheetFormatPr defaultColWidth="9.140625" defaultRowHeight="12.75"/>
  <cols>
    <col min="1" max="1" width="4.00390625" style="6" customWidth="1"/>
    <col min="2" max="2" width="6.00390625" style="6" customWidth="1"/>
    <col min="3" max="3" width="6.421875" style="6" customWidth="1"/>
    <col min="4" max="4" width="25.00390625" style="6" customWidth="1"/>
    <col min="5" max="5" width="9.140625" style="6" customWidth="1"/>
    <col min="6" max="6" width="34.57421875" style="6" customWidth="1"/>
    <col min="7" max="7" width="0.71875" style="6" customWidth="1"/>
    <col min="8" max="8" width="10.140625" style="6" customWidth="1"/>
    <col min="9" max="9" width="9.140625" style="6" customWidth="1"/>
  </cols>
  <sheetData>
    <row r="1" spans="1:8" ht="18">
      <c r="A1" s="504" t="s">
        <v>948</v>
      </c>
      <c r="B1" s="505"/>
      <c r="C1" s="503"/>
      <c r="D1" s="503"/>
      <c r="E1" s="503"/>
      <c r="F1" s="503"/>
      <c r="G1" s="439"/>
      <c r="H1" s="439"/>
    </row>
    <row r="2" spans="1:9" ht="45.75" customHeight="1">
      <c r="A2" s="731" t="s">
        <v>696</v>
      </c>
      <c r="B2" s="731"/>
      <c r="C2" s="731"/>
      <c r="D2" s="731"/>
      <c r="E2" s="731"/>
      <c r="F2" s="731"/>
      <c r="G2" s="731"/>
      <c r="H2" s="731"/>
      <c r="I2" s="506"/>
    </row>
    <row r="3" spans="1:9" ht="33.75" customHeight="1">
      <c r="A3" s="732" t="s">
        <v>794</v>
      </c>
      <c r="B3" s="732"/>
      <c r="C3" s="732"/>
      <c r="D3" s="732"/>
      <c r="E3" s="732"/>
      <c r="F3" s="732"/>
      <c r="G3" s="732"/>
      <c r="H3" s="732"/>
      <c r="I3" s="506"/>
    </row>
    <row r="4" spans="1:8" ht="16.5" customHeight="1">
      <c r="A4" s="503"/>
      <c r="B4" s="505"/>
      <c r="C4" s="503"/>
      <c r="D4" s="503"/>
      <c r="E4" s="503"/>
      <c r="F4" s="503"/>
      <c r="G4" s="503"/>
      <c r="H4" s="503"/>
    </row>
    <row r="5" spans="1:8" ht="23.25" customHeight="1">
      <c r="A5" s="507" t="s">
        <v>243</v>
      </c>
      <c r="B5" s="505"/>
      <c r="C5" s="503"/>
      <c r="D5" s="503"/>
      <c r="E5" s="503"/>
      <c r="F5" s="503"/>
      <c r="G5" s="503"/>
      <c r="H5" s="503"/>
    </row>
    <row r="6" spans="1:8" ht="53.25" customHeight="1">
      <c r="A6" s="731" t="s">
        <v>697</v>
      </c>
      <c r="B6" s="731"/>
      <c r="C6" s="731"/>
      <c r="D6" s="731"/>
      <c r="E6" s="731"/>
      <c r="F6" s="731"/>
      <c r="G6" s="731"/>
      <c r="H6" s="731"/>
    </row>
    <row r="7" spans="2:8" ht="54" customHeight="1" thickBot="1">
      <c r="B7" s="717" t="s">
        <v>559</v>
      </c>
      <c r="C7" s="717"/>
      <c r="D7" s="717"/>
      <c r="E7" s="717" t="s">
        <v>558</v>
      </c>
      <c r="F7" s="717"/>
      <c r="G7" s="717"/>
      <c r="H7" s="717"/>
    </row>
    <row r="8" spans="2:8" ht="27" customHeight="1">
      <c r="B8" s="728" t="s">
        <v>578</v>
      </c>
      <c r="C8" s="729"/>
      <c r="D8" s="729"/>
      <c r="E8" s="729"/>
      <c r="F8" s="729"/>
      <c r="G8" s="513"/>
      <c r="H8" s="514" t="s">
        <v>244</v>
      </c>
    </row>
    <row r="9" spans="2:8" ht="49.5" customHeight="1">
      <c r="B9" s="714" t="s">
        <v>698</v>
      </c>
      <c r="C9" s="715"/>
      <c r="D9" s="715"/>
      <c r="E9" s="715"/>
      <c r="F9" s="715"/>
      <c r="G9" s="440"/>
      <c r="H9" s="452">
        <v>5</v>
      </c>
    </row>
    <row r="10" spans="2:8" ht="46.5" customHeight="1">
      <c r="B10" s="714" t="s">
        <v>1132</v>
      </c>
      <c r="C10" s="715"/>
      <c r="D10" s="715"/>
      <c r="E10" s="715"/>
      <c r="F10" s="715"/>
      <c r="G10" s="440"/>
      <c r="H10" s="452">
        <v>4</v>
      </c>
    </row>
    <row r="11" spans="2:8" ht="46.5" customHeight="1">
      <c r="B11" s="714" t="s">
        <v>1133</v>
      </c>
      <c r="C11" s="718"/>
      <c r="D11" s="718"/>
      <c r="E11" s="718"/>
      <c r="F11" s="718"/>
      <c r="G11" s="440"/>
      <c r="H11" s="452">
        <v>3</v>
      </c>
    </row>
    <row r="12" spans="2:8" ht="63.75" customHeight="1" thickBot="1">
      <c r="B12" s="726" t="s">
        <v>1134</v>
      </c>
      <c r="C12" s="733"/>
      <c r="D12" s="733"/>
      <c r="E12" s="733"/>
      <c r="F12" s="733"/>
      <c r="G12" s="441"/>
      <c r="H12" s="453">
        <v>2</v>
      </c>
    </row>
    <row r="13" spans="2:8" ht="20.25" customHeight="1">
      <c r="B13" s="439"/>
      <c r="C13" s="439"/>
      <c r="D13" s="439"/>
      <c r="E13" s="439"/>
      <c r="F13" s="439"/>
      <c r="G13" s="439"/>
      <c r="H13" s="439"/>
    </row>
    <row r="14" spans="1:7" ht="23.25" customHeight="1">
      <c r="A14" s="508" t="s">
        <v>245</v>
      </c>
      <c r="B14" s="442"/>
      <c r="C14" s="442"/>
      <c r="D14" s="442"/>
      <c r="E14" s="442"/>
      <c r="F14" s="442"/>
      <c r="G14" s="442"/>
    </row>
    <row r="15" spans="1:8" ht="59.25" customHeight="1">
      <c r="A15" s="716" t="s">
        <v>1135</v>
      </c>
      <c r="B15" s="716"/>
      <c r="C15" s="716"/>
      <c r="D15" s="716"/>
      <c r="E15" s="716"/>
      <c r="F15" s="716"/>
      <c r="G15" s="716"/>
      <c r="H15" s="716"/>
    </row>
    <row r="16" spans="2:8" ht="51.75" customHeight="1" thickBot="1">
      <c r="B16" s="721" t="s">
        <v>559</v>
      </c>
      <c r="C16" s="721"/>
      <c r="D16" s="721"/>
      <c r="E16" s="721" t="s">
        <v>558</v>
      </c>
      <c r="F16" s="721"/>
      <c r="G16" s="509"/>
      <c r="H16" s="509"/>
    </row>
    <row r="17" spans="2:8" ht="25.5" customHeight="1">
      <c r="B17" s="728" t="s">
        <v>521</v>
      </c>
      <c r="C17" s="729"/>
      <c r="D17" s="729"/>
      <c r="E17" s="729"/>
      <c r="F17" s="729"/>
      <c r="G17" s="513"/>
      <c r="H17" s="514" t="s">
        <v>244</v>
      </c>
    </row>
    <row r="18" spans="2:8" ht="18" customHeight="1">
      <c r="B18" s="719" t="s">
        <v>739</v>
      </c>
      <c r="C18" s="720"/>
      <c r="D18" s="720"/>
      <c r="E18" s="720"/>
      <c r="F18" s="720"/>
      <c r="G18" s="443"/>
      <c r="H18" s="452">
        <v>2</v>
      </c>
    </row>
    <row r="19" spans="2:8" ht="18" customHeight="1">
      <c r="B19" s="719" t="s">
        <v>740</v>
      </c>
      <c r="C19" s="720"/>
      <c r="D19" s="720"/>
      <c r="E19" s="720"/>
      <c r="F19" s="720"/>
      <c r="G19" s="443"/>
      <c r="H19" s="452">
        <v>1</v>
      </c>
    </row>
    <row r="20" spans="2:8" ht="18" customHeight="1">
      <c r="B20" s="719" t="s">
        <v>741</v>
      </c>
      <c r="C20" s="720"/>
      <c r="D20" s="720"/>
      <c r="E20" s="720"/>
      <c r="F20" s="720"/>
      <c r="G20" s="443"/>
      <c r="H20" s="452">
        <v>3</v>
      </c>
    </row>
    <row r="21" spans="2:8" ht="18" customHeight="1" thickBot="1">
      <c r="B21" s="712" t="s">
        <v>742</v>
      </c>
      <c r="C21" s="713"/>
      <c r="D21" s="713"/>
      <c r="E21" s="713"/>
      <c r="F21" s="713"/>
      <c r="G21" s="444"/>
      <c r="H21" s="453">
        <v>5</v>
      </c>
    </row>
    <row r="22" spans="2:8" ht="19.5" customHeight="1">
      <c r="B22" s="442"/>
      <c r="C22" s="442"/>
      <c r="D22" s="442"/>
      <c r="E22" s="442"/>
      <c r="F22" s="442"/>
      <c r="G22" s="442"/>
      <c r="H22" s="442"/>
    </row>
    <row r="23" spans="1:7" ht="26.25" customHeight="1">
      <c r="A23" s="508" t="s">
        <v>246</v>
      </c>
      <c r="B23" s="442"/>
      <c r="C23" s="442"/>
      <c r="D23" s="442"/>
      <c r="E23" s="442"/>
      <c r="F23" s="442"/>
      <c r="G23" s="442"/>
    </row>
    <row r="24" spans="1:8" ht="69.75" customHeight="1">
      <c r="A24" s="716" t="s">
        <v>738</v>
      </c>
      <c r="B24" s="716"/>
      <c r="C24" s="716"/>
      <c r="D24" s="716"/>
      <c r="E24" s="716"/>
      <c r="F24" s="716"/>
      <c r="G24" s="716"/>
      <c r="H24" s="716"/>
    </row>
    <row r="25" spans="2:8" ht="51.75" customHeight="1" thickBot="1">
      <c r="B25" s="721" t="s">
        <v>1136</v>
      </c>
      <c r="C25" s="721"/>
      <c r="D25" s="721"/>
      <c r="E25" s="722" t="s">
        <v>1137</v>
      </c>
      <c r="F25" s="722"/>
      <c r="G25" s="509"/>
      <c r="H25" s="509"/>
    </row>
    <row r="26" spans="2:8" ht="27" customHeight="1">
      <c r="B26" s="728" t="s">
        <v>797</v>
      </c>
      <c r="C26" s="729"/>
      <c r="D26" s="729"/>
      <c r="E26" s="729"/>
      <c r="F26" s="729"/>
      <c r="G26" s="513"/>
      <c r="H26" s="514" t="s">
        <v>244</v>
      </c>
    </row>
    <row r="27" spans="2:8" ht="18" customHeight="1">
      <c r="B27" s="719" t="s">
        <v>965</v>
      </c>
      <c r="C27" s="720"/>
      <c r="D27" s="720"/>
      <c r="E27" s="720"/>
      <c r="F27" s="720"/>
      <c r="G27" s="443"/>
      <c r="H27" s="452">
        <v>5</v>
      </c>
    </row>
    <row r="28" spans="2:8" ht="18" customHeight="1">
      <c r="B28" s="719" t="s">
        <v>796</v>
      </c>
      <c r="C28" s="720"/>
      <c r="D28" s="720"/>
      <c r="E28" s="720"/>
      <c r="F28" s="720"/>
      <c r="G28" s="443"/>
      <c r="H28" s="452">
        <v>4</v>
      </c>
    </row>
    <row r="29" spans="2:8" ht="18" customHeight="1">
      <c r="B29" s="719" t="s">
        <v>580</v>
      </c>
      <c r="C29" s="720"/>
      <c r="D29" s="720"/>
      <c r="E29" s="720"/>
      <c r="F29" s="720"/>
      <c r="G29" s="443"/>
      <c r="H29" s="452">
        <v>0</v>
      </c>
    </row>
    <row r="30" spans="2:8" ht="18" customHeight="1">
      <c r="B30" s="719" t="s">
        <v>569</v>
      </c>
      <c r="C30" s="720"/>
      <c r="D30" s="720"/>
      <c r="E30" s="720"/>
      <c r="F30" s="720"/>
      <c r="G30" s="443"/>
      <c r="H30" s="452">
        <v>1</v>
      </c>
    </row>
    <row r="31" spans="2:8" ht="18" customHeight="1" thickBot="1">
      <c r="B31" s="712" t="s">
        <v>304</v>
      </c>
      <c r="C31" s="713"/>
      <c r="D31" s="713"/>
      <c r="E31" s="713"/>
      <c r="F31" s="713"/>
      <c r="G31" s="444"/>
      <c r="H31" s="453">
        <v>4</v>
      </c>
    </row>
    <row r="32" spans="2:8" ht="20.25" customHeight="1">
      <c r="B32" s="442"/>
      <c r="C32" s="442"/>
      <c r="D32" s="442"/>
      <c r="E32" s="442"/>
      <c r="F32" s="442"/>
      <c r="G32" s="442"/>
      <c r="H32" s="442"/>
    </row>
    <row r="33" spans="1:7" ht="24" customHeight="1">
      <c r="A33" s="508" t="s">
        <v>247</v>
      </c>
      <c r="B33" s="442"/>
      <c r="C33" s="442"/>
      <c r="D33" s="442"/>
      <c r="E33" s="442"/>
      <c r="F33" s="442"/>
      <c r="G33" s="442"/>
    </row>
    <row r="34" spans="1:8" ht="57.75" customHeight="1">
      <c r="A34" s="716" t="s">
        <v>1138</v>
      </c>
      <c r="B34" s="716"/>
      <c r="C34" s="716"/>
      <c r="D34" s="716"/>
      <c r="E34" s="716"/>
      <c r="F34" s="716"/>
      <c r="G34" s="716"/>
      <c r="H34" s="716"/>
    </row>
    <row r="35" spans="2:8" ht="48.75" customHeight="1" thickBot="1">
      <c r="B35" s="721" t="s">
        <v>559</v>
      </c>
      <c r="C35" s="721"/>
      <c r="D35" s="721"/>
      <c r="E35" s="721" t="s">
        <v>558</v>
      </c>
      <c r="F35" s="721"/>
      <c r="G35" s="509"/>
      <c r="H35" s="509"/>
    </row>
    <row r="36" spans="2:8" ht="24.75" customHeight="1">
      <c r="B36" s="728" t="s">
        <v>798</v>
      </c>
      <c r="C36" s="729"/>
      <c r="D36" s="729"/>
      <c r="E36" s="729"/>
      <c r="F36" s="729"/>
      <c r="G36" s="513"/>
      <c r="H36" s="514" t="s">
        <v>244</v>
      </c>
    </row>
    <row r="37" spans="2:8" ht="42" customHeight="1">
      <c r="B37" s="714" t="s">
        <v>1139</v>
      </c>
      <c r="C37" s="723"/>
      <c r="D37" s="723"/>
      <c r="E37" s="723"/>
      <c r="F37" s="723"/>
      <c r="G37" s="443"/>
      <c r="H37" s="452">
        <v>1</v>
      </c>
    </row>
    <row r="38" spans="2:8" ht="21.75" customHeight="1">
      <c r="B38" s="714" t="s">
        <v>450</v>
      </c>
      <c r="C38" s="723"/>
      <c r="D38" s="723"/>
      <c r="E38" s="723"/>
      <c r="F38" s="723"/>
      <c r="G38" s="443"/>
      <c r="H38" s="452">
        <v>1</v>
      </c>
    </row>
    <row r="39" spans="2:8" ht="30" customHeight="1">
      <c r="B39" s="714" t="s">
        <v>462</v>
      </c>
      <c r="C39" s="723"/>
      <c r="D39" s="723"/>
      <c r="E39" s="723"/>
      <c r="F39" s="723"/>
      <c r="G39" s="443"/>
      <c r="H39" s="452">
        <v>0</v>
      </c>
    </row>
    <row r="40" spans="2:9" ht="30" customHeight="1">
      <c r="B40" s="714" t="s">
        <v>461</v>
      </c>
      <c r="C40" s="723"/>
      <c r="D40" s="723"/>
      <c r="E40" s="723"/>
      <c r="F40" s="723"/>
      <c r="G40" s="443"/>
      <c r="H40" s="452">
        <v>5</v>
      </c>
      <c r="I40" s="510"/>
    </row>
    <row r="41" spans="2:9" ht="30" customHeight="1">
      <c r="B41" s="714" t="s">
        <v>1140</v>
      </c>
      <c r="C41" s="723"/>
      <c r="D41" s="723"/>
      <c r="E41" s="723"/>
      <c r="F41" s="723"/>
      <c r="G41" s="443"/>
      <c r="H41" s="452">
        <v>4</v>
      </c>
      <c r="I41" s="510"/>
    </row>
    <row r="42" spans="2:8" ht="30" customHeight="1">
      <c r="B42" s="714" t="s">
        <v>447</v>
      </c>
      <c r="C42" s="723"/>
      <c r="D42" s="723"/>
      <c r="E42" s="723"/>
      <c r="F42" s="723"/>
      <c r="G42" s="443"/>
      <c r="H42" s="452">
        <v>2</v>
      </c>
    </row>
    <row r="43" spans="2:8" ht="30" customHeight="1">
      <c r="B43" s="714" t="s">
        <v>448</v>
      </c>
      <c r="C43" s="723"/>
      <c r="D43" s="723"/>
      <c r="E43" s="723"/>
      <c r="F43" s="723"/>
      <c r="G43" s="443"/>
      <c r="H43" s="452">
        <v>1</v>
      </c>
    </row>
    <row r="44" spans="2:8" ht="30" customHeight="1">
      <c r="B44" s="714" t="s">
        <v>449</v>
      </c>
      <c r="C44" s="723"/>
      <c r="D44" s="723"/>
      <c r="E44" s="723"/>
      <c r="F44" s="723"/>
      <c r="G44" s="443"/>
      <c r="H44" s="452">
        <v>2</v>
      </c>
    </row>
    <row r="45" spans="2:8" ht="21.75" customHeight="1">
      <c r="B45" s="714" t="s">
        <v>413</v>
      </c>
      <c r="C45" s="723"/>
      <c r="D45" s="723"/>
      <c r="E45" s="723"/>
      <c r="F45" s="723"/>
      <c r="G45" s="443"/>
      <c r="H45" s="452">
        <v>1</v>
      </c>
    </row>
    <row r="46" spans="2:8" ht="21.75" customHeight="1">
      <c r="B46" s="714" t="s">
        <v>960</v>
      </c>
      <c r="C46" s="723"/>
      <c r="D46" s="723"/>
      <c r="E46" s="723"/>
      <c r="F46" s="723"/>
      <c r="G46" s="443"/>
      <c r="H46" s="452">
        <v>3</v>
      </c>
    </row>
    <row r="47" spans="2:8" ht="30" customHeight="1" thickBot="1">
      <c r="B47" s="726" t="s">
        <v>451</v>
      </c>
      <c r="C47" s="727"/>
      <c r="D47" s="727"/>
      <c r="E47" s="727"/>
      <c r="F47" s="727"/>
      <c r="G47" s="444"/>
      <c r="H47" s="453">
        <v>2</v>
      </c>
    </row>
    <row r="48" spans="2:8" ht="21" customHeight="1">
      <c r="B48" s="442"/>
      <c r="C48" s="442"/>
      <c r="D48" s="442"/>
      <c r="E48" s="442"/>
      <c r="F48" s="442"/>
      <c r="G48" s="442"/>
      <c r="H48" s="442"/>
    </row>
    <row r="49" spans="1:7" ht="21.75" customHeight="1">
      <c r="A49" s="508" t="s">
        <v>248</v>
      </c>
      <c r="B49" s="442"/>
      <c r="C49" s="442"/>
      <c r="D49" s="442"/>
      <c r="E49" s="442"/>
      <c r="F49" s="442"/>
      <c r="G49" s="442"/>
    </row>
    <row r="50" spans="1:8" ht="72" customHeight="1">
      <c r="A50" s="716" t="s">
        <v>414</v>
      </c>
      <c r="B50" s="716"/>
      <c r="C50" s="716"/>
      <c r="D50" s="716"/>
      <c r="E50" s="716"/>
      <c r="F50" s="716"/>
      <c r="G50" s="716"/>
      <c r="H50" s="716"/>
    </row>
    <row r="51" spans="2:8" ht="54" customHeight="1" thickBot="1">
      <c r="B51" s="721" t="s">
        <v>559</v>
      </c>
      <c r="C51" s="721"/>
      <c r="D51" s="721"/>
      <c r="E51" s="721" t="s">
        <v>558</v>
      </c>
      <c r="F51" s="721"/>
      <c r="G51" s="509"/>
      <c r="H51" s="509"/>
    </row>
    <row r="52" spans="2:8" ht="24.75" customHeight="1">
      <c r="B52" s="724" t="s">
        <v>522</v>
      </c>
      <c r="C52" s="725"/>
      <c r="D52" s="725"/>
      <c r="E52" s="725"/>
      <c r="F52" s="725"/>
      <c r="G52" s="513"/>
      <c r="H52" s="520" t="s">
        <v>560</v>
      </c>
    </row>
    <row r="53" spans="2:8" ht="18" customHeight="1">
      <c r="B53" s="521" t="s">
        <v>783</v>
      </c>
      <c r="C53" s="515"/>
      <c r="D53" s="515"/>
      <c r="E53" s="515"/>
      <c r="F53" s="516"/>
      <c r="G53" s="511"/>
      <c r="H53" s="454"/>
    </row>
    <row r="54" spans="2:8" ht="13.5" customHeight="1">
      <c r="B54" s="446"/>
      <c r="C54" s="445" t="s">
        <v>784</v>
      </c>
      <c r="D54" s="373"/>
      <c r="E54" s="373"/>
      <c r="F54" s="517"/>
      <c r="G54" s="440"/>
      <c r="H54" s="522">
        <v>3</v>
      </c>
    </row>
    <row r="55" spans="2:8" ht="13.5" customHeight="1">
      <c r="B55" s="446"/>
      <c r="C55" s="445" t="s">
        <v>785</v>
      </c>
      <c r="D55" s="373"/>
      <c r="E55" s="373"/>
      <c r="F55" s="517"/>
      <c r="G55" s="440"/>
      <c r="H55" s="523">
        <v>5</v>
      </c>
    </row>
    <row r="56" spans="2:8" ht="13.5" customHeight="1">
      <c r="B56" s="446"/>
      <c r="C56" s="445" t="s">
        <v>786</v>
      </c>
      <c r="D56" s="373"/>
      <c r="E56" s="373"/>
      <c r="F56" s="517"/>
      <c r="G56" s="440"/>
      <c r="H56" s="523">
        <v>2</v>
      </c>
    </row>
    <row r="57" spans="2:8" ht="13.5" customHeight="1">
      <c r="B57" s="446"/>
      <c r="C57" s="445" t="s">
        <v>795</v>
      </c>
      <c r="D57" s="373"/>
      <c r="E57" s="373"/>
      <c r="F57" s="517"/>
      <c r="G57" s="440"/>
      <c r="H57" s="523">
        <v>1</v>
      </c>
    </row>
    <row r="58" spans="2:8" ht="13.5" customHeight="1">
      <c r="B58" s="446"/>
      <c r="C58" s="445" t="s">
        <v>787</v>
      </c>
      <c r="D58" s="373"/>
      <c r="E58" s="373"/>
      <c r="F58" s="517"/>
      <c r="G58" s="440"/>
      <c r="H58" s="523">
        <v>1</v>
      </c>
    </row>
    <row r="59" spans="2:8" ht="13.5" customHeight="1">
      <c r="B59" s="524"/>
      <c r="C59" s="445" t="s">
        <v>788</v>
      </c>
      <c r="D59" s="373"/>
      <c r="E59" s="373"/>
      <c r="F59" s="517"/>
      <c r="G59" s="440"/>
      <c r="H59" s="523">
        <v>1</v>
      </c>
    </row>
    <row r="60" spans="2:8" ht="18" customHeight="1">
      <c r="B60" s="521" t="s">
        <v>240</v>
      </c>
      <c r="C60" s="518"/>
      <c r="D60" s="518"/>
      <c r="E60" s="518"/>
      <c r="F60" s="519"/>
      <c r="G60" s="440"/>
      <c r="H60" s="454"/>
    </row>
    <row r="61" spans="2:8" ht="13.5" customHeight="1">
      <c r="B61" s="446"/>
      <c r="C61" s="450" t="s">
        <v>789</v>
      </c>
      <c r="D61" s="447" t="s">
        <v>791</v>
      </c>
      <c r="E61" s="373"/>
      <c r="F61" s="517"/>
      <c r="G61" s="440"/>
      <c r="H61" s="522">
        <v>1</v>
      </c>
    </row>
    <row r="62" spans="2:8" ht="13.5" customHeight="1">
      <c r="B62" s="446"/>
      <c r="C62" s="451"/>
      <c r="D62" s="447" t="s">
        <v>727</v>
      </c>
      <c r="E62" s="373"/>
      <c r="F62" s="517"/>
      <c r="G62" s="440"/>
      <c r="H62" s="523">
        <v>3</v>
      </c>
    </row>
    <row r="63" spans="2:8" ht="13.5" customHeight="1">
      <c r="B63" s="446"/>
      <c r="C63" s="450" t="s">
        <v>800</v>
      </c>
      <c r="D63" s="447" t="s">
        <v>792</v>
      </c>
      <c r="E63" s="373"/>
      <c r="F63" s="517"/>
      <c r="G63" s="440"/>
      <c r="H63" s="523">
        <v>1</v>
      </c>
    </row>
    <row r="64" spans="2:8" ht="13.5" customHeight="1">
      <c r="B64" s="446"/>
      <c r="D64" s="447" t="s">
        <v>727</v>
      </c>
      <c r="E64" s="373"/>
      <c r="F64" s="517"/>
      <c r="G64" s="440"/>
      <c r="H64" s="523">
        <v>1</v>
      </c>
    </row>
    <row r="65" spans="2:8" ht="13.5" customHeight="1">
      <c r="B65" s="524"/>
      <c r="C65" s="373"/>
      <c r="D65" s="447" t="s">
        <v>570</v>
      </c>
      <c r="E65" s="373"/>
      <c r="F65" s="517"/>
      <c r="G65" s="440"/>
      <c r="H65" s="523">
        <v>1</v>
      </c>
    </row>
    <row r="66" spans="2:8" ht="18" customHeight="1">
      <c r="B66" s="521" t="s">
        <v>793</v>
      </c>
      <c r="C66" s="518"/>
      <c r="D66" s="518"/>
      <c r="E66" s="518"/>
      <c r="F66" s="519"/>
      <c r="G66" s="440"/>
      <c r="H66" s="454"/>
    </row>
    <row r="67" spans="2:8" ht="13.5" customHeight="1">
      <c r="B67" s="448"/>
      <c r="C67" s="447" t="s">
        <v>415</v>
      </c>
      <c r="D67" s="373"/>
      <c r="E67" s="373"/>
      <c r="F67" s="517"/>
      <c r="G67" s="440"/>
      <c r="H67" s="522">
        <v>2</v>
      </c>
    </row>
    <row r="68" spans="2:8" ht="13.5" customHeight="1">
      <c r="B68" s="448"/>
      <c r="C68" s="445" t="s">
        <v>416</v>
      </c>
      <c r="D68" s="373"/>
      <c r="E68" s="373"/>
      <c r="F68" s="517"/>
      <c r="G68" s="440"/>
      <c r="H68" s="523">
        <v>2</v>
      </c>
    </row>
    <row r="69" spans="2:8" ht="13.5" customHeight="1" thickBot="1">
      <c r="B69" s="449"/>
      <c r="C69" s="525" t="s">
        <v>417</v>
      </c>
      <c r="D69" s="357"/>
      <c r="E69" s="357"/>
      <c r="F69" s="526"/>
      <c r="G69" s="441"/>
      <c r="H69" s="527">
        <v>1</v>
      </c>
    </row>
    <row r="70" ht="18.75" customHeight="1"/>
    <row r="71" ht="24" customHeight="1">
      <c r="A71" s="512" t="s">
        <v>964</v>
      </c>
    </row>
    <row r="72" spans="1:8" ht="71.25" customHeight="1">
      <c r="A72" s="730" t="s">
        <v>418</v>
      </c>
      <c r="B72" s="730"/>
      <c r="C72" s="730"/>
      <c r="D72" s="730"/>
      <c r="E72" s="730"/>
      <c r="F72" s="730"/>
      <c r="G72" s="730"/>
      <c r="H72" s="730"/>
    </row>
    <row r="73" spans="2:8" ht="54" customHeight="1" thickBot="1">
      <c r="B73" s="721" t="s">
        <v>559</v>
      </c>
      <c r="C73" s="721"/>
      <c r="D73" s="721"/>
      <c r="E73" s="721" t="s">
        <v>558</v>
      </c>
      <c r="F73" s="721"/>
      <c r="G73" s="509"/>
      <c r="H73" s="509"/>
    </row>
    <row r="74" spans="2:8" ht="28.5" customHeight="1">
      <c r="B74" s="728" t="s">
        <v>799</v>
      </c>
      <c r="C74" s="729"/>
      <c r="D74" s="729"/>
      <c r="E74" s="729"/>
      <c r="F74" s="729"/>
      <c r="G74" s="513"/>
      <c r="H74" s="514" t="s">
        <v>244</v>
      </c>
    </row>
    <row r="75" spans="2:8" ht="12.75">
      <c r="B75" s="719" t="s">
        <v>578</v>
      </c>
      <c r="C75" s="720"/>
      <c r="D75" s="720"/>
      <c r="E75" s="720"/>
      <c r="F75" s="720"/>
      <c r="G75" s="443"/>
      <c r="H75" s="452">
        <v>4</v>
      </c>
    </row>
    <row r="76" spans="2:8" ht="12.75">
      <c r="B76" s="719" t="s">
        <v>521</v>
      </c>
      <c r="C76" s="720"/>
      <c r="D76" s="720"/>
      <c r="E76" s="720"/>
      <c r="F76" s="720"/>
      <c r="G76" s="443"/>
      <c r="H76" s="452">
        <v>5</v>
      </c>
    </row>
    <row r="77" spans="2:8" ht="12.75">
      <c r="B77" s="719" t="s">
        <v>797</v>
      </c>
      <c r="C77" s="720"/>
      <c r="D77" s="720"/>
      <c r="E77" s="720"/>
      <c r="F77" s="720"/>
      <c r="G77" s="443"/>
      <c r="H77" s="452">
        <v>1</v>
      </c>
    </row>
    <row r="78" spans="2:8" ht="12.75">
      <c r="B78" s="719" t="s">
        <v>798</v>
      </c>
      <c r="C78" s="720"/>
      <c r="D78" s="720"/>
      <c r="E78" s="720"/>
      <c r="F78" s="720"/>
      <c r="G78" s="443"/>
      <c r="H78" s="452">
        <v>3</v>
      </c>
    </row>
    <row r="79" spans="2:8" ht="13.5" thickBot="1">
      <c r="B79" s="712" t="s">
        <v>522</v>
      </c>
      <c r="C79" s="713"/>
      <c r="D79" s="713"/>
      <c r="E79" s="713"/>
      <c r="F79" s="713"/>
      <c r="G79" s="444"/>
      <c r="H79" s="453">
        <v>4</v>
      </c>
    </row>
  </sheetData>
  <mergeCells count="55">
    <mergeCell ref="A2:H2"/>
    <mergeCell ref="A3:H3"/>
    <mergeCell ref="A6:H6"/>
    <mergeCell ref="A50:H50"/>
    <mergeCell ref="B45:F45"/>
    <mergeCell ref="B8:F8"/>
    <mergeCell ref="B17:F17"/>
    <mergeCell ref="B26:F26"/>
    <mergeCell ref="B12:F12"/>
    <mergeCell ref="B39:F39"/>
    <mergeCell ref="B79:F79"/>
    <mergeCell ref="B75:F75"/>
    <mergeCell ref="B76:F76"/>
    <mergeCell ref="B77:F77"/>
    <mergeCell ref="B78:F78"/>
    <mergeCell ref="B73:D73"/>
    <mergeCell ref="E73:F73"/>
    <mergeCell ref="B74:F74"/>
    <mergeCell ref="A72:H72"/>
    <mergeCell ref="B51:D51"/>
    <mergeCell ref="B52:F52"/>
    <mergeCell ref="E16:F16"/>
    <mergeCell ref="E35:F35"/>
    <mergeCell ref="E51:F51"/>
    <mergeCell ref="B46:F46"/>
    <mergeCell ref="B47:F47"/>
    <mergeCell ref="B35:D35"/>
    <mergeCell ref="B36:F36"/>
    <mergeCell ref="B44:F44"/>
    <mergeCell ref="B40:F40"/>
    <mergeCell ref="B42:F42"/>
    <mergeCell ref="B43:F43"/>
    <mergeCell ref="B41:F41"/>
    <mergeCell ref="B31:F31"/>
    <mergeCell ref="B29:F29"/>
    <mergeCell ref="B37:F37"/>
    <mergeCell ref="B38:F38"/>
    <mergeCell ref="A34:H34"/>
    <mergeCell ref="B27:F27"/>
    <mergeCell ref="B28:F28"/>
    <mergeCell ref="B30:F30"/>
    <mergeCell ref="B16:D16"/>
    <mergeCell ref="B18:F18"/>
    <mergeCell ref="A24:H24"/>
    <mergeCell ref="B25:D25"/>
    <mergeCell ref="E25:F25"/>
    <mergeCell ref="B19:F19"/>
    <mergeCell ref="B20:F20"/>
    <mergeCell ref="B21:F21"/>
    <mergeCell ref="B10:F10"/>
    <mergeCell ref="A15:H15"/>
    <mergeCell ref="B7:D7"/>
    <mergeCell ref="E7:H7"/>
    <mergeCell ref="B9:F9"/>
    <mergeCell ref="B11:F11"/>
  </mergeCells>
  <printOptions/>
  <pageMargins left="0.5" right="0.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D436"/>
  <sheetViews>
    <sheetView zoomScale="75" zoomScaleNormal="75" workbookViewId="0" topLeftCell="A1">
      <pane ySplit="10" topLeftCell="BM26" activePane="bottomLeft" state="frozen"/>
      <selection pane="topLeft" activeCell="A1" sqref="A1"/>
      <selection pane="bottomLeft" activeCell="A1" sqref="A1"/>
    </sheetView>
  </sheetViews>
  <sheetFormatPr defaultColWidth="9.140625" defaultRowHeight="12.75"/>
  <cols>
    <col min="1" max="1" width="7.00390625" style="354" customWidth="1"/>
    <col min="2" max="2" width="13.57421875" style="0" customWidth="1"/>
    <col min="3" max="3" width="13.421875" style="0" customWidth="1"/>
    <col min="4" max="4" width="17.7109375" style="0" customWidth="1"/>
    <col min="5" max="5" width="34.00390625" style="0" customWidth="1"/>
    <col min="6" max="6" width="1.57421875" style="0" customWidth="1"/>
    <col min="7" max="7" width="10.7109375" style="0" customWidth="1"/>
    <col min="8" max="8" width="11.421875" style="0" customWidth="1"/>
    <col min="9" max="9" width="10.421875" style="0" customWidth="1"/>
    <col min="10" max="10" width="11.140625" style="0" customWidth="1"/>
    <col min="12" max="12" width="7.57421875" style="0" customWidth="1"/>
    <col min="13" max="13" width="8.7109375" style="0" customWidth="1"/>
    <col min="14" max="14" width="7.8515625" style="0" customWidth="1"/>
    <col min="15" max="15" width="13.7109375" style="0" customWidth="1"/>
    <col min="16" max="16" width="8.00390625" style="0" customWidth="1"/>
  </cols>
  <sheetData>
    <row r="1" spans="1:16" ht="29.25" customHeight="1">
      <c r="A1" s="359" t="s">
        <v>568</v>
      </c>
      <c r="B1" s="359"/>
      <c r="C1" s="173"/>
      <c r="D1" s="173"/>
      <c r="E1" s="173"/>
      <c r="F1" s="173"/>
      <c r="G1" s="173"/>
      <c r="H1" s="173"/>
      <c r="I1" s="173"/>
      <c r="J1" s="173"/>
      <c r="K1" s="173"/>
      <c r="L1" s="173"/>
      <c r="M1" s="173"/>
      <c r="N1" s="173"/>
      <c r="O1" s="173"/>
      <c r="P1" s="173"/>
    </row>
    <row r="2" spans="1:16" ht="32.25" customHeight="1">
      <c r="A2" s="740" t="s">
        <v>419</v>
      </c>
      <c r="B2" s="710"/>
      <c r="C2" s="710"/>
      <c r="D2" s="710"/>
      <c r="E2" s="711"/>
      <c r="F2" s="53"/>
      <c r="G2" s="709" t="s">
        <v>422</v>
      </c>
      <c r="H2" s="710"/>
      <c r="I2" s="710"/>
      <c r="J2" s="710"/>
      <c r="K2" s="710"/>
      <c r="L2" s="710"/>
      <c r="M2" s="710"/>
      <c r="N2" s="710"/>
      <c r="O2" s="710"/>
      <c r="P2" s="711"/>
    </row>
    <row r="3" spans="1:16" ht="21" customHeight="1">
      <c r="A3" s="707"/>
      <c r="B3" s="708"/>
      <c r="C3" s="708"/>
      <c r="D3" s="708"/>
      <c r="E3" s="703"/>
      <c r="F3" s="54"/>
      <c r="G3" s="707"/>
      <c r="H3" s="708"/>
      <c r="I3" s="708"/>
      <c r="J3" s="708"/>
      <c r="K3" s="708"/>
      <c r="L3" s="708"/>
      <c r="M3" s="708"/>
      <c r="N3" s="708"/>
      <c r="O3" s="708"/>
      <c r="P3" s="703"/>
    </row>
    <row r="4" spans="1:16" ht="28.5" customHeight="1">
      <c r="A4" s="707"/>
      <c r="B4" s="708"/>
      <c r="C4" s="708"/>
      <c r="D4" s="708"/>
      <c r="E4" s="703"/>
      <c r="F4" s="54"/>
      <c r="G4" s="707"/>
      <c r="H4" s="708"/>
      <c r="I4" s="708"/>
      <c r="J4" s="708"/>
      <c r="K4" s="708"/>
      <c r="L4" s="708"/>
      <c r="M4" s="708"/>
      <c r="N4" s="708"/>
      <c r="O4" s="708"/>
      <c r="P4" s="703"/>
    </row>
    <row r="5" spans="1:16" s="11" customFormat="1" ht="22.5" customHeight="1">
      <c r="A5" s="741" t="s">
        <v>743</v>
      </c>
      <c r="B5" s="742"/>
      <c r="C5" s="742"/>
      <c r="D5" s="742"/>
      <c r="E5" s="743"/>
      <c r="F5" s="54"/>
      <c r="G5" s="707"/>
      <c r="H5" s="708"/>
      <c r="I5" s="708"/>
      <c r="J5" s="708"/>
      <c r="K5" s="708"/>
      <c r="L5" s="708"/>
      <c r="M5" s="708"/>
      <c r="N5" s="708"/>
      <c r="O5" s="708"/>
      <c r="P5" s="703"/>
    </row>
    <row r="6" spans="1:16" s="16" customFormat="1" ht="24.75" customHeight="1">
      <c r="A6" s="741"/>
      <c r="B6" s="742"/>
      <c r="C6" s="742"/>
      <c r="D6" s="742"/>
      <c r="E6" s="743"/>
      <c r="F6" s="174"/>
      <c r="G6" s="704"/>
      <c r="H6" s="705"/>
      <c r="I6" s="705"/>
      <c r="J6" s="705"/>
      <c r="K6" s="705"/>
      <c r="L6" s="705"/>
      <c r="M6" s="705"/>
      <c r="N6" s="705"/>
      <c r="O6" s="705"/>
      <c r="P6" s="706"/>
    </row>
    <row r="7" spans="1:16" s="16" customFormat="1" ht="17.25" customHeight="1" thickBot="1">
      <c r="A7" s="744"/>
      <c r="B7" s="745"/>
      <c r="C7" s="745"/>
      <c r="D7" s="745"/>
      <c r="E7" s="746"/>
      <c r="F7" s="174"/>
      <c r="G7" s="750" t="s">
        <v>454</v>
      </c>
      <c r="H7" s="750"/>
      <c r="I7" s="750"/>
      <c r="J7" s="750"/>
      <c r="K7" s="750"/>
      <c r="L7" s="750"/>
      <c r="M7" s="750"/>
      <c r="N7" s="750"/>
      <c r="O7" s="751"/>
      <c r="P7" s="175"/>
    </row>
    <row r="8" spans="1:16" s="16" customFormat="1" ht="24" customHeight="1">
      <c r="A8" s="403" t="s">
        <v>452</v>
      </c>
      <c r="B8" s="588"/>
      <c r="C8" s="588"/>
      <c r="D8" s="588"/>
      <c r="E8" s="588"/>
      <c r="F8" s="174"/>
      <c r="G8" s="738" t="s">
        <v>692</v>
      </c>
      <c r="H8" s="739" t="s">
        <v>521</v>
      </c>
      <c r="I8" s="739" t="s">
        <v>458</v>
      </c>
      <c r="J8" s="739" t="s">
        <v>453</v>
      </c>
      <c r="K8" s="735" t="s">
        <v>522</v>
      </c>
      <c r="L8" s="736"/>
      <c r="M8" s="736"/>
      <c r="N8" s="737"/>
      <c r="O8" s="748" t="s">
        <v>567</v>
      </c>
      <c r="P8" s="752" t="s">
        <v>241</v>
      </c>
    </row>
    <row r="9" spans="1:16" s="218" customFormat="1" ht="42.75" customHeight="1" thickBot="1">
      <c r="A9" s="589" t="s">
        <v>557</v>
      </c>
      <c r="B9" s="747" t="s">
        <v>725</v>
      </c>
      <c r="C9" s="747"/>
      <c r="D9" s="416" t="s">
        <v>420</v>
      </c>
      <c r="E9" s="416" t="s">
        <v>421</v>
      </c>
      <c r="F9" s="587"/>
      <c r="G9" s="738"/>
      <c r="H9" s="739"/>
      <c r="I9" s="739"/>
      <c r="J9" s="739"/>
      <c r="K9" s="502" t="s">
        <v>563</v>
      </c>
      <c r="L9" s="502" t="s">
        <v>564</v>
      </c>
      <c r="M9" s="502" t="s">
        <v>565</v>
      </c>
      <c r="N9" s="530" t="s">
        <v>566</v>
      </c>
      <c r="O9" s="749"/>
      <c r="P9" s="752"/>
    </row>
    <row r="10" spans="1:16" s="439" customFormat="1" ht="8.25" customHeight="1" thickBot="1">
      <c r="A10" s="459"/>
      <c r="B10" s="734"/>
      <c r="C10" s="734"/>
      <c r="D10" s="734"/>
      <c r="E10" s="734"/>
      <c r="F10" s="529"/>
      <c r="G10" s="532"/>
      <c r="H10" s="533"/>
      <c r="I10" s="533"/>
      <c r="J10" s="533"/>
      <c r="K10" s="533"/>
      <c r="L10" s="533"/>
      <c r="M10" s="533"/>
      <c r="N10" s="533"/>
      <c r="O10" s="590"/>
      <c r="P10" s="534"/>
    </row>
    <row r="11" spans="1:134" s="1" customFormat="1" ht="69.75" customHeight="1">
      <c r="A11" s="400">
        <f>'3. Characterization'!A11</f>
        <v>1</v>
      </c>
      <c r="B11" s="77" t="str">
        <f>'3. Characterization'!B11</f>
        <v>Fencing / Barriers </v>
      </c>
      <c r="C11" s="340" t="str">
        <f>'3. Characterization'!C11</f>
        <v>Retractable Vehicle Deterrents</v>
      </c>
      <c r="D11" s="340" t="str">
        <f>'3. Characterization'!D11</f>
        <v>Ramp/ Wedge, 
in-ground mounted</v>
      </c>
      <c r="E11" s="340" t="str">
        <f>'3. Characterization'!F11</f>
        <v>Manual or automatic raising and lowering; some products rated as high as DOS K12/ L3.</v>
      </c>
      <c r="F11" s="469"/>
      <c r="G11" s="576">
        <f>'Hidden Calculations'!G11</f>
        <v>14.56582633053221</v>
      </c>
      <c r="H11" s="531">
        <f>'Hidden Calculations'!H11</f>
        <v>-1.7825311942959003</v>
      </c>
      <c r="I11" s="531">
        <f>'Hidden Calculations'!I11</f>
        <v>4.481792717086835</v>
      </c>
      <c r="J11" s="531">
        <f>'Hidden Calculations'!J11</f>
        <v>5.347593582887702</v>
      </c>
      <c r="K11" s="531">
        <f>'Hidden Calculations'!K11</f>
        <v>8.942175596353191</v>
      </c>
      <c r="L11" s="531">
        <f>'Hidden Calculations'!L11</f>
        <v>3.7467216185837384</v>
      </c>
      <c r="M11" s="531">
        <f>'Hidden Calculations'!M11</f>
        <v>2.6976395653802925</v>
      </c>
      <c r="N11" s="535">
        <f>'Hidden Calculations'!N11</f>
        <v>2.49781441238916</v>
      </c>
      <c r="O11" s="548">
        <f>'Hidden Calculations'!O11</f>
        <v>31.55485703256404</v>
      </c>
      <c r="P11" s="536"/>
      <c r="Q11" s="260"/>
      <c r="R11" s="260"/>
      <c r="S11" s="260"/>
      <c r="T11" s="260"/>
      <c r="U11" s="260"/>
      <c r="V11" s="260"/>
      <c r="W11" s="260"/>
      <c r="X11" s="260"/>
      <c r="Y11" s="260"/>
      <c r="Z11" s="260"/>
      <c r="AA11" s="260"/>
      <c r="ED11" s="260"/>
    </row>
    <row r="12" spans="1:16" s="1" customFormat="1" ht="69.75" customHeight="1">
      <c r="A12" s="400">
        <f>'3. Characterization'!A12</f>
        <v>2</v>
      </c>
      <c r="B12" s="77" t="str">
        <f>'3. Characterization'!B12</f>
        <v>Fencing / Barriers </v>
      </c>
      <c r="C12" s="340" t="str">
        <f>'3. Characterization'!C12</f>
        <v>Retractable Vehicle Deterrents</v>
      </c>
      <c r="D12" s="340" t="str">
        <f>'3. Characterization'!D12</f>
        <v>Bollards, 
retractable 
(steel or concrete)</v>
      </c>
      <c r="E12" s="340" t="str">
        <f>'3. Characterization'!F12</f>
        <v>Hydraulic, electro-hydraulic, or manual retraction into ground. Some products rated as high as DOS K12/ L3  depending on installation.</v>
      </c>
      <c r="F12" s="469"/>
      <c r="G12" s="576">
        <f>'Hidden Calculations'!G12</f>
        <v>13.445378151260503</v>
      </c>
      <c r="H12" s="531">
        <f>'Hidden Calculations'!H12</f>
        <v>0.8912655971479504</v>
      </c>
      <c r="I12" s="531">
        <f>'Hidden Calculations'!I12</f>
        <v>4.481792717086835</v>
      </c>
      <c r="J12" s="531">
        <f>'Hidden Calculations'!J12</f>
        <v>6.417112299465242</v>
      </c>
      <c r="K12" s="531">
        <f>'Hidden Calculations'!K12</f>
        <v>8.942175596353191</v>
      </c>
      <c r="L12" s="531">
        <f>'Hidden Calculations'!L12</f>
        <v>3.7467216185837384</v>
      </c>
      <c r="M12" s="531">
        <f>'Hidden Calculations'!M12</f>
        <v>2.6976395653802925</v>
      </c>
      <c r="N12" s="535">
        <f>'Hidden Calculations'!N12</f>
        <v>2.49781441238916</v>
      </c>
      <c r="O12" s="548">
        <f>'Hidden Calculations'!O12</f>
        <v>34.17772436131372</v>
      </c>
      <c r="P12" s="537"/>
    </row>
    <row r="13" spans="1:16" s="1" customFormat="1" ht="69.75" customHeight="1">
      <c r="A13" s="400">
        <f>'3. Characterization'!A13</f>
        <v>3</v>
      </c>
      <c r="B13" s="77" t="str">
        <f>'3. Characterization'!B13</f>
        <v>Fencing / Barriers </v>
      </c>
      <c r="C13" s="340" t="str">
        <f>'3. Characterization'!C13</f>
        <v>Retractable Vehicle Deterrents</v>
      </c>
      <c r="D13" s="340" t="str">
        <f>'3. Characterization'!D13</f>
        <v>Ramp/ wedge, 
surface mounted </v>
      </c>
      <c r="E13" s="340" t="str">
        <f>'3. Characterization'!F13</f>
        <v>Manual or automatic operation. Chain reinforcements increase anti-ram capability, but substantially lower anti-ram ratings than in-ground mounted ramps (listed separately). </v>
      </c>
      <c r="F13" s="469"/>
      <c r="G13" s="577">
        <f>'Hidden Calculations'!G13</f>
        <v>13.445378151260503</v>
      </c>
      <c r="H13" s="263">
        <f>'Hidden Calculations'!H13</f>
        <v>0.8912655971479504</v>
      </c>
      <c r="I13" s="263">
        <f>'Hidden Calculations'!I13</f>
        <v>4.481792717086835</v>
      </c>
      <c r="J13" s="264">
        <f>'Hidden Calculations'!J13</f>
        <v>5.347593582887702</v>
      </c>
      <c r="K13" s="264">
        <f>'Hidden Calculations'!K13</f>
        <v>8.942175596353191</v>
      </c>
      <c r="L13" s="264">
        <f>'Hidden Calculations'!L13</f>
        <v>3.7467216185837384</v>
      </c>
      <c r="M13" s="264">
        <f>'Hidden Calculations'!M13</f>
        <v>2.6976395653802925</v>
      </c>
      <c r="N13" s="265">
        <f>'Hidden Calculations'!N13</f>
        <v>2.49781441238916</v>
      </c>
      <c r="O13" s="72">
        <f>'Hidden Calculations'!O13</f>
        <v>33.10820564473619</v>
      </c>
      <c r="P13" s="537"/>
    </row>
    <row r="14" spans="1:16" s="1" customFormat="1" ht="69.75" customHeight="1">
      <c r="A14" s="400">
        <f>'3. Characterization'!A14</f>
        <v>4</v>
      </c>
      <c r="B14" s="77" t="str">
        <f>'3. Characterization'!B14</f>
        <v>Fencing / Barriers </v>
      </c>
      <c r="C14" s="340" t="str">
        <f>'3. Characterization'!C14</f>
        <v>Retractable Vehicle Deterrents</v>
      </c>
      <c r="D14" s="340" t="str">
        <f>'3. Characterization'!D14</f>
        <v>Booms and Crash Beams 
(sliding or swing gates)
</v>
      </c>
      <c r="E14" s="340" t="str">
        <f>'3. Characterization'!F14</f>
        <v>Manual, automatic, or portable.  Range from minimal anti-ram capability to DOS K4/L2 or higher.</v>
      </c>
      <c r="F14" s="469"/>
      <c r="G14" s="577">
        <f>'Hidden Calculations'!G14</f>
        <v>13.445378151260503</v>
      </c>
      <c r="H14" s="263">
        <f>'Hidden Calculations'!H14</f>
        <v>0.8912655971479504</v>
      </c>
      <c r="I14" s="263">
        <f>'Hidden Calculations'!I14</f>
        <v>4.481792717086835</v>
      </c>
      <c r="J14" s="264">
        <f>'Hidden Calculations'!J14</f>
        <v>5.347593582887702</v>
      </c>
      <c r="K14" s="264">
        <f>'Hidden Calculations'!K14</f>
        <v>8.942175596353191</v>
      </c>
      <c r="L14" s="264">
        <f>'Hidden Calculations'!L14</f>
        <v>3.7467216185837384</v>
      </c>
      <c r="M14" s="264">
        <f>'Hidden Calculations'!M14</f>
        <v>2.6976395653802925</v>
      </c>
      <c r="N14" s="265">
        <f>'Hidden Calculations'!N14</f>
        <v>2.49781441238916</v>
      </c>
      <c r="O14" s="72">
        <f>'Hidden Calculations'!O14</f>
        <v>33.10820564473619</v>
      </c>
      <c r="P14" s="537"/>
    </row>
    <row r="15" spans="1:16" s="1" customFormat="1" ht="69.75" customHeight="1">
      <c r="A15" s="400">
        <f>'3. Characterization'!A15</f>
        <v>5</v>
      </c>
      <c r="B15" s="77" t="str">
        <f>'3. Characterization'!B15</f>
        <v>Fencing / Barriers </v>
      </c>
      <c r="C15" s="340" t="str">
        <f>'3. Characterization'!C15</f>
        <v>Retractable Vehicle Deterrents</v>
      </c>
      <c r="D15" s="340" t="str">
        <f>'3. Characterization'!D15</f>
        <v>Traffic controllers 
("tire teeth")</v>
      </c>
      <c r="E15" s="340" t="str">
        <f>'3. Characterization'!F15</f>
        <v>Spring-mounted to allow safe one-way travel, or retractable (with access control) to allow two-way travel. Wrong-way penetration distance can be reduced with low speed conditions.</v>
      </c>
      <c r="F15" s="469"/>
      <c r="G15" s="577">
        <f>'Hidden Calculations'!G15</f>
        <v>13.445378151260503</v>
      </c>
      <c r="H15" s="263">
        <f>'Hidden Calculations'!H15</f>
        <v>0.8912655971479504</v>
      </c>
      <c r="I15" s="263">
        <f>'Hidden Calculations'!I15</f>
        <v>4.481792717086835</v>
      </c>
      <c r="J15" s="264">
        <f>'Hidden Calculations'!J15</f>
        <v>4.010695187165776</v>
      </c>
      <c r="K15" s="264">
        <f>'Hidden Calculations'!K15</f>
        <v>8.942175596353191</v>
      </c>
      <c r="L15" s="264">
        <f>'Hidden Calculations'!L15</f>
        <v>3.7467216185837384</v>
      </c>
      <c r="M15" s="264">
        <f>'Hidden Calculations'!M15</f>
        <v>2.6976395653802925</v>
      </c>
      <c r="N15" s="265">
        <f>'Hidden Calculations'!N15</f>
        <v>2.49781441238916</v>
      </c>
      <c r="O15" s="72">
        <f>'Hidden Calculations'!O15</f>
        <v>31.771307249014257</v>
      </c>
      <c r="P15" s="537"/>
    </row>
    <row r="16" spans="1:16" s="1" customFormat="1" ht="69.75" customHeight="1">
      <c r="A16" s="400">
        <f>'3. Characterization'!A16</f>
        <v>6</v>
      </c>
      <c r="B16" s="77" t="str">
        <f>'3. Characterization'!B16</f>
        <v>Fencing / Barriers </v>
      </c>
      <c r="C16" s="340" t="str">
        <f>'3. Characterization'!C16</f>
        <v>Fixed Vehicle Deterrent, Pedestrian Access</v>
      </c>
      <c r="D16" s="340" t="str">
        <f>'3. Characterization'!D16</f>
        <v>Bollards, fixed/stationary
(concrete or steel)</v>
      </c>
      <c r="E16" s="340" t="str">
        <f>'3. Characterization'!F16</f>
        <v>Variable anti-ram capability. Some products rated as high as DOS K12/ L3 depending on installation.</v>
      </c>
      <c r="F16" s="469"/>
      <c r="G16" s="577">
        <f>'Hidden Calculations'!G16</f>
        <v>13.445378151260503</v>
      </c>
      <c r="H16" s="263">
        <f>'Hidden Calculations'!H16</f>
        <v>6.238859180035652</v>
      </c>
      <c r="I16" s="263">
        <f>'Hidden Calculations'!I16</f>
        <v>4.481792717086835</v>
      </c>
      <c r="J16" s="264">
        <f>'Hidden Calculations'!J16</f>
        <v>8.556149732620323</v>
      </c>
      <c r="K16" s="264">
        <f>'Hidden Calculations'!K16</f>
        <v>8.942175596353191</v>
      </c>
      <c r="L16" s="264">
        <f>'Hidden Calculations'!L16</f>
        <v>3.7467216185837384</v>
      </c>
      <c r="M16" s="264">
        <f>'Hidden Calculations'!M16</f>
        <v>2.6976395653802925</v>
      </c>
      <c r="N16" s="265">
        <f>'Hidden Calculations'!N16</f>
        <v>2.49781441238916</v>
      </c>
      <c r="O16" s="72">
        <f>'Hidden Calculations'!O16</f>
        <v>41.6643553773565</v>
      </c>
      <c r="P16" s="537"/>
    </row>
    <row r="17" spans="1:16" s="1" customFormat="1" ht="69.75" customHeight="1">
      <c r="A17" s="400">
        <f>'3. Characterization'!A17</f>
        <v>7</v>
      </c>
      <c r="B17" s="77" t="str">
        <f>'3. Characterization'!B17</f>
        <v>Fencing / Barriers </v>
      </c>
      <c r="C17" s="340" t="str">
        <f>'3. Characterization'!C17</f>
        <v>Fixed Vehicle Deterrent, Pedestrian Access</v>
      </c>
      <c r="D17" s="340" t="str">
        <f>'3. Characterization'!D17</f>
        <v>Decorative Crash-Rated Barrier
(spheres, benches, bike racks, trees, etc.)</v>
      </c>
      <c r="E17" s="340" t="str">
        <f>'3. Characterization'!F17</f>
        <v>Wide variety of aesthetic options, metal or concrete. Variable anti-ram capability. Some products rated as high as DOS K12/ L3 depending on installation.</v>
      </c>
      <c r="F17" s="469"/>
      <c r="G17" s="577">
        <f>'Hidden Calculations'!G17</f>
        <v>13.445378151260503</v>
      </c>
      <c r="H17" s="263">
        <f>'Hidden Calculations'!H17</f>
        <v>6.238859180035652</v>
      </c>
      <c r="I17" s="263">
        <f>'Hidden Calculations'!I17</f>
        <v>4.481792717086835</v>
      </c>
      <c r="J17" s="264">
        <f>'Hidden Calculations'!J17</f>
        <v>8.556149732620323</v>
      </c>
      <c r="K17" s="264">
        <f>'Hidden Calculations'!K17</f>
        <v>8.942175596353191</v>
      </c>
      <c r="L17" s="264">
        <f>'Hidden Calculations'!L17</f>
        <v>3.7467216185837384</v>
      </c>
      <c r="M17" s="264">
        <f>'Hidden Calculations'!M17</f>
        <v>2.6976395653802925</v>
      </c>
      <c r="N17" s="265">
        <f>'Hidden Calculations'!N17</f>
        <v>2.49781441238916</v>
      </c>
      <c r="O17" s="72">
        <f>'Hidden Calculations'!O17</f>
        <v>41.6643553773565</v>
      </c>
      <c r="P17" s="537"/>
    </row>
    <row r="18" spans="1:16" s="1" customFormat="1" ht="69.75" customHeight="1">
      <c r="A18" s="400">
        <f>'3. Characterization'!A18</f>
        <v>8</v>
      </c>
      <c r="B18" s="77" t="str">
        <f>'3. Characterization'!B18</f>
        <v>Fencing / Barriers </v>
      </c>
      <c r="C18" s="340" t="str">
        <f>'3. Characterization'!C18</f>
        <v>Fixed Vehicle Deterrent, Pedestrian Access</v>
      </c>
      <c r="D18" s="340" t="str">
        <f>'3. Characterization'!D18</f>
        <v>Jersey Barriers, portable
(water filled or steel reinforced concrete)</v>
      </c>
      <c r="E18" s="340" t="str">
        <f>'3. Characterization'!F18</f>
        <v>Various styles, lengths, shapes, colors, can be arranged end-to-end, or in multiple rows, and anchored to increase anti-ram capability for equivalence to DOS K12.</v>
      </c>
      <c r="F18" s="469"/>
      <c r="G18" s="577">
        <f>'Hidden Calculations'!G18</f>
        <v>13.445378151260503</v>
      </c>
      <c r="H18" s="263">
        <f>'Hidden Calculations'!H18</f>
        <v>6.238859180035652</v>
      </c>
      <c r="I18" s="263">
        <f>'Hidden Calculations'!I18</f>
        <v>4.481792717086835</v>
      </c>
      <c r="J18" s="264">
        <f>'Hidden Calculations'!J18</f>
        <v>8.556149732620323</v>
      </c>
      <c r="K18" s="264">
        <f>'Hidden Calculations'!K18</f>
        <v>8.942175596353191</v>
      </c>
      <c r="L18" s="264">
        <f>'Hidden Calculations'!L18</f>
        <v>3.7467216185837384</v>
      </c>
      <c r="M18" s="264">
        <f>'Hidden Calculations'!M18</f>
        <v>2.6976395653802925</v>
      </c>
      <c r="N18" s="265">
        <f>'Hidden Calculations'!N18</f>
        <v>2.49781441238916</v>
      </c>
      <c r="O18" s="72">
        <f>'Hidden Calculations'!O18</f>
        <v>41.6643553773565</v>
      </c>
      <c r="P18" s="537"/>
    </row>
    <row r="19" spans="1:16" s="1" customFormat="1" ht="69.75" customHeight="1">
      <c r="A19" s="400">
        <f>'3. Characterization'!A19</f>
        <v>9</v>
      </c>
      <c r="B19" s="77" t="str">
        <f>'3. Characterization'!B19</f>
        <v>Fencing / Barriers </v>
      </c>
      <c r="C19" s="340" t="str">
        <f>'3. Characterization'!C19</f>
        <v>Fixed Vehicle Deterrent, Pedestrian Access</v>
      </c>
      <c r="D19" s="340" t="str">
        <f>'3. Characterization'!D19</f>
        <v>Planters
(standard)</v>
      </c>
      <c r="E19" s="340" t="str">
        <f>'3. Characterization'!F19</f>
        <v>Standard planters (i.e., not attached to the ground) vary in size. </v>
      </c>
      <c r="F19" s="469"/>
      <c r="G19" s="577">
        <f>'Hidden Calculations'!G19</f>
        <v>13.445378151260503</v>
      </c>
      <c r="H19" s="263">
        <f>'Hidden Calculations'!H19</f>
        <v>6.238859180035652</v>
      </c>
      <c r="I19" s="263">
        <f>'Hidden Calculations'!I19</f>
        <v>4.481792717086835</v>
      </c>
      <c r="J19" s="264">
        <f>'Hidden Calculations'!J19</f>
        <v>8.556149732620323</v>
      </c>
      <c r="K19" s="264">
        <f>'Hidden Calculations'!K19</f>
        <v>8.942175596353191</v>
      </c>
      <c r="L19" s="264">
        <f>'Hidden Calculations'!L19</f>
        <v>3.7467216185837384</v>
      </c>
      <c r="M19" s="264">
        <f>'Hidden Calculations'!M19</f>
        <v>2.6976395653802925</v>
      </c>
      <c r="N19" s="265">
        <f>'Hidden Calculations'!N19</f>
        <v>2.49781441238916</v>
      </c>
      <c r="O19" s="72">
        <f>'Hidden Calculations'!O19</f>
        <v>41.6643553773565</v>
      </c>
      <c r="P19" s="537"/>
    </row>
    <row r="20" spans="1:16" s="1" customFormat="1" ht="69.75" customHeight="1">
      <c r="A20" s="400">
        <f>'3. Characterization'!A20</f>
        <v>10</v>
      </c>
      <c r="B20" s="77" t="str">
        <f>'3. Characterization'!B20</f>
        <v>Fencing / Barriers </v>
      </c>
      <c r="C20" s="340" t="str">
        <f>'3. Characterization'!C20</f>
        <v>Fixed, Both Vehicle and Pedestrian Deterrent</v>
      </c>
      <c r="D20" s="340" t="str">
        <f>'3. Characterization'!D20</f>
        <v>Walls 
(e.g.,concrete or brick, steel reinforcement)</v>
      </c>
      <c r="E20" s="340" t="str">
        <f>'3. Characterization'!F20</f>
        <v>Top or side-mounted spikes, barbed wire, razor wire, sensors, induced pulse (electrical), etc.  Variable anti-ram capability, may be constructed for equivalence to DOS K12/ L3 ratings.</v>
      </c>
      <c r="F20" s="469"/>
      <c r="G20" s="577">
        <f>'Hidden Calculations'!G20</f>
        <v>13.445378151260503</v>
      </c>
      <c r="H20" s="263">
        <f>'Hidden Calculations'!H20</f>
        <v>7.130124777183601</v>
      </c>
      <c r="I20" s="263">
        <f>'Hidden Calculations'!I20</f>
        <v>4.481792717086835</v>
      </c>
      <c r="J20" s="264">
        <f>'Hidden Calculations'!J20</f>
        <v>9.358288770053479</v>
      </c>
      <c r="K20" s="264">
        <f>'Hidden Calculations'!K20</f>
        <v>11.190208567503433</v>
      </c>
      <c r="L20" s="264">
        <f>'Hidden Calculations'!L20</f>
        <v>5.994754589733981</v>
      </c>
      <c r="M20" s="264">
        <f>'Hidden Calculations'!M20</f>
        <v>2.6976395653802925</v>
      </c>
      <c r="N20" s="265">
        <f>'Hidden Calculations'!N20</f>
        <v>2.49781441238916</v>
      </c>
      <c r="O20" s="72">
        <f>'Hidden Calculations'!O20</f>
        <v>45.605792983087845</v>
      </c>
      <c r="P20" s="537"/>
    </row>
    <row r="21" spans="1:16" s="1" customFormat="1" ht="69.75" customHeight="1">
      <c r="A21" s="400">
        <f>'3. Characterization'!A21</f>
        <v>11</v>
      </c>
      <c r="B21" s="77" t="str">
        <f>'3. Characterization'!B21</f>
        <v>Fencing / Barriers </v>
      </c>
      <c r="C21" s="340" t="str">
        <f>'3. Characterization'!C21</f>
        <v>Fixed, Both Vehicle and Pedestrian Deterrent</v>
      </c>
      <c r="D21" s="340" t="str">
        <f>'3. Characterization'!D21</f>
        <v>Steel Bar Fence
(with anchored cables)</v>
      </c>
      <c r="E21" s="340" t="str">
        <f>'3. Characterization'!F21</f>
        <v>Top or side-mounted spikes, barbed wire, razor wire, sensors, induced pulse (electrical), etc.  May have anit-ram ratings as high as DOS K12.</v>
      </c>
      <c r="F21" s="469"/>
      <c r="G21" s="577">
        <f>'Hidden Calculations'!G21</f>
        <v>5.602240896358543</v>
      </c>
      <c r="H21" s="263">
        <f>'Hidden Calculations'!H21</f>
        <v>7.130124777183601</v>
      </c>
      <c r="I21" s="263">
        <f>'Hidden Calculations'!I21</f>
        <v>4.201680672268908</v>
      </c>
      <c r="J21" s="264">
        <f>'Hidden Calculations'!J21</f>
        <v>9.358288770053479</v>
      </c>
      <c r="K21" s="264">
        <f>'Hidden Calculations'!K21</f>
        <v>11.190208567503433</v>
      </c>
      <c r="L21" s="264">
        <f>'Hidden Calculations'!L21</f>
        <v>5.994754589733981</v>
      </c>
      <c r="M21" s="264">
        <f>'Hidden Calculations'!M21</f>
        <v>2.6976395653802925</v>
      </c>
      <c r="N21" s="265">
        <f>'Hidden Calculations'!N21</f>
        <v>2.49781441238916</v>
      </c>
      <c r="O21" s="72">
        <f>'Hidden Calculations'!O21</f>
        <v>37.482543683367965</v>
      </c>
      <c r="P21" s="537"/>
    </row>
    <row r="22" spans="1:16" s="1" customFormat="1" ht="69.75" customHeight="1">
      <c r="A22" s="400">
        <f>'3. Characterization'!A22</f>
        <v>12</v>
      </c>
      <c r="B22" s="77" t="str">
        <f>'3. Characterization'!B22</f>
        <v>Fencing / Barriers </v>
      </c>
      <c r="C22" s="340" t="str">
        <f>'3. Characterization'!C22</f>
        <v>Fixed, Both Vehicle and Pedestrian Deterrent</v>
      </c>
      <c r="D22" s="340" t="str">
        <f>'3. Characterization'!D22</f>
        <v>Earthen Barriers 
(with steel or concrete reinforcement)</v>
      </c>
      <c r="E22" s="340" t="str">
        <f>'3. Characterization'!F22</f>
        <v>May have a fence on top.  Depending on design, may have an anti-ram capability equivalent to DOS K12/ L3.</v>
      </c>
      <c r="F22" s="469"/>
      <c r="G22" s="577">
        <f>'Hidden Calculations'!G22</f>
        <v>5.602240896358543</v>
      </c>
      <c r="H22" s="263">
        <f>'Hidden Calculations'!H22</f>
        <v>7.130124777183601</v>
      </c>
      <c r="I22" s="263">
        <f>'Hidden Calculations'!I22</f>
        <v>4.201680672268908</v>
      </c>
      <c r="J22" s="264">
        <f>'Hidden Calculations'!J22</f>
        <v>9.358288770053479</v>
      </c>
      <c r="K22" s="264">
        <f>'Hidden Calculations'!K22</f>
        <v>11.190208567503433</v>
      </c>
      <c r="L22" s="264">
        <f>'Hidden Calculations'!L22</f>
        <v>5.994754589733981</v>
      </c>
      <c r="M22" s="264">
        <f>'Hidden Calculations'!M22</f>
        <v>2.6976395653802925</v>
      </c>
      <c r="N22" s="265">
        <f>'Hidden Calculations'!N22</f>
        <v>2.49781441238916</v>
      </c>
      <c r="O22" s="72">
        <f>'Hidden Calculations'!O22</f>
        <v>37.482543683367965</v>
      </c>
      <c r="P22" s="537"/>
    </row>
    <row r="23" spans="1:16" s="1" customFormat="1" ht="69.75" customHeight="1">
      <c r="A23" s="400">
        <f>'3. Characterization'!A23</f>
        <v>13</v>
      </c>
      <c r="B23" s="77" t="str">
        <f>'3. Characterization'!B23</f>
        <v>Fencing / Barriers </v>
      </c>
      <c r="C23" s="340" t="str">
        <f>'3. Characterization'!C23</f>
        <v>Fixed, Both Vehicle and Pedestrian Deterrent</v>
      </c>
      <c r="D23" s="340" t="str">
        <f>'3. Characterization'!D23</f>
        <v>Transparent Fences
</v>
      </c>
      <c r="E23" s="340" t="str">
        <f>'3. Characterization'!F23</f>
        <v>Top or side-mounted spikes, barbed wire, razor wire, sensors, induced pulse (electrical), etc.</v>
      </c>
      <c r="F23" s="469"/>
      <c r="G23" s="577">
        <f>'Hidden Calculations'!G23</f>
        <v>2.8011204481792715</v>
      </c>
      <c r="H23" s="263">
        <f>'Hidden Calculations'!H23</f>
        <v>7.130124777183601</v>
      </c>
      <c r="I23" s="263">
        <f>'Hidden Calculations'!I23</f>
        <v>4.201680672268908</v>
      </c>
      <c r="J23" s="264">
        <f>'Hidden Calculations'!J23</f>
        <v>9.358288770053479</v>
      </c>
      <c r="K23" s="264">
        <f>'Hidden Calculations'!K23</f>
        <v>9.641563631822155</v>
      </c>
      <c r="L23" s="264">
        <f>'Hidden Calculations'!L23</f>
        <v>4.745847383539402</v>
      </c>
      <c r="M23" s="264">
        <f>'Hidden Calculations'!M23</f>
        <v>2.3979018358935935</v>
      </c>
      <c r="N23" s="265">
        <f>'Hidden Calculations'!N23</f>
        <v>2.49781441238916</v>
      </c>
      <c r="O23" s="72">
        <f>'Hidden Calculations'!O23</f>
        <v>33.13277829950741</v>
      </c>
      <c r="P23" s="537"/>
    </row>
    <row r="24" spans="1:16" s="1" customFormat="1" ht="69.75" customHeight="1">
      <c r="A24" s="400">
        <f>'3. Characterization'!A24</f>
        <v>14</v>
      </c>
      <c r="B24" s="77" t="str">
        <f>'3. Characterization'!B24</f>
        <v>Fencing / Barriers </v>
      </c>
      <c r="C24" s="340" t="str">
        <f>'3. Characterization'!C24</f>
        <v>Fixed, Both Vehicle and Pedestrian Deterrent</v>
      </c>
      <c r="D24" s="340" t="str">
        <f>'3. Characterization'!D24</f>
        <v>Solid Fences
</v>
      </c>
      <c r="E24" s="340" t="str">
        <f>'3. Characterization'!F24</f>
        <v>Top or side-mounted spikes, barbed wire, razor wire, sensors, induced pulse (electrical), etc.</v>
      </c>
      <c r="F24" s="469"/>
      <c r="G24" s="577">
        <f>'Hidden Calculations'!G24</f>
        <v>2.8011204481792715</v>
      </c>
      <c r="H24" s="263">
        <f>'Hidden Calculations'!H24</f>
        <v>7.130124777183601</v>
      </c>
      <c r="I24" s="263">
        <f>'Hidden Calculations'!I24</f>
        <v>4.201680672268908</v>
      </c>
      <c r="J24" s="264">
        <f>'Hidden Calculations'!J24</f>
        <v>9.358288770053479</v>
      </c>
      <c r="K24" s="264">
        <f>'Hidden Calculations'!K24</f>
        <v>9.641563631822155</v>
      </c>
      <c r="L24" s="264">
        <f>'Hidden Calculations'!L24</f>
        <v>4.745847383539402</v>
      </c>
      <c r="M24" s="264">
        <f>'Hidden Calculations'!M24</f>
        <v>2.3979018358935935</v>
      </c>
      <c r="N24" s="265">
        <f>'Hidden Calculations'!N24</f>
        <v>2.49781441238916</v>
      </c>
      <c r="O24" s="72">
        <f>'Hidden Calculations'!O24</f>
        <v>33.13277829950741</v>
      </c>
      <c r="P24" s="537"/>
    </row>
    <row r="25" spans="1:16" s="1" customFormat="1" ht="69.75" customHeight="1">
      <c r="A25" s="406">
        <f>'3. Characterization'!A25</f>
        <v>15</v>
      </c>
      <c r="B25" s="78" t="str">
        <f>'3. Characterization'!B25</f>
        <v>Access Control
</v>
      </c>
      <c r="C25" s="343" t="str">
        <f>'3. Characterization'!C25</f>
        <v>Credentials</v>
      </c>
      <c r="D25" s="343" t="str">
        <f>'3. Characterization'!D25</f>
        <v>Mechanical key</v>
      </c>
      <c r="E25" s="343" t="str">
        <f>'3. Characterization'!F25</f>
        <v>standard or custom keys</v>
      </c>
      <c r="F25" s="469"/>
      <c r="G25" s="578">
        <f>'Hidden Calculations'!G25</f>
        <v>11.204481792717086</v>
      </c>
      <c r="H25" s="267">
        <f>'Hidden Calculations'!H25</f>
        <v>1.7825311942959003</v>
      </c>
      <c r="I25" s="267">
        <f>'Hidden Calculations'!I25</f>
        <v>3.361344537815126</v>
      </c>
      <c r="J25" s="268">
        <f>'Hidden Calculations'!J25</f>
        <v>8.823529411764707</v>
      </c>
      <c r="K25" s="268">
        <f>'Hidden Calculations'!K25</f>
        <v>7.993006119645311</v>
      </c>
      <c r="L25" s="268">
        <f>'Hidden Calculations'!L25</f>
        <v>3.996503059822655</v>
      </c>
      <c r="M25" s="268">
        <f>'Hidden Calculations'!M25</f>
        <v>1.498688647433496</v>
      </c>
      <c r="N25" s="269">
        <f>'Hidden Calculations'!N25</f>
        <v>2.49781441238916</v>
      </c>
      <c r="O25" s="197">
        <f>'Hidden Calculations'!O25</f>
        <v>33.16489305623813</v>
      </c>
      <c r="P25" s="538"/>
    </row>
    <row r="26" spans="1:16" s="1" customFormat="1" ht="69.75" customHeight="1">
      <c r="A26" s="406">
        <f>'3. Characterization'!A26</f>
        <v>16</v>
      </c>
      <c r="B26" s="78" t="str">
        <f>'3. Characterization'!B26</f>
        <v>Access Control
</v>
      </c>
      <c r="C26" s="343" t="str">
        <f>'3. Characterization'!C26</f>
        <v>Credentials</v>
      </c>
      <c r="D26" s="343" t="str">
        <f>'3. Characterization'!D26</f>
        <v>Combination</v>
      </c>
      <c r="E26" s="343" t="str">
        <f>'3. Characterization'!F26</f>
        <v>mechanical and electronic</v>
      </c>
      <c r="F26" s="469"/>
      <c r="G26" s="578">
        <f>'Hidden Calculations'!G26</f>
        <v>11.204481792717086</v>
      </c>
      <c r="H26" s="267">
        <f>'Hidden Calculations'!H26</f>
        <v>1.7825311942959003</v>
      </c>
      <c r="I26" s="267">
        <f>'Hidden Calculations'!I26</f>
        <v>3.361344537815126</v>
      </c>
      <c r="J26" s="268">
        <f>'Hidden Calculations'!J26</f>
        <v>8.823529411764707</v>
      </c>
      <c r="K26" s="268">
        <f>'Hidden Calculations'!K26</f>
        <v>7.993006119645311</v>
      </c>
      <c r="L26" s="268">
        <f>'Hidden Calculations'!L26</f>
        <v>3.996503059822655</v>
      </c>
      <c r="M26" s="268">
        <f>'Hidden Calculations'!M26</f>
        <v>1.498688647433496</v>
      </c>
      <c r="N26" s="269">
        <f>'Hidden Calculations'!N26</f>
        <v>2.49781441238916</v>
      </c>
      <c r="O26" s="197">
        <f>'Hidden Calculations'!O26</f>
        <v>33.16489305623813</v>
      </c>
      <c r="P26" s="538"/>
    </row>
    <row r="27" spans="1:16" s="1" customFormat="1" ht="69.75" customHeight="1">
      <c r="A27" s="406">
        <f>'3. Characterization'!A27</f>
        <v>17</v>
      </c>
      <c r="B27" s="78" t="str">
        <f>'3. Characterization'!B27</f>
        <v>Access Control
</v>
      </c>
      <c r="C27" s="343" t="str">
        <f>'3. Characterization'!C27</f>
        <v>Credentials</v>
      </c>
      <c r="D27" s="343" t="str">
        <f>'3. Characterization'!D27</f>
        <v>Barcode Card</v>
      </c>
      <c r="E27" s="343" t="str">
        <f>'3. Characterization'!F27</f>
        <v>With or without photo, magnetic stripe, and/or Wiegand wire, readers have varied memory and ability to provide time-date stamps.</v>
      </c>
      <c r="F27" s="469"/>
      <c r="G27" s="578">
        <f>'Hidden Calculations'!G27</f>
        <v>11.204481792717086</v>
      </c>
      <c r="H27" s="267">
        <f>'Hidden Calculations'!H27</f>
        <v>1.7825311942959003</v>
      </c>
      <c r="I27" s="267">
        <f>'Hidden Calculations'!I27</f>
        <v>3.9215686274509807</v>
      </c>
      <c r="J27" s="268">
        <f>'Hidden Calculations'!J27</f>
        <v>8.823529411764707</v>
      </c>
      <c r="K27" s="268">
        <f>'Hidden Calculations'!K27</f>
        <v>7.993006119645311</v>
      </c>
      <c r="L27" s="268">
        <f>'Hidden Calculations'!L27</f>
        <v>3.996503059822655</v>
      </c>
      <c r="M27" s="268">
        <f>'Hidden Calculations'!M27</f>
        <v>1.498688647433496</v>
      </c>
      <c r="N27" s="269">
        <f>'Hidden Calculations'!N27</f>
        <v>2.49781441238916</v>
      </c>
      <c r="O27" s="197">
        <f>'Hidden Calculations'!O27</f>
        <v>33.72511714587399</v>
      </c>
      <c r="P27" s="538"/>
    </row>
    <row r="28" spans="1:16" s="1" customFormat="1" ht="69.75" customHeight="1">
      <c r="A28" s="406">
        <f>'3. Characterization'!A28</f>
        <v>18</v>
      </c>
      <c r="B28" s="78" t="str">
        <f>'3. Characterization'!B28</f>
        <v>Access Control
</v>
      </c>
      <c r="C28" s="343" t="str">
        <f>'3. Characterization'!C28</f>
        <v>Credentials</v>
      </c>
      <c r="D28" s="343" t="str">
        <f>'3. Characterization'!D28</f>
        <v>Magnetic Stripe Card</v>
      </c>
      <c r="E28" s="343" t="str">
        <f>'3. Characterization'!F28</f>
        <v>With or without photo, barcode, and/or Wiegand wire, readers have varied memory and ability to provide time-date stamps.</v>
      </c>
      <c r="F28" s="469"/>
      <c r="G28" s="578">
        <f>'Hidden Calculations'!G28</f>
        <v>11.204481792717086</v>
      </c>
      <c r="H28" s="267">
        <f>'Hidden Calculations'!H28</f>
        <v>1.7825311942959003</v>
      </c>
      <c r="I28" s="267">
        <f>'Hidden Calculations'!I28</f>
        <v>3.9215686274509807</v>
      </c>
      <c r="J28" s="268">
        <f>'Hidden Calculations'!J28</f>
        <v>8.823529411764707</v>
      </c>
      <c r="K28" s="268">
        <f>'Hidden Calculations'!K28</f>
        <v>7.993006119645311</v>
      </c>
      <c r="L28" s="268">
        <f>'Hidden Calculations'!L28</f>
        <v>3.996503059822655</v>
      </c>
      <c r="M28" s="268">
        <f>'Hidden Calculations'!M28</f>
        <v>1.498688647433496</v>
      </c>
      <c r="N28" s="269">
        <f>'Hidden Calculations'!N28</f>
        <v>2.49781441238916</v>
      </c>
      <c r="O28" s="197">
        <f>'Hidden Calculations'!O28</f>
        <v>33.72511714587399</v>
      </c>
      <c r="P28" s="538"/>
    </row>
    <row r="29" spans="1:16" s="1" customFormat="1" ht="69.75" customHeight="1">
      <c r="A29" s="406">
        <f>'3. Characterization'!A29</f>
        <v>19</v>
      </c>
      <c r="B29" s="78" t="str">
        <f>'3. Characterization'!B29</f>
        <v>Access Control
</v>
      </c>
      <c r="C29" s="343" t="str">
        <f>'3. Characterization'!C29</f>
        <v>Credentials</v>
      </c>
      <c r="D29" s="343" t="str">
        <f>'3. Characterization'!D29</f>
        <v>Wiegand Card</v>
      </c>
      <c r="E29" s="343" t="str">
        <f>'3. Characterization'!F29</f>
        <v>With or without photo, may also include barcode or magnetic stripe.</v>
      </c>
      <c r="F29" s="469"/>
      <c r="G29" s="578">
        <f>'Hidden Calculations'!G29</f>
        <v>11.204481792717086</v>
      </c>
      <c r="H29" s="267">
        <f>'Hidden Calculations'!H29</f>
        <v>1.7825311942959003</v>
      </c>
      <c r="I29" s="267">
        <f>'Hidden Calculations'!I29</f>
        <v>3.9215686274509807</v>
      </c>
      <c r="J29" s="268">
        <f>'Hidden Calculations'!J29</f>
        <v>8.823529411764707</v>
      </c>
      <c r="K29" s="268">
        <f>'Hidden Calculations'!K29</f>
        <v>7.993006119645311</v>
      </c>
      <c r="L29" s="268">
        <f>'Hidden Calculations'!L29</f>
        <v>3.996503059822655</v>
      </c>
      <c r="M29" s="268">
        <f>'Hidden Calculations'!M29</f>
        <v>1.498688647433496</v>
      </c>
      <c r="N29" s="269">
        <f>'Hidden Calculations'!N29</f>
        <v>2.49781441238916</v>
      </c>
      <c r="O29" s="197">
        <f>'Hidden Calculations'!O29</f>
        <v>33.72511714587399</v>
      </c>
      <c r="P29" s="538"/>
    </row>
    <row r="30" spans="1:16" s="1" customFormat="1" ht="69.75" customHeight="1">
      <c r="A30" s="406">
        <f>'3. Characterization'!A30</f>
        <v>20</v>
      </c>
      <c r="B30" s="78" t="str">
        <f>'3. Characterization'!B30</f>
        <v>Access Control
</v>
      </c>
      <c r="C30" s="343" t="str">
        <f>'3. Characterization'!C30</f>
        <v>Credentials</v>
      </c>
      <c r="D30" s="343" t="str">
        <f>'3. Characterization'!D30</f>
        <v>Proximity Card or Tag</v>
      </c>
      <c r="E30" s="343" t="str">
        <f>'3. Characterization'!F30</f>
        <v>With or without photo (dye sublimation or laminated), may also include magnetic stripe or barcode for ID information.</v>
      </c>
      <c r="F30" s="469"/>
      <c r="G30" s="578">
        <f>'Hidden Calculations'!G30</f>
        <v>11.204481792717086</v>
      </c>
      <c r="H30" s="267">
        <f>'Hidden Calculations'!H30</f>
        <v>1.7825311942959003</v>
      </c>
      <c r="I30" s="267">
        <f>'Hidden Calculations'!I30</f>
        <v>3.9215686274509807</v>
      </c>
      <c r="J30" s="268">
        <f>'Hidden Calculations'!J30</f>
        <v>8.823529411764707</v>
      </c>
      <c r="K30" s="268">
        <f>'Hidden Calculations'!K30</f>
        <v>7.993006119645311</v>
      </c>
      <c r="L30" s="268">
        <f>'Hidden Calculations'!L30</f>
        <v>3.996503059822655</v>
      </c>
      <c r="M30" s="268">
        <f>'Hidden Calculations'!M30</f>
        <v>1.498688647433496</v>
      </c>
      <c r="N30" s="269">
        <f>'Hidden Calculations'!N30</f>
        <v>2.49781441238916</v>
      </c>
      <c r="O30" s="197">
        <f>'Hidden Calculations'!O30</f>
        <v>33.72511714587399</v>
      </c>
      <c r="P30" s="538"/>
    </row>
    <row r="31" spans="1:16" s="1" customFormat="1" ht="69.75" customHeight="1">
      <c r="A31" s="406">
        <f>'3. Characterization'!A31</f>
        <v>21</v>
      </c>
      <c r="B31" s="78" t="str">
        <f>'3. Characterization'!B31</f>
        <v>Access Control
</v>
      </c>
      <c r="C31" s="343" t="str">
        <f>'3. Characterization'!C31</f>
        <v>Credentials</v>
      </c>
      <c r="D31" s="343" t="str">
        <f>'3. Characterization'!D31</f>
        <v>Smart Card</v>
      </c>
      <c r="E31" s="343" t="str">
        <f>'3. Characterization'!F31</f>
        <v>Access to areas and/or data, can restrict data access to read-only. With or without a photo that may be electronically transferred when created with Dye Diffusion Thermal Transfer.  May be Integrated Circuit Memory Cards, Integrated Circuit Processor Cards, or Optical Memory Cards (addressed as GSM #22).</v>
      </c>
      <c r="F31" s="469"/>
      <c r="G31" s="578">
        <f>'Hidden Calculations'!G31</f>
        <v>11.204481792717086</v>
      </c>
      <c r="H31" s="267">
        <f>'Hidden Calculations'!H31</f>
        <v>1.7825311942959003</v>
      </c>
      <c r="I31" s="267">
        <f>'Hidden Calculations'!I31</f>
        <v>4.481792717086835</v>
      </c>
      <c r="J31" s="268">
        <f>'Hidden Calculations'!J31</f>
        <v>8.823529411764707</v>
      </c>
      <c r="K31" s="268">
        <f>'Hidden Calculations'!K31</f>
        <v>7.993006119645311</v>
      </c>
      <c r="L31" s="268">
        <f>'Hidden Calculations'!L31</f>
        <v>3.996503059822655</v>
      </c>
      <c r="M31" s="268">
        <f>'Hidden Calculations'!M31</f>
        <v>1.498688647433496</v>
      </c>
      <c r="N31" s="269">
        <f>'Hidden Calculations'!N31</f>
        <v>2.49781441238916</v>
      </c>
      <c r="O31" s="197">
        <f>'Hidden Calculations'!O31</f>
        <v>34.28534123550984</v>
      </c>
      <c r="P31" s="538"/>
    </row>
    <row r="32" spans="1:16" s="1" customFormat="1" ht="69.75" customHeight="1">
      <c r="A32" s="406">
        <f>'3. Characterization'!A32</f>
        <v>22</v>
      </c>
      <c r="B32" s="78" t="str">
        <f>'3. Characterization'!B32</f>
        <v>Access Control
</v>
      </c>
      <c r="C32" s="343" t="str">
        <f>'3. Characterization'!C32</f>
        <v>Credentials</v>
      </c>
      <c r="D32" s="343" t="str">
        <f>'3. Characterization'!D32</f>
        <v>Optical Card</v>
      </c>
      <c r="E32" s="343" t="str">
        <f>'3. Characterization'!F32</f>
        <v>May include biometric information (e.g., fingerprint) or photo that may be electronically transferred when created with Dye Diffusion Thermal Transfer.  Varied cryptology levels.</v>
      </c>
      <c r="F32" s="469"/>
      <c r="G32" s="578">
        <f>'Hidden Calculations'!G32</f>
        <v>11.204481792717086</v>
      </c>
      <c r="H32" s="267">
        <f>'Hidden Calculations'!H32</f>
        <v>1.7825311942959003</v>
      </c>
      <c r="I32" s="267">
        <f>'Hidden Calculations'!I32</f>
        <v>4.481792717086835</v>
      </c>
      <c r="J32" s="268">
        <f>'Hidden Calculations'!J32</f>
        <v>8.823529411764707</v>
      </c>
      <c r="K32" s="268">
        <f>'Hidden Calculations'!K32</f>
        <v>7.993006119645311</v>
      </c>
      <c r="L32" s="268">
        <f>'Hidden Calculations'!L32</f>
        <v>3.996503059822655</v>
      </c>
      <c r="M32" s="268">
        <f>'Hidden Calculations'!M32</f>
        <v>1.498688647433496</v>
      </c>
      <c r="N32" s="269">
        <f>'Hidden Calculations'!N32</f>
        <v>2.49781441238916</v>
      </c>
      <c r="O32" s="197">
        <f>'Hidden Calculations'!O32</f>
        <v>34.28534123550984</v>
      </c>
      <c r="P32" s="538"/>
    </row>
    <row r="33" spans="1:16" s="1" customFormat="1" ht="69.75" customHeight="1">
      <c r="A33" s="406">
        <f>'3. Characterization'!A33</f>
        <v>23</v>
      </c>
      <c r="B33" s="78" t="str">
        <f>'3. Characterization'!B33</f>
        <v>Access Control
</v>
      </c>
      <c r="C33" s="343" t="str">
        <f>'3. Characterization'!C33</f>
        <v>Credentials</v>
      </c>
      <c r="D33" s="343" t="str">
        <f>'3. Characterization'!D33</f>
        <v>Finger print</v>
      </c>
      <c r="E33" s="343" t="str">
        <f>'3. Characterization'!F33</f>
        <v>Finger print identification with optical scanner, capacitative sensor, or ultrasonic scanner.  Data file may be part of an ID card (Smart or optical).</v>
      </c>
      <c r="F33" s="469"/>
      <c r="G33" s="578">
        <f>'Hidden Calculations'!G33</f>
        <v>11.204481792717086</v>
      </c>
      <c r="H33" s="267">
        <f>'Hidden Calculations'!H33</f>
        <v>1.7825311942959003</v>
      </c>
      <c r="I33" s="267">
        <f>'Hidden Calculations'!I33</f>
        <v>4.481792717086835</v>
      </c>
      <c r="J33" s="268">
        <f>'Hidden Calculations'!J33</f>
        <v>8.823529411764707</v>
      </c>
      <c r="K33" s="268">
        <f>'Hidden Calculations'!K33</f>
        <v>7.993006119645311</v>
      </c>
      <c r="L33" s="268">
        <f>'Hidden Calculations'!L33</f>
        <v>3.996503059822655</v>
      </c>
      <c r="M33" s="268">
        <f>'Hidden Calculations'!M33</f>
        <v>1.498688647433496</v>
      </c>
      <c r="N33" s="269">
        <f>'Hidden Calculations'!N33</f>
        <v>2.49781441238916</v>
      </c>
      <c r="O33" s="197">
        <f>'Hidden Calculations'!O33</f>
        <v>34.28534123550984</v>
      </c>
      <c r="P33" s="538"/>
    </row>
    <row r="34" spans="1:16" s="1" customFormat="1" ht="69.75" customHeight="1">
      <c r="A34" s="406">
        <f>'3. Characterization'!A34</f>
        <v>24</v>
      </c>
      <c r="B34" s="78" t="str">
        <f>'3. Characterization'!B34</f>
        <v>Access Control
</v>
      </c>
      <c r="C34" s="343" t="str">
        <f>'3. Characterization'!C34</f>
        <v>Credentials</v>
      </c>
      <c r="D34" s="343" t="str">
        <f>'3. Characterization'!D34</f>
        <v>Iris Scan</v>
      </c>
      <c r="E34" s="343" t="str">
        <f>'3. Characterization'!F34</f>
        <v>Data file may be part of an ID card (Smart or optical).</v>
      </c>
      <c r="F34" s="469"/>
      <c r="G34" s="578">
        <f>'Hidden Calculations'!G34</f>
        <v>11.204481792717086</v>
      </c>
      <c r="H34" s="267">
        <f>'Hidden Calculations'!H34</f>
        <v>1.7825311942959003</v>
      </c>
      <c r="I34" s="267">
        <f>'Hidden Calculations'!I34</f>
        <v>4.481792717086835</v>
      </c>
      <c r="J34" s="268">
        <f>'Hidden Calculations'!J34</f>
        <v>8.823529411764707</v>
      </c>
      <c r="K34" s="268">
        <f>'Hidden Calculations'!K34</f>
        <v>7.993006119645311</v>
      </c>
      <c r="L34" s="268">
        <f>'Hidden Calculations'!L34</f>
        <v>3.996503059822655</v>
      </c>
      <c r="M34" s="268">
        <f>'Hidden Calculations'!M34</f>
        <v>1.498688647433496</v>
      </c>
      <c r="N34" s="269">
        <f>'Hidden Calculations'!N34</f>
        <v>2.49781441238916</v>
      </c>
      <c r="O34" s="197">
        <f>'Hidden Calculations'!O34</f>
        <v>34.28534123550984</v>
      </c>
      <c r="P34" s="538"/>
    </row>
    <row r="35" spans="1:16" s="1" customFormat="1" ht="69.75" customHeight="1">
      <c r="A35" s="406">
        <f>'3. Characterization'!A35</f>
        <v>25</v>
      </c>
      <c r="B35" s="78" t="str">
        <f>'3. Characterization'!B35</f>
        <v>Access Control
</v>
      </c>
      <c r="C35" s="343" t="str">
        <f>'3. Characterization'!C35</f>
        <v>Credentials</v>
      </c>
      <c r="D35" s="343" t="str">
        <f>'3. Characterization'!D35</f>
        <v>Retinal Scan</v>
      </c>
      <c r="E35" s="343" t="str">
        <f>'3. Characterization'!F35</f>
        <v>Data file may be part of an ID card (Smart or optical).</v>
      </c>
      <c r="F35" s="469"/>
      <c r="G35" s="578">
        <f>'Hidden Calculations'!G35</f>
        <v>11.204481792717086</v>
      </c>
      <c r="H35" s="267">
        <f>'Hidden Calculations'!H35</f>
        <v>1.7825311942959003</v>
      </c>
      <c r="I35" s="267">
        <f>'Hidden Calculations'!I35</f>
        <v>4.481792717086835</v>
      </c>
      <c r="J35" s="268">
        <f>'Hidden Calculations'!J35</f>
        <v>8.823529411764707</v>
      </c>
      <c r="K35" s="268">
        <f>'Hidden Calculations'!K35</f>
        <v>7.993006119645311</v>
      </c>
      <c r="L35" s="268">
        <f>'Hidden Calculations'!L35</f>
        <v>3.996503059822655</v>
      </c>
      <c r="M35" s="268">
        <f>'Hidden Calculations'!M35</f>
        <v>1.498688647433496</v>
      </c>
      <c r="N35" s="269">
        <f>'Hidden Calculations'!N35</f>
        <v>2.49781441238916</v>
      </c>
      <c r="O35" s="197">
        <f>'Hidden Calculations'!O35</f>
        <v>34.28534123550984</v>
      </c>
      <c r="P35" s="538"/>
    </row>
    <row r="36" spans="1:16" s="1" customFormat="1" ht="69.75" customHeight="1">
      <c r="A36" s="406">
        <f>'3. Characterization'!A36</f>
        <v>26</v>
      </c>
      <c r="B36" s="78" t="str">
        <f>'3. Characterization'!B36</f>
        <v>Access Control
</v>
      </c>
      <c r="C36" s="343" t="str">
        <f>'3. Characterization'!C36</f>
        <v>Credentials</v>
      </c>
      <c r="D36" s="343" t="str">
        <f>'3. Characterization'!D36</f>
        <v>Hand Geometry</v>
      </c>
      <c r="E36" s="343" t="str">
        <f>'3. Characterization'!F36</f>
        <v>Data file may be part of an ID card (Smart or optical).</v>
      </c>
      <c r="F36" s="469"/>
      <c r="G36" s="578">
        <f>'Hidden Calculations'!G36</f>
        <v>11.204481792717086</v>
      </c>
      <c r="H36" s="267">
        <f>'Hidden Calculations'!H36</f>
        <v>1.7825311942959003</v>
      </c>
      <c r="I36" s="267">
        <f>'Hidden Calculations'!I36</f>
        <v>4.481792717086835</v>
      </c>
      <c r="J36" s="268">
        <f>'Hidden Calculations'!J36</f>
        <v>8.823529411764707</v>
      </c>
      <c r="K36" s="268">
        <f>'Hidden Calculations'!K36</f>
        <v>7.993006119645311</v>
      </c>
      <c r="L36" s="268">
        <f>'Hidden Calculations'!L36</f>
        <v>3.996503059822655</v>
      </c>
      <c r="M36" s="268">
        <f>'Hidden Calculations'!M36</f>
        <v>1.498688647433496</v>
      </c>
      <c r="N36" s="269">
        <f>'Hidden Calculations'!N36</f>
        <v>2.49781441238916</v>
      </c>
      <c r="O36" s="197">
        <f>'Hidden Calculations'!O36</f>
        <v>34.28534123550984</v>
      </c>
      <c r="P36" s="538"/>
    </row>
    <row r="37" spans="1:16" s="1" customFormat="1" ht="69.75" customHeight="1">
      <c r="A37" s="406">
        <f>'3. Characterization'!A37</f>
        <v>27</v>
      </c>
      <c r="B37" s="78" t="str">
        <f>'3. Characterization'!B37</f>
        <v>Access Control
</v>
      </c>
      <c r="C37" s="343" t="str">
        <f>'3. Characterization'!C37</f>
        <v>Credentials</v>
      </c>
      <c r="D37" s="343" t="str">
        <f>'3. Characterization'!D37</f>
        <v>Face Scan</v>
      </c>
      <c r="E37" s="343" t="str">
        <f>'3. Characterization'!F37</f>
        <v>Data file may be part of an ID card (Smart or optical).</v>
      </c>
      <c r="F37" s="469"/>
      <c r="G37" s="578">
        <f>'Hidden Calculations'!G37</f>
        <v>11.204481792717086</v>
      </c>
      <c r="H37" s="267">
        <f>'Hidden Calculations'!H37</f>
        <v>1.7825311942959003</v>
      </c>
      <c r="I37" s="267">
        <f>'Hidden Calculations'!I37</f>
        <v>4.481792717086835</v>
      </c>
      <c r="J37" s="268">
        <f>'Hidden Calculations'!J37</f>
        <v>8.823529411764707</v>
      </c>
      <c r="K37" s="268">
        <f>'Hidden Calculations'!K37</f>
        <v>7.993006119645311</v>
      </c>
      <c r="L37" s="268">
        <f>'Hidden Calculations'!L37</f>
        <v>3.996503059822655</v>
      </c>
      <c r="M37" s="268">
        <f>'Hidden Calculations'!M37</f>
        <v>1.498688647433496</v>
      </c>
      <c r="N37" s="269">
        <f>'Hidden Calculations'!N37</f>
        <v>2.49781441238916</v>
      </c>
      <c r="O37" s="197">
        <f>'Hidden Calculations'!O37</f>
        <v>34.28534123550984</v>
      </c>
      <c r="P37" s="538"/>
    </row>
    <row r="38" spans="1:16" s="1" customFormat="1" ht="69.75" customHeight="1">
      <c r="A38" s="406">
        <f>'3. Characterization'!A38</f>
        <v>28</v>
      </c>
      <c r="B38" s="78" t="str">
        <f>'3. Characterization'!B38</f>
        <v>Access Control
</v>
      </c>
      <c r="C38" s="343" t="str">
        <f>'3. Characterization'!C38</f>
        <v>Locks</v>
      </c>
      <c r="D38" s="343" t="str">
        <f>'3. Characterization'!D38</f>
        <v>Mechanical lock </v>
      </c>
      <c r="E38" s="343" t="str">
        <f>'3. Characterization'!F38</f>
        <v>Varied designs and security levels of both lock and door.</v>
      </c>
      <c r="F38" s="469"/>
      <c r="G38" s="578">
        <f>'Hidden Calculations'!G38</f>
        <v>11.204481792717086</v>
      </c>
      <c r="H38" s="267">
        <f>'Hidden Calculations'!H38</f>
        <v>1.7825311942959003</v>
      </c>
      <c r="I38" s="267">
        <f>'Hidden Calculations'!I38</f>
        <v>3.9215686274509802</v>
      </c>
      <c r="J38" s="268">
        <f>'Hidden Calculations'!J38</f>
        <v>8.823529411764707</v>
      </c>
      <c r="K38" s="268">
        <f>'Hidden Calculations'!K38</f>
        <v>7.993006119645311</v>
      </c>
      <c r="L38" s="268">
        <f>'Hidden Calculations'!L38</f>
        <v>3.996503059822655</v>
      </c>
      <c r="M38" s="268">
        <f>'Hidden Calculations'!M38</f>
        <v>1.498688647433496</v>
      </c>
      <c r="N38" s="269">
        <f>'Hidden Calculations'!N38</f>
        <v>2.49781441238916</v>
      </c>
      <c r="O38" s="197">
        <f>'Hidden Calculations'!O38</f>
        <v>33.72511714587398</v>
      </c>
      <c r="P38" s="538"/>
    </row>
    <row r="39" spans="1:16" s="1" customFormat="1" ht="69.75" customHeight="1">
      <c r="A39" s="406">
        <f>'3. Characterization'!A39</f>
        <v>29</v>
      </c>
      <c r="B39" s="78" t="str">
        <f>'3. Characterization'!B39</f>
        <v>Access Control
</v>
      </c>
      <c r="C39" s="343" t="str">
        <f>'3. Characterization'!C39</f>
        <v>Locks</v>
      </c>
      <c r="D39" s="343" t="str">
        <f>'3. Characterization'!D39</f>
        <v>Electric Strike Lock</v>
      </c>
      <c r="E39" s="343" t="str">
        <f>'3. Characterization'!F39</f>
        <v>Varied designs and security levels of both lock and door.</v>
      </c>
      <c r="F39" s="469"/>
      <c r="G39" s="578">
        <f>'Hidden Calculations'!G39</f>
        <v>11.204481792717086</v>
      </c>
      <c r="H39" s="267">
        <f>'Hidden Calculations'!H39</f>
        <v>1.7825311942959003</v>
      </c>
      <c r="I39" s="267">
        <f>'Hidden Calculations'!I39</f>
        <v>3.9215686274509802</v>
      </c>
      <c r="J39" s="268">
        <f>'Hidden Calculations'!J39</f>
        <v>8.823529411764707</v>
      </c>
      <c r="K39" s="268">
        <f>'Hidden Calculations'!K39</f>
        <v>7.993006119645311</v>
      </c>
      <c r="L39" s="268">
        <f>'Hidden Calculations'!L39</f>
        <v>3.996503059822655</v>
      </c>
      <c r="M39" s="268">
        <f>'Hidden Calculations'!M39</f>
        <v>1.498688647433496</v>
      </c>
      <c r="N39" s="269">
        <f>'Hidden Calculations'!N39</f>
        <v>2.49781441238916</v>
      </c>
      <c r="O39" s="197">
        <f>'Hidden Calculations'!O39</f>
        <v>33.72511714587398</v>
      </c>
      <c r="P39" s="538"/>
    </row>
    <row r="40" spans="1:16" s="1" customFormat="1" ht="69.75" customHeight="1">
      <c r="A40" s="406">
        <f>'3. Characterization'!A40</f>
        <v>30</v>
      </c>
      <c r="B40" s="78" t="str">
        <f>'3. Characterization'!B40</f>
        <v>Access Control
</v>
      </c>
      <c r="C40" s="343" t="str">
        <f>'3. Characterization'!C40</f>
        <v>Locks</v>
      </c>
      <c r="D40" s="343" t="str">
        <f>'3. Characterization'!D40</f>
        <v>Magnetic Lock</v>
      </c>
      <c r="E40" s="343" t="str">
        <f>'3. Characterization'!F40</f>
        <v>Varied design and security levels of both lock and door  -- some lock versions can withstand over 600 lb force.</v>
      </c>
      <c r="F40" s="469"/>
      <c r="G40" s="578">
        <f>'Hidden Calculations'!G40</f>
        <v>11.204481792717086</v>
      </c>
      <c r="H40" s="267">
        <f>'Hidden Calculations'!H40</f>
        <v>1.7825311942959003</v>
      </c>
      <c r="I40" s="267">
        <f>'Hidden Calculations'!I40</f>
        <v>3.9215686274509802</v>
      </c>
      <c r="J40" s="268">
        <f>'Hidden Calculations'!J40</f>
        <v>8.823529411764707</v>
      </c>
      <c r="K40" s="268">
        <f>'Hidden Calculations'!K40</f>
        <v>7.993006119645311</v>
      </c>
      <c r="L40" s="268">
        <f>'Hidden Calculations'!L40</f>
        <v>3.996503059822655</v>
      </c>
      <c r="M40" s="268">
        <f>'Hidden Calculations'!M40</f>
        <v>1.498688647433496</v>
      </c>
      <c r="N40" s="269">
        <f>'Hidden Calculations'!N40</f>
        <v>2.49781441238916</v>
      </c>
      <c r="O40" s="197">
        <f>'Hidden Calculations'!O40</f>
        <v>33.72511714587398</v>
      </c>
      <c r="P40" s="538"/>
    </row>
    <row r="41" spans="1:16" s="1" customFormat="1" ht="69.75" customHeight="1">
      <c r="A41" s="406">
        <f>'3. Characterization'!A41</f>
        <v>31</v>
      </c>
      <c r="B41" s="78" t="str">
        <f>'3. Characterization'!B41</f>
        <v>Access Control
</v>
      </c>
      <c r="C41" s="343" t="str">
        <f>'3. Characterization'!C41</f>
        <v>System Control</v>
      </c>
      <c r="D41" s="343" t="str">
        <f>'3. Characterization'!D41</f>
        <v>Stand Alone Electronic Access Points</v>
      </c>
      <c r="E41" s="343" t="str">
        <f>'3. Characterization'!F41</f>
        <v>Some require a PC for programming.</v>
      </c>
      <c r="F41" s="469"/>
      <c r="G41" s="578">
        <f>'Hidden Calculations'!G41</f>
        <v>11.204481792717086</v>
      </c>
      <c r="H41" s="267">
        <f>'Hidden Calculations'!H41</f>
        <v>1.7825311942959003</v>
      </c>
      <c r="I41" s="267">
        <f>'Hidden Calculations'!I41</f>
        <v>3.9215686274509802</v>
      </c>
      <c r="J41" s="268">
        <f>'Hidden Calculations'!J41</f>
        <v>8.823529411764707</v>
      </c>
      <c r="K41" s="268">
        <f>'Hidden Calculations'!K41</f>
        <v>7.993006119645311</v>
      </c>
      <c r="L41" s="268">
        <f>'Hidden Calculations'!L41</f>
        <v>3.996503059822655</v>
      </c>
      <c r="M41" s="268">
        <f>'Hidden Calculations'!M41</f>
        <v>1.498688647433496</v>
      </c>
      <c r="N41" s="269">
        <f>'Hidden Calculations'!N41</f>
        <v>2.49781441238916</v>
      </c>
      <c r="O41" s="197">
        <f>'Hidden Calculations'!O41</f>
        <v>33.72511714587398</v>
      </c>
      <c r="P41" s="538"/>
    </row>
    <row r="42" spans="1:16" s="1" customFormat="1" ht="69.75" customHeight="1">
      <c r="A42" s="406">
        <f>'3. Characterization'!A42</f>
        <v>32</v>
      </c>
      <c r="B42" s="78" t="str">
        <f>'3. Characterization'!B42</f>
        <v>Access Control
</v>
      </c>
      <c r="C42" s="343" t="str">
        <f>'3. Characterization'!C42</f>
        <v>System Control</v>
      </c>
      <c r="D42" s="343" t="str">
        <f>'3. Characterization'!D42</f>
        <v>Network Control of Electronic Access Points</v>
      </c>
      <c r="E42" s="343" t="str">
        <f>'3. Characterization'!F42</f>
        <v>Multiple readers may be connected using hardwire or wireless technology.</v>
      </c>
      <c r="F42" s="469"/>
      <c r="G42" s="578">
        <f>'Hidden Calculations'!G42</f>
        <v>13.445378151260503</v>
      </c>
      <c r="H42" s="267">
        <f>'Hidden Calculations'!H42</f>
        <v>1.7825311942959003</v>
      </c>
      <c r="I42" s="267">
        <f>'Hidden Calculations'!I42</f>
        <v>3.9215686274509802</v>
      </c>
      <c r="J42" s="268">
        <f>'Hidden Calculations'!J42</f>
        <v>8.823529411764707</v>
      </c>
      <c r="K42" s="268">
        <f>'Hidden Calculations'!K42</f>
        <v>7.993006119645311</v>
      </c>
      <c r="L42" s="268">
        <f>'Hidden Calculations'!L42</f>
        <v>3.996503059822655</v>
      </c>
      <c r="M42" s="268">
        <f>'Hidden Calculations'!M42</f>
        <v>1.498688647433496</v>
      </c>
      <c r="N42" s="269">
        <f>'Hidden Calculations'!N42</f>
        <v>2.49781441238916</v>
      </c>
      <c r="O42" s="197">
        <f>'Hidden Calculations'!O42</f>
        <v>35.9660135044174</v>
      </c>
      <c r="P42" s="538"/>
    </row>
    <row r="43" spans="1:16" s="1" customFormat="1" ht="69.75" customHeight="1">
      <c r="A43" s="406">
        <f>'3. Characterization'!A43</f>
        <v>33</v>
      </c>
      <c r="B43" s="78" t="str">
        <f>'3. Characterization'!B43</f>
        <v>Access Control
</v>
      </c>
      <c r="C43" s="343" t="str">
        <f>'3. Characterization'!C43</f>
        <v>System Control</v>
      </c>
      <c r="D43" s="343" t="str">
        <f>'3. Characterization'!D43</f>
        <v>Integrated Security System</v>
      </c>
      <c r="E43" s="343" t="str">
        <f>'3. Characterization'!F43</f>
        <v>Multiple readers and users with hardwire or wireless connections.  Integrate with personnel identification, intrusion detection, and monitoring.</v>
      </c>
      <c r="F43" s="469"/>
      <c r="G43" s="578">
        <f>'Hidden Calculations'!G43</f>
        <v>13.445378151260503</v>
      </c>
      <c r="H43" s="267">
        <f>'Hidden Calculations'!H43</f>
        <v>3.5650623885918007</v>
      </c>
      <c r="I43" s="267">
        <f>'Hidden Calculations'!I43</f>
        <v>5.602240896358543</v>
      </c>
      <c r="J43" s="268">
        <f>'Hidden Calculations'!J43</f>
        <v>8.823529411764707</v>
      </c>
      <c r="K43" s="268">
        <f>'Hidden Calculations'!K43</f>
        <v>7.993006119645311</v>
      </c>
      <c r="L43" s="268">
        <f>'Hidden Calculations'!L43</f>
        <v>3.996503059822655</v>
      </c>
      <c r="M43" s="268">
        <f>'Hidden Calculations'!M43</f>
        <v>1.498688647433496</v>
      </c>
      <c r="N43" s="269">
        <f>'Hidden Calculations'!N43</f>
        <v>2.49781441238916</v>
      </c>
      <c r="O43" s="197">
        <f>'Hidden Calculations'!O43</f>
        <v>39.42921696762087</v>
      </c>
      <c r="P43" s="538"/>
    </row>
    <row r="44" spans="1:16" s="12" customFormat="1" ht="69.75" customHeight="1">
      <c r="A44" s="407">
        <f>'3. Characterization'!A44</f>
        <v>34</v>
      </c>
      <c r="B44" s="79" t="str">
        <f>'3. Characterization'!B44</f>
        <v>Intruder Sensors</v>
      </c>
      <c r="C44" s="344" t="str">
        <f>'3. Characterization'!C44</f>
        <v>Doors &amp; Windows</v>
      </c>
      <c r="D44" s="344" t="str">
        <f>'3. Characterization'!D44</f>
        <v>Mechanical Switch</v>
      </c>
      <c r="E44" s="344" t="str">
        <f>'3. Characterization'!F44</f>
        <v>Commonly used in conjunction with open area sensors at the exterior of portals, or inside the secured area.</v>
      </c>
      <c r="F44" s="469"/>
      <c r="G44" s="579">
        <f>'Hidden Calculations'!G44</f>
        <v>9.523809523809522</v>
      </c>
      <c r="H44" s="271">
        <f>'Hidden Calculations'!H44</f>
        <v>1.7825311942959003</v>
      </c>
      <c r="I44" s="271">
        <f>'Hidden Calculations'!I44</f>
        <v>5.742296918767507</v>
      </c>
      <c r="J44" s="272">
        <f>'Hidden Calculations'!J44</f>
        <v>8.02139037433155</v>
      </c>
      <c r="K44" s="272">
        <f>'Hidden Calculations'!K44</f>
        <v>6.494317472211816</v>
      </c>
      <c r="L44" s="272">
        <f>'Hidden Calculations'!L44</f>
        <v>1.4986886474334957</v>
      </c>
      <c r="M44" s="272">
        <f>'Hidden Calculations'!M44</f>
        <v>0</v>
      </c>
      <c r="N44" s="273">
        <f>'Hidden Calculations'!N44</f>
        <v>4.99562882477832</v>
      </c>
      <c r="O44" s="200">
        <f>'Hidden Calculations'!O44</f>
        <v>31.564345483416293</v>
      </c>
      <c r="P44" s="539"/>
    </row>
    <row r="45" spans="1:16" s="12" customFormat="1" ht="69.75" customHeight="1">
      <c r="A45" s="407">
        <f>'3. Characterization'!A45</f>
        <v>35</v>
      </c>
      <c r="B45" s="79" t="str">
        <f>'3. Characterization'!B45</f>
        <v>Intruder Sensors</v>
      </c>
      <c r="C45" s="344" t="str">
        <f>'3. Characterization'!C45</f>
        <v>Doors &amp; Windows</v>
      </c>
      <c r="D45" s="344" t="str">
        <f>'3. Characterization'!D45</f>
        <v>Magnetic Switch</v>
      </c>
      <c r="E45" s="344" t="str">
        <f>'3. Characterization'!F45</f>
        <v>Commonly used in conjunction with open area sensors at the exterior of portals, or inside the secured area.</v>
      </c>
      <c r="F45" s="469"/>
      <c r="G45" s="579">
        <f>'Hidden Calculations'!G45</f>
        <v>9.523809523809522</v>
      </c>
      <c r="H45" s="271">
        <f>'Hidden Calculations'!H45</f>
        <v>1.7825311942959003</v>
      </c>
      <c r="I45" s="271">
        <f>'Hidden Calculations'!I45</f>
        <v>5.742296918767507</v>
      </c>
      <c r="J45" s="272">
        <f>'Hidden Calculations'!J45</f>
        <v>8.02139037433155</v>
      </c>
      <c r="K45" s="272">
        <f>'Hidden Calculations'!K45</f>
        <v>6.494317472211816</v>
      </c>
      <c r="L45" s="272">
        <f>'Hidden Calculations'!L45</f>
        <v>1.4986886474334957</v>
      </c>
      <c r="M45" s="272">
        <f>'Hidden Calculations'!M45</f>
        <v>0</v>
      </c>
      <c r="N45" s="273">
        <f>'Hidden Calculations'!N45</f>
        <v>4.99562882477832</v>
      </c>
      <c r="O45" s="200">
        <f>'Hidden Calculations'!O45</f>
        <v>31.564345483416293</v>
      </c>
      <c r="P45" s="539"/>
    </row>
    <row r="46" spans="1:16" s="12" customFormat="1" ht="69.75" customHeight="1">
      <c r="A46" s="407">
        <f>'3. Characterization'!A46</f>
        <v>36</v>
      </c>
      <c r="B46" s="79" t="str">
        <f>'3. Characterization'!B46</f>
        <v>Intruder Sensors</v>
      </c>
      <c r="C46" s="344" t="str">
        <f>'3. Characterization'!C46</f>
        <v>Doors &amp; Windows</v>
      </c>
      <c r="D46" s="344" t="str">
        <f>'3. Characterization'!D46</f>
        <v>Balanced Magnetic Switch</v>
      </c>
      <c r="E46" s="344" t="str">
        <f>'3. Characterization'!F46</f>
        <v>Commonly used in conjunction with open area sensors at the exterior of portals, or inside the secured area.</v>
      </c>
      <c r="F46" s="469"/>
      <c r="G46" s="579">
        <f>'Hidden Calculations'!G46</f>
        <v>9.523809523809522</v>
      </c>
      <c r="H46" s="271">
        <f>'Hidden Calculations'!H46</f>
        <v>1.7825311942959003</v>
      </c>
      <c r="I46" s="271">
        <f>'Hidden Calculations'!I46</f>
        <v>5.742296918767507</v>
      </c>
      <c r="J46" s="272">
        <f>'Hidden Calculations'!J46</f>
        <v>8.02139037433155</v>
      </c>
      <c r="K46" s="272">
        <f>'Hidden Calculations'!K46</f>
        <v>6.494317472211816</v>
      </c>
      <c r="L46" s="272">
        <f>'Hidden Calculations'!L46</f>
        <v>1.4986886474334957</v>
      </c>
      <c r="M46" s="272">
        <f>'Hidden Calculations'!M46</f>
        <v>0</v>
      </c>
      <c r="N46" s="273">
        <f>'Hidden Calculations'!N46</f>
        <v>4.99562882477832</v>
      </c>
      <c r="O46" s="200">
        <f>'Hidden Calculations'!O46</f>
        <v>31.564345483416293</v>
      </c>
      <c r="P46" s="539"/>
    </row>
    <row r="47" spans="1:16" s="12" customFormat="1" ht="79.5" customHeight="1">
      <c r="A47" s="407">
        <f>'3. Characterization'!A47</f>
        <v>37</v>
      </c>
      <c r="B47" s="79" t="str">
        <f>'3. Characterization'!B47</f>
        <v>Intruder Sensors</v>
      </c>
      <c r="C47" s="344" t="str">
        <f>'3. Characterization'!C47</f>
        <v>
Walls/ Fence</v>
      </c>
      <c r="D47" s="344" t="str">
        <f>'3. Characterization'!D47</f>
        <v>Acoustic / 
Shock Wave / 
Audio Discriminator /
Passive Ultrasonic /
Glass Break</v>
      </c>
      <c r="E47" s="344" t="str">
        <f>'3. Characterization'!F47</f>
        <v>Acoustic (passive ultrasonic, high frequency, e.g. 20 to 30 kHz) or shock wave (electric piezo or non-electric piezo, low frequency, e.g., 5 kHz).  Dual systems combine acoustic and shock sensors to reduce nuisance alarms.  </v>
      </c>
      <c r="F47" s="469"/>
      <c r="G47" s="579">
        <f>'Hidden Calculations'!G47</f>
        <v>12.324929971988794</v>
      </c>
      <c r="H47" s="271">
        <f>'Hidden Calculations'!H47</f>
        <v>1.7825311942959003</v>
      </c>
      <c r="I47" s="271">
        <f>'Hidden Calculations'!I47</f>
        <v>5.742296918767507</v>
      </c>
      <c r="J47" s="272">
        <f>'Hidden Calculations'!J47</f>
        <v>6.417112299465241</v>
      </c>
      <c r="K47" s="272">
        <f>'Hidden Calculations'!K47</f>
        <v>8.992131884600976</v>
      </c>
      <c r="L47" s="272">
        <f>'Hidden Calculations'!L47</f>
        <v>3.996503059822655</v>
      </c>
      <c r="M47" s="272">
        <f>'Hidden Calculations'!M47</f>
        <v>0</v>
      </c>
      <c r="N47" s="273">
        <f>'Hidden Calculations'!N47</f>
        <v>4.99562882477832</v>
      </c>
      <c r="O47" s="200">
        <f>'Hidden Calculations'!O47</f>
        <v>35.25900226911842</v>
      </c>
      <c r="P47" s="539"/>
    </row>
    <row r="48" spans="1:16" s="12" customFormat="1" ht="92.25" customHeight="1">
      <c r="A48" s="407">
        <f>'3. Characterization'!A48</f>
        <v>38</v>
      </c>
      <c r="B48" s="79" t="str">
        <f>'3. Characterization'!B48</f>
        <v>Intruder Sensors</v>
      </c>
      <c r="C48" s="344" t="str">
        <f>'3. Characterization'!C48</f>
        <v>
Walls/ Fence</v>
      </c>
      <c r="D48" s="344" t="str">
        <f>'3. Characterization'!D48</f>
        <v>Vibration --
Electro-mechanical
Piezoelectric</v>
      </c>
      <c r="E48" s="344" t="str">
        <f>'3. Characterization'!F48</f>
        <v>Built in or applied to a wall, ceiling, or fence. Sensor types: piezoelectric, and electro-mechanical.  Variations in sensitivity, processor abilities, and sensitivity adjustability. Often used with an outer fence and clear zone prior to intruder sensors to reduce false alarms. </v>
      </c>
      <c r="F48" s="469"/>
      <c r="G48" s="579">
        <f>'Hidden Calculations'!G48</f>
        <v>12.324929971988794</v>
      </c>
      <c r="H48" s="271">
        <f>'Hidden Calculations'!H48</f>
        <v>1.7825311942959003</v>
      </c>
      <c r="I48" s="271">
        <f>'Hidden Calculations'!I48</f>
        <v>5.742296918767507</v>
      </c>
      <c r="J48" s="272">
        <f>'Hidden Calculations'!J48</f>
        <v>6.417112299465241</v>
      </c>
      <c r="K48" s="272">
        <f>'Hidden Calculations'!K48</f>
        <v>8.992131884600976</v>
      </c>
      <c r="L48" s="272">
        <f>'Hidden Calculations'!L48</f>
        <v>3.996503059822655</v>
      </c>
      <c r="M48" s="272">
        <f>'Hidden Calculations'!M48</f>
        <v>0</v>
      </c>
      <c r="N48" s="273">
        <f>'Hidden Calculations'!N48</f>
        <v>4.99562882477832</v>
      </c>
      <c r="O48" s="200">
        <f>'Hidden Calculations'!O48</f>
        <v>35.25900226911842</v>
      </c>
      <c r="P48" s="539"/>
    </row>
    <row r="49" spans="1:16" s="12" customFormat="1" ht="75" customHeight="1">
      <c r="A49" s="407">
        <f>'3. Characterization'!A49</f>
        <v>39</v>
      </c>
      <c r="B49" s="79" t="str">
        <f>'3. Characterization'!B49</f>
        <v>Intruder Sensors</v>
      </c>
      <c r="C49" s="344" t="str">
        <f>'3. Characterization'!C49</f>
        <v>
Walls/ Fence</v>
      </c>
      <c r="D49" s="344" t="str">
        <f>'3. Characterization'!D49</f>
        <v>Vibrations -- Fiber optic</v>
      </c>
      <c r="E49" s="344" t="str">
        <f>'3. Characterization'!F49</f>
        <v>Built in or applied to a wall, ceiling, or fence.  Variations in processor abilities and sensitivity adjustability. Often used with an outer fence and clear zone prior to intruder sensors to reduce false alarms. </v>
      </c>
      <c r="F49" s="469"/>
      <c r="G49" s="579">
        <f>'Hidden Calculations'!G49</f>
        <v>12.324929971988794</v>
      </c>
      <c r="H49" s="271">
        <f>'Hidden Calculations'!H49</f>
        <v>1.7825311942959003</v>
      </c>
      <c r="I49" s="271">
        <f>'Hidden Calculations'!I49</f>
        <v>5.742296918767507</v>
      </c>
      <c r="J49" s="272">
        <f>'Hidden Calculations'!J49</f>
        <v>6.417112299465241</v>
      </c>
      <c r="K49" s="272">
        <f>'Hidden Calculations'!K49</f>
        <v>8.992131884600976</v>
      </c>
      <c r="L49" s="272">
        <f>'Hidden Calculations'!L49</f>
        <v>3.996503059822655</v>
      </c>
      <c r="M49" s="272">
        <f>'Hidden Calculations'!M49</f>
        <v>0</v>
      </c>
      <c r="N49" s="273">
        <f>'Hidden Calculations'!N49</f>
        <v>4.99562882477832</v>
      </c>
      <c r="O49" s="200">
        <f>'Hidden Calculations'!O49</f>
        <v>35.25900226911842</v>
      </c>
      <c r="P49" s="539"/>
    </row>
    <row r="50" spans="1:16" s="12" customFormat="1" ht="69.75" customHeight="1">
      <c r="A50" s="407">
        <f>'3. Characterization'!A50</f>
        <v>40</v>
      </c>
      <c r="B50" s="79" t="str">
        <f>'3. Characterization'!B50</f>
        <v>Intruder Sensors</v>
      </c>
      <c r="C50" s="344" t="str">
        <f>'3. Characterization'!C50</f>
        <v>
Walls/ Fence</v>
      </c>
      <c r="D50" s="344" t="str">
        <f>'3. Characterization'!D50</f>
        <v>Taut Wire = Strain Sensitive Wire</v>
      </c>
      <c r="E50" s="344" t="str">
        <f>'3. Characterization'!F50</f>
        <v>Freestanding or fence-mounted.  Variations in signal processor ability to detect tension changes and in sensitivity adjustability.</v>
      </c>
      <c r="F50" s="469"/>
      <c r="G50" s="579">
        <f>'Hidden Calculations'!G50</f>
        <v>12.324929971988794</v>
      </c>
      <c r="H50" s="271">
        <f>'Hidden Calculations'!H50</f>
        <v>1.7825311942959003</v>
      </c>
      <c r="I50" s="271">
        <f>'Hidden Calculations'!I50</f>
        <v>5.742296918767507</v>
      </c>
      <c r="J50" s="272">
        <f>'Hidden Calculations'!J50</f>
        <v>6.417112299465241</v>
      </c>
      <c r="K50" s="272">
        <f>'Hidden Calculations'!K50</f>
        <v>8.992131884600976</v>
      </c>
      <c r="L50" s="272">
        <f>'Hidden Calculations'!L50</f>
        <v>3.996503059822655</v>
      </c>
      <c r="M50" s="272">
        <f>'Hidden Calculations'!M50</f>
        <v>0</v>
      </c>
      <c r="N50" s="273">
        <f>'Hidden Calculations'!N50</f>
        <v>4.99562882477832</v>
      </c>
      <c r="O50" s="200">
        <f>'Hidden Calculations'!O50</f>
        <v>35.25900226911842</v>
      </c>
      <c r="P50" s="539"/>
    </row>
    <row r="51" spans="1:16" s="12" customFormat="1" ht="69.75" customHeight="1">
      <c r="A51" s="407">
        <f>'3. Characterization'!A51</f>
        <v>41</v>
      </c>
      <c r="B51" s="79" t="str">
        <f>'3. Characterization'!B51</f>
        <v>Intruder Sensors</v>
      </c>
      <c r="C51" s="344" t="str">
        <f>'3. Characterization'!C51</f>
        <v>
Walls/ Fence</v>
      </c>
      <c r="D51" s="344" t="str">
        <f>'3. Characterization'!D51</f>
        <v>Capacitive Cable</v>
      </c>
      <c r="E51" s="344" t="str">
        <f>'3. Characterization'!F51</f>
        <v>Variations in signal processor ability to detect tension changes and in sensitivity adjustability.</v>
      </c>
      <c r="F51" s="469"/>
      <c r="G51" s="579">
        <f>'Hidden Calculations'!G51</f>
        <v>12.324929971988794</v>
      </c>
      <c r="H51" s="271">
        <f>'Hidden Calculations'!H51</f>
        <v>1.7825311942959003</v>
      </c>
      <c r="I51" s="271">
        <f>'Hidden Calculations'!I51</f>
        <v>5.742296918767507</v>
      </c>
      <c r="J51" s="272">
        <f>'Hidden Calculations'!J51</f>
        <v>6.417112299465241</v>
      </c>
      <c r="K51" s="272">
        <f>'Hidden Calculations'!K51</f>
        <v>8.992131884600976</v>
      </c>
      <c r="L51" s="272">
        <f>'Hidden Calculations'!L51</f>
        <v>3.996503059822655</v>
      </c>
      <c r="M51" s="272">
        <f>'Hidden Calculations'!M51</f>
        <v>0</v>
      </c>
      <c r="N51" s="273">
        <f>'Hidden Calculations'!N51</f>
        <v>4.99562882477832</v>
      </c>
      <c r="O51" s="200">
        <f>'Hidden Calculations'!O51</f>
        <v>35.25900226911842</v>
      </c>
      <c r="P51" s="539"/>
    </row>
    <row r="52" spans="1:16" s="12" customFormat="1" ht="75" customHeight="1">
      <c r="A52" s="407">
        <f>'3. Characterization'!A52</f>
        <v>42</v>
      </c>
      <c r="B52" s="79" t="str">
        <f>'3. Characterization'!B52</f>
        <v>Intruder Sensors</v>
      </c>
      <c r="C52" s="344" t="str">
        <f>'3. Characterization'!C52</f>
        <v>
Walls/ Fence</v>
      </c>
      <c r="D52" s="344" t="str">
        <f>'3. Characterization'!D52</f>
        <v>Electric Field = E-field </v>
      </c>
      <c r="E52" s="344" t="str">
        <f>'3. Characterization'!F52</f>
        <v>Stand-alone fence, or mounted on separate posts attached to an existing fence. May be used with a weather station that adjusts E-field sensor sensitivity based on weather conditions.</v>
      </c>
      <c r="F52" s="469"/>
      <c r="G52" s="579">
        <f>'Hidden Calculations'!G52</f>
        <v>12.324929971988794</v>
      </c>
      <c r="H52" s="271">
        <f>'Hidden Calculations'!H52</f>
        <v>1.7825311942959003</v>
      </c>
      <c r="I52" s="271">
        <f>'Hidden Calculations'!I52</f>
        <v>5.742296918767507</v>
      </c>
      <c r="J52" s="272">
        <f>'Hidden Calculations'!J52</f>
        <v>6.417112299465241</v>
      </c>
      <c r="K52" s="272">
        <f>'Hidden Calculations'!K52</f>
        <v>8.992131884600976</v>
      </c>
      <c r="L52" s="272">
        <f>'Hidden Calculations'!L52</f>
        <v>3.996503059822655</v>
      </c>
      <c r="M52" s="272">
        <f>'Hidden Calculations'!M52</f>
        <v>0</v>
      </c>
      <c r="N52" s="273">
        <f>'Hidden Calculations'!N52</f>
        <v>4.99562882477832</v>
      </c>
      <c r="O52" s="200">
        <f>'Hidden Calculations'!O52</f>
        <v>35.25900226911842</v>
      </c>
      <c r="P52" s="539"/>
    </row>
    <row r="53" spans="1:16" s="12" customFormat="1" ht="75" customHeight="1">
      <c r="A53" s="407">
        <f>'3. Characterization'!A53</f>
        <v>43</v>
      </c>
      <c r="B53" s="79" t="str">
        <f>'3. Characterization'!B53</f>
        <v>Intruder Sensors</v>
      </c>
      <c r="C53" s="344" t="str">
        <f>'3. Characterization'!C53</f>
        <v>Volume Sensors -- Motion Detectors</v>
      </c>
      <c r="D53" s="344" t="str">
        <f>'3. Characterization'!D53</f>
        <v>Microwave Sensors (Short-range Radar)</v>
      </c>
      <c r="E53" s="344" t="str">
        <f>'3. Characterization'!F53</f>
        <v>Monostatic (transmitter and received encased on a single housing) or bistatic (transmitter and received are separate units). Dual technology units often include microwave and PIR.</v>
      </c>
      <c r="F53" s="469"/>
      <c r="G53" s="579">
        <f>'Hidden Calculations'!G53</f>
        <v>12.324929971988794</v>
      </c>
      <c r="H53" s="271">
        <f>'Hidden Calculations'!H53</f>
        <v>1.7825311942959003</v>
      </c>
      <c r="I53" s="271">
        <f>'Hidden Calculations'!I53</f>
        <v>5.742296918767507</v>
      </c>
      <c r="J53" s="272">
        <f>'Hidden Calculations'!J53</f>
        <v>9.090909090909092</v>
      </c>
      <c r="K53" s="272">
        <f>'Hidden Calculations'!K53</f>
        <v>8.992131884600976</v>
      </c>
      <c r="L53" s="272">
        <f>'Hidden Calculations'!L53</f>
        <v>3.996503059822655</v>
      </c>
      <c r="M53" s="272">
        <f>'Hidden Calculations'!M53</f>
        <v>0</v>
      </c>
      <c r="N53" s="273">
        <f>'Hidden Calculations'!N53</f>
        <v>4.99562882477832</v>
      </c>
      <c r="O53" s="200">
        <f>'Hidden Calculations'!O53</f>
        <v>37.932799060562274</v>
      </c>
      <c r="P53" s="539"/>
    </row>
    <row r="54" spans="1:16" s="12" customFormat="1" ht="75" customHeight="1">
      <c r="A54" s="407">
        <f>'3. Characterization'!A54</f>
        <v>44</v>
      </c>
      <c r="B54" s="79" t="str">
        <f>'3. Characterization'!B54</f>
        <v>Intruder Sensors</v>
      </c>
      <c r="C54" s="344" t="str">
        <f>'3. Characterization'!C54</f>
        <v>Volume Sensors -- Motion Detectors</v>
      </c>
      <c r="D54" s="344" t="str">
        <f>'3. Characterization'!D54</f>
        <v>Passive Infrared (PIR)
(Heat/ Motion Detectors)</v>
      </c>
      <c r="E54" s="344" t="str">
        <f>'3. Characterization'!F54</f>
        <v>One or two sensors (Quad PIR) in one housing to reduce nuisance alarms.  Sensitivity depends on circuiting design, programs to ignore first movement, etc.  Often used in dual technology systems.</v>
      </c>
      <c r="F54" s="469"/>
      <c r="G54" s="579">
        <f>'Hidden Calculations'!G54</f>
        <v>12.324929971988794</v>
      </c>
      <c r="H54" s="271">
        <f>'Hidden Calculations'!H54</f>
        <v>1.7825311942959003</v>
      </c>
      <c r="I54" s="271">
        <f>'Hidden Calculations'!I54</f>
        <v>5.742296918767507</v>
      </c>
      <c r="J54" s="272">
        <f>'Hidden Calculations'!J54</f>
        <v>9.090909090909092</v>
      </c>
      <c r="K54" s="272">
        <f>'Hidden Calculations'!K54</f>
        <v>8.992131884600976</v>
      </c>
      <c r="L54" s="272">
        <f>'Hidden Calculations'!L54</f>
        <v>3.996503059822655</v>
      </c>
      <c r="M54" s="272">
        <f>'Hidden Calculations'!M54</f>
        <v>0</v>
      </c>
      <c r="N54" s="273">
        <f>'Hidden Calculations'!N54</f>
        <v>4.99562882477832</v>
      </c>
      <c r="O54" s="200">
        <f>'Hidden Calculations'!O54</f>
        <v>37.932799060562274</v>
      </c>
      <c r="P54" s="539"/>
    </row>
    <row r="55" spans="1:16" s="12" customFormat="1" ht="69.75" customHeight="1">
      <c r="A55" s="407">
        <f>'3. Characterization'!A55</f>
        <v>45</v>
      </c>
      <c r="B55" s="79" t="str">
        <f>'3. Characterization'!B55</f>
        <v>Intruder Sensors</v>
      </c>
      <c r="C55" s="344" t="str">
        <f>'3. Characterization'!C55</f>
        <v>Volume Sensors -- Motion Detectors</v>
      </c>
      <c r="D55" s="344" t="str">
        <f>'3. Characterization'!D55</f>
        <v>Scanning Laser (Infrared)</v>
      </c>
      <c r="E55" s="344" t="str">
        <f>'3. Characterization'!F55</f>
        <v>Scanning range from a single plane up to 360 degrees.  System sensitivity depends on signal processing software.</v>
      </c>
      <c r="F55" s="469"/>
      <c r="G55" s="579">
        <f>'Hidden Calculations'!G55</f>
        <v>12.324929971988794</v>
      </c>
      <c r="H55" s="271">
        <f>'Hidden Calculations'!H55</f>
        <v>1.7825311942959003</v>
      </c>
      <c r="I55" s="271">
        <f>'Hidden Calculations'!I55</f>
        <v>5.742296918767507</v>
      </c>
      <c r="J55" s="272">
        <f>'Hidden Calculations'!J55</f>
        <v>9.090909090909092</v>
      </c>
      <c r="K55" s="272">
        <f>'Hidden Calculations'!K55</f>
        <v>10.091170226052206</v>
      </c>
      <c r="L55" s="272">
        <f>'Hidden Calculations'!L55</f>
        <v>4.496065942300487</v>
      </c>
      <c r="M55" s="272">
        <f>'Hidden Calculations'!M55</f>
        <v>0.5994754589733984</v>
      </c>
      <c r="N55" s="273">
        <f>'Hidden Calculations'!N55</f>
        <v>4.99562882477832</v>
      </c>
      <c r="O55" s="200">
        <f>'Hidden Calculations'!O55</f>
        <v>39.0318374020135</v>
      </c>
      <c r="P55" s="539"/>
    </row>
    <row r="56" spans="1:16" s="12" customFormat="1" ht="69.75" customHeight="1">
      <c r="A56" s="407">
        <f>'3. Characterization'!A56</f>
        <v>46</v>
      </c>
      <c r="B56" s="79" t="str">
        <f>'3. Characterization'!B56</f>
        <v>Intruder Sensors</v>
      </c>
      <c r="C56" s="344" t="str">
        <f>'3. Characterization'!C56</f>
        <v>Volume Sensors -- Motion Detectors</v>
      </c>
      <c r="D56" s="344" t="str">
        <f>'3. Characterization'!D56</f>
        <v>Active Infra-Red (IR)
(Beam or Curtain)</v>
      </c>
      <c r="E56" s="344" t="str">
        <f>'3. Characterization'!F56</f>
        <v>Indoor or outdoor, variations in coverage distance and the number of laser lines and their distance apart within the IR "curtain".</v>
      </c>
      <c r="F56" s="469"/>
      <c r="G56" s="579">
        <f>'Hidden Calculations'!G56</f>
        <v>12.324929971988794</v>
      </c>
      <c r="H56" s="271">
        <f>'Hidden Calculations'!H56</f>
        <v>1.7825311942959003</v>
      </c>
      <c r="I56" s="271">
        <f>'Hidden Calculations'!I56</f>
        <v>5.742296918767507</v>
      </c>
      <c r="J56" s="272">
        <f>'Hidden Calculations'!J56</f>
        <v>9.090909090909092</v>
      </c>
      <c r="K56" s="272">
        <f>'Hidden Calculations'!K56</f>
        <v>8.992131884600976</v>
      </c>
      <c r="L56" s="272">
        <f>'Hidden Calculations'!L56</f>
        <v>3.996503059822655</v>
      </c>
      <c r="M56" s="272">
        <f>'Hidden Calculations'!M56</f>
        <v>0</v>
      </c>
      <c r="N56" s="273">
        <f>'Hidden Calculations'!N56</f>
        <v>4.99562882477832</v>
      </c>
      <c r="O56" s="200">
        <f>'Hidden Calculations'!O56</f>
        <v>37.932799060562274</v>
      </c>
      <c r="P56" s="539"/>
    </row>
    <row r="57" spans="1:16" s="12" customFormat="1" ht="69.75" customHeight="1">
      <c r="A57" s="407">
        <f>'3. Characterization'!A57</f>
        <v>47</v>
      </c>
      <c r="B57" s="79" t="str">
        <f>'3. Characterization'!B57</f>
        <v>Intruder Sensors</v>
      </c>
      <c r="C57" s="344" t="str">
        <f>'3. Characterization'!C57</f>
        <v>Volume Sensors -- Motion Detectors</v>
      </c>
      <c r="D57" s="344" t="str">
        <f>'3. Characterization'!D57</f>
        <v>Photo-Electric Eye /
Electric Eye
(Beam or Curtain)</v>
      </c>
      <c r="E57" s="344" t="str">
        <f>'3. Characterization'!F57</f>
        <v>Variations in coverage distance and the number of laser lines and their distance apart within the photo-electric curtain.</v>
      </c>
      <c r="F57" s="469"/>
      <c r="G57" s="579">
        <f>'Hidden Calculations'!G57</f>
        <v>12.324929971988794</v>
      </c>
      <c r="H57" s="271">
        <f>'Hidden Calculations'!H57</f>
        <v>1.7825311942959003</v>
      </c>
      <c r="I57" s="271">
        <f>'Hidden Calculations'!I57</f>
        <v>5.742296918767507</v>
      </c>
      <c r="J57" s="272">
        <f>'Hidden Calculations'!J57</f>
        <v>9.090909090909092</v>
      </c>
      <c r="K57" s="272">
        <f>'Hidden Calculations'!K57</f>
        <v>8.992131884600976</v>
      </c>
      <c r="L57" s="272">
        <f>'Hidden Calculations'!L57</f>
        <v>3.996503059822655</v>
      </c>
      <c r="M57" s="272">
        <f>'Hidden Calculations'!M57</f>
        <v>0</v>
      </c>
      <c r="N57" s="273">
        <f>'Hidden Calculations'!N57</f>
        <v>4.99562882477832</v>
      </c>
      <c r="O57" s="200">
        <f>'Hidden Calculations'!O57</f>
        <v>37.932799060562274</v>
      </c>
      <c r="P57" s="539"/>
    </row>
    <row r="58" spans="1:16" s="12" customFormat="1" ht="69.75" customHeight="1">
      <c r="A58" s="407">
        <f>'3. Characterization'!A58</f>
        <v>48</v>
      </c>
      <c r="B58" s="79" t="str">
        <f>'3. Characterization'!B58</f>
        <v>Intruder Sensors</v>
      </c>
      <c r="C58" s="344" t="str">
        <f>'3. Characterization'!C58</f>
        <v>Volume Sensors -- Motion Detectors</v>
      </c>
      <c r="D58" s="344" t="str">
        <f>'3. Characterization'!D58</f>
        <v>Active Ultrasonic
</v>
      </c>
      <c r="E58" s="344" t="str">
        <f>'3. Characterization'!F58</f>
        <v>Wall or ceiling mounted. Used in tandem with passive IR.</v>
      </c>
      <c r="F58" s="469"/>
      <c r="G58" s="579">
        <f>'Hidden Calculations'!G58</f>
        <v>12.324929971988794</v>
      </c>
      <c r="H58" s="271">
        <f>'Hidden Calculations'!H58</f>
        <v>1.7825311942959003</v>
      </c>
      <c r="I58" s="271">
        <f>'Hidden Calculations'!I58</f>
        <v>5.742296918767507</v>
      </c>
      <c r="J58" s="272">
        <f>'Hidden Calculations'!J58</f>
        <v>9.090909090909092</v>
      </c>
      <c r="K58" s="272">
        <f>'Hidden Calculations'!K58</f>
        <v>8.992131884600976</v>
      </c>
      <c r="L58" s="272">
        <f>'Hidden Calculations'!L58</f>
        <v>3.996503059822655</v>
      </c>
      <c r="M58" s="272">
        <f>'Hidden Calculations'!M58</f>
        <v>0</v>
      </c>
      <c r="N58" s="273">
        <f>'Hidden Calculations'!N58</f>
        <v>4.99562882477832</v>
      </c>
      <c r="O58" s="200">
        <f>'Hidden Calculations'!O58</f>
        <v>37.932799060562274</v>
      </c>
      <c r="P58" s="539"/>
    </row>
    <row r="59" spans="1:16" s="12" customFormat="1" ht="69.75" customHeight="1">
      <c r="A59" s="407">
        <f>'3. Characterization'!A59</f>
        <v>49</v>
      </c>
      <c r="B59" s="79" t="str">
        <f>'3. Characterization'!B59</f>
        <v>Intruder Sensors</v>
      </c>
      <c r="C59" s="344" t="str">
        <f>'3. Characterization'!C59</f>
        <v>Volume Sensors -- Motion Detectors</v>
      </c>
      <c r="D59" s="344" t="str">
        <f>'3. Characterization'!D59</f>
        <v>Dual-Technology
</v>
      </c>
      <c r="E59" s="344" t="str">
        <f>'3. Characterization'!F59</f>
        <v>Common motion detection technologies paired in a single unit include PIR with either microwave or active ultrasonic technologies.  Indoor and outdoor systems.</v>
      </c>
      <c r="F59" s="469"/>
      <c r="G59" s="579">
        <f>'Hidden Calculations'!G59</f>
        <v>12.324929971988794</v>
      </c>
      <c r="H59" s="271">
        <f>'Hidden Calculations'!H59</f>
        <v>1.7825311942959003</v>
      </c>
      <c r="I59" s="271">
        <f>'Hidden Calculations'!I59</f>
        <v>5.742296918767507</v>
      </c>
      <c r="J59" s="272">
        <f>'Hidden Calculations'!J59</f>
        <v>9.090909090909092</v>
      </c>
      <c r="K59" s="272">
        <f>'Hidden Calculations'!K59</f>
        <v>8.992131884600976</v>
      </c>
      <c r="L59" s="272">
        <f>'Hidden Calculations'!L59</f>
        <v>3.996503059822655</v>
      </c>
      <c r="M59" s="272">
        <f>'Hidden Calculations'!M59</f>
        <v>0</v>
      </c>
      <c r="N59" s="273">
        <f>'Hidden Calculations'!N59</f>
        <v>4.99562882477832</v>
      </c>
      <c r="O59" s="200">
        <f>'Hidden Calculations'!O59</f>
        <v>37.932799060562274</v>
      </c>
      <c r="P59" s="539"/>
    </row>
    <row r="60" spans="1:16" s="12" customFormat="1" ht="69.75" customHeight="1">
      <c r="A60" s="407">
        <f>'3. Characterization'!A60</f>
        <v>50</v>
      </c>
      <c r="B60" s="79" t="str">
        <f>'3. Characterization'!B60</f>
        <v>Intruder Sensors</v>
      </c>
      <c r="C60" s="344" t="str">
        <f>'3. Characterization'!C60</f>
        <v>Volume Sensors -- Motion Detectors</v>
      </c>
      <c r="D60" s="344" t="str">
        <f>'3. Characterization'!D60</f>
        <v>Video Motion Detection (VMD)</v>
      </c>
      <c r="E60" s="344" t="str">
        <f>'3. Characterization'!F60</f>
        <v>Color (visible light), Low light level (black-and-white), or infrared.  View changes may trigger alarm. Variable number of channels, may be stand-alone or software on a PC.</v>
      </c>
      <c r="F60" s="469"/>
      <c r="G60" s="579">
        <f>'Hidden Calculations'!G60</f>
        <v>12.324929971988794</v>
      </c>
      <c r="H60" s="271">
        <f>'Hidden Calculations'!H60</f>
        <v>1.7825311942959003</v>
      </c>
      <c r="I60" s="271">
        <f>'Hidden Calculations'!I60</f>
        <v>5.742296918767507</v>
      </c>
      <c r="J60" s="272">
        <f>'Hidden Calculations'!J60</f>
        <v>9.090909090909092</v>
      </c>
      <c r="K60" s="272">
        <f>'Hidden Calculations'!K60</f>
        <v>8.992131884600976</v>
      </c>
      <c r="L60" s="272">
        <f>'Hidden Calculations'!L60</f>
        <v>3.996503059822655</v>
      </c>
      <c r="M60" s="272">
        <f>'Hidden Calculations'!M60</f>
        <v>0</v>
      </c>
      <c r="N60" s="273">
        <f>'Hidden Calculations'!N60</f>
        <v>4.99562882477832</v>
      </c>
      <c r="O60" s="200">
        <f>'Hidden Calculations'!O60</f>
        <v>37.932799060562274</v>
      </c>
      <c r="P60" s="539"/>
    </row>
    <row r="61" spans="1:16" s="12" customFormat="1" ht="69.75" customHeight="1">
      <c r="A61" s="407">
        <f>'3. Characterization'!A61</f>
        <v>51</v>
      </c>
      <c r="B61" s="79" t="str">
        <f>'3. Characterization'!B61</f>
        <v>Intruder Sensors</v>
      </c>
      <c r="C61" s="344" t="str">
        <f>'3. Characterization'!C61</f>
        <v>Volume Sensors -- Motion Detectors</v>
      </c>
      <c r="D61" s="344" t="str">
        <f>'3. Characterization'!D61</f>
        <v>Air Turbulence
(Acoustic Sensor  or RF)</v>
      </c>
      <c r="E61" s="344" t="str">
        <f>'3. Characterization'!F61</f>
        <v>Varied signal processing methods.</v>
      </c>
      <c r="F61" s="469"/>
      <c r="G61" s="579">
        <f>'Hidden Calculations'!G61</f>
        <v>12.324929971988794</v>
      </c>
      <c r="H61" s="271">
        <f>'Hidden Calculations'!H61</f>
        <v>1.7825311942959003</v>
      </c>
      <c r="I61" s="271">
        <f>'Hidden Calculations'!I61</f>
        <v>5.742296918767507</v>
      </c>
      <c r="J61" s="272">
        <f>'Hidden Calculations'!J61</f>
        <v>6.417112299465241</v>
      </c>
      <c r="K61" s="272">
        <f>'Hidden Calculations'!K61</f>
        <v>6.6441863369551655</v>
      </c>
      <c r="L61" s="272">
        <f>'Hidden Calculations'!L61</f>
        <v>0.7493443237167479</v>
      </c>
      <c r="M61" s="272">
        <f>'Hidden Calculations'!M61</f>
        <v>0.8992131884600975</v>
      </c>
      <c r="N61" s="273">
        <f>'Hidden Calculations'!N61</f>
        <v>4.99562882477832</v>
      </c>
      <c r="O61" s="200">
        <f>'Hidden Calculations'!O61</f>
        <v>32.911056721472605</v>
      </c>
      <c r="P61" s="539"/>
    </row>
    <row r="62" spans="1:16" s="12" customFormat="1" ht="69.75" customHeight="1">
      <c r="A62" s="407">
        <f>'3. Characterization'!A62</f>
        <v>52</v>
      </c>
      <c r="B62" s="79" t="str">
        <f>'3. Characterization'!B62</f>
        <v>Intruder Sensors</v>
      </c>
      <c r="C62" s="344" t="str">
        <f>'3. Characterization'!C62</f>
        <v>Buried 
(in ground)</v>
      </c>
      <c r="D62" s="344" t="str">
        <f>'3. Characterization'!D62</f>
        <v>Balanced Pressure Buried Tube/pipe</v>
      </c>
      <c r="E62" s="344" t="str">
        <f>'3. Characterization'!F62</f>
        <v>For monitoring sensitive approach or access areas, and restricted zones.  Several technologies exist.</v>
      </c>
      <c r="F62" s="469"/>
      <c r="G62" s="579">
        <f>'Hidden Calculations'!G62</f>
        <v>12.324929971988794</v>
      </c>
      <c r="H62" s="271">
        <f>'Hidden Calculations'!H62</f>
        <v>1.7825311942959003</v>
      </c>
      <c r="I62" s="271">
        <f>'Hidden Calculations'!I62</f>
        <v>5.742296918767507</v>
      </c>
      <c r="J62" s="272">
        <f>'Hidden Calculations'!J62</f>
        <v>4.2780748663101615</v>
      </c>
      <c r="K62" s="272">
        <f>'Hidden Calculations'!K62</f>
        <v>8.992131884600976</v>
      </c>
      <c r="L62" s="272">
        <f>'Hidden Calculations'!L62</f>
        <v>3.996503059822655</v>
      </c>
      <c r="M62" s="272">
        <f>'Hidden Calculations'!M62</f>
        <v>0</v>
      </c>
      <c r="N62" s="273">
        <f>'Hidden Calculations'!N62</f>
        <v>4.99562882477832</v>
      </c>
      <c r="O62" s="200">
        <f>'Hidden Calculations'!O62</f>
        <v>33.119964835963344</v>
      </c>
      <c r="P62" s="539"/>
    </row>
    <row r="63" spans="1:16" s="12" customFormat="1" ht="69.75" customHeight="1">
      <c r="A63" s="407">
        <f>'3. Characterization'!A63</f>
        <v>53</v>
      </c>
      <c r="B63" s="79" t="str">
        <f>'3. Characterization'!B63</f>
        <v>Intruder Sensors</v>
      </c>
      <c r="C63" s="344" t="str">
        <f>'3. Characterization'!C63</f>
        <v>Buried 
(in ground)</v>
      </c>
      <c r="D63" s="344" t="str">
        <f>'3. Characterization'!D63</f>
        <v>Buried Geophone</v>
      </c>
      <c r="E63" s="344" t="str">
        <f>'3. Characterization'!F63</f>
        <v>Sensitivity depends on sensors and control algorithm ability to compensate for background signals.</v>
      </c>
      <c r="F63" s="469"/>
      <c r="G63" s="579">
        <f>'Hidden Calculations'!G63</f>
        <v>12.324929971988794</v>
      </c>
      <c r="H63" s="271">
        <f>'Hidden Calculations'!H63</f>
        <v>1.7825311942959003</v>
      </c>
      <c r="I63" s="271">
        <f>'Hidden Calculations'!I63</f>
        <v>5.742296918767507</v>
      </c>
      <c r="J63" s="272">
        <f>'Hidden Calculations'!J63</f>
        <v>4.2780748663101615</v>
      </c>
      <c r="K63" s="272">
        <f>'Hidden Calculations'!K63</f>
        <v>8.992131884600976</v>
      </c>
      <c r="L63" s="272">
        <f>'Hidden Calculations'!L63</f>
        <v>3.996503059822655</v>
      </c>
      <c r="M63" s="272">
        <f>'Hidden Calculations'!M63</f>
        <v>0</v>
      </c>
      <c r="N63" s="273">
        <f>'Hidden Calculations'!N63</f>
        <v>4.99562882477832</v>
      </c>
      <c r="O63" s="200">
        <f>'Hidden Calculations'!O63</f>
        <v>33.119964835963344</v>
      </c>
      <c r="P63" s="539"/>
    </row>
    <row r="64" spans="1:16" s="12" customFormat="1" ht="69.75" customHeight="1">
      <c r="A64" s="407">
        <f>'3. Characterization'!A64</f>
        <v>54</v>
      </c>
      <c r="B64" s="79" t="str">
        <f>'3. Characterization'!B64</f>
        <v>Intruder Sensors</v>
      </c>
      <c r="C64" s="344" t="str">
        <f>'3. Characterization'!C64</f>
        <v>Buried 
(in ground)</v>
      </c>
      <c r="D64" s="344" t="str">
        <f>'3. Characterization'!D64</f>
        <v>Fiber Optic</v>
      </c>
      <c r="E64" s="344" t="str">
        <f>'3. Characterization'!F64</f>
        <v>Sensitivity depends on sensors and control algorithm ability to compensate for background signals.</v>
      </c>
      <c r="F64" s="469"/>
      <c r="G64" s="579">
        <f>'Hidden Calculations'!G64</f>
        <v>12.324929971988794</v>
      </c>
      <c r="H64" s="271">
        <f>'Hidden Calculations'!H64</f>
        <v>1.7825311942959003</v>
      </c>
      <c r="I64" s="271">
        <f>'Hidden Calculations'!I64</f>
        <v>5.742296918767507</v>
      </c>
      <c r="J64" s="272">
        <f>'Hidden Calculations'!J64</f>
        <v>4.2780748663101615</v>
      </c>
      <c r="K64" s="272">
        <f>'Hidden Calculations'!K64</f>
        <v>8.992131884600976</v>
      </c>
      <c r="L64" s="272">
        <f>'Hidden Calculations'!L64</f>
        <v>3.996503059822655</v>
      </c>
      <c r="M64" s="272">
        <f>'Hidden Calculations'!M64</f>
        <v>0</v>
      </c>
      <c r="N64" s="273">
        <f>'Hidden Calculations'!N64</f>
        <v>4.99562882477832</v>
      </c>
      <c r="O64" s="200">
        <f>'Hidden Calculations'!O64</f>
        <v>33.119964835963344</v>
      </c>
      <c r="P64" s="539"/>
    </row>
    <row r="65" spans="1:16" s="12" customFormat="1" ht="69.75" customHeight="1">
      <c r="A65" s="407">
        <f>'3. Characterization'!A65</f>
        <v>55</v>
      </c>
      <c r="B65" s="79" t="str">
        <f>'3. Characterization'!B65</f>
        <v>Intruder Sensors</v>
      </c>
      <c r="C65" s="344" t="str">
        <f>'3. Characterization'!C65</f>
        <v>Buried 
(in ground)</v>
      </c>
      <c r="D65" s="344" t="str">
        <f>'3. Characterization'!D65</f>
        <v>Coaxial Cable =
Ported Coax Line =
Capacitive Cable</v>
      </c>
      <c r="E65" s="344" t="str">
        <f>'3. Characterization'!F65</f>
        <v>Uses continuous wave or pulsed sensors.  Sensitivity depends on sensors and processor ability to compensate for background signals.  Cable placement and soil density affect zone covered.</v>
      </c>
      <c r="F65" s="469"/>
      <c r="G65" s="579">
        <f>'Hidden Calculations'!G65</f>
        <v>12.324929971988794</v>
      </c>
      <c r="H65" s="271">
        <f>'Hidden Calculations'!H65</f>
        <v>1.7825311942959003</v>
      </c>
      <c r="I65" s="271">
        <f>'Hidden Calculations'!I65</f>
        <v>5.742296918767507</v>
      </c>
      <c r="J65" s="272">
        <f>'Hidden Calculations'!J65</f>
        <v>4.2780748663101615</v>
      </c>
      <c r="K65" s="272">
        <f>'Hidden Calculations'!K65</f>
        <v>8.992131884600976</v>
      </c>
      <c r="L65" s="272">
        <f>'Hidden Calculations'!L65</f>
        <v>3.996503059822655</v>
      </c>
      <c r="M65" s="272">
        <f>'Hidden Calculations'!M65</f>
        <v>0</v>
      </c>
      <c r="N65" s="273">
        <f>'Hidden Calculations'!N65</f>
        <v>4.99562882477832</v>
      </c>
      <c r="O65" s="200">
        <f>'Hidden Calculations'!O65</f>
        <v>33.119964835963344</v>
      </c>
      <c r="P65" s="539"/>
    </row>
    <row r="66" spans="1:16" s="1" customFormat="1" ht="69.75" customHeight="1">
      <c r="A66" s="408">
        <f>'3. Characterization'!A66</f>
        <v>56</v>
      </c>
      <c r="B66" s="99" t="str">
        <f>'3. Characterization'!B66</f>
        <v>Monitoring Technology
</v>
      </c>
      <c r="C66" s="345" t="str">
        <f>'3. Characterization'!C66</f>
        <v>Lighting
</v>
      </c>
      <c r="D66" s="345" t="str">
        <f>'3. Characterization'!D66</f>
        <v>Spot/ Zone Lighting
</v>
      </c>
      <c r="E66" s="345" t="str">
        <f>'3. Characterization'!F66</f>
        <v>Incandescent, tungsten halogen, or fluorescent systems.  Reflectors for spot lights and flood lighting.  May be triggered by a motion detector.</v>
      </c>
      <c r="F66" s="469"/>
      <c r="G66" s="580">
        <f>'Hidden Calculations'!G66</f>
        <v>7.282913165266105</v>
      </c>
      <c r="H66" s="275">
        <f>'Hidden Calculations'!H66</f>
        <v>6.238859180035652</v>
      </c>
      <c r="I66" s="275">
        <f>'Hidden Calculations'!I66</f>
        <v>3.0812324929971986</v>
      </c>
      <c r="J66" s="276">
        <f>'Hidden Calculations'!J66</f>
        <v>15.77540106951872</v>
      </c>
      <c r="K66" s="276">
        <f>'Hidden Calculations'!K66</f>
        <v>5.994754589733984</v>
      </c>
      <c r="L66" s="276">
        <f>'Hidden Calculations'!L66</f>
        <v>1.9982515299113275</v>
      </c>
      <c r="M66" s="276">
        <f>'Hidden Calculations'!M66</f>
        <v>1.498688647433496</v>
      </c>
      <c r="N66" s="277">
        <f>'Hidden Calculations'!N66</f>
        <v>2.49781441238916</v>
      </c>
      <c r="O66" s="203">
        <f>'Hidden Calculations'!O66</f>
        <v>38.373160497551666</v>
      </c>
      <c r="P66" s="540"/>
    </row>
    <row r="67" spans="1:16" s="1" customFormat="1" ht="69.75" customHeight="1">
      <c r="A67" s="408">
        <f>'3. Characterization'!A67</f>
        <v>57</v>
      </c>
      <c r="B67" s="99" t="str">
        <f>'3. Characterization'!B67</f>
        <v>Monitoring Technology
</v>
      </c>
      <c r="C67" s="345" t="str">
        <f>'3. Characterization'!C67</f>
        <v>Lighting
</v>
      </c>
      <c r="D67" s="345" t="str">
        <f>'3. Characterization'!D67</f>
        <v>Wide-Area Lighting
</v>
      </c>
      <c r="E67" s="345" t="str">
        <f>'3. Characterization'!F67</f>
        <v>Metal halide, high pressure sodium, or low pressure sodium systems.  </v>
      </c>
      <c r="F67" s="469"/>
      <c r="G67" s="580">
        <f>'Hidden Calculations'!G67</f>
        <v>7.282913165266105</v>
      </c>
      <c r="H67" s="275">
        <f>'Hidden Calculations'!H67</f>
        <v>6.238859180035652</v>
      </c>
      <c r="I67" s="275">
        <f>'Hidden Calculations'!I67</f>
        <v>3.0812324929971986</v>
      </c>
      <c r="J67" s="276">
        <f>'Hidden Calculations'!J67</f>
        <v>15.77540106951872</v>
      </c>
      <c r="K67" s="276">
        <f>'Hidden Calculations'!K67</f>
        <v>5.994754589733984</v>
      </c>
      <c r="L67" s="276">
        <f>'Hidden Calculations'!L67</f>
        <v>1.9982515299113275</v>
      </c>
      <c r="M67" s="276">
        <f>'Hidden Calculations'!M67</f>
        <v>1.498688647433496</v>
      </c>
      <c r="N67" s="277">
        <f>'Hidden Calculations'!N67</f>
        <v>2.49781441238916</v>
      </c>
      <c r="O67" s="203">
        <f>'Hidden Calculations'!O67</f>
        <v>38.373160497551666</v>
      </c>
      <c r="P67" s="540"/>
    </row>
    <row r="68" spans="1:16" s="1" customFormat="1" ht="69.75" customHeight="1">
      <c r="A68" s="408">
        <f>'3. Characterization'!A68</f>
        <v>58</v>
      </c>
      <c r="B68" s="99" t="str">
        <f>'3. Characterization'!B68</f>
        <v>Monitoring Technology
</v>
      </c>
      <c r="C68" s="345" t="str">
        <f>'3. Characterization'!C68</f>
        <v>Lighting
</v>
      </c>
      <c r="D68" s="345" t="str">
        <f>'3. Characterization'!D68</f>
        <v>Infrared (IR) lights</v>
      </c>
      <c r="E68" s="345" t="str">
        <f>'3. Characterization'!F68</f>
        <v>Used with CCTV in dark areas.  IR lights and CCTV may be triggered by a motion detector. </v>
      </c>
      <c r="F68" s="469"/>
      <c r="G68" s="580">
        <f>'Hidden Calculations'!G68</f>
        <v>7.282913165266105</v>
      </c>
      <c r="H68" s="275">
        <f>'Hidden Calculations'!H68</f>
        <v>6.238859180035652</v>
      </c>
      <c r="I68" s="275">
        <f>'Hidden Calculations'!I68</f>
        <v>3.0812324929971986</v>
      </c>
      <c r="J68" s="276">
        <f>'Hidden Calculations'!J68</f>
        <v>15.77540106951872</v>
      </c>
      <c r="K68" s="276">
        <f>'Hidden Calculations'!K68</f>
        <v>5.994754589733984</v>
      </c>
      <c r="L68" s="276">
        <f>'Hidden Calculations'!L68</f>
        <v>1.9982515299113275</v>
      </c>
      <c r="M68" s="276">
        <f>'Hidden Calculations'!M68</f>
        <v>1.498688647433496</v>
      </c>
      <c r="N68" s="277">
        <f>'Hidden Calculations'!N68</f>
        <v>2.49781441238916</v>
      </c>
      <c r="O68" s="203">
        <f>'Hidden Calculations'!O68</f>
        <v>38.373160497551666</v>
      </c>
      <c r="P68" s="540"/>
    </row>
    <row r="69" spans="1:16" s="1" customFormat="1" ht="69.75" customHeight="1">
      <c r="A69" s="408">
        <f>'3. Characterization'!A69</f>
        <v>59</v>
      </c>
      <c r="B69" s="99" t="str">
        <f>'3. Characterization'!B69</f>
        <v>Monitoring Technology
</v>
      </c>
      <c r="C69" s="345" t="str">
        <f>'3. Characterization'!C69</f>
        <v>CCTV / Video Camera
</v>
      </c>
      <c r="D69" s="345" t="str">
        <f>'3. Characterization'!D69</f>
        <v>Black &amp; white
(Low Light Levels)</v>
      </c>
      <c r="E69" s="345" t="str">
        <f>'3. Characterization'!F69</f>
        <v>Variations in field of view, zoom, pan, and tilt capability.  Image intensifiers for low light conditions.  Reflective mirrors to see around obstacles. For outdoor use: wiper/ washer system, and heater/ cooler.</v>
      </c>
      <c r="F69" s="469"/>
      <c r="G69" s="580">
        <f>'Hidden Calculations'!G69</f>
        <v>9.523809523809522</v>
      </c>
      <c r="H69" s="275">
        <f>'Hidden Calculations'!H69</f>
        <v>7.130124777183601</v>
      </c>
      <c r="I69" s="275">
        <f>'Hidden Calculations'!I69</f>
        <v>5.882352941176471</v>
      </c>
      <c r="J69" s="276">
        <f>'Hidden Calculations'!J69</f>
        <v>15.77540106951872</v>
      </c>
      <c r="K69" s="276">
        <f>'Hidden Calculations'!K69</f>
        <v>17.98426376920195</v>
      </c>
      <c r="L69" s="276">
        <f>'Hidden Calculations'!L69</f>
        <v>5.994754589733981</v>
      </c>
      <c r="M69" s="276">
        <f>'Hidden Calculations'!M69</f>
        <v>4.496065942300487</v>
      </c>
      <c r="N69" s="277">
        <f>'Hidden Calculations'!N69</f>
        <v>7.493443237167479</v>
      </c>
      <c r="O69" s="203">
        <f>'Hidden Calculations'!O69</f>
        <v>56.29595208089026</v>
      </c>
      <c r="P69" s="540"/>
    </row>
    <row r="70" spans="1:16" s="1" customFormat="1" ht="69.75" customHeight="1">
      <c r="A70" s="408">
        <f>'3. Characterization'!A70</f>
        <v>60</v>
      </c>
      <c r="B70" s="99" t="str">
        <f>'3. Characterization'!B70</f>
        <v>Monitoring Technology
</v>
      </c>
      <c r="C70" s="345" t="str">
        <f>'3. Characterization'!C70</f>
        <v>CCTV / Video Camera
</v>
      </c>
      <c r="D70" s="345" t="str">
        <f>'3. Characterization'!D70</f>
        <v>Color
</v>
      </c>
      <c r="E70" s="345" t="str">
        <f>'3. Characterization'!F70</f>
        <v>Variations in field of view, zoom, pan, and tilt capability.  Image intensifiers for low light conditions.  Reflective mirrors to see around obstacles. For outdoor use: wiper/ washer system, and heater/ cooler.</v>
      </c>
      <c r="F70" s="469"/>
      <c r="G70" s="580">
        <f>'Hidden Calculations'!G70</f>
        <v>9.523809523809522</v>
      </c>
      <c r="H70" s="275">
        <f>'Hidden Calculations'!H70</f>
        <v>7.130124777183601</v>
      </c>
      <c r="I70" s="275">
        <f>'Hidden Calculations'!I70</f>
        <v>5.882352941176471</v>
      </c>
      <c r="J70" s="276">
        <f>'Hidden Calculations'!J70</f>
        <v>15.77540106951872</v>
      </c>
      <c r="K70" s="276">
        <f>'Hidden Calculations'!K70</f>
        <v>17.98426376920195</v>
      </c>
      <c r="L70" s="276">
        <f>'Hidden Calculations'!L70</f>
        <v>5.994754589733981</v>
      </c>
      <c r="M70" s="276">
        <f>'Hidden Calculations'!M70</f>
        <v>4.496065942300487</v>
      </c>
      <c r="N70" s="277">
        <f>'Hidden Calculations'!N70</f>
        <v>7.493443237167479</v>
      </c>
      <c r="O70" s="203">
        <f>'Hidden Calculations'!O70</f>
        <v>56.29595208089026</v>
      </c>
      <c r="P70" s="540"/>
    </row>
    <row r="71" spans="1:16" s="1" customFormat="1" ht="69.75" customHeight="1">
      <c r="A71" s="408">
        <f>'3. Characterization'!A71</f>
        <v>61</v>
      </c>
      <c r="B71" s="99" t="str">
        <f>'3. Characterization'!B71</f>
        <v>Monitoring Technology
</v>
      </c>
      <c r="C71" s="345" t="str">
        <f>'3. Characterization'!C71</f>
        <v>CCTV / Video Camera
</v>
      </c>
      <c r="D71" s="345" t="str">
        <f>'3. Characterization'!D71</f>
        <v>Convertible
(B&amp;W and Color)</v>
      </c>
      <c r="E71" s="345" t="str">
        <f>'3. Characterization'!F71</f>
        <v>Variations in field of view, zoom, pan, and tilt capability.  Image intensifiers for low light conditions.  Reflective mirrors to see around obstacles. For outdoor use: wiper/ washer system, and heater/ cooler.</v>
      </c>
      <c r="F71" s="469"/>
      <c r="G71" s="580">
        <f>'Hidden Calculations'!G71</f>
        <v>9.523809523809522</v>
      </c>
      <c r="H71" s="275">
        <f>'Hidden Calculations'!H71</f>
        <v>7.130124777183601</v>
      </c>
      <c r="I71" s="275">
        <f>'Hidden Calculations'!I71</f>
        <v>5.882352941176471</v>
      </c>
      <c r="J71" s="276">
        <f>'Hidden Calculations'!J71</f>
        <v>15.77540106951872</v>
      </c>
      <c r="K71" s="276">
        <f>'Hidden Calculations'!K71</f>
        <v>17.98426376920195</v>
      </c>
      <c r="L71" s="276">
        <f>'Hidden Calculations'!L71</f>
        <v>5.994754589733981</v>
      </c>
      <c r="M71" s="276">
        <f>'Hidden Calculations'!M71</f>
        <v>4.496065942300487</v>
      </c>
      <c r="N71" s="277">
        <f>'Hidden Calculations'!N71</f>
        <v>7.493443237167479</v>
      </c>
      <c r="O71" s="203">
        <f>'Hidden Calculations'!O71</f>
        <v>56.29595208089026</v>
      </c>
      <c r="P71" s="540"/>
    </row>
    <row r="72" spans="1:16" s="1" customFormat="1" ht="69.75" customHeight="1">
      <c r="A72" s="408">
        <f>'3. Characterization'!A72</f>
        <v>62</v>
      </c>
      <c r="B72" s="99" t="str">
        <f>'3. Characterization'!B72</f>
        <v>Monitoring Technology
</v>
      </c>
      <c r="C72" s="345" t="str">
        <f>'3. Characterization'!C72</f>
        <v>CCTV / Video Recorder</v>
      </c>
      <c r="D72" s="345" t="str">
        <f>'3. Characterization'!D72</f>
        <v>Analog / VHS</v>
      </c>
      <c r="E72" s="345" t="str">
        <f>'3. Characterization'!F72</f>
        <v>Real-time and time-lapse recorders. Variations in VHS tape resolution. May have remote control device.  May be triggered by a motion detector.</v>
      </c>
      <c r="F72" s="469"/>
      <c r="G72" s="580">
        <f>'Hidden Calculations'!G72</f>
        <v>9.523809523809522</v>
      </c>
      <c r="H72" s="275">
        <f>'Hidden Calculations'!H72</f>
        <v>7.130124777183601</v>
      </c>
      <c r="I72" s="275">
        <f>'Hidden Calculations'!I72</f>
        <v>5.882352941176471</v>
      </c>
      <c r="J72" s="276">
        <f>'Hidden Calculations'!J72</f>
        <v>15.77540106951872</v>
      </c>
      <c r="K72" s="276">
        <f>'Hidden Calculations'!K72</f>
        <v>17.98426376920195</v>
      </c>
      <c r="L72" s="276">
        <f>'Hidden Calculations'!L72</f>
        <v>5.994754589733981</v>
      </c>
      <c r="M72" s="276">
        <f>'Hidden Calculations'!M72</f>
        <v>4.496065942300487</v>
      </c>
      <c r="N72" s="277">
        <f>'Hidden Calculations'!N72</f>
        <v>7.493443237167479</v>
      </c>
      <c r="O72" s="203">
        <f>'Hidden Calculations'!O72</f>
        <v>56.29595208089026</v>
      </c>
      <c r="P72" s="540"/>
    </row>
    <row r="73" spans="1:16" s="1" customFormat="1" ht="69.75" customHeight="1">
      <c r="A73" s="408">
        <f>'3. Characterization'!A73</f>
        <v>63</v>
      </c>
      <c r="B73" s="99" t="str">
        <f>'3. Characterization'!B73</f>
        <v>Monitoring Technology
</v>
      </c>
      <c r="C73" s="345" t="str">
        <f>'3. Characterization'!C73</f>
        <v>CCTV / Video Recorder</v>
      </c>
      <c r="D73" s="345" t="str">
        <f>'3. Characterization'!D73</f>
        <v>Digital / DVD</v>
      </c>
      <c r="E73" s="345" t="str">
        <f>'3. Characterization'!F73</f>
        <v>Varied resolution and compression formats. Continous real-time or event recorders which may have audio capability.</v>
      </c>
      <c r="F73" s="469"/>
      <c r="G73" s="580">
        <f>'Hidden Calculations'!G73</f>
        <v>9.523809523809522</v>
      </c>
      <c r="H73" s="275">
        <f>'Hidden Calculations'!H73</f>
        <v>7.130124777183601</v>
      </c>
      <c r="I73" s="275">
        <f>'Hidden Calculations'!I73</f>
        <v>5.882352941176471</v>
      </c>
      <c r="J73" s="276">
        <f>'Hidden Calculations'!J73</f>
        <v>15.77540106951872</v>
      </c>
      <c r="K73" s="276">
        <f>'Hidden Calculations'!K73</f>
        <v>17.98426376920195</v>
      </c>
      <c r="L73" s="276">
        <f>'Hidden Calculations'!L73</f>
        <v>5.994754589733981</v>
      </c>
      <c r="M73" s="276">
        <f>'Hidden Calculations'!M73</f>
        <v>4.496065942300487</v>
      </c>
      <c r="N73" s="277">
        <f>'Hidden Calculations'!N73</f>
        <v>7.493443237167479</v>
      </c>
      <c r="O73" s="203">
        <f>'Hidden Calculations'!O73</f>
        <v>56.29595208089026</v>
      </c>
      <c r="P73" s="540"/>
    </row>
    <row r="74" spans="1:16" s="1" customFormat="1" ht="69.75" customHeight="1">
      <c r="A74" s="408">
        <f>'3. Characterization'!A74</f>
        <v>64</v>
      </c>
      <c r="B74" s="99" t="str">
        <f>'3. Characterization'!B74</f>
        <v>Monitoring Technology
</v>
      </c>
      <c r="C74" s="345" t="str">
        <f>'3. Characterization'!C74</f>
        <v>CCTV / Video Analysis
</v>
      </c>
      <c r="D74" s="345" t="str">
        <f>'3. Characterization'!D74</f>
        <v>guard </v>
      </c>
      <c r="E74" s="345" t="str">
        <f>'3. Characterization'!F74</f>
        <v>Number of guards on duty, duration of viewing shift, etc.</v>
      </c>
      <c r="F74" s="469"/>
      <c r="G74" s="580">
        <f>'Hidden Calculations'!G74</f>
        <v>9.523809523809522</v>
      </c>
      <c r="H74" s="275">
        <f>'Hidden Calculations'!H74</f>
        <v>7.130124777183601</v>
      </c>
      <c r="I74" s="275">
        <f>'Hidden Calculations'!I74</f>
        <v>5.882352941176471</v>
      </c>
      <c r="J74" s="276">
        <f>'Hidden Calculations'!J74</f>
        <v>15.77540106951872</v>
      </c>
      <c r="K74" s="276">
        <f>'Hidden Calculations'!K74</f>
        <v>17.98426376920195</v>
      </c>
      <c r="L74" s="276">
        <f>'Hidden Calculations'!L74</f>
        <v>5.994754589733981</v>
      </c>
      <c r="M74" s="276">
        <f>'Hidden Calculations'!M74</f>
        <v>4.496065942300487</v>
      </c>
      <c r="N74" s="277">
        <f>'Hidden Calculations'!N74</f>
        <v>7.493443237167479</v>
      </c>
      <c r="O74" s="203">
        <f>'Hidden Calculations'!O74</f>
        <v>56.29595208089026</v>
      </c>
      <c r="P74" s="540"/>
    </row>
    <row r="75" spans="1:16" s="1" customFormat="1" ht="69.75" customHeight="1">
      <c r="A75" s="408">
        <f>'3. Characterization'!A75</f>
        <v>65</v>
      </c>
      <c r="B75" s="99" t="str">
        <f>'3. Characterization'!B75</f>
        <v>Monitoring Technology
</v>
      </c>
      <c r="C75" s="345" t="str">
        <f>'3. Characterization'!C75</f>
        <v>CCTV / Video Analysis
</v>
      </c>
      <c r="D75" s="345" t="str">
        <f>'3. Characterization'!D75</f>
        <v>computer</v>
      </c>
      <c r="E75" s="345" t="str">
        <f>'3. Characterization'!F75</f>
        <v>Variations in the ability to separate background/ normal images from  unusual images.</v>
      </c>
      <c r="F75" s="469"/>
      <c r="G75" s="580">
        <f>'Hidden Calculations'!G75</f>
        <v>9.523809523809522</v>
      </c>
      <c r="H75" s="275">
        <f>'Hidden Calculations'!H75</f>
        <v>7.130124777183601</v>
      </c>
      <c r="I75" s="275">
        <f>'Hidden Calculations'!I75</f>
        <v>5.882352941176471</v>
      </c>
      <c r="J75" s="276">
        <f>'Hidden Calculations'!J75</f>
        <v>15.77540106951872</v>
      </c>
      <c r="K75" s="276">
        <f>'Hidden Calculations'!K75</f>
        <v>17.98426376920195</v>
      </c>
      <c r="L75" s="276">
        <f>'Hidden Calculations'!L75</f>
        <v>5.994754589733981</v>
      </c>
      <c r="M75" s="276">
        <f>'Hidden Calculations'!M75</f>
        <v>4.496065942300487</v>
      </c>
      <c r="N75" s="277">
        <f>'Hidden Calculations'!N75</f>
        <v>7.493443237167479</v>
      </c>
      <c r="O75" s="203">
        <f>'Hidden Calculations'!O75</f>
        <v>56.29595208089026</v>
      </c>
      <c r="P75" s="540"/>
    </row>
    <row r="76" spans="1:16" ht="69.75" customHeight="1">
      <c r="A76" s="413">
        <f>'3. Characterization'!A76</f>
        <v>66</v>
      </c>
      <c r="B76" s="398" t="str">
        <f>'3. Characterization'!B76</f>
        <v>Procedural / Low Cost</v>
      </c>
      <c r="C76" s="399" t="str">
        <f>'3. Characterization'!C76</f>
        <v>Procedural / Low Cost</v>
      </c>
      <c r="D76" s="399" t="str">
        <f>'3. Characterization'!D76</f>
        <v>Vary procedures to reduce certainty of expected patterns</v>
      </c>
      <c r="E76" s="399" t="str">
        <f>'3. Characterization'!F76</f>
        <v>Randomly alter procedures such as passenger processing, cargo handling, time intervals, sequences, etc.</v>
      </c>
      <c r="F76" s="469"/>
      <c r="G76" s="581">
        <f>'Hidden Calculations'!G76</f>
        <v>8.96358543417367</v>
      </c>
      <c r="H76" s="279">
        <f>'Hidden Calculations'!H76</f>
        <v>-3.5650623885918007</v>
      </c>
      <c r="I76" s="279">
        <f>'Hidden Calculations'!I76</f>
        <v>1.680672268907563</v>
      </c>
      <c r="J76" s="280">
        <f>'Hidden Calculations'!J76</f>
        <v>9.090909090909092</v>
      </c>
      <c r="K76" s="280">
        <f>'Hidden Calculations'!K76</f>
        <v>13.887848132883727</v>
      </c>
      <c r="L76" s="280">
        <f>'Hidden Calculations'!L76</f>
        <v>4.9956288247783185</v>
      </c>
      <c r="M76" s="280">
        <f>'Hidden Calculations'!M76</f>
        <v>3.8965904833270892</v>
      </c>
      <c r="N76" s="281">
        <f>'Hidden Calculations'!N76</f>
        <v>4.99562882477832</v>
      </c>
      <c r="O76" s="206">
        <f>'Hidden Calculations'!O76</f>
        <v>30.05795253828225</v>
      </c>
      <c r="P76" s="541"/>
    </row>
    <row r="77" spans="1:16" ht="69.75" customHeight="1">
      <c r="A77" s="413">
        <f>'3. Characterization'!A77</f>
        <v>67</v>
      </c>
      <c r="B77" s="398" t="str">
        <f>'3. Characterization'!B77</f>
        <v>Procedural / Low Cost</v>
      </c>
      <c r="C77" s="399" t="str">
        <f>'3. Characterization'!C77</f>
        <v>Procedural / Low Cost</v>
      </c>
      <c r="D77" s="399" t="str">
        <f>'3. Characterization'!D77</f>
        <v>Simulate / fake security measures</v>
      </c>
      <c r="E77" s="399" t="str">
        <f>'3. Characterization'!F77</f>
        <v>Exaggerate security measures e.g., deploy more camera housings than cameras, use "untrained" K9 units, park police cars on premises, etc. </v>
      </c>
      <c r="F77" s="469"/>
      <c r="G77" s="581">
        <f>'Hidden Calculations'!G77</f>
        <v>5.602240896358543</v>
      </c>
      <c r="H77" s="279">
        <f>'Hidden Calculations'!H77</f>
        <v>1.7825311942959003</v>
      </c>
      <c r="I77" s="279">
        <f>'Hidden Calculations'!I77</f>
        <v>4.061624649859944</v>
      </c>
      <c r="J77" s="280">
        <f>'Hidden Calculations'!J77</f>
        <v>15.77540106951872</v>
      </c>
      <c r="K77" s="280">
        <f>'Hidden Calculations'!K77</f>
        <v>13.388285250405897</v>
      </c>
      <c r="L77" s="280">
        <f>'Hidden Calculations'!L77</f>
        <v>4.496065942300487</v>
      </c>
      <c r="M77" s="280">
        <f>'Hidden Calculations'!M77</f>
        <v>3.8965904833270892</v>
      </c>
      <c r="N77" s="281">
        <f>'Hidden Calculations'!N77</f>
        <v>4.99562882477832</v>
      </c>
      <c r="O77" s="206">
        <f>'Hidden Calculations'!O77</f>
        <v>40.61008306043901</v>
      </c>
      <c r="P77" s="541"/>
    </row>
    <row r="78" spans="1:16" ht="75" customHeight="1">
      <c r="A78" s="413">
        <f>'3. Characterization'!A78</f>
        <v>68</v>
      </c>
      <c r="B78" s="398" t="str">
        <f>'3. Characterization'!B78</f>
        <v>Procedural / Low Cost</v>
      </c>
      <c r="C78" s="399" t="str">
        <f>'3. Characterization'!C78</f>
        <v>Procedural / Low Cost</v>
      </c>
      <c r="D78" s="399" t="str">
        <f>'3. Characterization'!D78</f>
        <v>Vary equipment locations to reduce certainty of expected patterns</v>
      </c>
      <c r="E78" s="399" t="str">
        <f>'3. Characterization'!F78</f>
        <v>Random physical, operational, administrative changes, e.g., move guard house, cameras, lights, change routes and passes (e.g., under bridges, near shore, etc.).</v>
      </c>
      <c r="F78" s="469"/>
      <c r="G78" s="581">
        <f>'Hidden Calculations'!G78</f>
        <v>11.204481792717086</v>
      </c>
      <c r="H78" s="279">
        <f>'Hidden Calculations'!H78</f>
        <v>0.8912655971479502</v>
      </c>
      <c r="I78" s="279">
        <f>'Hidden Calculations'!I78</f>
        <v>3.7815126050420167</v>
      </c>
      <c r="J78" s="280">
        <f>'Hidden Calculations'!J78</f>
        <v>14.70588235294118</v>
      </c>
      <c r="K78" s="280">
        <f>'Hidden Calculations'!K78</f>
        <v>13.388285250405897</v>
      </c>
      <c r="L78" s="280">
        <f>'Hidden Calculations'!L78</f>
        <v>4.496065942300487</v>
      </c>
      <c r="M78" s="280">
        <f>'Hidden Calculations'!M78</f>
        <v>3.8965904833270892</v>
      </c>
      <c r="N78" s="281">
        <f>'Hidden Calculations'!N78</f>
        <v>4.99562882477832</v>
      </c>
      <c r="O78" s="206">
        <f>'Hidden Calculations'!O78</f>
        <v>43.971427598254124</v>
      </c>
      <c r="P78" s="541"/>
    </row>
    <row r="79" spans="1:16" ht="75" customHeight="1">
      <c r="A79" s="413">
        <f>'3. Characterization'!A79</f>
        <v>69</v>
      </c>
      <c r="B79" s="398" t="str">
        <f>'3. Characterization'!B79</f>
        <v>Procedural / Low Cost</v>
      </c>
      <c r="C79" s="399" t="str">
        <f>'3. Characterization'!C79</f>
        <v>Procedural / Low Cost</v>
      </c>
      <c r="D79" s="399" t="str">
        <f>'3. Characterization'!D79</f>
        <v>Public communication of security</v>
      </c>
      <c r="E79" s="399" t="str">
        <f>'3. Characterization'!F79</f>
        <v>Communicate that sensitive areas and targets are well secured and detection systems are in place. Disclosed measures may be or may not be real.  (All real measures should not be disclosed.)</v>
      </c>
      <c r="F79" s="469"/>
      <c r="G79" s="581">
        <f>'Hidden Calculations'!G79</f>
        <v>8.403361344537815</v>
      </c>
      <c r="H79" s="279">
        <f>'Hidden Calculations'!H79</f>
        <v>5.3475935828877015</v>
      </c>
      <c r="I79" s="279">
        <f>'Hidden Calculations'!I79</f>
        <v>1.4005602240896358</v>
      </c>
      <c r="J79" s="280">
        <f>'Hidden Calculations'!J79</f>
        <v>15.24064171122995</v>
      </c>
      <c r="K79" s="280">
        <f>'Hidden Calculations'!K79</f>
        <v>15.886099662795054</v>
      </c>
      <c r="L79" s="280">
        <f>'Hidden Calculations'!L79</f>
        <v>6.993880354689645</v>
      </c>
      <c r="M79" s="280">
        <f>'Hidden Calculations'!M79</f>
        <v>3.8965904833270892</v>
      </c>
      <c r="N79" s="281">
        <f>'Hidden Calculations'!N79</f>
        <v>4.99562882477832</v>
      </c>
      <c r="O79" s="206">
        <f>'Hidden Calculations'!O79</f>
        <v>46.27825652554016</v>
      </c>
      <c r="P79" s="541"/>
    </row>
    <row r="80" spans="1:16" ht="79.5" customHeight="1">
      <c r="A80" s="413">
        <f>'3. Characterization'!A80</f>
        <v>70</v>
      </c>
      <c r="B80" s="398" t="str">
        <f>'3. Characterization'!B80</f>
        <v>Procedural / Low Cost</v>
      </c>
      <c r="C80" s="399" t="str">
        <f>'3. Characterization'!C80</f>
        <v>Procedural / Low Cost</v>
      </c>
      <c r="D80" s="399" t="str">
        <f>'3. Characterization'!D80</f>
        <v>Separate and dilute targets</v>
      </c>
      <c r="E80" s="399" t="str">
        <f>'3. Characterization'!F80</f>
        <v>Maximize distance and barriers between targets (vessels, fuel, cargo, passengers, etc.), and reduce target size, e.g., increase distance of vehicles from fuel tanks, stagger boarding times to minimize shoreside crowding, etc.</v>
      </c>
      <c r="F80" s="469"/>
      <c r="G80" s="581">
        <f>'Hidden Calculations'!G80</f>
        <v>7.84313725490196</v>
      </c>
      <c r="H80" s="279">
        <f>'Hidden Calculations'!H80</f>
        <v>1.7825311942959003</v>
      </c>
      <c r="I80" s="279">
        <f>'Hidden Calculations'!I80</f>
        <v>0.2801120448179272</v>
      </c>
      <c r="J80" s="280">
        <f>'Hidden Calculations'!J80</f>
        <v>10.695187165775401</v>
      </c>
      <c r="K80" s="280">
        <f>'Hidden Calculations'!K80</f>
        <v>23.529411764705884</v>
      </c>
      <c r="L80" s="280">
        <f>'Hidden Calculations'!L80</f>
        <v>9.74147620831772</v>
      </c>
      <c r="M80" s="280">
        <f>'Hidden Calculations'!M80</f>
        <v>6.294492319220683</v>
      </c>
      <c r="N80" s="281">
        <f>'Hidden Calculations'!N80</f>
        <v>7.493443237167479</v>
      </c>
      <c r="O80" s="206">
        <f>'Hidden Calculations'!O80</f>
        <v>44.13037942449707</v>
      </c>
      <c r="P80" s="541"/>
    </row>
    <row r="81" spans="1:16" s="1" customFormat="1" ht="69.75" customHeight="1">
      <c r="A81" s="410">
        <f>'3. Characterization'!A81</f>
        <v>71</v>
      </c>
      <c r="B81" s="140" t="str">
        <f>'3. Characterization'!B81</f>
        <v>Waterside Security 
</v>
      </c>
      <c r="C81" s="346" t="str">
        <f>'3. Characterization'!C81</f>
        <v> Surface</v>
      </c>
      <c r="D81" s="346" t="str">
        <f>'3. Characterization'!D81</f>
        <v>RADAR
(Radio Detection And Ranging)</v>
      </c>
      <c r="E81" s="346" t="str">
        <f>'3. Characterization'!F81</f>
        <v>Detection distance is limited by height over water. Variations in receiver sensitivity, options include use with a chart plotter or fishfinder, split-screen viewing of short and long-distance targets, etc.</v>
      </c>
      <c r="F81" s="554"/>
      <c r="G81" s="582">
        <f>'Hidden Calculations'!G81</f>
        <v>5.042016806722689</v>
      </c>
      <c r="H81" s="283">
        <f>'Hidden Calculations'!H81</f>
        <v>1.7825311942959003</v>
      </c>
      <c r="I81" s="283">
        <f>'Hidden Calculations'!I81</f>
        <v>2.9411764705882355</v>
      </c>
      <c r="J81" s="284">
        <f>'Hidden Calculations'!J81</f>
        <v>3.2085561497326207</v>
      </c>
      <c r="K81" s="284">
        <f>'Hidden Calculations'!K81</f>
        <v>8.192831272636443</v>
      </c>
      <c r="L81" s="284">
        <f>'Hidden Calculations'!L81</f>
        <v>1.4986886474334957</v>
      </c>
      <c r="M81" s="284">
        <f>'Hidden Calculations'!M81</f>
        <v>4.196328212813788</v>
      </c>
      <c r="N81" s="285">
        <f>'Hidden Calculations'!N81</f>
        <v>2.49781441238916</v>
      </c>
      <c r="O81" s="209">
        <f>'Hidden Calculations'!O81</f>
        <v>21.16711189397589</v>
      </c>
      <c r="P81" s="542"/>
    </row>
    <row r="82" spans="1:16" s="1" customFormat="1" ht="69.75" customHeight="1">
      <c r="A82" s="410">
        <f>'3. Characterization'!A82</f>
        <v>72</v>
      </c>
      <c r="B82" s="140" t="str">
        <f>'3. Characterization'!B82</f>
        <v>Waterside Security 
</v>
      </c>
      <c r="C82" s="346" t="str">
        <f>'3. Characterization'!C82</f>
        <v> Surface</v>
      </c>
      <c r="D82" s="346" t="str">
        <f>'3. Characterization'!D82</f>
        <v>Buoys</v>
      </c>
      <c r="E82" s="346" t="str">
        <f>'3. Characterization'!F82</f>
        <v> Lights can be placed on buoys to illuminate boundaries. Signage can posted on or directly engraved into the buoys. </v>
      </c>
      <c r="F82" s="554"/>
      <c r="G82" s="582">
        <f>'Hidden Calculations'!G82</f>
        <v>2.8011204481792715</v>
      </c>
      <c r="H82" s="283">
        <f>'Hidden Calculations'!H82</f>
        <v>0</v>
      </c>
      <c r="I82" s="283">
        <f>'Hidden Calculations'!I82</f>
        <v>3.7815126050420167</v>
      </c>
      <c r="J82" s="284">
        <f>'Hidden Calculations'!J82</f>
        <v>2.6737967914438503</v>
      </c>
      <c r="K82" s="284">
        <f>'Hidden Calculations'!K82</f>
        <v>6.494317472211816</v>
      </c>
      <c r="L82" s="284">
        <f>'Hidden Calculations'!L82</f>
        <v>0.9991257649556637</v>
      </c>
      <c r="M82" s="284">
        <f>'Hidden Calculations'!M82</f>
        <v>2.997377294866992</v>
      </c>
      <c r="N82" s="285">
        <f>'Hidden Calculations'!N82</f>
        <v>2.49781441238916</v>
      </c>
      <c r="O82" s="209">
        <f>'Hidden Calculations'!O82</f>
        <v>15.750747316876954</v>
      </c>
      <c r="P82" s="542"/>
    </row>
    <row r="83" spans="1:16" s="1" customFormat="1" ht="69.75" customHeight="1">
      <c r="A83" s="410">
        <f>'3. Characterization'!A83</f>
        <v>73</v>
      </c>
      <c r="B83" s="140" t="str">
        <f>'3. Characterization'!B83</f>
        <v>Waterside Security 
</v>
      </c>
      <c r="C83" s="346" t="str">
        <f>'3. Characterization'!C83</f>
        <v> Surface</v>
      </c>
      <c r="D83" s="346" t="str">
        <f>'3. Characterization'!D83</f>
        <v>Pier and Buoy Signage</v>
      </c>
      <c r="E83" s="346" t="str">
        <f>'3. Characterization'!F83</f>
        <v>Signage of wood, metal construction with reflectorized materials.  Signage can posted on or directly engraved into the buoys.   </v>
      </c>
      <c r="F83" s="554"/>
      <c r="G83" s="582">
        <f>'Hidden Calculations'!G83</f>
        <v>2.8011204481792715</v>
      </c>
      <c r="H83" s="283">
        <f>'Hidden Calculations'!H83</f>
        <v>0</v>
      </c>
      <c r="I83" s="283">
        <f>'Hidden Calculations'!I83</f>
        <v>3.7815126050420167</v>
      </c>
      <c r="J83" s="284">
        <f>'Hidden Calculations'!J83</f>
        <v>2.6737967914438503</v>
      </c>
      <c r="K83" s="284">
        <f>'Hidden Calculations'!K83</f>
        <v>6.494317472211816</v>
      </c>
      <c r="L83" s="284">
        <f>'Hidden Calculations'!L83</f>
        <v>0.9991257649556637</v>
      </c>
      <c r="M83" s="284">
        <f>'Hidden Calculations'!M83</f>
        <v>2.997377294866992</v>
      </c>
      <c r="N83" s="285">
        <f>'Hidden Calculations'!N83</f>
        <v>2.49781441238916</v>
      </c>
      <c r="O83" s="209">
        <f>'Hidden Calculations'!O83</f>
        <v>15.750747316876954</v>
      </c>
      <c r="P83" s="542"/>
    </row>
    <row r="84" spans="1:16" s="1" customFormat="1" ht="69.75" customHeight="1">
      <c r="A84" s="410">
        <f>'3. Characterization'!A84</f>
        <v>74</v>
      </c>
      <c r="B84" s="140" t="str">
        <f>'3. Characterization'!B84</f>
        <v>Waterside Security 
</v>
      </c>
      <c r="C84" s="346" t="str">
        <f>'3. Characterization'!C84</f>
        <v> Surface</v>
      </c>
      <c r="D84" s="346" t="str">
        <f>'3. Characterization'!D84</f>
        <v>Vessel Barriers</v>
      </c>
      <c r="E84" s="346" t="str">
        <f>'3. Characterization'!F84</f>
        <v>Commonly constructed of composites and metals.  May appear as connected colored buoy .  May or may not have nets.</v>
      </c>
      <c r="F84" s="554"/>
      <c r="G84" s="582">
        <f>'Hidden Calculations'!G84</f>
        <v>2.8011204481792715</v>
      </c>
      <c r="H84" s="283">
        <f>'Hidden Calculations'!H84</f>
        <v>0</v>
      </c>
      <c r="I84" s="283">
        <f>'Hidden Calculations'!I84</f>
        <v>3.7815126050420167</v>
      </c>
      <c r="J84" s="284">
        <f>'Hidden Calculations'!J84</f>
        <v>1.6042780748663104</v>
      </c>
      <c r="K84" s="284">
        <f>'Hidden Calculations'!K84</f>
        <v>8.192831272636443</v>
      </c>
      <c r="L84" s="284">
        <f>'Hidden Calculations'!L84</f>
        <v>1.4986886474334957</v>
      </c>
      <c r="M84" s="284">
        <f>'Hidden Calculations'!M84</f>
        <v>4.196328212813788</v>
      </c>
      <c r="N84" s="285">
        <f>'Hidden Calculations'!N84</f>
        <v>2.49781441238916</v>
      </c>
      <c r="O84" s="209">
        <f>'Hidden Calculations'!O84</f>
        <v>16.37974240072404</v>
      </c>
      <c r="P84" s="542"/>
    </row>
    <row r="85" spans="1:16" s="1" customFormat="1" ht="69.75" customHeight="1">
      <c r="A85" s="410">
        <f>'3. Characterization'!A85</f>
        <v>75</v>
      </c>
      <c r="B85" s="140" t="str">
        <f>'3. Characterization'!B85</f>
        <v>Waterside Security 
</v>
      </c>
      <c r="C85" s="346" t="str">
        <f>'3. Characterization'!C85</f>
        <v>Underwater</v>
      </c>
      <c r="D85" s="346" t="str">
        <f>'3. Characterization'!D85</f>
        <v>Side Scan Sonar</v>
      </c>
      <c r="E85" s="346" t="str">
        <f>'3. Characterization'!F85</f>
        <v>Towed through water or mounted on vessel hull, ROV, or AUV. Depth and area variations. Options: distortion correction and image enhancement software, digital recording, and positioning equipment.</v>
      </c>
      <c r="F85" s="554"/>
      <c r="G85" s="582">
        <f>'Hidden Calculations'!G85</f>
        <v>7.282913165266105</v>
      </c>
      <c r="H85" s="283">
        <f>'Hidden Calculations'!H85</f>
        <v>0</v>
      </c>
      <c r="I85" s="283">
        <f>'Hidden Calculations'!I85</f>
        <v>5.46218487394958</v>
      </c>
      <c r="J85" s="284">
        <f>'Hidden Calculations'!J85</f>
        <v>3.2085561497326207</v>
      </c>
      <c r="K85" s="284">
        <f>'Hidden Calculations'!K85</f>
        <v>8.14287498438866</v>
      </c>
      <c r="L85" s="284">
        <f>'Hidden Calculations'!L85</f>
        <v>1.7484700886724116</v>
      </c>
      <c r="M85" s="284">
        <f>'Hidden Calculations'!M85</f>
        <v>3.896590483327089</v>
      </c>
      <c r="N85" s="285">
        <f>'Hidden Calculations'!N85</f>
        <v>2.49781441238916</v>
      </c>
      <c r="O85" s="209">
        <f>'Hidden Calculations'!O85</f>
        <v>24.096529173336968</v>
      </c>
      <c r="P85" s="542"/>
    </row>
    <row r="86" spans="1:16" s="1" customFormat="1" ht="69.75" customHeight="1">
      <c r="A86" s="410">
        <f>'3. Characterization'!A86</f>
        <v>76</v>
      </c>
      <c r="B86" s="140" t="str">
        <f>'3. Characterization'!B86</f>
        <v>Waterside Security 
</v>
      </c>
      <c r="C86" s="346" t="str">
        <f>'3. Characterization'!C86</f>
        <v>Underwater</v>
      </c>
      <c r="D86" s="346" t="str">
        <f>'3. Characterization'!D86</f>
        <v>Forward Looking Sonar </v>
      </c>
      <c r="E86" s="346" t="str">
        <f>'3. Characterization'!F86</f>
        <v>Towed through the water or mounted on the hull of a vessel, ROV, or AUV.  Towing usually needs currents of at least 8 knots. Different frequency options for deep water and shallow water applications.</v>
      </c>
      <c r="F86" s="554"/>
      <c r="G86" s="582">
        <f>'Hidden Calculations'!G86</f>
        <v>7.282913165266105</v>
      </c>
      <c r="H86" s="283">
        <f>'Hidden Calculations'!H86</f>
        <v>0</v>
      </c>
      <c r="I86" s="283">
        <f>'Hidden Calculations'!I86</f>
        <v>5.46218487394958</v>
      </c>
      <c r="J86" s="284">
        <f>'Hidden Calculations'!J86</f>
        <v>3.2085561497326207</v>
      </c>
      <c r="K86" s="284">
        <f>'Hidden Calculations'!K86</f>
        <v>8.14287498438866</v>
      </c>
      <c r="L86" s="284">
        <f>'Hidden Calculations'!L86</f>
        <v>1.7484700886724116</v>
      </c>
      <c r="M86" s="284">
        <f>'Hidden Calculations'!M86</f>
        <v>3.896590483327089</v>
      </c>
      <c r="N86" s="285">
        <f>'Hidden Calculations'!N86</f>
        <v>2.49781441238916</v>
      </c>
      <c r="O86" s="209">
        <f>'Hidden Calculations'!O86</f>
        <v>24.096529173336968</v>
      </c>
      <c r="P86" s="542"/>
    </row>
    <row r="87" spans="1:16" s="1" customFormat="1" ht="69.75" customHeight="1">
      <c r="A87" s="410">
        <f>'3. Characterization'!A87</f>
        <v>77</v>
      </c>
      <c r="B87" s="140" t="str">
        <f>'3. Characterization'!B87</f>
        <v>Waterside Security 
</v>
      </c>
      <c r="C87" s="346" t="str">
        <f>'3. Characterization'!C87</f>
        <v>Underwater</v>
      </c>
      <c r="D87" s="346" t="str">
        <f>'3. Characterization'!D87</f>
        <v>Multibeam Sonar 
(3-D images)</v>
      </c>
      <c r="E87" s="346" t="str">
        <f>'3. Characterization'!F87</f>
        <v>Towline or mounted on hull of vessel, ROV, or AUV.  Variations in depth rating, housing type, number of beams, range, etc.</v>
      </c>
      <c r="F87" s="554"/>
      <c r="G87" s="582">
        <f>'Hidden Calculations'!G87</f>
        <v>7.282913165266105</v>
      </c>
      <c r="H87" s="283">
        <f>'Hidden Calculations'!H87</f>
        <v>0</v>
      </c>
      <c r="I87" s="283">
        <f>'Hidden Calculations'!I87</f>
        <v>5.46218487394958</v>
      </c>
      <c r="J87" s="284">
        <f>'Hidden Calculations'!J87</f>
        <v>3.2085561497326207</v>
      </c>
      <c r="K87" s="284">
        <f>'Hidden Calculations'!K87</f>
        <v>8.392656425627576</v>
      </c>
      <c r="L87" s="284">
        <f>'Hidden Calculations'!L87</f>
        <v>1.9982515299113275</v>
      </c>
      <c r="M87" s="284">
        <f>'Hidden Calculations'!M87</f>
        <v>3.896590483327089</v>
      </c>
      <c r="N87" s="285">
        <f>'Hidden Calculations'!N87</f>
        <v>2.49781441238916</v>
      </c>
      <c r="O87" s="209">
        <f>'Hidden Calculations'!O87</f>
        <v>24.346310614575884</v>
      </c>
      <c r="P87" s="542"/>
    </row>
    <row r="88" spans="1:16" s="1" customFormat="1" ht="69.75" customHeight="1">
      <c r="A88" s="410">
        <f>'3. Characterization'!A88</f>
        <v>78</v>
      </c>
      <c r="B88" s="140" t="str">
        <f>'3. Characterization'!B88</f>
        <v>Waterside Security 
</v>
      </c>
      <c r="C88" s="346" t="str">
        <f>'3. Characterization'!C88</f>
        <v>Underwater</v>
      </c>
      <c r="D88" s="346" t="str">
        <f>'3. Characterization'!D88</f>
        <v>Remotely Operated Vehicle (ROV)</v>
      </c>
      <c r="E88" s="346" t="str">
        <f>'3. Characterization'!F88</f>
        <v>Subsurface, remotely controlled hull inspection system. May include side scan and forward looking sonar, bathymetry, video, two-way communication system, etc.</v>
      </c>
      <c r="F88" s="554"/>
      <c r="G88" s="582">
        <f>'Hidden Calculations'!G88</f>
        <v>7.282913165266105</v>
      </c>
      <c r="H88" s="283">
        <f>'Hidden Calculations'!H88</f>
        <v>0</v>
      </c>
      <c r="I88" s="283">
        <f>'Hidden Calculations'!I88</f>
        <v>5.46218487394958</v>
      </c>
      <c r="J88" s="284">
        <f>'Hidden Calculations'!J88</f>
        <v>2.6737967914438503</v>
      </c>
      <c r="K88" s="284">
        <f>'Hidden Calculations'!K88</f>
        <v>8.642437866866493</v>
      </c>
      <c r="L88" s="284">
        <f>'Hidden Calculations'!L88</f>
        <v>2.2480329711502436</v>
      </c>
      <c r="M88" s="284">
        <f>'Hidden Calculations'!M88</f>
        <v>3.896590483327089</v>
      </c>
      <c r="N88" s="285">
        <f>'Hidden Calculations'!N88</f>
        <v>2.49781441238916</v>
      </c>
      <c r="O88" s="209">
        <f>'Hidden Calculations'!O88</f>
        <v>24.061332697526026</v>
      </c>
      <c r="P88" s="542"/>
    </row>
    <row r="89" spans="1:16" s="1" customFormat="1" ht="69.75" customHeight="1">
      <c r="A89" s="410">
        <f>'3. Characterization'!A89</f>
        <v>79</v>
      </c>
      <c r="B89" s="140" t="str">
        <f>'3. Characterization'!B89</f>
        <v>Waterside Security 
</v>
      </c>
      <c r="C89" s="346" t="str">
        <f>'3. Characterization'!C89</f>
        <v>Underwater</v>
      </c>
      <c r="D89" s="346" t="str">
        <f>'3. Characterization'!D89</f>
        <v>Autonomous Underwater Vehicle (AUV)</v>
      </c>
      <c r="E89" s="346" t="str">
        <f>'3. Characterization'!F89</f>
        <v>May include side and forward sonar, bathymetry, video, etc.</v>
      </c>
      <c r="F89" s="554"/>
      <c r="G89" s="582">
        <f>'Hidden Calculations'!G89</f>
        <v>7.282913165266105</v>
      </c>
      <c r="H89" s="283">
        <f>'Hidden Calculations'!H89</f>
        <v>0</v>
      </c>
      <c r="I89" s="283">
        <f>'Hidden Calculations'!I89</f>
        <v>5.46218487394958</v>
      </c>
      <c r="J89" s="284">
        <f>'Hidden Calculations'!J89</f>
        <v>2.6737967914438503</v>
      </c>
      <c r="K89" s="284">
        <f>'Hidden Calculations'!K89</f>
        <v>8.642437866866493</v>
      </c>
      <c r="L89" s="284">
        <f>'Hidden Calculations'!L89</f>
        <v>2.2480329711502436</v>
      </c>
      <c r="M89" s="284">
        <f>'Hidden Calculations'!M89</f>
        <v>3.896590483327089</v>
      </c>
      <c r="N89" s="285">
        <f>'Hidden Calculations'!N89</f>
        <v>2.49781441238916</v>
      </c>
      <c r="O89" s="209">
        <f>'Hidden Calculations'!O89</f>
        <v>24.061332697526026</v>
      </c>
      <c r="P89" s="542"/>
    </row>
    <row r="90" spans="1:16" ht="69.75" customHeight="1">
      <c r="A90" s="411">
        <f>'3. Characterization'!A90</f>
        <v>80</v>
      </c>
      <c r="B90" s="219" t="str">
        <f>'3. Characterization'!B90</f>
        <v>Screening </v>
      </c>
      <c r="C90" s="347" t="str">
        <f>'3. Characterization'!C90</f>
        <v>Passengers &amp; Cargo
All threats</v>
      </c>
      <c r="D90" s="347" t="str">
        <f>'3. Characterization'!D90</f>
        <v>Human inspections</v>
      </c>
      <c r="E90" s="347" t="str">
        <f>'3. Characterization'!F90</f>
        <v>Cargo searches may use of a mirror and flashlight. Pat-down passenger inspections with or without hand-held detectors.</v>
      </c>
      <c r="F90" s="469"/>
      <c r="G90" s="583">
        <f>'Hidden Calculations'!G90</f>
        <v>7.84313725490196</v>
      </c>
      <c r="H90" s="287">
        <f>'Hidden Calculations'!H90</f>
        <v>-7.130124777183601</v>
      </c>
      <c r="I90" s="287">
        <f>'Hidden Calculations'!I90</f>
        <v>3.0812324929971986</v>
      </c>
      <c r="J90" s="288">
        <f>'Hidden Calculations'!J90</f>
        <v>13.368983957219257</v>
      </c>
      <c r="K90" s="288">
        <f>'Hidden Calculations'!K90</f>
        <v>12.489072061945798</v>
      </c>
      <c r="L90" s="288">
        <f>'Hidden Calculations'!L90</f>
        <v>5.994754589733981</v>
      </c>
      <c r="M90" s="288">
        <f>'Hidden Calculations'!M90</f>
        <v>1.498688647433496</v>
      </c>
      <c r="N90" s="289">
        <f>'Hidden Calculations'!N90</f>
        <v>4.99562882477832</v>
      </c>
      <c r="O90" s="246">
        <f>'Hidden Calculations'!O90</f>
        <v>29.65230098988061</v>
      </c>
      <c r="P90" s="543"/>
    </row>
    <row r="91" spans="1:16" ht="69.75" customHeight="1">
      <c r="A91" s="411">
        <f>'3. Characterization'!A91</f>
        <v>81</v>
      </c>
      <c r="B91" s="219" t="str">
        <f>'3. Characterization'!B91</f>
        <v>Screening </v>
      </c>
      <c r="C91" s="347" t="str">
        <f>'3. Characterization'!C91</f>
        <v>Passengers &amp; Cargo
Weapons, explosives</v>
      </c>
      <c r="D91" s="347" t="str">
        <f>'3. Characterization'!D91</f>
        <v>Backscatter x-rays </v>
      </c>
      <c r="E91" s="347" t="str">
        <f>'3. Characterization'!F91</f>
        <v>Portals designed for scans of people or vehicles, mobile units transported in vans for scanning passing vehicles.  Software graphics overlays to protect privacy/ modesty.</v>
      </c>
      <c r="F91" s="469"/>
      <c r="G91" s="583">
        <f>'Hidden Calculations'!G91</f>
        <v>12.324929971988794</v>
      </c>
      <c r="H91" s="287">
        <f>'Hidden Calculations'!H91</f>
        <v>-7.130124777183601</v>
      </c>
      <c r="I91" s="287">
        <f>'Hidden Calculations'!I91</f>
        <v>2.380952380952381</v>
      </c>
      <c r="J91" s="288">
        <f>'Hidden Calculations'!J91</f>
        <v>8.556149732620323</v>
      </c>
      <c r="K91" s="288">
        <f>'Hidden Calculations'!K91</f>
        <v>10.990383414512301</v>
      </c>
      <c r="L91" s="288">
        <f>'Hidden Calculations'!L91</f>
        <v>5.994754589733981</v>
      </c>
      <c r="M91" s="288">
        <f>'Hidden Calculations'!M91</f>
        <v>0</v>
      </c>
      <c r="N91" s="289">
        <f>'Hidden Calculations'!N91</f>
        <v>4.99562882477832</v>
      </c>
      <c r="O91" s="246">
        <f>'Hidden Calculations'!O91</f>
        <v>27.1222907228902</v>
      </c>
      <c r="P91" s="543"/>
    </row>
    <row r="92" spans="1:16" ht="69.75" customHeight="1">
      <c r="A92" s="411">
        <f>'3. Characterization'!A92</f>
        <v>82</v>
      </c>
      <c r="B92" s="219" t="str">
        <f>'3. Characterization'!B92</f>
        <v>Screening </v>
      </c>
      <c r="C92" s="347" t="str">
        <f>'3. Characterization'!C92</f>
        <v>Passengers
Weapons, explosives</v>
      </c>
      <c r="D92" s="347" t="str">
        <f>'3. Characterization'!D92</f>
        <v>Millimeter Wave (MMW)</v>
      </c>
      <c r="E92" s="347" t="str">
        <f>'3. Characterization'!F92</f>
        <v>Software graphics overlays to protect privacy/ modesty.</v>
      </c>
      <c r="F92" s="469"/>
      <c r="G92" s="583">
        <f>'Hidden Calculations'!G92</f>
        <v>12.324929971988794</v>
      </c>
      <c r="H92" s="287">
        <f>'Hidden Calculations'!H92</f>
        <v>-2.6737967914438507</v>
      </c>
      <c r="I92" s="287">
        <f>'Hidden Calculations'!I92</f>
        <v>4.061624649859944</v>
      </c>
      <c r="J92" s="288">
        <f>'Hidden Calculations'!J92</f>
        <v>7.219251336898397</v>
      </c>
      <c r="K92" s="288">
        <f>'Hidden Calculations'!K92</f>
        <v>10.990383414512301</v>
      </c>
      <c r="L92" s="288">
        <f>'Hidden Calculations'!L92</f>
        <v>5.994754589733981</v>
      </c>
      <c r="M92" s="288">
        <f>'Hidden Calculations'!M92</f>
        <v>0</v>
      </c>
      <c r="N92" s="289">
        <f>'Hidden Calculations'!N92</f>
        <v>4.99562882477832</v>
      </c>
      <c r="O92" s="246">
        <f>'Hidden Calculations'!O92</f>
        <v>31.922392581815586</v>
      </c>
      <c r="P92" s="543"/>
    </row>
    <row r="93" spans="1:16" ht="69.75" customHeight="1">
      <c r="A93" s="411">
        <f>'3. Characterization'!A93</f>
        <v>83</v>
      </c>
      <c r="B93" s="219" t="str">
        <f>'3. Characterization'!B93</f>
        <v>Screening </v>
      </c>
      <c r="C93" s="347" t="str">
        <f>'3. Characterization'!C93</f>
        <v>Cargo
Weapons, explosives</v>
      </c>
      <c r="D93" s="347" t="str">
        <f>'3. Characterization'!D93</f>
        <v>Transmission x-ray</v>
      </c>
      <c r="E93" s="347" t="str">
        <f>'3. Characterization'!F93</f>
        <v>Unit size and throughpout rate.</v>
      </c>
      <c r="F93" s="469"/>
      <c r="G93" s="583">
        <f>'Hidden Calculations'!G93</f>
        <v>12.324929971988794</v>
      </c>
      <c r="H93" s="287">
        <f>'Hidden Calculations'!H93</f>
        <v>-7.130124777183601</v>
      </c>
      <c r="I93" s="287">
        <f>'Hidden Calculations'!I93</f>
        <v>2.380952380952381</v>
      </c>
      <c r="J93" s="288">
        <f>'Hidden Calculations'!J93</f>
        <v>7.219251336898397</v>
      </c>
      <c r="K93" s="288">
        <f>'Hidden Calculations'!K93</f>
        <v>8.49256900212314</v>
      </c>
      <c r="L93" s="288">
        <f>'Hidden Calculations'!L93</f>
        <v>5.994754589733981</v>
      </c>
      <c r="M93" s="288">
        <f>'Hidden Calculations'!M93</f>
        <v>0</v>
      </c>
      <c r="N93" s="289">
        <f>'Hidden Calculations'!N93</f>
        <v>2.49781441238916</v>
      </c>
      <c r="O93" s="246">
        <f>'Hidden Calculations'!O93</f>
        <v>23.287577914779114</v>
      </c>
      <c r="P93" s="543"/>
    </row>
    <row r="94" spans="1:16" s="1" customFormat="1" ht="69.75" customHeight="1">
      <c r="A94" s="411">
        <f>'3. Characterization'!A94</f>
        <v>84</v>
      </c>
      <c r="B94" s="219" t="str">
        <f>'3. Characterization'!B94</f>
        <v>Screening </v>
      </c>
      <c r="C94" s="347" t="str">
        <f>'3. Characterization'!C94</f>
        <v>Cargo
Weapons, explosives</v>
      </c>
      <c r="D94" s="347" t="str">
        <f>'3. Characterization'!D94</f>
        <v>CAT Scan</v>
      </c>
      <c r="E94" s="347" t="str">
        <f>'3. Characterization'!F94</f>
        <v>Unit size and throughpout rate.</v>
      </c>
      <c r="F94" s="469"/>
      <c r="G94" s="583">
        <f>'Hidden Calculations'!G94</f>
        <v>12.324929971988794</v>
      </c>
      <c r="H94" s="287">
        <f>'Hidden Calculations'!H94</f>
        <v>-7.130124777183601</v>
      </c>
      <c r="I94" s="287">
        <f>'Hidden Calculations'!I94</f>
        <v>2.380952380952381</v>
      </c>
      <c r="J94" s="288">
        <f>'Hidden Calculations'!J94</f>
        <v>7.219251336898397</v>
      </c>
      <c r="K94" s="288">
        <f>'Hidden Calculations'!K94</f>
        <v>8.49256900212314</v>
      </c>
      <c r="L94" s="288">
        <f>'Hidden Calculations'!L94</f>
        <v>5.994754589733981</v>
      </c>
      <c r="M94" s="288">
        <f>'Hidden Calculations'!M94</f>
        <v>0</v>
      </c>
      <c r="N94" s="289">
        <f>'Hidden Calculations'!N94</f>
        <v>2.49781441238916</v>
      </c>
      <c r="O94" s="246">
        <f>'Hidden Calculations'!O94</f>
        <v>23.287577914779114</v>
      </c>
      <c r="P94" s="544"/>
    </row>
    <row r="95" spans="1:16" s="1" customFormat="1" ht="69.75" customHeight="1">
      <c r="A95" s="411">
        <f>'3. Characterization'!A95</f>
        <v>85</v>
      </c>
      <c r="B95" s="219" t="str">
        <f>'3. Characterization'!B95</f>
        <v>Screening </v>
      </c>
      <c r="C95" s="347" t="str">
        <f>'3. Characterization'!C95</f>
        <v>Cargo
Weapons</v>
      </c>
      <c r="D95" s="347" t="str">
        <f>'3. Characterization'!D95</f>
        <v>Metal detectors</v>
      </c>
      <c r="E95" s="347" t="str">
        <f>'3. Characterization'!F95</f>
        <v>Hand-held wands (requires 2 minutes per scan for trained security personel), or portal systems .</v>
      </c>
      <c r="F95" s="469"/>
      <c r="G95" s="583">
        <f>'Hidden Calculations'!G95</f>
        <v>12.324929971988794</v>
      </c>
      <c r="H95" s="287">
        <f>'Hidden Calculations'!H95</f>
        <v>-7.130124777183601</v>
      </c>
      <c r="I95" s="287">
        <f>'Hidden Calculations'!I95</f>
        <v>2.380952380952381</v>
      </c>
      <c r="J95" s="288">
        <f>'Hidden Calculations'!J95</f>
        <v>6.417112299465241</v>
      </c>
      <c r="K95" s="288">
        <f>'Hidden Calculations'!K95</f>
        <v>5.994754589733981</v>
      </c>
      <c r="L95" s="288">
        <f>'Hidden Calculations'!L95</f>
        <v>5.994754589733981</v>
      </c>
      <c r="M95" s="288">
        <f>'Hidden Calculations'!M95</f>
        <v>0</v>
      </c>
      <c r="N95" s="289">
        <f>'Hidden Calculations'!N95</f>
        <v>0</v>
      </c>
      <c r="O95" s="246">
        <f>'Hidden Calculations'!O95</f>
        <v>19.987624464956795</v>
      </c>
      <c r="P95" s="544"/>
    </row>
    <row r="96" spans="1:16" s="1" customFormat="1" ht="69.75" customHeight="1">
      <c r="A96" s="411">
        <f>'3. Characterization'!A96</f>
        <v>86</v>
      </c>
      <c r="B96" s="219" t="str">
        <f>'3. Characterization'!B96</f>
        <v>Screening </v>
      </c>
      <c r="C96" s="347" t="str">
        <f>'3. Characterization'!C96</f>
        <v>Cargo
Weapons, explosives</v>
      </c>
      <c r="D96" s="347" t="str">
        <f>'3. Characterization'!D96</f>
        <v>Gamma rays </v>
      </c>
      <c r="E96" s="347" t="str">
        <f>'3. Characterization'!F96</f>
        <v>Portals for scans of vehicles, or mobile units transported on vans.  </v>
      </c>
      <c r="F96" s="469"/>
      <c r="G96" s="583">
        <f>'Hidden Calculations'!G96</f>
        <v>12.324929971988794</v>
      </c>
      <c r="H96" s="287">
        <f>'Hidden Calculations'!H96</f>
        <v>-7.130124777183601</v>
      </c>
      <c r="I96" s="287">
        <f>'Hidden Calculations'!I96</f>
        <v>2.380952380952381</v>
      </c>
      <c r="J96" s="288">
        <f>'Hidden Calculations'!J96</f>
        <v>8.556149732620323</v>
      </c>
      <c r="K96" s="288">
        <f>'Hidden Calculations'!K96</f>
        <v>8.49256900212314</v>
      </c>
      <c r="L96" s="288">
        <f>'Hidden Calculations'!L96</f>
        <v>5.994754589733981</v>
      </c>
      <c r="M96" s="288">
        <f>'Hidden Calculations'!M96</f>
        <v>0</v>
      </c>
      <c r="N96" s="289">
        <f>'Hidden Calculations'!N96</f>
        <v>2.49781441238916</v>
      </c>
      <c r="O96" s="246">
        <f>'Hidden Calculations'!O96</f>
        <v>24.624476310501038</v>
      </c>
      <c r="P96" s="544"/>
    </row>
    <row r="97" spans="1:16" s="1" customFormat="1" ht="69.75" customHeight="1">
      <c r="A97" s="411">
        <f>'3. Characterization'!A97</f>
        <v>87</v>
      </c>
      <c r="B97" s="219" t="str">
        <f>'3. Characterization'!B97</f>
        <v>Screening </v>
      </c>
      <c r="C97" s="347" t="str">
        <f>'3. Characterization'!C97</f>
        <v>Trace Detection
Explosives</v>
      </c>
      <c r="D97" s="347" t="str">
        <f>'3. Characterization'!D97</f>
        <v>K-9 Units</v>
      </c>
      <c r="E97" s="347" t="str">
        <f>'3. Characterization'!F97</f>
        <v>Canines trained for explosives detection, and / or drug detection.  Training for detection of biological and CWA may be possible, but is not standard.</v>
      </c>
      <c r="F97" s="469"/>
      <c r="G97" s="583">
        <f>'Hidden Calculations'!G97</f>
        <v>12.324929971988794</v>
      </c>
      <c r="H97" s="287">
        <f>'Hidden Calculations'!H97</f>
        <v>-2.6737967914438507</v>
      </c>
      <c r="I97" s="287">
        <f>'Hidden Calculations'!I97</f>
        <v>3.5014005602240896</v>
      </c>
      <c r="J97" s="288">
        <f>'Hidden Calculations'!J97</f>
        <v>10.160427807486634</v>
      </c>
      <c r="K97" s="288">
        <f>'Hidden Calculations'!K97</f>
        <v>7.993006119645309</v>
      </c>
      <c r="L97" s="288">
        <f>'Hidden Calculations'!L97</f>
        <v>5.994754589733981</v>
      </c>
      <c r="M97" s="288">
        <f>'Hidden Calculations'!M97</f>
        <v>0</v>
      </c>
      <c r="N97" s="289">
        <f>'Hidden Calculations'!N97</f>
        <v>1.998251529911328</v>
      </c>
      <c r="O97" s="246">
        <f>'Hidden Calculations'!O97</f>
        <v>31.305967667900976</v>
      </c>
      <c r="P97" s="544"/>
    </row>
    <row r="98" spans="1:16" s="1" customFormat="1" ht="69.75" customHeight="1">
      <c r="A98" s="411">
        <f>'3. Characterization'!A98</f>
        <v>88</v>
      </c>
      <c r="B98" s="219" t="str">
        <f>'3. Characterization'!B98</f>
        <v>Screening </v>
      </c>
      <c r="C98" s="347" t="str">
        <f>'3. Characterization'!C98</f>
        <v>Trace Detection
Explosives, CWA</v>
      </c>
      <c r="D98" s="347" t="str">
        <f>'3. Characterization'!D98</f>
        <v>IMS (Ion Mobility Spectrometry)</v>
      </c>
      <c r="E98" s="347" t="str">
        <f>'3. Characterization'!F98</f>
        <v>Continuous monitors with alarms or hand-held units.  Sensitivity to specfic chemical varies.  Specific chemicals detected depends on the units software.</v>
      </c>
      <c r="F98" s="469"/>
      <c r="G98" s="583">
        <f>'Hidden Calculations'!G98</f>
        <v>12.324929971988794</v>
      </c>
      <c r="H98" s="287">
        <f>'Hidden Calculations'!H98</f>
        <v>-8.021390374331553</v>
      </c>
      <c r="I98" s="287">
        <f>'Hidden Calculations'!I98</f>
        <v>2.380952380952381</v>
      </c>
      <c r="J98" s="288">
        <f>'Hidden Calculations'!J98</f>
        <v>10.160427807486634</v>
      </c>
      <c r="K98" s="288">
        <f>'Hidden Calculations'!K98</f>
        <v>8.992131884600973</v>
      </c>
      <c r="L98" s="288">
        <f>'Hidden Calculations'!L98</f>
        <v>5.994754589733981</v>
      </c>
      <c r="M98" s="288">
        <f>'Hidden Calculations'!M98</f>
        <v>0</v>
      </c>
      <c r="N98" s="289">
        <f>'Hidden Calculations'!N98</f>
        <v>2.9973772948669914</v>
      </c>
      <c r="O98" s="246">
        <f>'Hidden Calculations'!O98</f>
        <v>25.837051670697228</v>
      </c>
      <c r="P98" s="544"/>
    </row>
    <row r="99" spans="1:16" s="1" customFormat="1" ht="69.75" customHeight="1">
      <c r="A99" s="411">
        <f>'3. Characterization'!A99</f>
        <v>89</v>
      </c>
      <c r="B99" s="219" t="str">
        <f>'3. Characterization'!B99</f>
        <v>Screening </v>
      </c>
      <c r="C99" s="347" t="str">
        <f>'3. Characterization'!C99</f>
        <v>Trace Detection
Explosives, CWA</v>
      </c>
      <c r="D99" s="347" t="str">
        <f>'3. Characterization'!D99</f>
        <v>SAW (Surface Acoustic Wave)</v>
      </c>
      <c r="E99" s="347" t="str">
        <f>'3. Characterization'!F99</f>
        <v>The hand-held or wall mounted.  Chemicals detected depend on the units design but may include nerve agents, blister agents and several classes of toxic industrial chemicals (TIC’s).  Detection of explosives is under development.</v>
      </c>
      <c r="F99" s="469"/>
      <c r="G99" s="583">
        <f>'Hidden Calculations'!G99</f>
        <v>12.324929971988794</v>
      </c>
      <c r="H99" s="287">
        <f>'Hidden Calculations'!H99</f>
        <v>-8.021390374331553</v>
      </c>
      <c r="I99" s="287">
        <f>'Hidden Calculations'!I99</f>
        <v>2.380952380952381</v>
      </c>
      <c r="J99" s="288">
        <f>'Hidden Calculations'!J99</f>
        <v>10.160427807486634</v>
      </c>
      <c r="K99" s="288">
        <f>'Hidden Calculations'!K99</f>
        <v>8.992131884600973</v>
      </c>
      <c r="L99" s="288">
        <f>'Hidden Calculations'!L99</f>
        <v>5.994754589733981</v>
      </c>
      <c r="M99" s="288">
        <f>'Hidden Calculations'!M99</f>
        <v>0</v>
      </c>
      <c r="N99" s="289">
        <f>'Hidden Calculations'!N99</f>
        <v>2.9973772948669914</v>
      </c>
      <c r="O99" s="246">
        <f>'Hidden Calculations'!O99</f>
        <v>25.837051670697228</v>
      </c>
      <c r="P99" s="544"/>
    </row>
    <row r="100" spans="1:16" s="1" customFormat="1" ht="69.75" customHeight="1">
      <c r="A100" s="411">
        <f>'3. Characterization'!A100</f>
        <v>90</v>
      </c>
      <c r="B100" s="219" t="str">
        <f>'3. Characterization'!B100</f>
        <v>Screening </v>
      </c>
      <c r="C100" s="347" t="str">
        <f>'3. Characterization'!C100</f>
        <v>Trace Detection
CWA</v>
      </c>
      <c r="D100" s="347" t="str">
        <f>'3. Characterization'!D100</f>
        <v>Enzyme-Based, Immunoassay</v>
      </c>
      <c r="E100" s="347" t="str">
        <f>'3. Characterization'!F100</f>
        <v>Specific assays for specific chemical agents.  Variations in the extent of assay automation.</v>
      </c>
      <c r="F100" s="469"/>
      <c r="G100" s="583">
        <f>'Hidden Calculations'!G100</f>
        <v>12.324929971988794</v>
      </c>
      <c r="H100" s="287">
        <f>'Hidden Calculations'!H100</f>
        <v>-8.912655971479502</v>
      </c>
      <c r="I100" s="287">
        <f>'Hidden Calculations'!I100</f>
        <v>2.380952380952381</v>
      </c>
      <c r="J100" s="288">
        <f>'Hidden Calculations'!J100</f>
        <v>11.229946524064175</v>
      </c>
      <c r="K100" s="288">
        <f>'Hidden Calculations'!K100</f>
        <v>2.9973772948669914</v>
      </c>
      <c r="L100" s="288">
        <f>'Hidden Calculations'!L100</f>
        <v>0</v>
      </c>
      <c r="M100" s="288">
        <f>'Hidden Calculations'!M100</f>
        <v>0</v>
      </c>
      <c r="N100" s="289">
        <f>'Hidden Calculations'!N100</f>
        <v>2.9973772948669914</v>
      </c>
      <c r="O100" s="246">
        <f>'Hidden Calculations'!O100</f>
        <v>20.02055020039284</v>
      </c>
      <c r="P100" s="544"/>
    </row>
    <row r="101" spans="1:16" s="1" customFormat="1" ht="69.75" customHeight="1">
      <c r="A101" s="411">
        <f>'3. Characterization'!A101</f>
        <v>91</v>
      </c>
      <c r="B101" s="219" t="str">
        <f>'3. Characterization'!B101</f>
        <v>Screening </v>
      </c>
      <c r="C101" s="347" t="str">
        <f>'3. Characterization'!C101</f>
        <v>Trace Detection
Radioactivity</v>
      </c>
      <c r="D101" s="347" t="str">
        <f>'3. Characterization'!D101</f>
        <v>Hand-Held Geiger Counters</v>
      </c>
      <c r="E101" s="347" t="str">
        <f>'3. Characterization'!F101</f>
        <v>Pager sized geiger counters and gamma detectors can detect radiological agents in the immediate vaccinity.  They can be easily carried by law enforcement agents.</v>
      </c>
      <c r="F101" s="469"/>
      <c r="G101" s="583">
        <f>'Hidden Calculations'!G101</f>
        <v>12.324929971988794</v>
      </c>
      <c r="H101" s="287">
        <f>'Hidden Calculations'!H101</f>
        <v>-8.912655971479502</v>
      </c>
      <c r="I101" s="287">
        <f>'Hidden Calculations'!I101</f>
        <v>2.380952380952381</v>
      </c>
      <c r="J101" s="288">
        <f>'Hidden Calculations'!J101</f>
        <v>11.229946524064175</v>
      </c>
      <c r="K101" s="288">
        <f>'Hidden Calculations'!K101</f>
        <v>1.4986886474334957</v>
      </c>
      <c r="L101" s="288">
        <f>'Hidden Calculations'!L101</f>
        <v>0</v>
      </c>
      <c r="M101" s="288">
        <f>'Hidden Calculations'!M101</f>
        <v>0</v>
      </c>
      <c r="N101" s="289">
        <f>'Hidden Calculations'!N101</f>
        <v>1.4986886474334957</v>
      </c>
      <c r="O101" s="246">
        <f>'Hidden Calculations'!O101</f>
        <v>18.521861552959344</v>
      </c>
      <c r="P101" s="544"/>
    </row>
    <row r="102" spans="1:16" s="1" customFormat="1" ht="69.75" customHeight="1">
      <c r="A102" s="411">
        <f>'3. Characterization'!A102</f>
        <v>92</v>
      </c>
      <c r="B102" s="219" t="str">
        <f>'3. Characterization'!B102</f>
        <v>Screening </v>
      </c>
      <c r="C102" s="347" t="str">
        <f>'3. Characterization'!C102</f>
        <v>Trace Detection
Radioactivity</v>
      </c>
      <c r="D102" s="347" t="str">
        <f>'3. Characterization'!D102</f>
        <v>Smear Counters</v>
      </c>
      <c r="E102" s="347" t="str">
        <f>'3. Characterization'!F102</f>
        <v>The time needed for measurements depends on the desired level of sensitivity. </v>
      </c>
      <c r="F102" s="469"/>
      <c r="G102" s="583">
        <f>'Hidden Calculations'!G102</f>
        <v>12.324929971988794</v>
      </c>
      <c r="H102" s="287">
        <f>'Hidden Calculations'!H102</f>
        <v>-8.912655971479502</v>
      </c>
      <c r="I102" s="287">
        <f>'Hidden Calculations'!I102</f>
        <v>2.380952380952381</v>
      </c>
      <c r="J102" s="288">
        <f>'Hidden Calculations'!J102</f>
        <v>11.229946524064175</v>
      </c>
      <c r="K102" s="288">
        <f>'Hidden Calculations'!K102</f>
        <v>2.9973772948669914</v>
      </c>
      <c r="L102" s="288">
        <f>'Hidden Calculations'!L102</f>
        <v>0</v>
      </c>
      <c r="M102" s="288">
        <f>'Hidden Calculations'!M102</f>
        <v>0</v>
      </c>
      <c r="N102" s="289">
        <f>'Hidden Calculations'!N102</f>
        <v>2.9973772948669914</v>
      </c>
      <c r="O102" s="246">
        <f>'Hidden Calculations'!O102</f>
        <v>20.02055020039284</v>
      </c>
      <c r="P102" s="544"/>
    </row>
    <row r="103" spans="1:16" s="1" customFormat="1" ht="69.75" customHeight="1">
      <c r="A103" s="411">
        <f>'3. Characterization'!A103</f>
        <v>93</v>
      </c>
      <c r="B103" s="219" t="str">
        <f>'3. Characterization'!B103</f>
        <v>Screening </v>
      </c>
      <c r="C103" s="347" t="str">
        <f>'3. Characterization'!C103</f>
        <v>Trace Detection
Radioactivity</v>
      </c>
      <c r="D103" s="347" t="str">
        <f>'3. Characterization'!D103</f>
        <v>Hand and Shoe Monitors</v>
      </c>
      <c r="E103" s="347" t="str">
        <f>'3. Characterization'!F103</f>
        <v>Variations in sensitivity.</v>
      </c>
      <c r="F103" s="469"/>
      <c r="G103" s="583">
        <f>'Hidden Calculations'!G103</f>
        <v>12.324929971988794</v>
      </c>
      <c r="H103" s="287">
        <f>'Hidden Calculations'!H103</f>
        <v>-8.912655971479502</v>
      </c>
      <c r="I103" s="287">
        <f>'Hidden Calculations'!I103</f>
        <v>2.380952380952381</v>
      </c>
      <c r="J103" s="288">
        <f>'Hidden Calculations'!J103</f>
        <v>11.229946524064175</v>
      </c>
      <c r="K103" s="288">
        <f>'Hidden Calculations'!K103</f>
        <v>2.9973772948669914</v>
      </c>
      <c r="L103" s="288">
        <f>'Hidden Calculations'!L103</f>
        <v>0</v>
      </c>
      <c r="M103" s="288">
        <f>'Hidden Calculations'!M103</f>
        <v>0</v>
      </c>
      <c r="N103" s="289">
        <f>'Hidden Calculations'!N103</f>
        <v>2.9973772948669914</v>
      </c>
      <c r="O103" s="246">
        <f>'Hidden Calculations'!O103</f>
        <v>20.02055020039284</v>
      </c>
      <c r="P103" s="544"/>
    </row>
    <row r="104" spans="1:16" s="1" customFormat="1" ht="69.75" customHeight="1">
      <c r="A104" s="411">
        <f>'3. Characterization'!A104</f>
        <v>94</v>
      </c>
      <c r="B104" s="219" t="str">
        <f>'3. Characterization'!B104</f>
        <v>Screening </v>
      </c>
      <c r="C104" s="347" t="str">
        <f>'3. Characterization'!C104</f>
        <v>Trace Detection
CWA</v>
      </c>
      <c r="D104" s="347" t="str">
        <f>'3. Characterization'!D104</f>
        <v>Chemical Detection  Paper </v>
      </c>
      <c r="E104" s="347" t="str">
        <f>'3. Characterization'!F104</f>
        <v>M8 paper or M9 tape</v>
      </c>
      <c r="F104" s="469"/>
      <c r="G104" s="583">
        <f>'Hidden Calculations'!G104</f>
        <v>12.324929971988794</v>
      </c>
      <c r="H104" s="287">
        <f>'Hidden Calculations'!H104</f>
        <v>-8.912655971479502</v>
      </c>
      <c r="I104" s="287">
        <f>'Hidden Calculations'!I104</f>
        <v>2.380952380952381</v>
      </c>
      <c r="J104" s="288">
        <f>'Hidden Calculations'!J104</f>
        <v>11.229946524064175</v>
      </c>
      <c r="K104" s="288">
        <f>'Hidden Calculations'!K104</f>
        <v>2.9973772948669914</v>
      </c>
      <c r="L104" s="288">
        <f>'Hidden Calculations'!L104</f>
        <v>0</v>
      </c>
      <c r="M104" s="288">
        <f>'Hidden Calculations'!M104</f>
        <v>0</v>
      </c>
      <c r="N104" s="289">
        <f>'Hidden Calculations'!N104</f>
        <v>2.9973772948669914</v>
      </c>
      <c r="O104" s="246">
        <f>'Hidden Calculations'!O104</f>
        <v>20.02055020039284</v>
      </c>
      <c r="P104" s="544"/>
    </row>
    <row r="105" spans="1:16" s="1" customFormat="1" ht="69.75" customHeight="1">
      <c r="A105" s="411">
        <f>'3. Characterization'!A105</f>
        <v>95</v>
      </c>
      <c r="B105" s="219" t="str">
        <f>'3. Characterization'!B105</f>
        <v>Screening </v>
      </c>
      <c r="C105" s="347" t="str">
        <f>'3. Characterization'!C105</f>
        <v>Trace Detection
CWA, TIC</v>
      </c>
      <c r="D105" s="347" t="str">
        <f>'3. Characterization'!D105</f>
        <v>Colorimetric tubes</v>
      </c>
      <c r="E105" s="347" t="str">
        <f>'3. Characterization'!F105</f>
        <v>Specific detector tubes for different CWA and toxic industrial chemicals (TIC).</v>
      </c>
      <c r="F105" s="469"/>
      <c r="G105" s="583">
        <f>'Hidden Calculations'!G105</f>
        <v>12.324929971988794</v>
      </c>
      <c r="H105" s="287">
        <f>'Hidden Calculations'!H105</f>
        <v>-8.912655971479502</v>
      </c>
      <c r="I105" s="287">
        <f>'Hidden Calculations'!I105</f>
        <v>2.380952380952381</v>
      </c>
      <c r="J105" s="288">
        <f>'Hidden Calculations'!J105</f>
        <v>11.229946524064175</v>
      </c>
      <c r="K105" s="288">
        <f>'Hidden Calculations'!K105</f>
        <v>2.9973772948669914</v>
      </c>
      <c r="L105" s="288">
        <f>'Hidden Calculations'!L105</f>
        <v>0</v>
      </c>
      <c r="M105" s="288">
        <f>'Hidden Calculations'!M105</f>
        <v>0</v>
      </c>
      <c r="N105" s="289">
        <f>'Hidden Calculations'!N105</f>
        <v>2.9973772948669914</v>
      </c>
      <c r="O105" s="246">
        <f>'Hidden Calculations'!O105</f>
        <v>20.02055020039284</v>
      </c>
      <c r="P105" s="544"/>
    </row>
    <row r="106" spans="1:16" s="1" customFormat="1" ht="69.75" customHeight="1">
      <c r="A106" s="411">
        <f>'3. Characterization'!A106</f>
        <v>96</v>
      </c>
      <c r="B106" s="219" t="str">
        <f>'3. Characterization'!B106</f>
        <v>Screening </v>
      </c>
      <c r="C106" s="347" t="str">
        <f>'3. Characterization'!C106</f>
        <v>Trace Detection
Explosives, CWA</v>
      </c>
      <c r="D106" s="347" t="str">
        <f>'3. Characterization'!D106</f>
        <v>Electron Capture Detectors (ECD)</v>
      </c>
      <c r="E106" s="347" t="str">
        <f>'3. Characterization'!F106</f>
        <v>Sensitivity to specific chemicals varies.  Specific chemicals detected depends on the units software.</v>
      </c>
      <c r="F106" s="469"/>
      <c r="G106" s="583">
        <f>'Hidden Calculations'!G106</f>
        <v>12.324929971988794</v>
      </c>
      <c r="H106" s="287">
        <f>'Hidden Calculations'!H106</f>
        <v>-8.912655971479502</v>
      </c>
      <c r="I106" s="287">
        <f>'Hidden Calculations'!I106</f>
        <v>2.380952380952381</v>
      </c>
      <c r="J106" s="288">
        <f>'Hidden Calculations'!J106</f>
        <v>11.229946524064175</v>
      </c>
      <c r="K106" s="288">
        <f>'Hidden Calculations'!K106</f>
        <v>8.992131884600973</v>
      </c>
      <c r="L106" s="288">
        <f>'Hidden Calculations'!L106</f>
        <v>5.994754589733981</v>
      </c>
      <c r="M106" s="288">
        <f>'Hidden Calculations'!M106</f>
        <v>0</v>
      </c>
      <c r="N106" s="289">
        <f>'Hidden Calculations'!N106</f>
        <v>2.9973772948669914</v>
      </c>
      <c r="O106" s="246">
        <f>'Hidden Calculations'!O106</f>
        <v>26.01530479012682</v>
      </c>
      <c r="P106" s="544"/>
    </row>
    <row r="107" spans="1:16" s="1" customFormat="1" ht="69.75" customHeight="1">
      <c r="A107" s="411">
        <f>'3. Characterization'!A107</f>
        <v>97</v>
      </c>
      <c r="B107" s="219" t="str">
        <f>'3. Characterization'!B107</f>
        <v>Screening </v>
      </c>
      <c r="C107" s="347" t="str">
        <f>'3. Characterization'!C107</f>
        <v>Trace Detection
Bio Agents</v>
      </c>
      <c r="D107" s="347" t="str">
        <f>'3. Characterization'!D107</f>
        <v>Immunoassays, 
Hand-Held Assay (HHA) Kits, 
Antibody identification</v>
      </c>
      <c r="E107" s="347" t="str">
        <f>'3. Characterization'!F107</f>
        <v>Separate assays (i.e., tickets) for detection of different biological agents (e.g., anthrax, plague, botulina, etc.).  If sample is not visible (e.g., powder), a sampler that concentrates particles is needed.  Sensitivity of the test is limited by the strip reader, which may be visual (low cost, low sensitivity), or purchased strip readers that vary in sensitivity and time for measurement.</v>
      </c>
      <c r="F107" s="469"/>
      <c r="G107" s="583">
        <f>'Hidden Calculations'!G107</f>
        <v>12.324929971988794</v>
      </c>
      <c r="H107" s="287">
        <f>'Hidden Calculations'!H107</f>
        <v>-8.912655971479502</v>
      </c>
      <c r="I107" s="287">
        <f>'Hidden Calculations'!I107</f>
        <v>2.380952380952381</v>
      </c>
      <c r="J107" s="288">
        <f>'Hidden Calculations'!J107</f>
        <v>11.229946524064175</v>
      </c>
      <c r="K107" s="288">
        <f>'Hidden Calculations'!K107</f>
        <v>2.9973772948669914</v>
      </c>
      <c r="L107" s="288">
        <f>'Hidden Calculations'!L107</f>
        <v>0</v>
      </c>
      <c r="M107" s="288">
        <f>'Hidden Calculations'!M107</f>
        <v>0</v>
      </c>
      <c r="N107" s="289">
        <f>'Hidden Calculations'!N107</f>
        <v>2.9973772948669914</v>
      </c>
      <c r="O107" s="246">
        <f>'Hidden Calculations'!O107</f>
        <v>20.02055020039284</v>
      </c>
      <c r="P107" s="544"/>
    </row>
    <row r="108" spans="1:16" s="1" customFormat="1" ht="69.75" customHeight="1">
      <c r="A108" s="411">
        <f>'3. Characterization'!A108</f>
        <v>98</v>
      </c>
      <c r="B108" s="219" t="str">
        <f>'3. Characterization'!B108</f>
        <v>Screening </v>
      </c>
      <c r="C108" s="347" t="str">
        <f>'3. Characterization'!C108</f>
        <v>Trace Detection
Bio Agents</v>
      </c>
      <c r="D108" s="347" t="str">
        <f>'3. Characterization'!D108</f>
        <v>Protein Screening</v>
      </c>
      <c r="E108" s="347" t="str">
        <f>'3. Characterization'!F108</f>
        <v>For testing air samples, an air collector that concentartes particles is needed.   Variations in sensitivity and time required for reaction.</v>
      </c>
      <c r="F108" s="469"/>
      <c r="G108" s="583">
        <f>'Hidden Calculations'!G108</f>
        <v>5.602240896358543</v>
      </c>
      <c r="H108" s="287">
        <f>'Hidden Calculations'!H108</f>
        <v>0</v>
      </c>
      <c r="I108" s="287">
        <f>'Hidden Calculations'!I108</f>
        <v>4.061624649859944</v>
      </c>
      <c r="J108" s="288">
        <f>'Hidden Calculations'!J108</f>
        <v>9.090909090909093</v>
      </c>
      <c r="K108" s="288">
        <f>'Hidden Calculations'!K108</f>
        <v>2.9973772948669914</v>
      </c>
      <c r="L108" s="288">
        <f>'Hidden Calculations'!L108</f>
        <v>0</v>
      </c>
      <c r="M108" s="288">
        <f>'Hidden Calculations'!M108</f>
        <v>0</v>
      </c>
      <c r="N108" s="289">
        <f>'Hidden Calculations'!N108</f>
        <v>2.9973772948669914</v>
      </c>
      <c r="O108" s="246">
        <f>'Hidden Calculations'!O108</f>
        <v>21.752151931994575</v>
      </c>
      <c r="P108" s="544"/>
    </row>
    <row r="109" spans="1:16" s="1" customFormat="1" ht="69.75" customHeight="1">
      <c r="A109" s="411">
        <f>'3. Characterization'!A109</f>
        <v>99</v>
      </c>
      <c r="B109" s="219" t="str">
        <f>'3. Characterization'!B109</f>
        <v>Screening </v>
      </c>
      <c r="C109" s="347" t="str">
        <f>'3. Characterization'!C109</f>
        <v>Trace Detection
Bio Agents</v>
      </c>
      <c r="D109" s="347" t="str">
        <f>'3. Characterization'!D109</f>
        <v>Particle Fluorescence Monitoring</v>
      </c>
      <c r="E109" s="347" t="str">
        <f>'3. Characterization'!F109</f>
        <v>Indoor units operate continously.  Alarms may silently indicate the need for further testing.  Variations in sensitivity and the ability to collect samples for additional analyses.</v>
      </c>
      <c r="F109" s="469"/>
      <c r="G109" s="583">
        <f>'Hidden Calculations'!G109</f>
        <v>10.084033613445378</v>
      </c>
      <c r="H109" s="287">
        <f>'Hidden Calculations'!H109</f>
        <v>3.5650623885918007</v>
      </c>
      <c r="I109" s="287">
        <f>'Hidden Calculations'!I109</f>
        <v>1.8207282913165266</v>
      </c>
      <c r="J109" s="288">
        <f>'Hidden Calculations'!J109</f>
        <v>11.49732620320856</v>
      </c>
      <c r="K109" s="288">
        <f>'Hidden Calculations'!K109</f>
        <v>17.934307480954168</v>
      </c>
      <c r="L109" s="288">
        <f>'Hidden Calculations'!L109</f>
        <v>7.243661795928561</v>
      </c>
      <c r="M109" s="288">
        <f>'Hidden Calculations'!M109</f>
        <v>5.695016860247284</v>
      </c>
      <c r="N109" s="289">
        <f>'Hidden Calculations'!N109</f>
        <v>4.99562882477832</v>
      </c>
      <c r="O109" s="246">
        <f>'Hidden Calculations'!O109</f>
        <v>44.901457977516436</v>
      </c>
      <c r="P109" s="544"/>
    </row>
    <row r="110" spans="1:16" s="1" customFormat="1" ht="69.75" customHeight="1">
      <c r="A110" s="411">
        <f>'3. Characterization'!A110</f>
        <v>100</v>
      </c>
      <c r="B110" s="219" t="str">
        <f>'3. Characterization'!B110</f>
        <v>Screening </v>
      </c>
      <c r="C110" s="347" t="str">
        <f>'3. Characterization'!C110</f>
        <v>Trace Detection
Bio Agents</v>
      </c>
      <c r="D110" s="347" t="str">
        <f>'3. Characterization'!D110</f>
        <v>Aerosol Particle Sizers (APS)</v>
      </c>
      <c r="E110" s="347" t="str">
        <f>'3. Characterization'!F110</f>
        <v>Hand-held and stationary units.  Variations in the ability to discriminate between particle types based on their size and general shape. </v>
      </c>
      <c r="F110" s="469"/>
      <c r="G110" s="583">
        <f>'Hidden Calculations'!G110</f>
        <v>5.602240896358543</v>
      </c>
      <c r="H110" s="287">
        <f>'Hidden Calculations'!H110</f>
        <v>0</v>
      </c>
      <c r="I110" s="287">
        <f>'Hidden Calculations'!I110</f>
        <v>4.061624649859944</v>
      </c>
      <c r="J110" s="288">
        <f>'Hidden Calculations'!J110</f>
        <v>9.090909090909093</v>
      </c>
      <c r="K110" s="288">
        <f>'Hidden Calculations'!K110</f>
        <v>2.9973772948669914</v>
      </c>
      <c r="L110" s="288">
        <f>'Hidden Calculations'!L110</f>
        <v>0</v>
      </c>
      <c r="M110" s="288">
        <f>'Hidden Calculations'!M110</f>
        <v>0</v>
      </c>
      <c r="N110" s="289">
        <f>'Hidden Calculations'!N110</f>
        <v>2.9973772948669914</v>
      </c>
      <c r="O110" s="246">
        <f>'Hidden Calculations'!O110</f>
        <v>21.752151931994575</v>
      </c>
      <c r="P110" s="544"/>
    </row>
    <row r="111" spans="1:16" s="12" customFormat="1" ht="69.75" customHeight="1">
      <c r="A111" s="412">
        <f>'3. Characterization'!A111</f>
        <v>101</v>
      </c>
      <c r="B111" s="290" t="str">
        <f>'3. Characterization'!B111</f>
        <v>Human Observation
</v>
      </c>
      <c r="C111" s="348" t="str">
        <f>'3. Characterization'!C111</f>
        <v>All Areas
</v>
      </c>
      <c r="D111" s="348" t="str">
        <f>'3. Characterization'!D111</f>
        <v>Public Watch </v>
      </c>
      <c r="E111" s="348" t="str">
        <f>'3. Characterization'!F111</f>
        <v>Request and instruct passengers and neighbors to observe and report suspicious and unusual activities  </v>
      </c>
      <c r="F111" s="469"/>
      <c r="G111" s="584">
        <f>'Hidden Calculations'!G111</f>
        <v>10.084033613445378</v>
      </c>
      <c r="H111" s="324">
        <f>'Hidden Calculations'!H111</f>
        <v>3.5650623885918007</v>
      </c>
      <c r="I111" s="324">
        <f>'Hidden Calculations'!I111</f>
        <v>1.8207282913165266</v>
      </c>
      <c r="J111" s="325">
        <f>'Hidden Calculations'!J111</f>
        <v>11.49732620320856</v>
      </c>
      <c r="K111" s="325">
        <f>'Hidden Calculations'!K111</f>
        <v>17.934307480954168</v>
      </c>
      <c r="L111" s="325">
        <f>'Hidden Calculations'!L111</f>
        <v>7.243661795928561</v>
      </c>
      <c r="M111" s="325">
        <f>'Hidden Calculations'!M111</f>
        <v>5.695016860247284</v>
      </c>
      <c r="N111" s="326">
        <f>'Hidden Calculations'!N111</f>
        <v>4.99562882477832</v>
      </c>
      <c r="O111" s="327">
        <f>'Hidden Calculations'!O111</f>
        <v>44.901457977516436</v>
      </c>
      <c r="P111" s="545"/>
    </row>
    <row r="112" spans="1:16" s="12" customFormat="1" ht="69.75" customHeight="1">
      <c r="A112" s="412">
        <f>'3. Characterization'!A112</f>
        <v>102</v>
      </c>
      <c r="B112" s="290" t="str">
        <f>'3. Characterization'!B112</f>
        <v>Human Observation
</v>
      </c>
      <c r="C112" s="348" t="str">
        <f>'3. Characterization'!C112</f>
        <v>All Areas
</v>
      </c>
      <c r="D112" s="348" t="str">
        <f>'3. Characterization'!D112</f>
        <v>Employee Watch -- Awareness Training</v>
      </c>
      <c r="E112" s="348" t="str">
        <f>'3. Characterization'!F112</f>
        <v>Establish procedures and train employees to recognize and report unusual and suspicious activities, vehicles, and luggage. </v>
      </c>
      <c r="F112" s="469"/>
      <c r="G112" s="584">
        <f>'Hidden Calculations'!G112</f>
        <v>12.885154061624648</v>
      </c>
      <c r="H112" s="324">
        <f>'Hidden Calculations'!H112</f>
        <v>6.238859180035652</v>
      </c>
      <c r="I112" s="324">
        <f>'Hidden Calculations'!I112</f>
        <v>3.081232492997199</v>
      </c>
      <c r="J112" s="325">
        <f>'Hidden Calculations'!J112</f>
        <v>17.112299465240643</v>
      </c>
      <c r="K112" s="325">
        <f>'Hidden Calculations'!K112</f>
        <v>20.931684775821157</v>
      </c>
      <c r="L112" s="325">
        <f>'Hidden Calculations'!L112</f>
        <v>7.743224678406393</v>
      </c>
      <c r="M112" s="325">
        <f>'Hidden Calculations'!M112</f>
        <v>5.695016860247284</v>
      </c>
      <c r="N112" s="326">
        <f>'Hidden Calculations'!N112</f>
        <v>7.493443237167479</v>
      </c>
      <c r="O112" s="327">
        <f>'Hidden Calculations'!O112</f>
        <v>60.2492299757193</v>
      </c>
      <c r="P112" s="545"/>
    </row>
    <row r="113" spans="1:16" s="7" customFormat="1" ht="69.75" customHeight="1">
      <c r="A113" s="412">
        <f>'3. Characterization'!A113</f>
        <v>103</v>
      </c>
      <c r="B113" s="290" t="str">
        <f>'3. Characterization'!B113</f>
        <v>Human Observation
</v>
      </c>
      <c r="C113" s="348" t="str">
        <f>'3. Characterization'!C113</f>
        <v>All Areas
</v>
      </c>
      <c r="D113" s="348" t="str">
        <f>'3. Characterization'!D113</f>
        <v>Uniform Patrols on ground or on ferry</v>
      </c>
      <c r="E113" s="348" t="str">
        <f>'3. Characterization'!F113</f>
        <v>Shore-side or on ferry vessels, set or random route</v>
      </c>
      <c r="F113" s="469"/>
      <c r="G113" s="584">
        <f>'Hidden Calculations'!G113</f>
        <v>15.686274509803921</v>
      </c>
      <c r="H113" s="324">
        <f>'Hidden Calculations'!H113</f>
        <v>7.130124777183601</v>
      </c>
      <c r="I113" s="324">
        <f>'Hidden Calculations'!I113</f>
        <v>3.6414565826330536</v>
      </c>
      <c r="J113" s="325">
        <f>'Hidden Calculations'!J113</f>
        <v>15.77540106951872</v>
      </c>
      <c r="K113" s="325">
        <f>'Hidden Calculations'!K113</f>
        <v>14.137629574122643</v>
      </c>
      <c r="L113" s="325">
        <f>'Hidden Calculations'!L113</f>
        <v>5.245410266017235</v>
      </c>
      <c r="M113" s="325">
        <f>'Hidden Calculations'!M113</f>
        <v>3.8965904833270892</v>
      </c>
      <c r="N113" s="326">
        <f>'Hidden Calculations'!N113</f>
        <v>4.99562882477832</v>
      </c>
      <c r="O113" s="327">
        <f>'Hidden Calculations'!O113</f>
        <v>56.37088651326194</v>
      </c>
      <c r="P113" s="545"/>
    </row>
    <row r="114" spans="1:16" s="1" customFormat="1" ht="69.75" customHeight="1">
      <c r="A114" s="412">
        <f>'3. Characterization'!A114</f>
        <v>104</v>
      </c>
      <c r="B114" s="290" t="str">
        <f>'3. Characterization'!B114</f>
        <v>Human Observation
</v>
      </c>
      <c r="C114" s="348" t="str">
        <f>'3. Characterization'!C114</f>
        <v>Waterside
</v>
      </c>
      <c r="D114" s="348" t="str">
        <f>'3. Characterization'!D114</f>
        <v>Patrol Vessels and Escorts</v>
      </c>
      <c r="E114" s="348" t="str">
        <f>'3. Characterization'!F114</f>
        <v>Fiberglass or metal hull vessels varying in length and on-board equipment (e.g., sonar, weapons, etc).  Escort may be random or scheduled, and for portions of a route or the entire route. </v>
      </c>
      <c r="F114" s="554"/>
      <c r="G114" s="584">
        <f>'Hidden Calculations'!G114</f>
        <v>15.686274509803921</v>
      </c>
      <c r="H114" s="324">
        <f>'Hidden Calculations'!H114</f>
        <v>2.6737967914438503</v>
      </c>
      <c r="I114" s="324">
        <f>'Hidden Calculations'!I114</f>
        <v>2.9411764705882355</v>
      </c>
      <c r="J114" s="325">
        <f>'Hidden Calculations'!J114</f>
        <v>3.2085561497326207</v>
      </c>
      <c r="K114" s="325">
        <f>'Hidden Calculations'!K114</f>
        <v>8.192831272636443</v>
      </c>
      <c r="L114" s="325">
        <f>'Hidden Calculations'!L114</f>
        <v>1.4986886474334957</v>
      </c>
      <c r="M114" s="325">
        <f>'Hidden Calculations'!M114</f>
        <v>4.196328212813788</v>
      </c>
      <c r="N114" s="326">
        <f>'Hidden Calculations'!N114</f>
        <v>2.49781441238916</v>
      </c>
      <c r="O114" s="327">
        <f>'Hidden Calculations'!O114</f>
        <v>32.70263519420507</v>
      </c>
      <c r="P114" s="545"/>
    </row>
    <row r="115" spans="1:16" s="1" customFormat="1" ht="69.75" customHeight="1" thickBot="1">
      <c r="A115" s="412">
        <f>'3. Characterization'!A115</f>
        <v>105</v>
      </c>
      <c r="B115" s="290" t="str">
        <f>'3. Characterization'!B115</f>
        <v>Human Observation
</v>
      </c>
      <c r="C115" s="348" t="str">
        <f>'3. Characterization'!C115</f>
        <v>Waterside
</v>
      </c>
      <c r="D115" s="348" t="str">
        <f>'3. Characterization'!D115</f>
        <v>Divers</v>
      </c>
      <c r="E115" s="348" t="str">
        <f>'3. Characterization'!F115</f>
        <v>Certified divers visually inspect undersides of vessels, piers and supporting infrastructure</v>
      </c>
      <c r="F115" s="555"/>
      <c r="G115" s="585">
        <f>'Hidden Calculations'!G115</f>
        <v>9.523809523809522</v>
      </c>
      <c r="H115" s="331">
        <f>'Hidden Calculations'!H115</f>
        <v>0</v>
      </c>
      <c r="I115" s="331">
        <f>'Hidden Calculations'!I115</f>
        <v>2.9411764705882355</v>
      </c>
      <c r="J115" s="332">
        <f>'Hidden Calculations'!J115</f>
        <v>2.1390374331550803</v>
      </c>
      <c r="K115" s="332">
        <f>'Hidden Calculations'!K115</f>
        <v>5.844885724990633</v>
      </c>
      <c r="L115" s="332">
        <f>'Hidden Calculations'!L115</f>
        <v>2.2480329711502436</v>
      </c>
      <c r="M115" s="332">
        <f>'Hidden Calculations'!M115</f>
        <v>3.59685275384039</v>
      </c>
      <c r="N115" s="333">
        <f>'Hidden Calculations'!N115</f>
        <v>0</v>
      </c>
      <c r="O115" s="547">
        <f>'Hidden Calculations'!O115</f>
        <v>20.44890915254347</v>
      </c>
      <c r="P115" s="546"/>
    </row>
    <row r="116" ht="12.75">
      <c r="P116" s="395"/>
    </row>
    <row r="117" spans="1:16" s="1" customFormat="1" ht="27.75" customHeight="1">
      <c r="A117" s="355"/>
      <c r="P117" s="396"/>
    </row>
    <row r="118" spans="1:16" s="1" customFormat="1" ht="27.75" customHeight="1">
      <c r="A118" s="355"/>
      <c r="P118" s="396"/>
    </row>
    <row r="119" spans="1:16" s="1" customFormat="1" ht="27.75" customHeight="1">
      <c r="A119" s="355"/>
      <c r="P119" s="396"/>
    </row>
    <row r="120" spans="1:16" s="1" customFormat="1" ht="27.75" customHeight="1">
      <c r="A120" s="355"/>
      <c r="P120" s="396"/>
    </row>
    <row r="121" spans="1:16" s="1" customFormat="1" ht="27.75" customHeight="1">
      <c r="A121" s="355"/>
      <c r="P121" s="396"/>
    </row>
    <row r="122" spans="1:16" s="1" customFormat="1" ht="27.75" customHeight="1">
      <c r="A122" s="355"/>
      <c r="P122" s="396"/>
    </row>
    <row r="123" spans="1:16" s="1" customFormat="1" ht="27.75" customHeight="1">
      <c r="A123" s="355"/>
      <c r="P123" s="396"/>
    </row>
    <row r="124" spans="1:16" s="1" customFormat="1" ht="27.75" customHeight="1">
      <c r="A124" s="355"/>
      <c r="P124" s="396"/>
    </row>
    <row r="125" spans="1:16" s="1" customFormat="1" ht="27.75" customHeight="1">
      <c r="A125" s="355"/>
      <c r="P125" s="396"/>
    </row>
    <row r="126" spans="1:16" s="1" customFormat="1" ht="27.75" customHeight="1">
      <c r="A126" s="355"/>
      <c r="P126" s="396"/>
    </row>
    <row r="127" spans="1:16" s="1" customFormat="1" ht="27.75" customHeight="1">
      <c r="A127" s="355"/>
      <c r="P127" s="396"/>
    </row>
    <row r="128" spans="1:16" s="1" customFormat="1" ht="27.75" customHeight="1">
      <c r="A128" s="355"/>
      <c r="P128" s="396"/>
    </row>
    <row r="129" spans="1:16" s="1" customFormat="1" ht="27.75" customHeight="1">
      <c r="A129" s="355"/>
      <c r="P129" s="396"/>
    </row>
    <row r="130" spans="1:16" s="1" customFormat="1" ht="27.75" customHeight="1">
      <c r="A130" s="355"/>
      <c r="P130" s="396"/>
    </row>
    <row r="131" spans="1:16" s="1" customFormat="1" ht="27.75" customHeight="1">
      <c r="A131" s="355"/>
      <c r="P131" s="396"/>
    </row>
    <row r="132" spans="1:16" s="1" customFormat="1" ht="27.75" customHeight="1">
      <c r="A132" s="355"/>
      <c r="P132" s="396"/>
    </row>
    <row r="133" spans="1:16" s="1" customFormat="1" ht="27.75" customHeight="1">
      <c r="A133" s="355"/>
      <c r="P133" s="396"/>
    </row>
    <row r="134" spans="1:16" s="1" customFormat="1" ht="27.75" customHeight="1">
      <c r="A134" s="355"/>
      <c r="P134" s="396"/>
    </row>
    <row r="135" spans="1:16" s="2" customFormat="1" ht="27.75" customHeight="1">
      <c r="A135" s="356"/>
      <c r="G135" s="1"/>
      <c r="I135" s="1"/>
      <c r="J135" s="1"/>
      <c r="L135" s="1"/>
      <c r="M135" s="1"/>
      <c r="N135" s="1"/>
      <c r="O135" s="1"/>
      <c r="P135" s="397"/>
    </row>
    <row r="136" spans="1:15" s="2" customFormat="1" ht="27.75" customHeight="1">
      <c r="A136" s="356"/>
      <c r="G136" s="1"/>
      <c r="I136" s="1"/>
      <c r="J136" s="1"/>
      <c r="L136" s="1"/>
      <c r="M136" s="1"/>
      <c r="N136" s="1"/>
      <c r="O136" s="1"/>
    </row>
    <row r="137" spans="1:15" s="2" customFormat="1" ht="27.75" customHeight="1">
      <c r="A137" s="356"/>
      <c r="G137" s="1"/>
      <c r="I137" s="1"/>
      <c r="J137" s="1"/>
      <c r="L137" s="1"/>
      <c r="M137" s="1"/>
      <c r="N137" s="1"/>
      <c r="O137" s="1"/>
    </row>
    <row r="138" spans="1:15" s="2" customFormat="1" ht="27.75" customHeight="1">
      <c r="A138" s="356"/>
      <c r="G138" s="1"/>
      <c r="I138" s="1"/>
      <c r="J138" s="1"/>
      <c r="L138" s="1"/>
      <c r="M138" s="1"/>
      <c r="N138" s="1"/>
      <c r="O138" s="1"/>
    </row>
    <row r="139" spans="1:15" s="2" customFormat="1" ht="27.75" customHeight="1">
      <c r="A139" s="356"/>
      <c r="G139" s="1"/>
      <c r="I139" s="1"/>
      <c r="J139" s="1"/>
      <c r="L139" s="1"/>
      <c r="M139" s="1"/>
      <c r="N139" s="1"/>
      <c r="O139" s="1"/>
    </row>
    <row r="140" spans="1:15" s="2" customFormat="1" ht="27.75" customHeight="1">
      <c r="A140" s="356"/>
      <c r="G140" s="1"/>
      <c r="I140" s="1"/>
      <c r="J140" s="1"/>
      <c r="L140" s="1"/>
      <c r="M140" s="1"/>
      <c r="N140" s="1"/>
      <c r="O140" s="1"/>
    </row>
    <row r="141" spans="1:15" s="2" customFormat="1" ht="27.75" customHeight="1">
      <c r="A141" s="356"/>
      <c r="G141" s="1"/>
      <c r="I141" s="1"/>
      <c r="J141" s="1"/>
      <c r="L141" s="1"/>
      <c r="M141" s="1"/>
      <c r="N141" s="1"/>
      <c r="O141" s="1"/>
    </row>
    <row r="142" spans="1:15" s="2" customFormat="1" ht="27.75" customHeight="1">
      <c r="A142" s="356"/>
      <c r="G142" s="1"/>
      <c r="I142" s="1"/>
      <c r="J142" s="1"/>
      <c r="L142" s="1"/>
      <c r="M142" s="1"/>
      <c r="N142" s="1"/>
      <c r="O142" s="1"/>
    </row>
    <row r="143" spans="1:15" s="2" customFormat="1" ht="27.75" customHeight="1">
      <c r="A143" s="356"/>
      <c r="G143" s="1"/>
      <c r="I143" s="1"/>
      <c r="J143" s="1"/>
      <c r="L143" s="1"/>
      <c r="M143" s="1"/>
      <c r="N143" s="1"/>
      <c r="O143" s="1"/>
    </row>
    <row r="144" spans="1:15" s="2" customFormat="1" ht="27.75" customHeight="1">
      <c r="A144" s="356"/>
      <c r="G144" s="1"/>
      <c r="I144" s="1"/>
      <c r="J144" s="1"/>
      <c r="L144" s="1"/>
      <c r="M144" s="1"/>
      <c r="N144" s="1"/>
      <c r="O144" s="1"/>
    </row>
    <row r="145" spans="1:15" s="2" customFormat="1" ht="27.75" customHeight="1">
      <c r="A145" s="356"/>
      <c r="G145" s="1"/>
      <c r="I145" s="1"/>
      <c r="J145" s="1"/>
      <c r="L145" s="1"/>
      <c r="M145" s="1"/>
      <c r="N145" s="1"/>
      <c r="O145" s="1"/>
    </row>
    <row r="146" spans="1:15" s="2" customFormat="1" ht="27.75" customHeight="1">
      <c r="A146" s="356"/>
      <c r="G146" s="1"/>
      <c r="I146" s="1"/>
      <c r="J146" s="1"/>
      <c r="L146" s="1"/>
      <c r="M146" s="1"/>
      <c r="N146" s="1"/>
      <c r="O146" s="1"/>
    </row>
    <row r="147" spans="1:15" s="2" customFormat="1" ht="27.75" customHeight="1">
      <c r="A147" s="356"/>
      <c r="G147" s="1"/>
      <c r="I147" s="1"/>
      <c r="J147" s="1"/>
      <c r="L147" s="1"/>
      <c r="M147" s="1"/>
      <c r="N147" s="1"/>
      <c r="O147" s="1"/>
    </row>
    <row r="148" s="2" customFormat="1" ht="27.75" customHeight="1">
      <c r="A148" s="356"/>
    </row>
    <row r="149" s="2" customFormat="1" ht="27.75" customHeight="1">
      <c r="A149" s="356"/>
    </row>
    <row r="150" s="2" customFormat="1" ht="27.75" customHeight="1">
      <c r="A150" s="356"/>
    </row>
    <row r="151" s="2" customFormat="1" ht="27.75" customHeight="1">
      <c r="A151" s="356"/>
    </row>
    <row r="152" s="2" customFormat="1" ht="27.75" customHeight="1">
      <c r="A152" s="356"/>
    </row>
    <row r="153" s="2" customFormat="1" ht="27.75" customHeight="1">
      <c r="A153" s="356"/>
    </row>
    <row r="154" s="2" customFormat="1" ht="27.75" customHeight="1">
      <c r="A154" s="356"/>
    </row>
    <row r="155" s="2" customFormat="1" ht="27.75" customHeight="1">
      <c r="A155" s="356"/>
    </row>
    <row r="156" s="2" customFormat="1" ht="27.75" customHeight="1">
      <c r="A156" s="356"/>
    </row>
    <row r="157" s="2" customFormat="1" ht="27.75" customHeight="1">
      <c r="A157" s="356"/>
    </row>
    <row r="158" s="2" customFormat="1" ht="27.75" customHeight="1">
      <c r="A158" s="356"/>
    </row>
    <row r="159" s="2" customFormat="1" ht="27.75" customHeight="1">
      <c r="A159" s="356"/>
    </row>
    <row r="160" s="2" customFormat="1" ht="27.75" customHeight="1">
      <c r="A160" s="356"/>
    </row>
    <row r="161" s="2" customFormat="1" ht="27.75" customHeight="1">
      <c r="A161" s="356"/>
    </row>
    <row r="162" s="2" customFormat="1" ht="27.75" customHeight="1">
      <c r="A162" s="356"/>
    </row>
    <row r="163" s="2" customFormat="1" ht="27.75" customHeight="1">
      <c r="A163" s="356"/>
    </row>
    <row r="164" s="2" customFormat="1" ht="27.75" customHeight="1">
      <c r="A164" s="356"/>
    </row>
    <row r="165" s="2" customFormat="1" ht="27.75" customHeight="1">
      <c r="A165" s="356"/>
    </row>
    <row r="166" s="2" customFormat="1" ht="27.75" customHeight="1">
      <c r="A166" s="356"/>
    </row>
    <row r="167" s="2" customFormat="1" ht="27.75" customHeight="1">
      <c r="A167" s="356"/>
    </row>
    <row r="168" s="2" customFormat="1" ht="27.75" customHeight="1">
      <c r="A168" s="356"/>
    </row>
    <row r="169" s="2" customFormat="1" ht="27.75" customHeight="1">
      <c r="A169" s="356"/>
    </row>
    <row r="170" s="2" customFormat="1" ht="27.75" customHeight="1">
      <c r="A170" s="356"/>
    </row>
    <row r="171" s="2" customFormat="1" ht="27.75" customHeight="1">
      <c r="A171" s="356"/>
    </row>
    <row r="172" s="2" customFormat="1" ht="27.75" customHeight="1">
      <c r="A172" s="356"/>
    </row>
    <row r="173" s="2" customFormat="1" ht="27.75" customHeight="1">
      <c r="A173" s="356"/>
    </row>
    <row r="174" s="2" customFormat="1" ht="27.75" customHeight="1">
      <c r="A174" s="356"/>
    </row>
    <row r="175" s="2" customFormat="1" ht="27.75" customHeight="1">
      <c r="A175" s="356"/>
    </row>
    <row r="176" s="2" customFormat="1" ht="27.75" customHeight="1">
      <c r="A176" s="356"/>
    </row>
    <row r="177" s="2" customFormat="1" ht="27.75" customHeight="1">
      <c r="A177" s="356"/>
    </row>
    <row r="178" s="2" customFormat="1" ht="27.75" customHeight="1">
      <c r="A178" s="356"/>
    </row>
    <row r="179" s="2" customFormat="1" ht="27.75" customHeight="1">
      <c r="A179" s="356"/>
    </row>
    <row r="180" s="2" customFormat="1" ht="27.75" customHeight="1">
      <c r="A180" s="356"/>
    </row>
    <row r="181" s="2" customFormat="1" ht="27.75" customHeight="1">
      <c r="A181" s="356"/>
    </row>
    <row r="182" s="2" customFormat="1" ht="27.75" customHeight="1">
      <c r="A182" s="356"/>
    </row>
    <row r="183" s="2" customFormat="1" ht="27.75" customHeight="1">
      <c r="A183" s="356"/>
    </row>
    <row r="184" s="2" customFormat="1" ht="27.75" customHeight="1">
      <c r="A184" s="356"/>
    </row>
    <row r="185" s="2" customFormat="1" ht="27.75" customHeight="1">
      <c r="A185" s="356"/>
    </row>
    <row r="186" s="2" customFormat="1" ht="27.75" customHeight="1">
      <c r="A186" s="356"/>
    </row>
    <row r="187" s="2" customFormat="1" ht="27.75" customHeight="1">
      <c r="A187" s="356"/>
    </row>
    <row r="188" s="2" customFormat="1" ht="27.75" customHeight="1">
      <c r="A188" s="356"/>
    </row>
    <row r="189" s="2" customFormat="1" ht="27.75" customHeight="1">
      <c r="A189" s="356"/>
    </row>
    <row r="190" s="2" customFormat="1" ht="27.75" customHeight="1">
      <c r="A190" s="356"/>
    </row>
    <row r="191" s="2" customFormat="1" ht="27.75" customHeight="1">
      <c r="A191" s="356"/>
    </row>
    <row r="192" s="2" customFormat="1" ht="27.75" customHeight="1">
      <c r="A192" s="356"/>
    </row>
    <row r="193" s="2" customFormat="1" ht="27.75" customHeight="1">
      <c r="A193" s="356"/>
    </row>
    <row r="194" s="2" customFormat="1" ht="27.75" customHeight="1">
      <c r="A194" s="356"/>
    </row>
    <row r="195" s="2" customFormat="1" ht="27.75" customHeight="1">
      <c r="A195" s="356"/>
    </row>
    <row r="196" s="2" customFormat="1" ht="27.75" customHeight="1">
      <c r="A196" s="356"/>
    </row>
    <row r="197" s="2" customFormat="1" ht="27.75" customHeight="1">
      <c r="A197" s="356"/>
    </row>
    <row r="198" s="2" customFormat="1" ht="27.75" customHeight="1">
      <c r="A198" s="356"/>
    </row>
    <row r="199" s="2" customFormat="1" ht="27.75" customHeight="1">
      <c r="A199" s="356"/>
    </row>
    <row r="200" s="2" customFormat="1" ht="27.75" customHeight="1">
      <c r="A200" s="356"/>
    </row>
    <row r="201" s="2" customFormat="1" ht="27.75" customHeight="1">
      <c r="A201" s="356"/>
    </row>
    <row r="202" s="2" customFormat="1" ht="27.75" customHeight="1">
      <c r="A202" s="356"/>
    </row>
    <row r="203" s="2" customFormat="1" ht="27.75" customHeight="1">
      <c r="A203" s="356"/>
    </row>
    <row r="204" s="2" customFormat="1" ht="27.75" customHeight="1">
      <c r="A204" s="356"/>
    </row>
    <row r="205" s="2" customFormat="1" ht="27.75" customHeight="1">
      <c r="A205" s="356"/>
    </row>
    <row r="206" s="2" customFormat="1" ht="27.75" customHeight="1">
      <c r="A206" s="356"/>
    </row>
    <row r="207" s="2" customFormat="1" ht="27.75" customHeight="1">
      <c r="A207" s="356"/>
    </row>
    <row r="208" s="2" customFormat="1" ht="27.75" customHeight="1">
      <c r="A208" s="356"/>
    </row>
    <row r="209" s="2" customFormat="1" ht="27.75" customHeight="1">
      <c r="A209" s="356"/>
    </row>
    <row r="210" s="2" customFormat="1" ht="27.75" customHeight="1">
      <c r="A210" s="356"/>
    </row>
    <row r="211" s="2" customFormat="1" ht="27.75" customHeight="1">
      <c r="A211" s="356"/>
    </row>
    <row r="212" s="2" customFormat="1" ht="27.75" customHeight="1">
      <c r="A212" s="356"/>
    </row>
    <row r="213" s="2" customFormat="1" ht="27.75" customHeight="1">
      <c r="A213" s="356"/>
    </row>
    <row r="214" s="2" customFormat="1" ht="27.75" customHeight="1">
      <c r="A214" s="356"/>
    </row>
    <row r="215" s="2" customFormat="1" ht="27.75" customHeight="1">
      <c r="A215" s="356"/>
    </row>
    <row r="216" s="2" customFormat="1" ht="27.75" customHeight="1">
      <c r="A216" s="356"/>
    </row>
    <row r="217" s="2" customFormat="1" ht="27.75" customHeight="1">
      <c r="A217" s="356"/>
    </row>
    <row r="218" s="2" customFormat="1" ht="27.75" customHeight="1">
      <c r="A218" s="356"/>
    </row>
    <row r="219" s="2" customFormat="1" ht="27.75" customHeight="1">
      <c r="A219" s="356"/>
    </row>
    <row r="220" s="2" customFormat="1" ht="27.75" customHeight="1">
      <c r="A220" s="356"/>
    </row>
    <row r="221" s="2" customFormat="1" ht="27.75" customHeight="1">
      <c r="A221" s="356"/>
    </row>
    <row r="222" s="2" customFormat="1" ht="27.75" customHeight="1">
      <c r="A222" s="356"/>
    </row>
    <row r="223" s="2" customFormat="1" ht="27.75" customHeight="1">
      <c r="A223" s="356"/>
    </row>
    <row r="224" s="2" customFormat="1" ht="27.75" customHeight="1">
      <c r="A224" s="356"/>
    </row>
    <row r="225" s="2" customFormat="1" ht="27.75" customHeight="1">
      <c r="A225" s="356"/>
    </row>
    <row r="226" s="2" customFormat="1" ht="27.75" customHeight="1">
      <c r="A226" s="356"/>
    </row>
    <row r="227" s="2" customFormat="1" ht="27.75" customHeight="1">
      <c r="A227" s="356"/>
    </row>
    <row r="228" s="2" customFormat="1" ht="27.75" customHeight="1">
      <c r="A228" s="356"/>
    </row>
    <row r="229" s="2" customFormat="1" ht="27.75" customHeight="1">
      <c r="A229" s="356"/>
    </row>
    <row r="230" s="2" customFormat="1" ht="27.75" customHeight="1">
      <c r="A230" s="356"/>
    </row>
    <row r="231" s="2" customFormat="1" ht="27.75" customHeight="1">
      <c r="A231" s="356"/>
    </row>
    <row r="232" s="2" customFormat="1" ht="27.75" customHeight="1">
      <c r="A232" s="356"/>
    </row>
    <row r="233" s="2" customFormat="1" ht="27.75" customHeight="1">
      <c r="A233" s="356"/>
    </row>
    <row r="234" s="2" customFormat="1" ht="27.75" customHeight="1">
      <c r="A234" s="356"/>
    </row>
    <row r="235" s="2" customFormat="1" ht="27.75" customHeight="1">
      <c r="A235" s="356"/>
    </row>
    <row r="236" s="2" customFormat="1" ht="27.75" customHeight="1">
      <c r="A236" s="356"/>
    </row>
    <row r="237" s="2" customFormat="1" ht="27.75" customHeight="1">
      <c r="A237" s="356"/>
    </row>
    <row r="238" s="2" customFormat="1" ht="27.75" customHeight="1">
      <c r="A238" s="356"/>
    </row>
    <row r="239" s="2" customFormat="1" ht="27.75" customHeight="1">
      <c r="A239" s="356"/>
    </row>
    <row r="240" s="2" customFormat="1" ht="27.75" customHeight="1">
      <c r="A240" s="356"/>
    </row>
    <row r="241" s="2" customFormat="1" ht="27.75" customHeight="1">
      <c r="A241" s="356"/>
    </row>
    <row r="242" s="2" customFormat="1" ht="27.75" customHeight="1">
      <c r="A242" s="356"/>
    </row>
    <row r="243" s="2" customFormat="1" ht="27.75" customHeight="1">
      <c r="A243" s="356"/>
    </row>
    <row r="244" s="2" customFormat="1" ht="27.75" customHeight="1">
      <c r="A244" s="356"/>
    </row>
    <row r="245" s="2" customFormat="1" ht="27.75" customHeight="1">
      <c r="A245" s="356"/>
    </row>
    <row r="246" s="2" customFormat="1" ht="27.75" customHeight="1">
      <c r="A246" s="356"/>
    </row>
    <row r="247" s="2" customFormat="1" ht="27.75" customHeight="1">
      <c r="A247" s="356"/>
    </row>
    <row r="248" s="2" customFormat="1" ht="27.75" customHeight="1">
      <c r="A248" s="356"/>
    </row>
    <row r="249" s="2" customFormat="1" ht="27.75" customHeight="1">
      <c r="A249" s="356"/>
    </row>
    <row r="250" s="2" customFormat="1" ht="27.75" customHeight="1">
      <c r="A250" s="356"/>
    </row>
    <row r="251" s="2" customFormat="1" ht="27.75" customHeight="1">
      <c r="A251" s="356"/>
    </row>
    <row r="252" s="2" customFormat="1" ht="27.75" customHeight="1">
      <c r="A252" s="356"/>
    </row>
    <row r="253" s="2" customFormat="1" ht="27.75" customHeight="1">
      <c r="A253" s="356"/>
    </row>
    <row r="254" s="2" customFormat="1" ht="27.75" customHeight="1">
      <c r="A254" s="356"/>
    </row>
    <row r="255" s="2" customFormat="1" ht="27.75" customHeight="1">
      <c r="A255" s="356"/>
    </row>
    <row r="256" s="2" customFormat="1" ht="27.75" customHeight="1">
      <c r="A256" s="356"/>
    </row>
    <row r="257" s="2" customFormat="1" ht="27.75" customHeight="1">
      <c r="A257" s="356"/>
    </row>
    <row r="258" s="2" customFormat="1" ht="27.75" customHeight="1">
      <c r="A258" s="356"/>
    </row>
    <row r="259" s="2" customFormat="1" ht="27.75" customHeight="1">
      <c r="A259" s="356"/>
    </row>
    <row r="260" s="2" customFormat="1" ht="27.75" customHeight="1">
      <c r="A260" s="356"/>
    </row>
    <row r="261" s="2" customFormat="1" ht="27.75" customHeight="1">
      <c r="A261" s="356"/>
    </row>
    <row r="262" s="2" customFormat="1" ht="27.75" customHeight="1">
      <c r="A262" s="356"/>
    </row>
    <row r="263" s="2" customFormat="1" ht="27.75" customHeight="1">
      <c r="A263" s="356"/>
    </row>
    <row r="264" s="2" customFormat="1" ht="27.75" customHeight="1">
      <c r="A264" s="356"/>
    </row>
    <row r="265" s="2" customFormat="1" ht="27.75" customHeight="1">
      <c r="A265" s="356"/>
    </row>
    <row r="266" s="2" customFormat="1" ht="27.75" customHeight="1">
      <c r="A266" s="356"/>
    </row>
    <row r="267" s="2" customFormat="1" ht="27.75" customHeight="1">
      <c r="A267" s="356"/>
    </row>
    <row r="268" s="2" customFormat="1" ht="27.75" customHeight="1">
      <c r="A268" s="356"/>
    </row>
    <row r="269" s="2" customFormat="1" ht="27.75" customHeight="1">
      <c r="A269" s="356"/>
    </row>
    <row r="270" s="2" customFormat="1" ht="27.75" customHeight="1">
      <c r="A270" s="356"/>
    </row>
    <row r="271" s="2" customFormat="1" ht="27.75" customHeight="1">
      <c r="A271" s="356"/>
    </row>
    <row r="272" s="2" customFormat="1" ht="27.75" customHeight="1">
      <c r="A272" s="356"/>
    </row>
    <row r="273" s="2" customFormat="1" ht="27.75" customHeight="1">
      <c r="A273" s="356"/>
    </row>
    <row r="274" s="2" customFormat="1" ht="27.75" customHeight="1">
      <c r="A274" s="356"/>
    </row>
    <row r="275" s="2" customFormat="1" ht="27.75" customHeight="1">
      <c r="A275" s="356"/>
    </row>
    <row r="276" s="2" customFormat="1" ht="27.75" customHeight="1">
      <c r="A276" s="356"/>
    </row>
    <row r="277" s="2" customFormat="1" ht="27.75" customHeight="1">
      <c r="A277" s="356"/>
    </row>
    <row r="278" s="2" customFormat="1" ht="27.75" customHeight="1">
      <c r="A278" s="356"/>
    </row>
    <row r="279" s="2" customFormat="1" ht="27.75" customHeight="1">
      <c r="A279" s="356"/>
    </row>
    <row r="280" s="2" customFormat="1" ht="27.75" customHeight="1">
      <c r="A280" s="356"/>
    </row>
    <row r="281" s="2" customFormat="1" ht="27.75" customHeight="1">
      <c r="A281" s="356"/>
    </row>
    <row r="282" s="2" customFormat="1" ht="27.75" customHeight="1">
      <c r="A282" s="356"/>
    </row>
    <row r="283" s="2" customFormat="1" ht="27.75" customHeight="1">
      <c r="A283" s="356"/>
    </row>
    <row r="284" s="2" customFormat="1" ht="27.75" customHeight="1">
      <c r="A284" s="356"/>
    </row>
    <row r="285" s="2" customFormat="1" ht="27.75" customHeight="1">
      <c r="A285" s="356"/>
    </row>
    <row r="286" s="2" customFormat="1" ht="27.75" customHeight="1">
      <c r="A286" s="356"/>
    </row>
    <row r="287" s="2" customFormat="1" ht="27.75" customHeight="1">
      <c r="A287" s="356"/>
    </row>
    <row r="288" s="2" customFormat="1" ht="27.75" customHeight="1">
      <c r="A288" s="356"/>
    </row>
    <row r="289" s="2" customFormat="1" ht="27.75" customHeight="1">
      <c r="A289" s="356"/>
    </row>
    <row r="290" s="2" customFormat="1" ht="27.75" customHeight="1">
      <c r="A290" s="356"/>
    </row>
    <row r="291" s="2" customFormat="1" ht="27.75" customHeight="1">
      <c r="A291" s="356"/>
    </row>
    <row r="292" s="2" customFormat="1" ht="27.75" customHeight="1">
      <c r="A292" s="356"/>
    </row>
    <row r="293" s="2" customFormat="1" ht="27.75" customHeight="1">
      <c r="A293" s="356"/>
    </row>
    <row r="294" s="2" customFormat="1" ht="27.75" customHeight="1">
      <c r="A294" s="356"/>
    </row>
    <row r="295" s="2" customFormat="1" ht="27.75" customHeight="1">
      <c r="A295" s="356"/>
    </row>
    <row r="296" s="2" customFormat="1" ht="27.75" customHeight="1">
      <c r="A296" s="356"/>
    </row>
    <row r="297" s="2" customFormat="1" ht="27.75" customHeight="1">
      <c r="A297" s="356"/>
    </row>
    <row r="298" s="2" customFormat="1" ht="27.75" customHeight="1">
      <c r="A298" s="356"/>
    </row>
    <row r="299" s="2" customFormat="1" ht="27.75" customHeight="1">
      <c r="A299" s="356"/>
    </row>
    <row r="300" s="2" customFormat="1" ht="27.75" customHeight="1">
      <c r="A300" s="356"/>
    </row>
    <row r="301" s="2" customFormat="1" ht="27.75" customHeight="1">
      <c r="A301" s="356"/>
    </row>
    <row r="302" s="2" customFormat="1" ht="27.75" customHeight="1">
      <c r="A302" s="356"/>
    </row>
    <row r="303" s="2" customFormat="1" ht="27.75" customHeight="1">
      <c r="A303" s="356"/>
    </row>
    <row r="304" s="2" customFormat="1" ht="27.75" customHeight="1">
      <c r="A304" s="356"/>
    </row>
    <row r="305" s="2" customFormat="1" ht="27.75" customHeight="1">
      <c r="A305" s="356"/>
    </row>
    <row r="306" s="2" customFormat="1" ht="27.75" customHeight="1">
      <c r="A306" s="356"/>
    </row>
    <row r="307" s="2" customFormat="1" ht="27.75" customHeight="1">
      <c r="A307" s="356"/>
    </row>
    <row r="308" s="2" customFormat="1" ht="27.75" customHeight="1">
      <c r="A308" s="356"/>
    </row>
    <row r="309" s="2" customFormat="1" ht="27.75" customHeight="1">
      <c r="A309" s="356"/>
    </row>
    <row r="310" s="2" customFormat="1" ht="27.75" customHeight="1">
      <c r="A310" s="356"/>
    </row>
    <row r="311" s="2" customFormat="1" ht="27.75" customHeight="1">
      <c r="A311" s="356"/>
    </row>
    <row r="312" s="2" customFormat="1" ht="27.75" customHeight="1">
      <c r="A312" s="356"/>
    </row>
    <row r="313" s="2" customFormat="1" ht="27.75" customHeight="1">
      <c r="A313" s="356"/>
    </row>
    <row r="314" s="2" customFormat="1" ht="27.75" customHeight="1">
      <c r="A314" s="356"/>
    </row>
    <row r="315" s="2" customFormat="1" ht="27.75" customHeight="1">
      <c r="A315" s="356"/>
    </row>
    <row r="316" s="2" customFormat="1" ht="27.75" customHeight="1">
      <c r="A316" s="356"/>
    </row>
    <row r="317" s="2" customFormat="1" ht="27.75" customHeight="1">
      <c r="A317" s="356"/>
    </row>
    <row r="318" s="2" customFormat="1" ht="27.75" customHeight="1">
      <c r="A318" s="356"/>
    </row>
    <row r="319" s="2" customFormat="1" ht="27.75" customHeight="1">
      <c r="A319" s="356"/>
    </row>
    <row r="320" s="2" customFormat="1" ht="27.75" customHeight="1">
      <c r="A320" s="356"/>
    </row>
    <row r="321" s="2" customFormat="1" ht="27.75" customHeight="1">
      <c r="A321" s="356"/>
    </row>
    <row r="322" s="2" customFormat="1" ht="27.75" customHeight="1">
      <c r="A322" s="356"/>
    </row>
    <row r="323" s="2" customFormat="1" ht="27.75" customHeight="1">
      <c r="A323" s="356"/>
    </row>
    <row r="324" s="2" customFormat="1" ht="27.75" customHeight="1">
      <c r="A324" s="356"/>
    </row>
    <row r="325" s="2" customFormat="1" ht="27.75" customHeight="1">
      <c r="A325" s="356"/>
    </row>
    <row r="326" s="2" customFormat="1" ht="27.75" customHeight="1">
      <c r="A326" s="356"/>
    </row>
    <row r="327" s="2" customFormat="1" ht="27.75" customHeight="1">
      <c r="A327" s="356"/>
    </row>
    <row r="328" s="2" customFormat="1" ht="27.75" customHeight="1">
      <c r="A328" s="356"/>
    </row>
    <row r="329" s="2" customFormat="1" ht="27.75" customHeight="1">
      <c r="A329" s="356"/>
    </row>
    <row r="330" s="2" customFormat="1" ht="27.75" customHeight="1">
      <c r="A330" s="356"/>
    </row>
    <row r="331" s="2" customFormat="1" ht="27.75" customHeight="1">
      <c r="A331" s="356"/>
    </row>
    <row r="332" s="2" customFormat="1" ht="27.75" customHeight="1">
      <c r="A332" s="356"/>
    </row>
    <row r="333" s="2" customFormat="1" ht="27.75" customHeight="1">
      <c r="A333" s="356"/>
    </row>
    <row r="334" s="2" customFormat="1" ht="27.75" customHeight="1">
      <c r="A334" s="356"/>
    </row>
    <row r="335" s="2" customFormat="1" ht="27.75" customHeight="1">
      <c r="A335" s="356"/>
    </row>
    <row r="336" s="2" customFormat="1" ht="27.75" customHeight="1">
      <c r="A336" s="356"/>
    </row>
    <row r="337" s="2" customFormat="1" ht="27.75" customHeight="1">
      <c r="A337" s="356"/>
    </row>
    <row r="338" s="2" customFormat="1" ht="27.75" customHeight="1">
      <c r="A338" s="356"/>
    </row>
    <row r="339" s="2" customFormat="1" ht="27.75" customHeight="1">
      <c r="A339" s="356"/>
    </row>
    <row r="340" s="2" customFormat="1" ht="27.75" customHeight="1">
      <c r="A340" s="356"/>
    </row>
    <row r="341" s="2" customFormat="1" ht="27.75" customHeight="1">
      <c r="A341" s="356"/>
    </row>
    <row r="342" s="2" customFormat="1" ht="27.75" customHeight="1">
      <c r="A342" s="356"/>
    </row>
    <row r="343" s="2" customFormat="1" ht="27.75" customHeight="1">
      <c r="A343" s="356"/>
    </row>
    <row r="344" s="2" customFormat="1" ht="27.75" customHeight="1">
      <c r="A344" s="356"/>
    </row>
    <row r="345" s="2" customFormat="1" ht="27.75" customHeight="1">
      <c r="A345" s="356"/>
    </row>
    <row r="346" s="2" customFormat="1" ht="27.75" customHeight="1">
      <c r="A346" s="356"/>
    </row>
    <row r="347" s="2" customFormat="1" ht="27.75" customHeight="1">
      <c r="A347" s="356"/>
    </row>
    <row r="348" s="2" customFormat="1" ht="27.75" customHeight="1">
      <c r="A348" s="356"/>
    </row>
    <row r="349" s="2" customFormat="1" ht="27.75" customHeight="1">
      <c r="A349" s="356"/>
    </row>
    <row r="350" s="2" customFormat="1" ht="27.75" customHeight="1">
      <c r="A350" s="356"/>
    </row>
    <row r="351" s="2" customFormat="1" ht="27.75" customHeight="1">
      <c r="A351" s="356"/>
    </row>
    <row r="352" s="2" customFormat="1" ht="27.75" customHeight="1">
      <c r="A352" s="356"/>
    </row>
    <row r="353" s="2" customFormat="1" ht="27.75" customHeight="1">
      <c r="A353" s="356"/>
    </row>
    <row r="354" s="2" customFormat="1" ht="27.75" customHeight="1">
      <c r="A354" s="356"/>
    </row>
    <row r="355" s="2" customFormat="1" ht="27.75" customHeight="1">
      <c r="A355" s="356"/>
    </row>
    <row r="356" s="2" customFormat="1" ht="27.75" customHeight="1">
      <c r="A356" s="356"/>
    </row>
    <row r="357" s="2" customFormat="1" ht="27.75" customHeight="1">
      <c r="A357" s="356"/>
    </row>
    <row r="358" s="2" customFormat="1" ht="27.75" customHeight="1">
      <c r="A358" s="356"/>
    </row>
    <row r="359" s="2" customFormat="1" ht="27.75" customHeight="1">
      <c r="A359" s="356"/>
    </row>
    <row r="360" s="2" customFormat="1" ht="27.75" customHeight="1">
      <c r="A360" s="356"/>
    </row>
    <row r="361" s="2" customFormat="1" ht="27.75" customHeight="1">
      <c r="A361" s="356"/>
    </row>
    <row r="362" s="2" customFormat="1" ht="27.75" customHeight="1">
      <c r="A362" s="356"/>
    </row>
    <row r="363" s="2" customFormat="1" ht="27.75" customHeight="1">
      <c r="A363" s="356"/>
    </row>
    <row r="364" s="2" customFormat="1" ht="27.75" customHeight="1">
      <c r="A364" s="356"/>
    </row>
    <row r="365" s="2" customFormat="1" ht="27.75" customHeight="1">
      <c r="A365" s="356"/>
    </row>
    <row r="366" s="2" customFormat="1" ht="27.75" customHeight="1">
      <c r="A366" s="356"/>
    </row>
    <row r="367" s="2" customFormat="1" ht="27.75" customHeight="1">
      <c r="A367" s="356"/>
    </row>
    <row r="368" s="2" customFormat="1" ht="27.75" customHeight="1">
      <c r="A368" s="356"/>
    </row>
    <row r="369" s="2" customFormat="1" ht="27.75" customHeight="1">
      <c r="A369" s="356"/>
    </row>
    <row r="370" s="2" customFormat="1" ht="27.75" customHeight="1">
      <c r="A370" s="356"/>
    </row>
    <row r="371" s="2" customFormat="1" ht="27.75" customHeight="1">
      <c r="A371" s="356"/>
    </row>
    <row r="372" s="2" customFormat="1" ht="27.75" customHeight="1">
      <c r="A372" s="356"/>
    </row>
    <row r="373" s="2" customFormat="1" ht="27.75" customHeight="1">
      <c r="A373" s="356"/>
    </row>
    <row r="374" s="2" customFormat="1" ht="27.75" customHeight="1">
      <c r="A374" s="356"/>
    </row>
    <row r="375" s="2" customFormat="1" ht="27.75" customHeight="1">
      <c r="A375" s="356"/>
    </row>
    <row r="376" s="2" customFormat="1" ht="27.75" customHeight="1">
      <c r="A376" s="356"/>
    </row>
    <row r="377" s="2" customFormat="1" ht="27.75" customHeight="1">
      <c r="A377" s="356"/>
    </row>
    <row r="378" s="2" customFormat="1" ht="27.75" customHeight="1">
      <c r="A378" s="356"/>
    </row>
    <row r="379" s="2" customFormat="1" ht="27.75" customHeight="1">
      <c r="A379" s="356"/>
    </row>
    <row r="380" s="2" customFormat="1" ht="27.75" customHeight="1">
      <c r="A380" s="356"/>
    </row>
    <row r="381" s="2" customFormat="1" ht="27.75" customHeight="1">
      <c r="A381" s="356"/>
    </row>
    <row r="382" s="2" customFormat="1" ht="27.75" customHeight="1">
      <c r="A382" s="356"/>
    </row>
    <row r="383" s="2" customFormat="1" ht="27.75" customHeight="1">
      <c r="A383" s="356"/>
    </row>
    <row r="384" s="2" customFormat="1" ht="27.75" customHeight="1">
      <c r="A384" s="356"/>
    </row>
    <row r="385" s="2" customFormat="1" ht="27.75" customHeight="1">
      <c r="A385" s="356"/>
    </row>
    <row r="386" s="2" customFormat="1" ht="27.75" customHeight="1">
      <c r="A386" s="356"/>
    </row>
    <row r="387" s="2" customFormat="1" ht="27.75" customHeight="1">
      <c r="A387" s="356"/>
    </row>
    <row r="388" s="2" customFormat="1" ht="27.75" customHeight="1">
      <c r="A388" s="356"/>
    </row>
    <row r="389" s="2" customFormat="1" ht="27.75" customHeight="1">
      <c r="A389" s="356"/>
    </row>
    <row r="390" s="2" customFormat="1" ht="27.75" customHeight="1">
      <c r="A390" s="356"/>
    </row>
    <row r="391" s="2" customFormat="1" ht="27.75" customHeight="1">
      <c r="A391" s="356"/>
    </row>
    <row r="392" s="2" customFormat="1" ht="27.75" customHeight="1">
      <c r="A392" s="356"/>
    </row>
    <row r="393" s="2" customFormat="1" ht="27.75" customHeight="1">
      <c r="A393" s="356"/>
    </row>
    <row r="394" s="2" customFormat="1" ht="27.75" customHeight="1">
      <c r="A394" s="356"/>
    </row>
    <row r="395" s="2" customFormat="1" ht="27.75" customHeight="1">
      <c r="A395" s="356"/>
    </row>
    <row r="396" s="2" customFormat="1" ht="27.75" customHeight="1">
      <c r="A396" s="356"/>
    </row>
    <row r="397" s="2" customFormat="1" ht="27.75" customHeight="1">
      <c r="A397" s="356"/>
    </row>
    <row r="398" s="2" customFormat="1" ht="27.75" customHeight="1">
      <c r="A398" s="356"/>
    </row>
    <row r="399" s="2" customFormat="1" ht="27.75" customHeight="1">
      <c r="A399" s="356"/>
    </row>
    <row r="400" s="2" customFormat="1" ht="27.75" customHeight="1">
      <c r="A400" s="356"/>
    </row>
    <row r="401" s="2" customFormat="1" ht="27.75" customHeight="1">
      <c r="A401" s="356"/>
    </row>
    <row r="402" s="2" customFormat="1" ht="27.75" customHeight="1">
      <c r="A402" s="356"/>
    </row>
    <row r="403" s="2" customFormat="1" ht="27.75" customHeight="1">
      <c r="A403" s="356"/>
    </row>
    <row r="404" s="2" customFormat="1" ht="27.75" customHeight="1">
      <c r="A404" s="356"/>
    </row>
    <row r="405" s="2" customFormat="1" ht="27.75" customHeight="1">
      <c r="A405" s="356"/>
    </row>
    <row r="406" s="2" customFormat="1" ht="27.75" customHeight="1">
      <c r="A406" s="356"/>
    </row>
    <row r="407" s="2" customFormat="1" ht="27.75" customHeight="1">
      <c r="A407" s="356"/>
    </row>
    <row r="408" s="2" customFormat="1" ht="27.75" customHeight="1">
      <c r="A408" s="356"/>
    </row>
    <row r="409" s="2" customFormat="1" ht="27.75" customHeight="1">
      <c r="A409" s="356"/>
    </row>
    <row r="410" s="2" customFormat="1" ht="27.75" customHeight="1">
      <c r="A410" s="356"/>
    </row>
    <row r="411" s="2" customFormat="1" ht="27.75" customHeight="1">
      <c r="A411" s="356"/>
    </row>
    <row r="412" s="2" customFormat="1" ht="27.75" customHeight="1">
      <c r="A412" s="356"/>
    </row>
    <row r="413" s="2" customFormat="1" ht="27.75" customHeight="1">
      <c r="A413" s="356"/>
    </row>
    <row r="414" s="2" customFormat="1" ht="27.75" customHeight="1">
      <c r="A414" s="356"/>
    </row>
    <row r="415" s="2" customFormat="1" ht="27.75" customHeight="1">
      <c r="A415" s="356"/>
    </row>
    <row r="416" s="2" customFormat="1" ht="27.75" customHeight="1">
      <c r="A416" s="356"/>
    </row>
    <row r="417" s="2" customFormat="1" ht="27.75" customHeight="1">
      <c r="A417" s="356"/>
    </row>
    <row r="418" s="2" customFormat="1" ht="27.75" customHeight="1">
      <c r="A418" s="356"/>
    </row>
    <row r="419" s="2" customFormat="1" ht="27.75" customHeight="1">
      <c r="A419" s="356"/>
    </row>
    <row r="420" s="2" customFormat="1" ht="27.75" customHeight="1">
      <c r="A420" s="356"/>
    </row>
    <row r="421" s="2" customFormat="1" ht="27.75" customHeight="1">
      <c r="A421" s="356"/>
    </row>
    <row r="422" s="2" customFormat="1" ht="27.75" customHeight="1">
      <c r="A422" s="356"/>
    </row>
    <row r="423" s="2" customFormat="1" ht="27.75" customHeight="1">
      <c r="A423" s="356"/>
    </row>
    <row r="424" spans="7:15" ht="12.75">
      <c r="G424" s="2"/>
      <c r="I424" s="2"/>
      <c r="J424" s="2"/>
      <c r="L424" s="2"/>
      <c r="M424" s="2"/>
      <c r="N424" s="2"/>
      <c r="O424" s="2"/>
    </row>
    <row r="425" spans="7:15" ht="12.75">
      <c r="G425" s="2"/>
      <c r="I425" s="2"/>
      <c r="J425" s="2"/>
      <c r="L425" s="2"/>
      <c r="M425" s="2"/>
      <c r="N425" s="2"/>
      <c r="O425" s="2"/>
    </row>
    <row r="426" spans="7:15" ht="12.75">
      <c r="G426" s="2"/>
      <c r="I426" s="2"/>
      <c r="J426" s="2"/>
      <c r="L426" s="2"/>
      <c r="M426" s="2"/>
      <c r="N426" s="2"/>
      <c r="O426" s="2"/>
    </row>
    <row r="427" spans="7:15" ht="12.75">
      <c r="G427" s="2"/>
      <c r="I427" s="2"/>
      <c r="J427" s="2"/>
      <c r="L427" s="2"/>
      <c r="M427" s="2"/>
      <c r="N427" s="2"/>
      <c r="O427" s="2"/>
    </row>
    <row r="428" spans="7:15" ht="12.75">
      <c r="G428" s="2"/>
      <c r="I428" s="2"/>
      <c r="J428" s="2"/>
      <c r="L428" s="2"/>
      <c r="M428" s="2"/>
      <c r="N428" s="2"/>
      <c r="O428" s="2"/>
    </row>
    <row r="429" spans="7:15" ht="12.75">
      <c r="G429" s="2"/>
      <c r="I429" s="2"/>
      <c r="J429" s="2"/>
      <c r="L429" s="2"/>
      <c r="M429" s="2"/>
      <c r="N429" s="2"/>
      <c r="O429" s="2"/>
    </row>
    <row r="430" spans="7:15" ht="12.75">
      <c r="G430" s="2"/>
      <c r="I430" s="2"/>
      <c r="J430" s="2"/>
      <c r="L430" s="2"/>
      <c r="M430" s="2"/>
      <c r="N430" s="2"/>
      <c r="O430" s="2"/>
    </row>
    <row r="431" spans="7:15" ht="12.75">
      <c r="G431" s="2"/>
      <c r="I431" s="2"/>
      <c r="J431" s="2"/>
      <c r="L431" s="2"/>
      <c r="M431" s="2"/>
      <c r="N431" s="2"/>
      <c r="O431" s="2"/>
    </row>
    <row r="432" spans="7:15" ht="12.75">
      <c r="G432" s="2"/>
      <c r="I432" s="2"/>
      <c r="J432" s="2"/>
      <c r="L432" s="2"/>
      <c r="M432" s="2"/>
      <c r="N432" s="2"/>
      <c r="O432" s="2"/>
    </row>
    <row r="433" spans="7:15" ht="12.75">
      <c r="G433" s="2"/>
      <c r="I433" s="2"/>
      <c r="J433" s="2"/>
      <c r="L433" s="2"/>
      <c r="M433" s="2"/>
      <c r="N433" s="2"/>
      <c r="O433" s="2"/>
    </row>
    <row r="434" spans="7:15" ht="12.75">
      <c r="G434" s="2"/>
      <c r="I434" s="2"/>
      <c r="J434" s="2"/>
      <c r="L434" s="2"/>
      <c r="M434" s="2"/>
      <c r="N434" s="2"/>
      <c r="O434" s="2"/>
    </row>
    <row r="435" spans="7:15" ht="12.75">
      <c r="G435" s="2"/>
      <c r="I435" s="2"/>
      <c r="J435" s="2"/>
      <c r="L435" s="2"/>
      <c r="M435" s="2"/>
      <c r="N435" s="2"/>
      <c r="O435" s="2"/>
    </row>
    <row r="436" spans="7:15" ht="12.75">
      <c r="G436" s="2"/>
      <c r="I436" s="2"/>
      <c r="J436" s="2"/>
      <c r="L436" s="2"/>
      <c r="M436" s="2"/>
      <c r="N436" s="2"/>
      <c r="O436" s="2"/>
    </row>
  </sheetData>
  <mergeCells count="13">
    <mergeCell ref="G2:P6"/>
    <mergeCell ref="A2:E4"/>
    <mergeCell ref="A5:E7"/>
    <mergeCell ref="B9:C9"/>
    <mergeCell ref="O8:O9"/>
    <mergeCell ref="G7:O7"/>
    <mergeCell ref="P8:P9"/>
    <mergeCell ref="B10:E10"/>
    <mergeCell ref="K8:N8"/>
    <mergeCell ref="G8:G9"/>
    <mergeCell ref="H8:H9"/>
    <mergeCell ref="I8:I9"/>
    <mergeCell ref="J8:J9"/>
  </mergeCells>
  <printOptions/>
  <pageMargins left="0.5" right="0.25" top="0.5" bottom="0.5" header="0.5" footer="0.5"/>
  <pageSetup horizontalDpi="600" verticalDpi="600" orientation="landscape" scale="70" r:id="rId2"/>
  <drawing r:id="rId1"/>
</worksheet>
</file>

<file path=xl/worksheets/sheet3.xml><?xml version="1.0" encoding="utf-8"?>
<worksheet xmlns="http://schemas.openxmlformats.org/spreadsheetml/2006/main" xmlns:r="http://schemas.openxmlformats.org/officeDocument/2006/relationships">
  <dimension ref="A1:H115"/>
  <sheetViews>
    <sheetView zoomScale="75" zoomScaleNormal="75" workbookViewId="0" topLeftCell="D1">
      <pane ySplit="10" topLeftCell="BM11" activePane="bottomLeft" state="frozen"/>
      <selection pane="topLeft" activeCell="A1" sqref="A1"/>
      <selection pane="bottomLeft" activeCell="B1" sqref="B1"/>
    </sheetView>
  </sheetViews>
  <sheetFormatPr defaultColWidth="9.140625" defaultRowHeight="12.75"/>
  <cols>
    <col min="1" max="1" width="6.28125" style="192" customWidth="1"/>
    <col min="2" max="2" width="14.421875" style="6" customWidth="1"/>
    <col min="3" max="3" width="15.140625" style="6" customWidth="1"/>
    <col min="4" max="4" width="19.57421875" style="6" customWidth="1"/>
    <col min="5" max="5" width="63.140625" style="6" customWidth="1"/>
    <col min="6" max="6" width="46.00390625" style="6" customWidth="1"/>
    <col min="7" max="7" width="7.8515625" style="6" customWidth="1"/>
    <col min="8" max="8" width="1.57421875" style="6" customWidth="1"/>
  </cols>
  <sheetData>
    <row r="1" spans="1:8" ht="26.25">
      <c r="A1" s="573" t="s">
        <v>966</v>
      </c>
      <c r="B1" s="574"/>
      <c r="C1" s="533"/>
      <c r="D1" s="533"/>
      <c r="E1" s="533"/>
      <c r="F1" s="533"/>
      <c r="G1" s="533"/>
      <c r="H1" s="534"/>
    </row>
    <row r="2" spans="1:8" ht="12.75" customHeight="1">
      <c r="A2" s="740" t="s">
        <v>423</v>
      </c>
      <c r="B2" s="710"/>
      <c r="C2" s="710"/>
      <c r="D2" s="710"/>
      <c r="E2" s="710"/>
      <c r="F2" s="710"/>
      <c r="G2" s="711"/>
      <c r="H2" s="53"/>
    </row>
    <row r="3" spans="1:8" ht="12.75" customHeight="1">
      <c r="A3" s="707"/>
      <c r="B3" s="708"/>
      <c r="C3" s="708"/>
      <c r="D3" s="708"/>
      <c r="E3" s="708"/>
      <c r="F3" s="708"/>
      <c r="G3" s="703"/>
      <c r="H3" s="54"/>
    </row>
    <row r="4" spans="1:8" ht="12.75" customHeight="1">
      <c r="A4" s="707"/>
      <c r="B4" s="708"/>
      <c r="C4" s="708"/>
      <c r="D4" s="708"/>
      <c r="E4" s="708"/>
      <c r="F4" s="708"/>
      <c r="G4" s="703"/>
      <c r="H4" s="54"/>
    </row>
    <row r="5" spans="1:8" ht="12.75" customHeight="1">
      <c r="A5" s="707"/>
      <c r="B5" s="708"/>
      <c r="C5" s="708"/>
      <c r="D5" s="708"/>
      <c r="E5" s="708"/>
      <c r="F5" s="708"/>
      <c r="G5" s="703"/>
      <c r="H5" s="54"/>
    </row>
    <row r="6" spans="1:8" ht="15">
      <c r="A6" s="707"/>
      <c r="B6" s="708"/>
      <c r="C6" s="708"/>
      <c r="D6" s="708"/>
      <c r="E6" s="708"/>
      <c r="F6" s="708"/>
      <c r="G6" s="703"/>
      <c r="H6" s="174"/>
    </row>
    <row r="7" spans="1:8" ht="15">
      <c r="A7" s="704"/>
      <c r="B7" s="705"/>
      <c r="C7" s="705"/>
      <c r="D7" s="705"/>
      <c r="E7" s="705"/>
      <c r="F7" s="705"/>
      <c r="G7" s="706"/>
      <c r="H7" s="174"/>
    </row>
    <row r="8" spans="1:8" ht="15.75">
      <c r="A8" s="360" t="s">
        <v>452</v>
      </c>
      <c r="B8" s="575"/>
      <c r="C8" s="575"/>
      <c r="D8" s="575"/>
      <c r="E8" s="575"/>
      <c r="F8" s="575"/>
      <c r="G8" s="575"/>
      <c r="H8" s="174"/>
    </row>
    <row r="9" spans="1:8" ht="39">
      <c r="A9" s="416" t="s">
        <v>557</v>
      </c>
      <c r="B9" s="747" t="s">
        <v>725</v>
      </c>
      <c r="C9" s="747"/>
      <c r="D9" s="569" t="s">
        <v>556</v>
      </c>
      <c r="E9" s="569" t="s">
        <v>967</v>
      </c>
      <c r="F9" s="416" t="s">
        <v>961</v>
      </c>
      <c r="G9" s="570" t="s">
        <v>663</v>
      </c>
      <c r="H9" s="372"/>
    </row>
    <row r="10" spans="1:8" ht="12" customHeight="1">
      <c r="A10" s="571"/>
      <c r="B10" s="753"/>
      <c r="C10" s="753"/>
      <c r="D10" s="753"/>
      <c r="E10" s="753"/>
      <c r="F10" s="753"/>
      <c r="G10" s="572"/>
      <c r="H10" s="469"/>
    </row>
    <row r="11" spans="1:8" ht="48.75" customHeight="1">
      <c r="A11" s="400">
        <v>1</v>
      </c>
      <c r="B11" s="549" t="s">
        <v>526</v>
      </c>
      <c r="C11" s="550" t="s">
        <v>527</v>
      </c>
      <c r="D11" s="56" t="s">
        <v>150</v>
      </c>
      <c r="E11" s="754" t="s">
        <v>328</v>
      </c>
      <c r="F11" s="56" t="s">
        <v>979</v>
      </c>
      <c r="G11" s="474" t="s">
        <v>13</v>
      </c>
      <c r="H11" s="469"/>
    </row>
    <row r="12" spans="1:8" ht="38.25">
      <c r="A12" s="400">
        <f>A11+1</f>
        <v>2</v>
      </c>
      <c r="B12" s="480" t="s">
        <v>526</v>
      </c>
      <c r="C12" s="481" t="s">
        <v>527</v>
      </c>
      <c r="D12" s="556" t="s">
        <v>151</v>
      </c>
      <c r="E12" s="755"/>
      <c r="F12" s="556" t="s">
        <v>652</v>
      </c>
      <c r="G12" s="474" t="s">
        <v>13</v>
      </c>
      <c r="H12" s="469"/>
    </row>
    <row r="13" spans="1:8" ht="51">
      <c r="A13" s="400">
        <f aca="true" t="shared" si="0" ref="A13:A76">A12+1</f>
        <v>3</v>
      </c>
      <c r="B13" s="480" t="s">
        <v>526</v>
      </c>
      <c r="C13" s="481" t="s">
        <v>527</v>
      </c>
      <c r="D13" s="556" t="s">
        <v>804</v>
      </c>
      <c r="E13" s="755"/>
      <c r="F13" s="556" t="s">
        <v>981</v>
      </c>
      <c r="G13" s="474" t="s">
        <v>13</v>
      </c>
      <c r="H13" s="469"/>
    </row>
    <row r="14" spans="1:8" ht="48" customHeight="1">
      <c r="A14" s="400">
        <f t="shared" si="0"/>
        <v>4</v>
      </c>
      <c r="B14" s="480" t="s">
        <v>526</v>
      </c>
      <c r="C14" s="481" t="s">
        <v>527</v>
      </c>
      <c r="D14" s="556" t="s">
        <v>149</v>
      </c>
      <c r="E14" s="755"/>
      <c r="F14" s="556" t="s">
        <v>986</v>
      </c>
      <c r="G14" s="557" t="s">
        <v>14</v>
      </c>
      <c r="H14" s="469"/>
    </row>
    <row r="15" spans="1:8" ht="51">
      <c r="A15" s="400">
        <f t="shared" si="0"/>
        <v>5</v>
      </c>
      <c r="B15" s="480" t="s">
        <v>526</v>
      </c>
      <c r="C15" s="481" t="s">
        <v>527</v>
      </c>
      <c r="D15" s="556" t="s">
        <v>148</v>
      </c>
      <c r="E15" s="556" t="s">
        <v>330</v>
      </c>
      <c r="F15" s="556" t="s">
        <v>987</v>
      </c>
      <c r="G15" s="557" t="s">
        <v>15</v>
      </c>
      <c r="H15" s="469"/>
    </row>
    <row r="16" spans="1:8" ht="127.5">
      <c r="A16" s="400">
        <f t="shared" si="0"/>
        <v>6</v>
      </c>
      <c r="B16" s="480" t="s">
        <v>526</v>
      </c>
      <c r="C16" s="481" t="s">
        <v>528</v>
      </c>
      <c r="D16" s="556" t="s">
        <v>993</v>
      </c>
      <c r="E16" s="556" t="s">
        <v>329</v>
      </c>
      <c r="F16" s="556" t="s">
        <v>989</v>
      </c>
      <c r="G16" s="474" t="s">
        <v>16</v>
      </c>
      <c r="H16" s="469"/>
    </row>
    <row r="17" spans="1:8" ht="63.75">
      <c r="A17" s="400">
        <f t="shared" si="0"/>
        <v>7</v>
      </c>
      <c r="B17" s="480" t="s">
        <v>526</v>
      </c>
      <c r="C17" s="481" t="s">
        <v>528</v>
      </c>
      <c r="D17" s="556" t="s">
        <v>214</v>
      </c>
      <c r="E17" s="556" t="s">
        <v>969</v>
      </c>
      <c r="F17" s="556" t="s">
        <v>990</v>
      </c>
      <c r="G17" s="557" t="s">
        <v>17</v>
      </c>
      <c r="H17" s="469"/>
    </row>
    <row r="18" spans="1:8" ht="51">
      <c r="A18" s="400">
        <f t="shared" si="0"/>
        <v>8</v>
      </c>
      <c r="B18" s="480" t="s">
        <v>526</v>
      </c>
      <c r="C18" s="481" t="s">
        <v>528</v>
      </c>
      <c r="D18" s="556" t="s">
        <v>147</v>
      </c>
      <c r="E18" s="556" t="s">
        <v>970</v>
      </c>
      <c r="F18" s="556" t="s">
        <v>514</v>
      </c>
      <c r="G18" s="557" t="s">
        <v>18</v>
      </c>
      <c r="H18" s="469"/>
    </row>
    <row r="19" spans="1:8" ht="51">
      <c r="A19" s="400">
        <f t="shared" si="0"/>
        <v>9</v>
      </c>
      <c r="B19" s="480" t="s">
        <v>526</v>
      </c>
      <c r="C19" s="481" t="s">
        <v>528</v>
      </c>
      <c r="D19" s="556" t="s">
        <v>152</v>
      </c>
      <c r="E19" s="556" t="s">
        <v>971</v>
      </c>
      <c r="F19" s="556" t="s">
        <v>146</v>
      </c>
      <c r="G19" s="557" t="s">
        <v>18</v>
      </c>
      <c r="H19" s="469"/>
    </row>
    <row r="20" spans="1:8" ht="51">
      <c r="A20" s="400">
        <f t="shared" si="0"/>
        <v>10</v>
      </c>
      <c r="B20" s="480" t="s">
        <v>526</v>
      </c>
      <c r="C20" s="481" t="s">
        <v>529</v>
      </c>
      <c r="D20" s="556" t="s">
        <v>972</v>
      </c>
      <c r="E20" s="756" t="s">
        <v>968</v>
      </c>
      <c r="F20" s="556" t="s">
        <v>980</v>
      </c>
      <c r="G20" s="557" t="s">
        <v>15</v>
      </c>
      <c r="H20" s="469"/>
    </row>
    <row r="21" spans="1:8" ht="51">
      <c r="A21" s="400">
        <f t="shared" si="0"/>
        <v>11</v>
      </c>
      <c r="B21" s="480" t="s">
        <v>526</v>
      </c>
      <c r="C21" s="481" t="s">
        <v>529</v>
      </c>
      <c r="D21" s="556" t="s">
        <v>984</v>
      </c>
      <c r="E21" s="756"/>
      <c r="F21" s="556" t="s">
        <v>988</v>
      </c>
      <c r="G21" s="557" t="s">
        <v>19</v>
      </c>
      <c r="H21" s="469"/>
    </row>
    <row r="22" spans="1:8" ht="51">
      <c r="A22" s="400">
        <f t="shared" si="0"/>
        <v>12</v>
      </c>
      <c r="B22" s="480" t="s">
        <v>526</v>
      </c>
      <c r="C22" s="481" t="s">
        <v>529</v>
      </c>
      <c r="D22" s="556" t="s">
        <v>985</v>
      </c>
      <c r="E22" s="756"/>
      <c r="F22" s="556" t="s">
        <v>982</v>
      </c>
      <c r="G22" s="557" t="s">
        <v>15</v>
      </c>
      <c r="H22" s="469"/>
    </row>
    <row r="23" spans="1:8" ht="51">
      <c r="A23" s="400">
        <f t="shared" si="0"/>
        <v>13</v>
      </c>
      <c r="B23" s="480" t="s">
        <v>526</v>
      </c>
      <c r="C23" s="481" t="s">
        <v>529</v>
      </c>
      <c r="D23" s="556" t="s">
        <v>973</v>
      </c>
      <c r="E23" s="556" t="s">
        <v>974</v>
      </c>
      <c r="F23" s="556" t="s">
        <v>983</v>
      </c>
      <c r="G23" s="557" t="s">
        <v>19</v>
      </c>
      <c r="H23" s="469"/>
    </row>
    <row r="24" spans="1:8" ht="51">
      <c r="A24" s="400">
        <f t="shared" si="0"/>
        <v>14</v>
      </c>
      <c r="B24" s="480" t="s">
        <v>526</v>
      </c>
      <c r="C24" s="481" t="s">
        <v>529</v>
      </c>
      <c r="D24" s="556" t="s">
        <v>975</v>
      </c>
      <c r="E24" s="556" t="s">
        <v>976</v>
      </c>
      <c r="F24" s="556" t="s">
        <v>983</v>
      </c>
      <c r="G24" s="557" t="s">
        <v>19</v>
      </c>
      <c r="H24" s="469"/>
    </row>
    <row r="25" spans="1:8" ht="25.5">
      <c r="A25" s="461">
        <f t="shared" si="0"/>
        <v>15</v>
      </c>
      <c r="B25" s="482" t="s">
        <v>530</v>
      </c>
      <c r="C25" s="483" t="s">
        <v>153</v>
      </c>
      <c r="D25" s="558" t="s">
        <v>815</v>
      </c>
      <c r="E25" s="558" t="s">
        <v>331</v>
      </c>
      <c r="F25" s="558" t="s">
        <v>818</v>
      </c>
      <c r="G25" s="559" t="s">
        <v>15</v>
      </c>
      <c r="H25" s="469"/>
    </row>
    <row r="26" spans="1:8" ht="25.5">
      <c r="A26" s="461">
        <f t="shared" si="0"/>
        <v>16</v>
      </c>
      <c r="B26" s="482" t="s">
        <v>530</v>
      </c>
      <c r="C26" s="483" t="s">
        <v>153</v>
      </c>
      <c r="D26" s="558" t="s">
        <v>816</v>
      </c>
      <c r="E26" s="558" t="s">
        <v>166</v>
      </c>
      <c r="F26" s="558" t="s">
        <v>817</v>
      </c>
      <c r="G26" s="559" t="s">
        <v>15</v>
      </c>
      <c r="H26" s="469"/>
    </row>
    <row r="27" spans="1:8" ht="51" customHeight="1">
      <c r="A27" s="461">
        <f t="shared" si="0"/>
        <v>17</v>
      </c>
      <c r="B27" s="482" t="s">
        <v>530</v>
      </c>
      <c r="C27" s="483" t="s">
        <v>153</v>
      </c>
      <c r="D27" s="558" t="s">
        <v>824</v>
      </c>
      <c r="E27" s="558" t="s">
        <v>167</v>
      </c>
      <c r="F27" s="558" t="s">
        <v>835</v>
      </c>
      <c r="G27" s="559" t="s">
        <v>20</v>
      </c>
      <c r="H27" s="469"/>
    </row>
    <row r="28" spans="1:8" ht="43.5" customHeight="1">
      <c r="A28" s="461">
        <f t="shared" si="0"/>
        <v>18</v>
      </c>
      <c r="B28" s="482" t="s">
        <v>530</v>
      </c>
      <c r="C28" s="483" t="s">
        <v>153</v>
      </c>
      <c r="D28" s="558" t="s">
        <v>825</v>
      </c>
      <c r="E28" s="558" t="s">
        <v>168</v>
      </c>
      <c r="F28" s="558" t="s">
        <v>836</v>
      </c>
      <c r="G28" s="559" t="s">
        <v>20</v>
      </c>
      <c r="H28" s="469"/>
    </row>
    <row r="29" spans="1:8" ht="30.75" customHeight="1">
      <c r="A29" s="461">
        <f t="shared" si="0"/>
        <v>19</v>
      </c>
      <c r="B29" s="482" t="s">
        <v>530</v>
      </c>
      <c r="C29" s="483" t="s">
        <v>153</v>
      </c>
      <c r="D29" s="558" t="s">
        <v>828</v>
      </c>
      <c r="E29" s="558" t="s">
        <v>169</v>
      </c>
      <c r="F29" s="558" t="s">
        <v>829</v>
      </c>
      <c r="G29" s="559" t="s">
        <v>20</v>
      </c>
      <c r="H29" s="469"/>
    </row>
    <row r="30" spans="1:8" ht="38.25">
      <c r="A30" s="461">
        <f t="shared" si="0"/>
        <v>20</v>
      </c>
      <c r="B30" s="482" t="s">
        <v>530</v>
      </c>
      <c r="C30" s="483" t="s">
        <v>153</v>
      </c>
      <c r="D30" s="558" t="s">
        <v>832</v>
      </c>
      <c r="E30" s="558" t="s">
        <v>170</v>
      </c>
      <c r="F30" s="558" t="s">
        <v>833</v>
      </c>
      <c r="G30" s="559" t="s">
        <v>20</v>
      </c>
      <c r="H30" s="469"/>
    </row>
    <row r="31" spans="1:8" ht="79.5" customHeight="1">
      <c r="A31" s="461">
        <f t="shared" si="0"/>
        <v>21</v>
      </c>
      <c r="B31" s="482" t="s">
        <v>530</v>
      </c>
      <c r="C31" s="483" t="s">
        <v>153</v>
      </c>
      <c r="D31" s="558" t="s">
        <v>859</v>
      </c>
      <c r="E31" s="560" t="s">
        <v>584</v>
      </c>
      <c r="F31" s="558" t="s">
        <v>600</v>
      </c>
      <c r="G31" s="559" t="s">
        <v>21</v>
      </c>
      <c r="H31" s="469"/>
    </row>
    <row r="32" spans="1:8" ht="62.25" customHeight="1">
      <c r="A32" s="461">
        <f t="shared" si="0"/>
        <v>22</v>
      </c>
      <c r="B32" s="482" t="s">
        <v>530</v>
      </c>
      <c r="C32" s="483" t="s">
        <v>153</v>
      </c>
      <c r="D32" s="558" t="s">
        <v>858</v>
      </c>
      <c r="E32" s="558" t="s">
        <v>585</v>
      </c>
      <c r="F32" s="558" t="s">
        <v>1030</v>
      </c>
      <c r="G32" s="559" t="s">
        <v>22</v>
      </c>
      <c r="H32" s="469"/>
    </row>
    <row r="33" spans="1:8" ht="38.25">
      <c r="A33" s="461">
        <f t="shared" si="0"/>
        <v>23</v>
      </c>
      <c r="B33" s="482" t="s">
        <v>530</v>
      </c>
      <c r="C33" s="483" t="s">
        <v>153</v>
      </c>
      <c r="D33" s="558" t="s">
        <v>837</v>
      </c>
      <c r="E33" s="558" t="s">
        <v>336</v>
      </c>
      <c r="F33" s="558" t="s">
        <v>509</v>
      </c>
      <c r="G33" s="559" t="s">
        <v>23</v>
      </c>
      <c r="H33" s="469"/>
    </row>
    <row r="34" spans="1:8" ht="25.5">
      <c r="A34" s="461">
        <f t="shared" si="0"/>
        <v>24</v>
      </c>
      <c r="B34" s="482" t="s">
        <v>530</v>
      </c>
      <c r="C34" s="483" t="s">
        <v>153</v>
      </c>
      <c r="D34" s="558" t="s">
        <v>839</v>
      </c>
      <c r="E34" s="558" t="s">
        <v>337</v>
      </c>
      <c r="F34" s="558" t="s">
        <v>510</v>
      </c>
      <c r="G34" s="559" t="s">
        <v>23</v>
      </c>
      <c r="H34" s="469"/>
    </row>
    <row r="35" spans="1:8" ht="25.5">
      <c r="A35" s="461">
        <f t="shared" si="0"/>
        <v>25</v>
      </c>
      <c r="B35" s="482" t="s">
        <v>530</v>
      </c>
      <c r="C35" s="483" t="s">
        <v>153</v>
      </c>
      <c r="D35" s="558" t="s">
        <v>838</v>
      </c>
      <c r="E35" s="558" t="s">
        <v>338</v>
      </c>
      <c r="F35" s="558" t="s">
        <v>510</v>
      </c>
      <c r="G35" s="559" t="s">
        <v>23</v>
      </c>
      <c r="H35" s="469"/>
    </row>
    <row r="36" spans="1:8" ht="25.5">
      <c r="A36" s="461">
        <f t="shared" si="0"/>
        <v>26</v>
      </c>
      <c r="B36" s="482" t="s">
        <v>530</v>
      </c>
      <c r="C36" s="483" t="s">
        <v>153</v>
      </c>
      <c r="D36" s="558" t="s">
        <v>840</v>
      </c>
      <c r="E36" s="558" t="s">
        <v>339</v>
      </c>
      <c r="F36" s="558" t="s">
        <v>510</v>
      </c>
      <c r="G36" s="559" t="s">
        <v>24</v>
      </c>
      <c r="H36" s="469"/>
    </row>
    <row r="37" spans="1:8" ht="25.5">
      <c r="A37" s="461">
        <f t="shared" si="0"/>
        <v>27</v>
      </c>
      <c r="B37" s="482" t="s">
        <v>530</v>
      </c>
      <c r="C37" s="483" t="s">
        <v>153</v>
      </c>
      <c r="D37" s="558" t="s">
        <v>841</v>
      </c>
      <c r="E37" s="558" t="s">
        <v>340</v>
      </c>
      <c r="F37" s="558" t="s">
        <v>510</v>
      </c>
      <c r="G37" s="559" t="s">
        <v>23</v>
      </c>
      <c r="H37" s="469"/>
    </row>
    <row r="38" spans="1:8" ht="28.5" customHeight="1">
      <c r="A38" s="461">
        <f t="shared" si="0"/>
        <v>28</v>
      </c>
      <c r="B38" s="482" t="s">
        <v>530</v>
      </c>
      <c r="C38" s="483" t="s">
        <v>154</v>
      </c>
      <c r="D38" s="558" t="s">
        <v>294</v>
      </c>
      <c r="E38" s="558" t="s">
        <v>586</v>
      </c>
      <c r="F38" s="558" t="s">
        <v>298</v>
      </c>
      <c r="G38" s="559" t="s">
        <v>25</v>
      </c>
      <c r="H38" s="469"/>
    </row>
    <row r="39" spans="1:8" ht="25.5">
      <c r="A39" s="461">
        <f t="shared" si="0"/>
        <v>29</v>
      </c>
      <c r="B39" s="482" t="s">
        <v>530</v>
      </c>
      <c r="C39" s="483" t="s">
        <v>154</v>
      </c>
      <c r="D39" s="558" t="s">
        <v>295</v>
      </c>
      <c r="E39" s="558" t="s">
        <v>341</v>
      </c>
      <c r="F39" s="558" t="s">
        <v>298</v>
      </c>
      <c r="G39" s="559" t="s">
        <v>25</v>
      </c>
      <c r="H39" s="469"/>
    </row>
    <row r="40" spans="1:8" ht="38.25">
      <c r="A40" s="461">
        <f t="shared" si="0"/>
        <v>30</v>
      </c>
      <c r="B40" s="482" t="s">
        <v>530</v>
      </c>
      <c r="C40" s="483" t="s">
        <v>154</v>
      </c>
      <c r="D40" s="558" t="s">
        <v>296</v>
      </c>
      <c r="E40" s="558" t="s">
        <v>342</v>
      </c>
      <c r="F40" s="558" t="s">
        <v>299</v>
      </c>
      <c r="G40" s="559" t="s">
        <v>25</v>
      </c>
      <c r="H40" s="469"/>
    </row>
    <row r="41" spans="1:8" ht="38.25">
      <c r="A41" s="461">
        <f t="shared" si="0"/>
        <v>31</v>
      </c>
      <c r="B41" s="482" t="s">
        <v>530</v>
      </c>
      <c r="C41" s="483" t="s">
        <v>155</v>
      </c>
      <c r="D41" s="558" t="s">
        <v>302</v>
      </c>
      <c r="E41" s="558" t="s">
        <v>343</v>
      </c>
      <c r="F41" s="558" t="s">
        <v>305</v>
      </c>
      <c r="G41" s="559" t="s">
        <v>15</v>
      </c>
      <c r="H41" s="469"/>
    </row>
    <row r="42" spans="1:8" ht="38.25">
      <c r="A42" s="461">
        <f t="shared" si="0"/>
        <v>32</v>
      </c>
      <c r="B42" s="482" t="s">
        <v>530</v>
      </c>
      <c r="C42" s="483" t="s">
        <v>155</v>
      </c>
      <c r="D42" s="558" t="s">
        <v>303</v>
      </c>
      <c r="E42" s="558" t="s">
        <v>344</v>
      </c>
      <c r="F42" s="558" t="s">
        <v>576</v>
      </c>
      <c r="G42" s="559" t="s">
        <v>15</v>
      </c>
      <c r="H42" s="469"/>
    </row>
    <row r="43" spans="1:8" ht="38.25">
      <c r="A43" s="461">
        <f t="shared" si="0"/>
        <v>33</v>
      </c>
      <c r="B43" s="482" t="s">
        <v>530</v>
      </c>
      <c r="C43" s="483" t="s">
        <v>155</v>
      </c>
      <c r="D43" s="558" t="s">
        <v>301</v>
      </c>
      <c r="E43" s="558" t="s">
        <v>319</v>
      </c>
      <c r="F43" s="558" t="s">
        <v>577</v>
      </c>
      <c r="G43" s="559" t="s">
        <v>15</v>
      </c>
      <c r="H43" s="469"/>
    </row>
    <row r="44" spans="1:8" ht="58.5" customHeight="1">
      <c r="A44" s="462">
        <f t="shared" si="0"/>
        <v>34</v>
      </c>
      <c r="B44" s="484" t="s">
        <v>531</v>
      </c>
      <c r="C44" s="485" t="s">
        <v>532</v>
      </c>
      <c r="D44" s="81" t="s">
        <v>1052</v>
      </c>
      <c r="E44" s="561" t="s">
        <v>320</v>
      </c>
      <c r="F44" s="81" t="s">
        <v>250</v>
      </c>
      <c r="G44" s="475" t="s">
        <v>26</v>
      </c>
      <c r="H44" s="469"/>
    </row>
    <row r="45" spans="1:8" ht="55.5" customHeight="1">
      <c r="A45" s="462">
        <f t="shared" si="0"/>
        <v>35</v>
      </c>
      <c r="B45" s="484" t="s">
        <v>531</v>
      </c>
      <c r="C45" s="485" t="s">
        <v>532</v>
      </c>
      <c r="D45" s="81" t="s">
        <v>1053</v>
      </c>
      <c r="E45" s="81" t="s">
        <v>321</v>
      </c>
      <c r="F45" s="81" t="s">
        <v>250</v>
      </c>
      <c r="G45" s="475" t="s">
        <v>27</v>
      </c>
      <c r="H45" s="469"/>
    </row>
    <row r="46" spans="1:8" ht="76.5">
      <c r="A46" s="462">
        <f t="shared" si="0"/>
        <v>36</v>
      </c>
      <c r="B46" s="484" t="s">
        <v>531</v>
      </c>
      <c r="C46" s="485" t="s">
        <v>532</v>
      </c>
      <c r="D46" s="81" t="s">
        <v>249</v>
      </c>
      <c r="E46" s="561" t="s">
        <v>322</v>
      </c>
      <c r="F46" s="81" t="s">
        <v>250</v>
      </c>
      <c r="G46" s="475" t="s">
        <v>26</v>
      </c>
      <c r="H46" s="469"/>
    </row>
    <row r="47" spans="1:8" ht="99.75" customHeight="1">
      <c r="A47" s="462">
        <f t="shared" si="0"/>
        <v>37</v>
      </c>
      <c r="B47" s="484" t="s">
        <v>531</v>
      </c>
      <c r="C47" s="485" t="s">
        <v>533</v>
      </c>
      <c r="D47" s="81" t="s">
        <v>883</v>
      </c>
      <c r="E47" s="561" t="s">
        <v>323</v>
      </c>
      <c r="F47" s="81" t="s">
        <v>685</v>
      </c>
      <c r="G47" s="475" t="s">
        <v>26</v>
      </c>
      <c r="H47" s="469"/>
    </row>
    <row r="48" spans="1:8" ht="87.75" customHeight="1">
      <c r="A48" s="462">
        <f t="shared" si="0"/>
        <v>38</v>
      </c>
      <c r="B48" s="484" t="s">
        <v>531</v>
      </c>
      <c r="C48" s="485" t="s">
        <v>533</v>
      </c>
      <c r="D48" s="81" t="s">
        <v>903</v>
      </c>
      <c r="E48" s="484" t="s">
        <v>324</v>
      </c>
      <c r="F48" s="81" t="s">
        <v>126</v>
      </c>
      <c r="G48" s="475" t="s">
        <v>28</v>
      </c>
      <c r="H48" s="469"/>
    </row>
    <row r="49" spans="1:8" ht="70.5" customHeight="1">
      <c r="A49" s="462">
        <f t="shared" si="0"/>
        <v>39</v>
      </c>
      <c r="B49" s="484" t="s">
        <v>531</v>
      </c>
      <c r="C49" s="485" t="s">
        <v>533</v>
      </c>
      <c r="D49" s="81" t="s">
        <v>273</v>
      </c>
      <c r="E49" s="561" t="s">
        <v>325</v>
      </c>
      <c r="F49" s="81" t="s">
        <v>772</v>
      </c>
      <c r="G49" s="475" t="s">
        <v>28</v>
      </c>
      <c r="H49" s="469"/>
    </row>
    <row r="50" spans="1:8" ht="70.5" customHeight="1">
      <c r="A50" s="462">
        <f t="shared" si="0"/>
        <v>40</v>
      </c>
      <c r="B50" s="484" t="s">
        <v>531</v>
      </c>
      <c r="C50" s="485" t="s">
        <v>533</v>
      </c>
      <c r="D50" s="81" t="s">
        <v>904</v>
      </c>
      <c r="E50" s="561" t="s">
        <v>379</v>
      </c>
      <c r="F50" s="81" t="s">
        <v>690</v>
      </c>
      <c r="G50" s="475" t="s">
        <v>28</v>
      </c>
      <c r="H50" s="469"/>
    </row>
    <row r="51" spans="1:8" ht="73.5" customHeight="1">
      <c r="A51" s="462">
        <f t="shared" si="0"/>
        <v>41</v>
      </c>
      <c r="B51" s="484" t="s">
        <v>531</v>
      </c>
      <c r="C51" s="485" t="s">
        <v>533</v>
      </c>
      <c r="D51" s="81" t="s">
        <v>907</v>
      </c>
      <c r="E51" s="561" t="s">
        <v>842</v>
      </c>
      <c r="F51" s="81" t="s">
        <v>996</v>
      </c>
      <c r="G51" s="475" t="s">
        <v>28</v>
      </c>
      <c r="H51" s="469"/>
    </row>
    <row r="52" spans="1:8" ht="59.25" customHeight="1">
      <c r="A52" s="462">
        <f t="shared" si="0"/>
        <v>42</v>
      </c>
      <c r="B52" s="484" t="s">
        <v>531</v>
      </c>
      <c r="C52" s="485" t="s">
        <v>533</v>
      </c>
      <c r="D52" s="81" t="s">
        <v>905</v>
      </c>
      <c r="E52" s="561" t="s">
        <v>843</v>
      </c>
      <c r="F52" s="81" t="s">
        <v>773</v>
      </c>
      <c r="G52" s="475" t="s">
        <v>28</v>
      </c>
      <c r="H52" s="469"/>
    </row>
    <row r="53" spans="1:8" ht="76.5">
      <c r="A53" s="462">
        <f t="shared" si="0"/>
        <v>43</v>
      </c>
      <c r="B53" s="484" t="s">
        <v>531</v>
      </c>
      <c r="C53" s="485" t="s">
        <v>534</v>
      </c>
      <c r="D53" s="81" t="s">
        <v>890</v>
      </c>
      <c r="E53" s="81" t="s">
        <v>844</v>
      </c>
      <c r="F53" s="81" t="s">
        <v>997</v>
      </c>
      <c r="G53" s="475" t="s">
        <v>27</v>
      </c>
      <c r="H53" s="469"/>
    </row>
    <row r="54" spans="1:8" ht="110.25" customHeight="1">
      <c r="A54" s="462">
        <f t="shared" si="0"/>
        <v>44</v>
      </c>
      <c r="B54" s="484" t="s">
        <v>531</v>
      </c>
      <c r="C54" s="485" t="s">
        <v>534</v>
      </c>
      <c r="D54" s="81" t="s">
        <v>467</v>
      </c>
      <c r="E54" s="561" t="s">
        <v>845</v>
      </c>
      <c r="F54" s="81" t="s">
        <v>999</v>
      </c>
      <c r="G54" s="475" t="s">
        <v>29</v>
      </c>
      <c r="H54" s="469"/>
    </row>
    <row r="55" spans="1:8" ht="99" customHeight="1">
      <c r="A55" s="462">
        <f t="shared" si="0"/>
        <v>45</v>
      </c>
      <c r="B55" s="484" t="s">
        <v>531</v>
      </c>
      <c r="C55" s="485" t="s">
        <v>534</v>
      </c>
      <c r="D55" s="81" t="s">
        <v>891</v>
      </c>
      <c r="E55" s="561" t="s">
        <v>846</v>
      </c>
      <c r="F55" s="81" t="s">
        <v>895</v>
      </c>
      <c r="G55" s="475" t="s">
        <v>15</v>
      </c>
      <c r="H55" s="469"/>
    </row>
    <row r="56" spans="1:8" ht="89.25">
      <c r="A56" s="462">
        <f t="shared" si="0"/>
        <v>46</v>
      </c>
      <c r="B56" s="484" t="s">
        <v>531</v>
      </c>
      <c r="C56" s="485" t="s">
        <v>534</v>
      </c>
      <c r="D56" s="81" t="s">
        <v>469</v>
      </c>
      <c r="E56" s="561" t="s">
        <v>99</v>
      </c>
      <c r="F56" s="81" t="s">
        <v>637</v>
      </c>
      <c r="G56" s="475" t="s">
        <v>27</v>
      </c>
      <c r="H56" s="469"/>
    </row>
    <row r="57" spans="1:8" ht="72" customHeight="1">
      <c r="A57" s="462">
        <f t="shared" si="0"/>
        <v>47</v>
      </c>
      <c r="B57" s="484" t="s">
        <v>531</v>
      </c>
      <c r="C57" s="485" t="s">
        <v>534</v>
      </c>
      <c r="D57" s="81" t="s">
        <v>896</v>
      </c>
      <c r="E57" s="561" t="s">
        <v>100</v>
      </c>
      <c r="F57" s="81" t="s">
        <v>898</v>
      </c>
      <c r="G57" s="475" t="s">
        <v>26</v>
      </c>
      <c r="H57" s="469"/>
    </row>
    <row r="58" spans="1:8" ht="87" customHeight="1">
      <c r="A58" s="462">
        <f t="shared" si="0"/>
        <v>48</v>
      </c>
      <c r="B58" s="484" t="s">
        <v>531</v>
      </c>
      <c r="C58" s="485" t="s">
        <v>534</v>
      </c>
      <c r="D58" s="81" t="s">
        <v>899</v>
      </c>
      <c r="E58" s="561" t="s">
        <v>101</v>
      </c>
      <c r="F58" s="81" t="s">
        <v>574</v>
      </c>
      <c r="G58" s="475" t="s">
        <v>30</v>
      </c>
      <c r="H58" s="469"/>
    </row>
    <row r="59" spans="1:8" ht="58.5" customHeight="1">
      <c r="A59" s="462">
        <f t="shared" si="0"/>
        <v>49</v>
      </c>
      <c r="B59" s="484" t="s">
        <v>531</v>
      </c>
      <c r="C59" s="485" t="s">
        <v>534</v>
      </c>
      <c r="D59" s="81" t="s">
        <v>1000</v>
      </c>
      <c r="E59" s="561" t="s">
        <v>102</v>
      </c>
      <c r="F59" s="81" t="s">
        <v>112</v>
      </c>
      <c r="G59" s="475" t="s">
        <v>31</v>
      </c>
      <c r="H59" s="469"/>
    </row>
    <row r="60" spans="1:8" ht="46.5" customHeight="1">
      <c r="A60" s="462">
        <f t="shared" si="0"/>
        <v>50</v>
      </c>
      <c r="B60" s="484" t="s">
        <v>531</v>
      </c>
      <c r="C60" s="485" t="s">
        <v>534</v>
      </c>
      <c r="D60" s="81" t="s">
        <v>254</v>
      </c>
      <c r="E60" s="81" t="s">
        <v>103</v>
      </c>
      <c r="F60" s="81" t="s">
        <v>85</v>
      </c>
      <c r="G60" s="475" t="s">
        <v>26</v>
      </c>
      <c r="H60" s="469"/>
    </row>
    <row r="61" spans="1:8" ht="61.5" customHeight="1">
      <c r="A61" s="462">
        <f t="shared" si="0"/>
        <v>51</v>
      </c>
      <c r="B61" s="484" t="s">
        <v>531</v>
      </c>
      <c r="C61" s="485" t="s">
        <v>534</v>
      </c>
      <c r="D61" s="81" t="s">
        <v>110</v>
      </c>
      <c r="E61" s="561" t="s">
        <v>104</v>
      </c>
      <c r="F61" s="81" t="s">
        <v>266</v>
      </c>
      <c r="G61" s="475" t="s">
        <v>26</v>
      </c>
      <c r="H61" s="469"/>
    </row>
    <row r="62" spans="1:8" ht="73.5" customHeight="1">
      <c r="A62" s="462">
        <f t="shared" si="0"/>
        <v>52</v>
      </c>
      <c r="B62" s="484" t="s">
        <v>531</v>
      </c>
      <c r="C62" s="485" t="s">
        <v>535</v>
      </c>
      <c r="D62" s="81" t="s">
        <v>274</v>
      </c>
      <c r="E62" s="561" t="s">
        <v>105</v>
      </c>
      <c r="F62" s="81" t="s">
        <v>865</v>
      </c>
      <c r="G62" s="475" t="s">
        <v>32</v>
      </c>
      <c r="H62" s="469"/>
    </row>
    <row r="63" spans="1:8" ht="76.5">
      <c r="A63" s="462">
        <f t="shared" si="0"/>
        <v>53</v>
      </c>
      <c r="B63" s="484" t="s">
        <v>531</v>
      </c>
      <c r="C63" s="485" t="s">
        <v>535</v>
      </c>
      <c r="D63" s="81" t="s">
        <v>1050</v>
      </c>
      <c r="E63" s="561" t="s">
        <v>106</v>
      </c>
      <c r="F63" s="81" t="s">
        <v>1002</v>
      </c>
      <c r="G63" s="475" t="s">
        <v>32</v>
      </c>
      <c r="H63" s="469"/>
    </row>
    <row r="64" spans="1:8" ht="71.25" customHeight="1">
      <c r="A64" s="462">
        <f t="shared" si="0"/>
        <v>54</v>
      </c>
      <c r="B64" s="484" t="s">
        <v>531</v>
      </c>
      <c r="C64" s="485" t="s">
        <v>535</v>
      </c>
      <c r="D64" s="81" t="s">
        <v>1051</v>
      </c>
      <c r="E64" s="561" t="s">
        <v>503</v>
      </c>
      <c r="F64" s="81" t="s">
        <v>1002</v>
      </c>
      <c r="G64" s="475" t="s">
        <v>32</v>
      </c>
      <c r="H64" s="469"/>
    </row>
    <row r="65" spans="1:8" ht="99" customHeight="1">
      <c r="A65" s="462">
        <f t="shared" si="0"/>
        <v>55</v>
      </c>
      <c r="B65" s="484" t="s">
        <v>531</v>
      </c>
      <c r="C65" s="485" t="s">
        <v>535</v>
      </c>
      <c r="D65" s="81" t="s">
        <v>906</v>
      </c>
      <c r="E65" s="561" t="s">
        <v>492</v>
      </c>
      <c r="F65" s="81" t="s">
        <v>934</v>
      </c>
      <c r="G65" s="475" t="s">
        <v>32</v>
      </c>
      <c r="H65" s="469"/>
    </row>
    <row r="66" spans="1:8" ht="38.25">
      <c r="A66" s="463">
        <f t="shared" si="0"/>
        <v>56</v>
      </c>
      <c r="B66" s="486" t="s">
        <v>536</v>
      </c>
      <c r="C66" s="244" t="s">
        <v>537</v>
      </c>
      <c r="D66" s="101" t="s">
        <v>475</v>
      </c>
      <c r="E66" s="101" t="s">
        <v>493</v>
      </c>
      <c r="F66" s="101" t="s">
        <v>486</v>
      </c>
      <c r="G66" s="562" t="s">
        <v>15</v>
      </c>
      <c r="H66" s="469"/>
    </row>
    <row r="67" spans="1:8" ht="38.25">
      <c r="A67" s="463">
        <f t="shared" si="0"/>
        <v>57</v>
      </c>
      <c r="B67" s="486" t="s">
        <v>536</v>
      </c>
      <c r="C67" s="244" t="s">
        <v>537</v>
      </c>
      <c r="D67" s="101" t="s">
        <v>476</v>
      </c>
      <c r="E67" s="101" t="s">
        <v>494</v>
      </c>
      <c r="F67" s="101" t="s">
        <v>485</v>
      </c>
      <c r="G67" s="562" t="s">
        <v>15</v>
      </c>
      <c r="H67" s="469"/>
    </row>
    <row r="68" spans="1:8" ht="38.25">
      <c r="A68" s="463">
        <f t="shared" si="0"/>
        <v>58</v>
      </c>
      <c r="B68" s="486" t="s">
        <v>536</v>
      </c>
      <c r="C68" s="244" t="s">
        <v>537</v>
      </c>
      <c r="D68" s="101" t="s">
        <v>666</v>
      </c>
      <c r="E68" s="101" t="s">
        <v>495</v>
      </c>
      <c r="F68" s="101" t="s">
        <v>484</v>
      </c>
      <c r="G68" s="562" t="s">
        <v>15</v>
      </c>
      <c r="H68" s="469"/>
    </row>
    <row r="69" spans="1:8" ht="63.75">
      <c r="A69" s="463">
        <f t="shared" si="0"/>
        <v>59</v>
      </c>
      <c r="B69" s="486" t="s">
        <v>536</v>
      </c>
      <c r="C69" s="244" t="s">
        <v>538</v>
      </c>
      <c r="D69" s="101" t="s">
        <v>487</v>
      </c>
      <c r="E69" s="101" t="s">
        <v>496</v>
      </c>
      <c r="F69" s="101" t="s">
        <v>179</v>
      </c>
      <c r="G69" s="562" t="s">
        <v>15</v>
      </c>
      <c r="H69" s="469"/>
    </row>
    <row r="70" spans="1:8" ht="63.75">
      <c r="A70" s="463">
        <f t="shared" si="0"/>
        <v>60</v>
      </c>
      <c r="B70" s="486" t="s">
        <v>536</v>
      </c>
      <c r="C70" s="244" t="s">
        <v>538</v>
      </c>
      <c r="D70" s="101" t="s">
        <v>488</v>
      </c>
      <c r="E70" s="101" t="s">
        <v>497</v>
      </c>
      <c r="F70" s="101" t="s">
        <v>179</v>
      </c>
      <c r="G70" s="562" t="s">
        <v>15</v>
      </c>
      <c r="H70" s="469"/>
    </row>
    <row r="71" spans="1:8" ht="63.75">
      <c r="A71" s="463">
        <f t="shared" si="0"/>
        <v>61</v>
      </c>
      <c r="B71" s="486" t="s">
        <v>536</v>
      </c>
      <c r="C71" s="244" t="s">
        <v>538</v>
      </c>
      <c r="D71" s="101" t="s">
        <v>178</v>
      </c>
      <c r="E71" s="101" t="s">
        <v>498</v>
      </c>
      <c r="F71" s="101" t="s">
        <v>179</v>
      </c>
      <c r="G71" s="562" t="s">
        <v>15</v>
      </c>
      <c r="H71" s="469"/>
    </row>
    <row r="72" spans="1:8" ht="40.5" customHeight="1">
      <c r="A72" s="463">
        <f t="shared" si="0"/>
        <v>62</v>
      </c>
      <c r="B72" s="486" t="s">
        <v>536</v>
      </c>
      <c r="C72" s="244" t="s">
        <v>539</v>
      </c>
      <c r="D72" s="101" t="s">
        <v>572</v>
      </c>
      <c r="E72" s="101" t="s">
        <v>499</v>
      </c>
      <c r="F72" s="244" t="s">
        <v>92</v>
      </c>
      <c r="G72" s="562" t="s">
        <v>15</v>
      </c>
      <c r="H72" s="469"/>
    </row>
    <row r="73" spans="1:8" ht="51">
      <c r="A73" s="463">
        <f t="shared" si="0"/>
        <v>63</v>
      </c>
      <c r="B73" s="486" t="s">
        <v>536</v>
      </c>
      <c r="C73" s="244" t="s">
        <v>539</v>
      </c>
      <c r="D73" s="101" t="s">
        <v>573</v>
      </c>
      <c r="E73" s="101" t="s">
        <v>500</v>
      </c>
      <c r="F73" s="244" t="s">
        <v>445</v>
      </c>
      <c r="G73" s="562" t="s">
        <v>15</v>
      </c>
      <c r="H73" s="469"/>
    </row>
    <row r="74" spans="1:8" ht="38.25">
      <c r="A74" s="463">
        <f t="shared" si="0"/>
        <v>64</v>
      </c>
      <c r="B74" s="486" t="s">
        <v>536</v>
      </c>
      <c r="C74" s="244" t="s">
        <v>540</v>
      </c>
      <c r="D74" s="101" t="s">
        <v>813</v>
      </c>
      <c r="E74" s="101" t="s">
        <v>501</v>
      </c>
      <c r="F74" s="244" t="s">
        <v>171</v>
      </c>
      <c r="G74" s="562"/>
      <c r="H74" s="469"/>
    </row>
    <row r="75" spans="1:8" ht="48.75" customHeight="1">
      <c r="A75" s="463">
        <f t="shared" si="0"/>
        <v>65</v>
      </c>
      <c r="B75" s="486" t="s">
        <v>536</v>
      </c>
      <c r="C75" s="244" t="s">
        <v>540</v>
      </c>
      <c r="D75" s="101" t="s">
        <v>814</v>
      </c>
      <c r="E75" s="101" t="s">
        <v>502</v>
      </c>
      <c r="F75" s="244" t="s">
        <v>160</v>
      </c>
      <c r="G75" s="562" t="s">
        <v>593</v>
      </c>
      <c r="H75" s="469"/>
    </row>
    <row r="76" spans="1:8" ht="38.25">
      <c r="A76" s="464">
        <f t="shared" si="0"/>
        <v>66</v>
      </c>
      <c r="B76" s="487" t="s">
        <v>575</v>
      </c>
      <c r="C76" s="117" t="s">
        <v>575</v>
      </c>
      <c r="D76" s="117" t="s">
        <v>857</v>
      </c>
      <c r="E76" s="117"/>
      <c r="F76" s="137" t="s">
        <v>770</v>
      </c>
      <c r="G76" s="563"/>
      <c r="H76" s="469"/>
    </row>
    <row r="77" spans="1:8" ht="38.25">
      <c r="A77" s="464">
        <f aca="true" t="shared" si="1" ref="A77:A115">A76+1</f>
        <v>67</v>
      </c>
      <c r="B77" s="487" t="s">
        <v>575</v>
      </c>
      <c r="C77" s="117" t="s">
        <v>575</v>
      </c>
      <c r="D77" s="117" t="s">
        <v>923</v>
      </c>
      <c r="E77" s="117"/>
      <c r="F77" s="137" t="s">
        <v>1005</v>
      </c>
      <c r="G77" s="563"/>
      <c r="H77" s="469"/>
    </row>
    <row r="78" spans="1:8" ht="51">
      <c r="A78" s="464">
        <f t="shared" si="1"/>
        <v>68</v>
      </c>
      <c r="B78" s="487" t="s">
        <v>575</v>
      </c>
      <c r="C78" s="117" t="s">
        <v>575</v>
      </c>
      <c r="D78" s="117" t="s">
        <v>935</v>
      </c>
      <c r="E78" s="117"/>
      <c r="F78" s="137" t="s">
        <v>936</v>
      </c>
      <c r="G78" s="563"/>
      <c r="H78" s="469"/>
    </row>
    <row r="79" spans="1:8" ht="51">
      <c r="A79" s="464">
        <f t="shared" si="1"/>
        <v>69</v>
      </c>
      <c r="B79" s="487" t="s">
        <v>575</v>
      </c>
      <c r="C79" s="117" t="s">
        <v>575</v>
      </c>
      <c r="D79" s="117" t="s">
        <v>916</v>
      </c>
      <c r="E79" s="117"/>
      <c r="F79" s="564" t="s">
        <v>937</v>
      </c>
      <c r="G79" s="563" t="s">
        <v>766</v>
      </c>
      <c r="H79" s="469"/>
    </row>
    <row r="80" spans="1:8" ht="63.75">
      <c r="A80" s="464">
        <f t="shared" si="1"/>
        <v>70</v>
      </c>
      <c r="B80" s="487" t="s">
        <v>575</v>
      </c>
      <c r="C80" s="117" t="s">
        <v>575</v>
      </c>
      <c r="D80" s="117" t="s">
        <v>912</v>
      </c>
      <c r="E80" s="117"/>
      <c r="F80" s="137" t="s">
        <v>938</v>
      </c>
      <c r="G80" s="563"/>
      <c r="H80" s="469"/>
    </row>
    <row r="81" spans="1:8" ht="70.5" customHeight="1">
      <c r="A81" s="465">
        <f t="shared" si="1"/>
        <v>71</v>
      </c>
      <c r="B81" s="488" t="s">
        <v>541</v>
      </c>
      <c r="C81" s="153" t="s">
        <v>542</v>
      </c>
      <c r="D81" s="141" t="s">
        <v>939</v>
      </c>
      <c r="E81" s="565" t="s">
        <v>588</v>
      </c>
      <c r="F81" s="153" t="s">
        <v>1008</v>
      </c>
      <c r="G81" s="566"/>
      <c r="H81" s="554"/>
    </row>
    <row r="82" spans="1:8" ht="46.5" customHeight="1">
      <c r="A82" s="465">
        <f t="shared" si="1"/>
        <v>72</v>
      </c>
      <c r="B82" s="488" t="s">
        <v>541</v>
      </c>
      <c r="C82" s="153" t="s">
        <v>542</v>
      </c>
      <c r="D82" s="141" t="s">
        <v>275</v>
      </c>
      <c r="E82" s="141" t="s">
        <v>504</v>
      </c>
      <c r="F82" s="153" t="s">
        <v>640</v>
      </c>
      <c r="G82" s="696" t="s">
        <v>594</v>
      </c>
      <c r="H82" s="554"/>
    </row>
    <row r="83" spans="1:8" ht="48" customHeight="1">
      <c r="A83" s="465">
        <f t="shared" si="1"/>
        <v>73</v>
      </c>
      <c r="B83" s="488" t="s">
        <v>541</v>
      </c>
      <c r="C83" s="153" t="s">
        <v>542</v>
      </c>
      <c r="D83" s="141" t="s">
        <v>277</v>
      </c>
      <c r="E83" s="141" t="s">
        <v>505</v>
      </c>
      <c r="F83" s="153" t="s">
        <v>639</v>
      </c>
      <c r="G83" s="697"/>
      <c r="H83" s="554"/>
    </row>
    <row r="84" spans="1:8" ht="48" customHeight="1">
      <c r="A84" s="465">
        <f t="shared" si="1"/>
        <v>74</v>
      </c>
      <c r="B84" s="488" t="s">
        <v>541</v>
      </c>
      <c r="C84" s="153" t="s">
        <v>542</v>
      </c>
      <c r="D84" s="141" t="s">
        <v>613</v>
      </c>
      <c r="E84" s="141" t="s">
        <v>618</v>
      </c>
      <c r="F84" s="553" t="s">
        <v>205</v>
      </c>
      <c r="G84" s="696" t="s">
        <v>33</v>
      </c>
      <c r="H84" s="554"/>
    </row>
    <row r="85" spans="1:8" ht="73.5" customHeight="1">
      <c r="A85" s="465">
        <f t="shared" si="1"/>
        <v>75</v>
      </c>
      <c r="B85" s="488" t="s">
        <v>541</v>
      </c>
      <c r="C85" s="153" t="s">
        <v>156</v>
      </c>
      <c r="D85" s="141" t="s">
        <v>472</v>
      </c>
      <c r="E85" s="565" t="s">
        <v>506</v>
      </c>
      <c r="F85" s="153" t="s">
        <v>1010</v>
      </c>
      <c r="G85" s="696" t="s">
        <v>34</v>
      </c>
      <c r="H85" s="554"/>
    </row>
    <row r="86" spans="1:8" ht="85.5" customHeight="1">
      <c r="A86" s="465">
        <f t="shared" si="1"/>
        <v>76</v>
      </c>
      <c r="B86" s="488" t="s">
        <v>541</v>
      </c>
      <c r="C86" s="153" t="s">
        <v>156</v>
      </c>
      <c r="D86" s="141" t="s">
        <v>473</v>
      </c>
      <c r="E86" s="565" t="s">
        <v>507</v>
      </c>
      <c r="F86" s="153" t="s">
        <v>491</v>
      </c>
      <c r="G86" s="696" t="s">
        <v>35</v>
      </c>
      <c r="H86" s="554"/>
    </row>
    <row r="87" spans="1:8" ht="69.75" customHeight="1">
      <c r="A87" s="465">
        <f t="shared" si="1"/>
        <v>77</v>
      </c>
      <c r="B87" s="488" t="s">
        <v>541</v>
      </c>
      <c r="C87" s="153" t="s">
        <v>156</v>
      </c>
      <c r="D87" s="141" t="s">
        <v>638</v>
      </c>
      <c r="E87" s="565" t="s">
        <v>508</v>
      </c>
      <c r="F87" s="141" t="s">
        <v>489</v>
      </c>
      <c r="G87" s="696" t="s">
        <v>36</v>
      </c>
      <c r="H87" s="554"/>
    </row>
    <row r="88" spans="1:8" ht="46.5" customHeight="1">
      <c r="A88" s="465">
        <f t="shared" si="1"/>
        <v>78</v>
      </c>
      <c r="B88" s="488" t="s">
        <v>541</v>
      </c>
      <c r="C88" s="153" t="s">
        <v>156</v>
      </c>
      <c r="D88" s="141" t="s">
        <v>291</v>
      </c>
      <c r="E88" s="141" t="s">
        <v>380</v>
      </c>
      <c r="F88" s="153" t="s">
        <v>348</v>
      </c>
      <c r="G88" s="696" t="s">
        <v>612</v>
      </c>
      <c r="H88" s="554"/>
    </row>
    <row r="89" spans="1:8" ht="45.75" customHeight="1">
      <c r="A89" s="465">
        <f t="shared" si="1"/>
        <v>79</v>
      </c>
      <c r="B89" s="488" t="s">
        <v>541</v>
      </c>
      <c r="C89" s="153" t="s">
        <v>156</v>
      </c>
      <c r="D89" s="141" t="s">
        <v>292</v>
      </c>
      <c r="E89" s="141" t="s">
        <v>381</v>
      </c>
      <c r="F89" s="153" t="s">
        <v>293</v>
      </c>
      <c r="G89" s="696" t="s">
        <v>609</v>
      </c>
      <c r="H89" s="554"/>
    </row>
    <row r="90" spans="1:8" ht="72" customHeight="1">
      <c r="A90" s="466">
        <f t="shared" si="1"/>
        <v>80</v>
      </c>
      <c r="B90" s="489" t="s">
        <v>543</v>
      </c>
      <c r="C90" s="349" t="s">
        <v>459</v>
      </c>
      <c r="D90" s="221" t="s">
        <v>357</v>
      </c>
      <c r="E90" s="552" t="s">
        <v>382</v>
      </c>
      <c r="F90" s="349" t="s">
        <v>460</v>
      </c>
      <c r="G90" s="350"/>
      <c r="H90" s="469"/>
    </row>
    <row r="91" spans="1:8" ht="112.5" customHeight="1">
      <c r="A91" s="466">
        <f t="shared" si="1"/>
        <v>81</v>
      </c>
      <c r="B91" s="489" t="s">
        <v>543</v>
      </c>
      <c r="C91" s="349" t="s">
        <v>544</v>
      </c>
      <c r="D91" s="221" t="s">
        <v>384</v>
      </c>
      <c r="E91" s="552" t="s">
        <v>383</v>
      </c>
      <c r="F91" s="349" t="s">
        <v>361</v>
      </c>
      <c r="G91" s="350" t="s">
        <v>731</v>
      </c>
      <c r="H91" s="469"/>
    </row>
    <row r="92" spans="1:8" ht="96.75" customHeight="1">
      <c r="A92" s="466">
        <f t="shared" si="1"/>
        <v>82</v>
      </c>
      <c r="B92" s="489" t="s">
        <v>543</v>
      </c>
      <c r="C92" s="349" t="s">
        <v>801</v>
      </c>
      <c r="D92" s="221" t="s">
        <v>365</v>
      </c>
      <c r="E92" s="552" t="s">
        <v>925</v>
      </c>
      <c r="F92" s="349" t="s">
        <v>366</v>
      </c>
      <c r="G92" s="350" t="s">
        <v>617</v>
      </c>
      <c r="H92" s="469"/>
    </row>
    <row r="93" spans="1:8" ht="60" customHeight="1">
      <c r="A93" s="466">
        <f t="shared" si="1"/>
        <v>83</v>
      </c>
      <c r="B93" s="489" t="s">
        <v>543</v>
      </c>
      <c r="C93" s="349" t="s">
        <v>545</v>
      </c>
      <c r="D93" s="221" t="s">
        <v>370</v>
      </c>
      <c r="E93" s="552" t="s">
        <v>926</v>
      </c>
      <c r="F93" s="349" t="s">
        <v>371</v>
      </c>
      <c r="G93" s="350"/>
      <c r="H93" s="469"/>
    </row>
    <row r="94" spans="1:8" ht="99" customHeight="1">
      <c r="A94" s="466">
        <f t="shared" si="1"/>
        <v>84</v>
      </c>
      <c r="B94" s="489" t="s">
        <v>543</v>
      </c>
      <c r="C94" s="349" t="s">
        <v>545</v>
      </c>
      <c r="D94" s="221" t="s">
        <v>372</v>
      </c>
      <c r="E94" s="552" t="s">
        <v>927</v>
      </c>
      <c r="F94" s="349" t="s">
        <v>371</v>
      </c>
      <c r="G94" s="350"/>
      <c r="H94" s="469"/>
    </row>
    <row r="95" spans="1:8" ht="108.75" customHeight="1">
      <c r="A95" s="466">
        <f t="shared" si="1"/>
        <v>85</v>
      </c>
      <c r="B95" s="489" t="s">
        <v>543</v>
      </c>
      <c r="C95" s="349" t="s">
        <v>546</v>
      </c>
      <c r="D95" s="221" t="s">
        <v>375</v>
      </c>
      <c r="E95" s="552" t="s">
        <v>928</v>
      </c>
      <c r="F95" s="349" t="s">
        <v>376</v>
      </c>
      <c r="G95" s="350" t="s">
        <v>37</v>
      </c>
      <c r="H95" s="469"/>
    </row>
    <row r="96" spans="1:8" ht="120" customHeight="1">
      <c r="A96" s="466">
        <f t="shared" si="1"/>
        <v>86</v>
      </c>
      <c r="B96" s="489" t="s">
        <v>543</v>
      </c>
      <c r="C96" s="349" t="s">
        <v>545</v>
      </c>
      <c r="D96" s="221" t="s">
        <v>1014</v>
      </c>
      <c r="E96" s="552" t="s">
        <v>93</v>
      </c>
      <c r="F96" s="349" t="s">
        <v>1015</v>
      </c>
      <c r="G96" s="350" t="s">
        <v>38</v>
      </c>
      <c r="H96" s="469"/>
    </row>
    <row r="97" spans="1:8" ht="46.5" customHeight="1">
      <c r="A97" s="466">
        <f t="shared" si="1"/>
        <v>87</v>
      </c>
      <c r="B97" s="489" t="s">
        <v>543</v>
      </c>
      <c r="C97" s="349" t="s">
        <v>547</v>
      </c>
      <c r="D97" s="221" t="s">
        <v>1019</v>
      </c>
      <c r="E97" s="221" t="s">
        <v>94</v>
      </c>
      <c r="F97" s="349" t="s">
        <v>1020</v>
      </c>
      <c r="G97" s="350" t="s">
        <v>39</v>
      </c>
      <c r="H97" s="469"/>
    </row>
    <row r="98" spans="1:8" ht="85.5" customHeight="1">
      <c r="A98" s="466">
        <f t="shared" si="1"/>
        <v>88</v>
      </c>
      <c r="B98" s="489" t="s">
        <v>543</v>
      </c>
      <c r="C98" s="349" t="s">
        <v>548</v>
      </c>
      <c r="D98" s="221" t="s">
        <v>1026</v>
      </c>
      <c r="E98" s="552" t="s">
        <v>95</v>
      </c>
      <c r="F98" s="349" t="s">
        <v>1027</v>
      </c>
      <c r="G98" s="350" t="s">
        <v>40</v>
      </c>
      <c r="H98" s="469"/>
    </row>
    <row r="99" spans="1:8" ht="94.5" customHeight="1">
      <c r="A99" s="466">
        <f t="shared" si="1"/>
        <v>89</v>
      </c>
      <c r="B99" s="489" t="s">
        <v>543</v>
      </c>
      <c r="C99" s="349" t="s">
        <v>548</v>
      </c>
      <c r="D99" s="221" t="s">
        <v>734</v>
      </c>
      <c r="E99" s="552" t="s">
        <v>96</v>
      </c>
      <c r="F99" s="349" t="s">
        <v>735</v>
      </c>
      <c r="G99" s="350" t="s">
        <v>41</v>
      </c>
      <c r="H99" s="469"/>
    </row>
    <row r="100" spans="1:8" ht="108.75" customHeight="1">
      <c r="A100" s="466">
        <f t="shared" si="1"/>
        <v>90</v>
      </c>
      <c r="B100" s="489" t="s">
        <v>543</v>
      </c>
      <c r="C100" s="349" t="s">
        <v>549</v>
      </c>
      <c r="D100" s="221" t="s">
        <v>405</v>
      </c>
      <c r="E100" s="552" t="s">
        <v>406</v>
      </c>
      <c r="F100" s="349" t="s">
        <v>1120</v>
      </c>
      <c r="G100" s="350" t="s">
        <v>42</v>
      </c>
      <c r="H100" s="469"/>
    </row>
    <row r="101" spans="1:8" ht="45" customHeight="1">
      <c r="A101" s="466">
        <f t="shared" si="1"/>
        <v>91</v>
      </c>
      <c r="B101" s="489" t="s">
        <v>543</v>
      </c>
      <c r="C101" s="349" t="s">
        <v>550</v>
      </c>
      <c r="D101" s="221" t="s">
        <v>216</v>
      </c>
      <c r="E101" s="221" t="s">
        <v>587</v>
      </c>
      <c r="F101" s="349" t="s">
        <v>1121</v>
      </c>
      <c r="G101" s="350" t="s">
        <v>43</v>
      </c>
      <c r="H101" s="469"/>
    </row>
    <row r="102" spans="1:8" ht="54.75" customHeight="1">
      <c r="A102" s="466">
        <f t="shared" si="1"/>
        <v>92</v>
      </c>
      <c r="B102" s="489" t="s">
        <v>543</v>
      </c>
      <c r="C102" s="349" t="s">
        <v>550</v>
      </c>
      <c r="D102" s="221" t="s">
        <v>217</v>
      </c>
      <c r="E102" s="221" t="s">
        <v>218</v>
      </c>
      <c r="F102" s="349" t="s">
        <v>219</v>
      </c>
      <c r="G102" s="350" t="s">
        <v>44</v>
      </c>
      <c r="H102" s="469"/>
    </row>
    <row r="103" spans="1:8" ht="54.75" customHeight="1">
      <c r="A103" s="466">
        <f t="shared" si="1"/>
        <v>93</v>
      </c>
      <c r="B103" s="489" t="s">
        <v>543</v>
      </c>
      <c r="C103" s="349" t="s">
        <v>550</v>
      </c>
      <c r="D103" s="221" t="s">
        <v>220</v>
      </c>
      <c r="E103" s="221" t="s">
        <v>221</v>
      </c>
      <c r="F103" s="349" t="s">
        <v>222</v>
      </c>
      <c r="G103" s="350" t="s">
        <v>44</v>
      </c>
      <c r="H103" s="469"/>
    </row>
    <row r="104" spans="1:8" ht="60.75" customHeight="1">
      <c r="A104" s="466">
        <f t="shared" si="1"/>
        <v>94</v>
      </c>
      <c r="B104" s="489" t="s">
        <v>543</v>
      </c>
      <c r="C104" s="349" t="s">
        <v>549</v>
      </c>
      <c r="D104" s="221" t="s">
        <v>1124</v>
      </c>
      <c r="E104" s="552" t="s">
        <v>97</v>
      </c>
      <c r="F104" s="349" t="s">
        <v>1125</v>
      </c>
      <c r="G104" s="350" t="s">
        <v>45</v>
      </c>
      <c r="H104" s="469"/>
    </row>
    <row r="105" spans="1:8" ht="72" customHeight="1">
      <c r="A105" s="466">
        <f t="shared" si="1"/>
        <v>95</v>
      </c>
      <c r="B105" s="489" t="s">
        <v>543</v>
      </c>
      <c r="C105" s="349" t="s">
        <v>551</v>
      </c>
      <c r="D105" s="221" t="s">
        <v>1129</v>
      </c>
      <c r="E105" s="552" t="s">
        <v>98</v>
      </c>
      <c r="F105" s="349" t="s">
        <v>1130</v>
      </c>
      <c r="G105" s="350" t="s">
        <v>46</v>
      </c>
      <c r="H105" s="469"/>
    </row>
    <row r="106" spans="1:8" ht="86.25" customHeight="1">
      <c r="A106" s="466">
        <f t="shared" si="1"/>
        <v>96</v>
      </c>
      <c r="B106" s="489" t="s">
        <v>543</v>
      </c>
      <c r="C106" s="349" t="s">
        <v>548</v>
      </c>
      <c r="D106" s="221" t="s">
        <v>931</v>
      </c>
      <c r="E106" s="552" t="s">
        <v>941</v>
      </c>
      <c r="F106" s="349" t="s">
        <v>932</v>
      </c>
      <c r="G106" s="350"/>
      <c r="H106" s="469"/>
    </row>
    <row r="107" spans="1:8" ht="107.25" customHeight="1">
      <c r="A107" s="466">
        <f t="shared" si="1"/>
        <v>97</v>
      </c>
      <c r="B107" s="489" t="s">
        <v>543</v>
      </c>
      <c r="C107" s="349" t="s">
        <v>552</v>
      </c>
      <c r="D107" s="221" t="s">
        <v>403</v>
      </c>
      <c r="E107" s="552" t="s">
        <v>404</v>
      </c>
      <c r="F107" s="349" t="s">
        <v>390</v>
      </c>
      <c r="G107" s="350" t="s">
        <v>47</v>
      </c>
      <c r="H107" s="469"/>
    </row>
    <row r="108" spans="1:8" ht="107.25" customHeight="1">
      <c r="A108" s="466">
        <f t="shared" si="1"/>
        <v>98</v>
      </c>
      <c r="B108" s="489" t="s">
        <v>543</v>
      </c>
      <c r="C108" s="349" t="s">
        <v>552</v>
      </c>
      <c r="D108" s="221" t="s">
        <v>387</v>
      </c>
      <c r="E108" s="552" t="s">
        <v>388</v>
      </c>
      <c r="F108" s="349" t="s">
        <v>389</v>
      </c>
      <c r="G108" s="350" t="s">
        <v>48</v>
      </c>
      <c r="H108" s="469"/>
    </row>
    <row r="109" spans="1:8" ht="107.25" customHeight="1">
      <c r="A109" s="466">
        <f t="shared" si="1"/>
        <v>99</v>
      </c>
      <c r="B109" s="489" t="s">
        <v>543</v>
      </c>
      <c r="C109" s="349" t="s">
        <v>552</v>
      </c>
      <c r="D109" s="221" t="s">
        <v>385</v>
      </c>
      <c r="E109" s="552" t="s">
        <v>391</v>
      </c>
      <c r="F109" s="349" t="s">
        <v>392</v>
      </c>
      <c r="G109" s="350" t="s">
        <v>767</v>
      </c>
      <c r="H109" s="469"/>
    </row>
    <row r="110" spans="1:8" ht="111.75" customHeight="1">
      <c r="A110" s="466">
        <f t="shared" si="1"/>
        <v>100</v>
      </c>
      <c r="B110" s="489" t="s">
        <v>543</v>
      </c>
      <c r="C110" s="349" t="s">
        <v>552</v>
      </c>
      <c r="D110" s="221" t="s">
        <v>848</v>
      </c>
      <c r="E110" s="552" t="s">
        <v>942</v>
      </c>
      <c r="F110" s="349" t="s">
        <v>849</v>
      </c>
      <c r="G110" s="350" t="s">
        <v>49</v>
      </c>
      <c r="H110" s="469"/>
    </row>
    <row r="111" spans="1:8" ht="51">
      <c r="A111" s="467">
        <f t="shared" si="1"/>
        <v>101</v>
      </c>
      <c r="B111" s="490" t="s">
        <v>553</v>
      </c>
      <c r="C111" s="295" t="s">
        <v>554</v>
      </c>
      <c r="D111" s="292" t="s">
        <v>524</v>
      </c>
      <c r="E111" s="292" t="s">
        <v>943</v>
      </c>
      <c r="F111" s="292" t="s">
        <v>869</v>
      </c>
      <c r="G111" s="293"/>
      <c r="H111" s="469"/>
    </row>
    <row r="112" spans="1:8" ht="51">
      <c r="A112" s="467">
        <f t="shared" si="1"/>
        <v>102</v>
      </c>
      <c r="B112" s="490" t="s">
        <v>553</v>
      </c>
      <c r="C112" s="295" t="s">
        <v>554</v>
      </c>
      <c r="D112" s="292" t="s">
        <v>525</v>
      </c>
      <c r="E112" s="292" t="s">
        <v>944</v>
      </c>
      <c r="F112" s="292" t="s">
        <v>722</v>
      </c>
      <c r="G112" s="695" t="s">
        <v>766</v>
      </c>
      <c r="H112" s="469"/>
    </row>
    <row r="113" spans="1:8" ht="51">
      <c r="A113" s="467">
        <f t="shared" si="1"/>
        <v>103</v>
      </c>
      <c r="B113" s="490" t="s">
        <v>553</v>
      </c>
      <c r="C113" s="295" t="s">
        <v>554</v>
      </c>
      <c r="D113" s="292" t="s">
        <v>802</v>
      </c>
      <c r="E113" s="292" t="s">
        <v>945</v>
      </c>
      <c r="F113" s="292" t="s">
        <v>523</v>
      </c>
      <c r="G113" s="293"/>
      <c r="H113" s="469"/>
    </row>
    <row r="114" spans="1:8" ht="70.5" customHeight="1">
      <c r="A114" s="467">
        <f t="shared" si="1"/>
        <v>104</v>
      </c>
      <c r="B114" s="490" t="s">
        <v>553</v>
      </c>
      <c r="C114" s="295" t="s">
        <v>555</v>
      </c>
      <c r="D114" s="292" t="s">
        <v>940</v>
      </c>
      <c r="E114" s="567" t="s">
        <v>946</v>
      </c>
      <c r="F114" s="295" t="s">
        <v>108</v>
      </c>
      <c r="G114" s="695" t="s">
        <v>50</v>
      </c>
      <c r="H114" s="554"/>
    </row>
    <row r="115" spans="1:8" ht="50.25" customHeight="1">
      <c r="A115" s="467">
        <f t="shared" si="1"/>
        <v>105</v>
      </c>
      <c r="B115" s="490" t="s">
        <v>553</v>
      </c>
      <c r="C115" s="295" t="s">
        <v>555</v>
      </c>
      <c r="D115" s="292" t="s">
        <v>276</v>
      </c>
      <c r="E115" s="292" t="s">
        <v>947</v>
      </c>
      <c r="F115" s="295" t="s">
        <v>196</v>
      </c>
      <c r="G115" s="695" t="s">
        <v>51</v>
      </c>
      <c r="H115" s="555"/>
    </row>
  </sheetData>
  <mergeCells count="5">
    <mergeCell ref="A2:G7"/>
    <mergeCell ref="B10:F10"/>
    <mergeCell ref="E11:E14"/>
    <mergeCell ref="E20:E22"/>
    <mergeCell ref="B9:C9"/>
  </mergeCells>
  <printOptions/>
  <pageMargins left="0.75" right="0.75" top="1" bottom="1" header="0.5" footer="0.5"/>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BK115"/>
  <sheetViews>
    <sheetView zoomScale="75" zoomScaleNormal="75" workbookViewId="0" topLeftCell="A1">
      <pane xSplit="5" ySplit="10" topLeftCell="F11" activePane="bottomRight" state="frozen"/>
      <selection pane="topLeft" activeCell="A1" sqref="A1"/>
      <selection pane="topRight" activeCell="H1" sqref="H1"/>
      <selection pane="bottomLeft" activeCell="A11" sqref="A11"/>
      <selection pane="bottomRight" activeCell="A1" sqref="A1"/>
    </sheetView>
  </sheetViews>
  <sheetFormatPr defaultColWidth="9.140625" defaultRowHeight="12.75"/>
  <cols>
    <col min="1" max="1" width="6.28125" style="192" customWidth="1"/>
    <col min="2" max="2" width="13.7109375" style="6" customWidth="1"/>
    <col min="3" max="3" width="15.140625" style="6" customWidth="1"/>
    <col min="4" max="4" width="19.57421875" style="6" customWidth="1"/>
    <col min="5" max="5" width="1.1484375" style="6" customWidth="1"/>
    <col min="6" max="9" width="3.7109375" style="6" customWidth="1"/>
    <col min="10" max="10" width="1.1484375" style="6" customWidth="1"/>
    <col min="11" max="14" width="3.7109375" style="6" customWidth="1"/>
    <col min="15" max="15" width="1.1484375" style="6" customWidth="1"/>
    <col min="16" max="20" width="3.7109375" style="6" customWidth="1"/>
    <col min="21" max="21" width="1.1484375" style="6" customWidth="1"/>
    <col min="22" max="29" width="3.7109375" style="6" customWidth="1"/>
    <col min="30" max="30" width="3.8515625" style="6" customWidth="1"/>
    <col min="31" max="31" width="3.7109375" style="6" customWidth="1"/>
    <col min="32" max="32" width="3.8515625" style="6" customWidth="1"/>
    <col min="33" max="33" width="1.1484375" style="6" customWidth="1"/>
    <col min="34" max="34" width="3.421875" style="6" customWidth="1"/>
    <col min="35" max="35" width="3.28125" style="6" customWidth="1"/>
    <col min="36" max="37" width="3.421875" style="6" customWidth="1"/>
    <col min="38" max="39" width="3.28125" style="6" customWidth="1"/>
    <col min="40" max="44" width="3.7109375" style="6" customWidth="1"/>
    <col min="45" max="47" width="3.28125" style="6" customWidth="1"/>
    <col min="48" max="48" width="1.1484375" style="6" customWidth="1"/>
    <col min="49" max="16384" width="9.140625" style="6" customWidth="1"/>
  </cols>
  <sheetData>
    <row r="1" spans="1:48" ht="27" thickBot="1">
      <c r="A1" s="359" t="s">
        <v>424</v>
      </c>
      <c r="B1" s="359"/>
      <c r="C1" s="173"/>
      <c r="D1" s="173"/>
      <c r="E1" s="173"/>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53"/>
    </row>
    <row r="2" spans="1:48" ht="20.25" customHeight="1">
      <c r="A2" s="709" t="s">
        <v>425</v>
      </c>
      <c r="B2" s="710"/>
      <c r="C2" s="710"/>
      <c r="D2" s="710"/>
      <c r="E2" s="53"/>
      <c r="F2" s="18"/>
      <c r="G2" s="18"/>
      <c r="H2" s="18"/>
      <c r="I2" s="18"/>
      <c r="J2" s="18"/>
      <c r="K2" s="18"/>
      <c r="L2" s="18"/>
      <c r="M2" s="18"/>
      <c r="N2" s="18"/>
      <c r="O2" s="18"/>
      <c r="P2" s="21"/>
      <c r="Q2" s="21"/>
      <c r="R2" s="21"/>
      <c r="S2" s="21"/>
      <c r="T2" s="21"/>
      <c r="U2" s="18"/>
      <c r="V2" s="21"/>
      <c r="W2" s="21"/>
      <c r="X2" s="21"/>
      <c r="Y2" s="21"/>
      <c r="Z2" s="21"/>
      <c r="AA2" s="21"/>
      <c r="AB2" s="21"/>
      <c r="AC2" s="21"/>
      <c r="AD2" s="21"/>
      <c r="AE2" s="21"/>
      <c r="AF2" s="21"/>
      <c r="AG2" s="21"/>
      <c r="AH2" s="21"/>
      <c r="AI2" s="21"/>
      <c r="AJ2" s="21"/>
      <c r="AK2" s="21"/>
      <c r="AL2" s="21"/>
      <c r="AM2" s="21"/>
      <c r="AN2" s="21"/>
      <c r="AO2" s="21"/>
      <c r="AP2" s="21"/>
      <c r="AQ2" s="21"/>
      <c r="AR2" s="21"/>
      <c r="AS2" s="18"/>
      <c r="AT2" s="18"/>
      <c r="AU2" s="18"/>
      <c r="AV2" s="54"/>
    </row>
    <row r="3" spans="1:48" ht="20.25" customHeight="1">
      <c r="A3" s="707"/>
      <c r="B3" s="708"/>
      <c r="C3" s="708"/>
      <c r="D3" s="708"/>
      <c r="E3" s="54"/>
      <c r="F3" s="18"/>
      <c r="G3" s="18"/>
      <c r="H3" s="18"/>
      <c r="I3" s="18"/>
      <c r="J3" s="18"/>
      <c r="K3" s="18"/>
      <c r="L3" s="18"/>
      <c r="M3" s="18"/>
      <c r="N3" s="18"/>
      <c r="O3" s="18"/>
      <c r="P3" s="21"/>
      <c r="Q3" s="21"/>
      <c r="R3" s="21"/>
      <c r="S3" s="21"/>
      <c r="T3" s="21"/>
      <c r="U3" s="18"/>
      <c r="V3" s="21"/>
      <c r="W3" s="21"/>
      <c r="X3" s="21"/>
      <c r="Y3" s="21"/>
      <c r="Z3" s="21"/>
      <c r="AA3" s="21"/>
      <c r="AB3" s="21"/>
      <c r="AC3" s="21"/>
      <c r="AD3" s="21"/>
      <c r="AE3" s="21"/>
      <c r="AF3" s="21"/>
      <c r="AG3" s="21"/>
      <c r="AH3" s="21"/>
      <c r="AI3" s="21"/>
      <c r="AJ3" s="21"/>
      <c r="AK3" s="21"/>
      <c r="AL3" s="21"/>
      <c r="AM3" s="21"/>
      <c r="AN3" s="21"/>
      <c r="AO3" s="21"/>
      <c r="AP3" s="21"/>
      <c r="AQ3" s="21"/>
      <c r="AR3" s="21"/>
      <c r="AS3" s="18"/>
      <c r="AT3" s="18"/>
      <c r="AU3" s="18"/>
      <c r="AV3" s="54"/>
    </row>
    <row r="4" spans="1:48" ht="15">
      <c r="A4" s="707"/>
      <c r="B4" s="708"/>
      <c r="C4" s="708"/>
      <c r="D4" s="708"/>
      <c r="E4" s="54"/>
      <c r="F4" s="22"/>
      <c r="G4" s="179"/>
      <c r="H4" s="179"/>
      <c r="I4" s="179"/>
      <c r="J4" s="178"/>
      <c r="K4" s="178"/>
      <c r="L4" s="22"/>
      <c r="M4" s="22"/>
      <c r="N4" s="22"/>
      <c r="O4" s="18"/>
      <c r="P4" s="23"/>
      <c r="Q4" s="23"/>
      <c r="R4" s="23"/>
      <c r="S4" s="23"/>
      <c r="T4" s="23"/>
      <c r="U4" s="18"/>
      <c r="V4" s="23"/>
      <c r="W4" s="23"/>
      <c r="X4" s="23"/>
      <c r="Y4" s="23"/>
      <c r="Z4" s="23"/>
      <c r="AA4" s="23"/>
      <c r="AB4" s="23"/>
      <c r="AC4" s="23"/>
      <c r="AD4" s="23"/>
      <c r="AE4" s="23"/>
      <c r="AF4" s="23"/>
      <c r="AG4" s="23"/>
      <c r="AH4" s="23"/>
      <c r="AI4" s="23"/>
      <c r="AJ4" s="24"/>
      <c r="AK4" s="24"/>
      <c r="AL4" s="24"/>
      <c r="AM4" s="24"/>
      <c r="AN4" s="20"/>
      <c r="AO4" s="20"/>
      <c r="AP4" s="20"/>
      <c r="AQ4" s="20"/>
      <c r="AR4" s="20"/>
      <c r="AS4" s="18"/>
      <c r="AT4" s="18"/>
      <c r="AU4" s="18"/>
      <c r="AV4" s="54"/>
    </row>
    <row r="5" spans="1:48" ht="30.75" customHeight="1" thickBot="1">
      <c r="A5" s="707"/>
      <c r="B5" s="708"/>
      <c r="C5" s="708"/>
      <c r="D5" s="708"/>
      <c r="E5" s="54"/>
      <c r="F5" s="477" t="s">
        <v>426</v>
      </c>
      <c r="G5" s="19"/>
      <c r="H5" s="19"/>
      <c r="I5" s="19"/>
      <c r="J5" s="19"/>
      <c r="K5" s="19"/>
      <c r="L5" s="19"/>
      <c r="M5" s="19"/>
      <c r="N5" s="19"/>
      <c r="O5" s="23"/>
      <c r="P5" s="23"/>
      <c r="Q5" s="23"/>
      <c r="R5" s="23"/>
      <c r="S5" s="23"/>
      <c r="T5" s="23"/>
      <c r="U5" s="23"/>
      <c r="V5" s="23"/>
      <c r="W5" s="23"/>
      <c r="X5" s="23"/>
      <c r="Y5" s="23"/>
      <c r="Z5" s="23"/>
      <c r="AA5" s="23"/>
      <c r="AB5" s="23"/>
      <c r="AC5" s="23"/>
      <c r="AD5" s="23"/>
      <c r="AE5" s="23"/>
      <c r="AF5" s="23"/>
      <c r="AG5" s="23"/>
      <c r="AH5" s="23"/>
      <c r="AI5" s="23"/>
      <c r="AJ5" s="24"/>
      <c r="AK5" s="24"/>
      <c r="AL5" s="24"/>
      <c r="AM5" s="24"/>
      <c r="AN5" s="20"/>
      <c r="AO5" s="20"/>
      <c r="AP5" s="20"/>
      <c r="AQ5" s="20"/>
      <c r="AR5" s="20"/>
      <c r="AS5" s="18"/>
      <c r="AT5" s="18"/>
      <c r="AU5" s="18"/>
      <c r="AV5" s="54"/>
    </row>
    <row r="6" spans="1:48" ht="24.75" customHeight="1" thickBot="1">
      <c r="A6" s="707"/>
      <c r="B6" s="708"/>
      <c r="C6" s="708"/>
      <c r="D6" s="708"/>
      <c r="E6" s="174"/>
      <c r="F6" s="761" t="s">
        <v>578</v>
      </c>
      <c r="G6" s="762"/>
      <c r="H6" s="762"/>
      <c r="I6" s="763"/>
      <c r="J6" s="393"/>
      <c r="K6" s="761" t="s">
        <v>956</v>
      </c>
      <c r="L6" s="762"/>
      <c r="M6" s="762"/>
      <c r="N6" s="763"/>
      <c r="O6" s="393"/>
      <c r="P6" s="767" t="s">
        <v>797</v>
      </c>
      <c r="Q6" s="768"/>
      <c r="R6" s="768"/>
      <c r="S6" s="768"/>
      <c r="T6" s="769"/>
      <c r="U6" s="393"/>
      <c r="V6" s="787" t="s">
        <v>453</v>
      </c>
      <c r="W6" s="788"/>
      <c r="X6" s="788"/>
      <c r="Y6" s="788"/>
      <c r="Z6" s="788"/>
      <c r="AA6" s="788"/>
      <c r="AB6" s="788"/>
      <c r="AC6" s="788"/>
      <c r="AD6" s="788"/>
      <c r="AE6" s="788"/>
      <c r="AF6" s="789"/>
      <c r="AG6" s="393"/>
      <c r="AH6" s="776" t="s">
        <v>583</v>
      </c>
      <c r="AI6" s="776"/>
      <c r="AJ6" s="776"/>
      <c r="AK6" s="776"/>
      <c r="AL6" s="776"/>
      <c r="AM6" s="776"/>
      <c r="AN6" s="776"/>
      <c r="AO6" s="776"/>
      <c r="AP6" s="776"/>
      <c r="AQ6" s="776"/>
      <c r="AR6" s="776"/>
      <c r="AS6" s="776"/>
      <c r="AT6" s="776"/>
      <c r="AU6" s="776"/>
      <c r="AV6" s="174"/>
    </row>
    <row r="7" spans="1:48" ht="24.75" customHeight="1" thickBot="1">
      <c r="A7" s="757"/>
      <c r="B7" s="758"/>
      <c r="C7" s="758"/>
      <c r="D7" s="758"/>
      <c r="E7" s="174"/>
      <c r="F7" s="764"/>
      <c r="G7" s="765"/>
      <c r="H7" s="765"/>
      <c r="I7" s="766"/>
      <c r="J7" s="786"/>
      <c r="K7" s="764"/>
      <c r="L7" s="765"/>
      <c r="M7" s="765"/>
      <c r="N7" s="766"/>
      <c r="O7" s="786"/>
      <c r="P7" s="770"/>
      <c r="Q7" s="771"/>
      <c r="R7" s="771"/>
      <c r="S7" s="771"/>
      <c r="T7" s="772"/>
      <c r="U7" s="174"/>
      <c r="V7" s="794" t="s">
        <v>949</v>
      </c>
      <c r="W7" s="794"/>
      <c r="X7" s="794"/>
      <c r="Y7" s="794"/>
      <c r="Z7" s="794"/>
      <c r="AA7" s="794"/>
      <c r="AB7" s="794"/>
      <c r="AC7" s="794" t="s">
        <v>950</v>
      </c>
      <c r="AD7" s="794"/>
      <c r="AE7" s="794"/>
      <c r="AF7" s="794"/>
      <c r="AG7" s="174"/>
      <c r="AH7" s="762" t="s">
        <v>562</v>
      </c>
      <c r="AI7" s="762"/>
      <c r="AJ7" s="762"/>
      <c r="AK7" s="762"/>
      <c r="AL7" s="762"/>
      <c r="AM7" s="782"/>
      <c r="AN7" s="777" t="s">
        <v>240</v>
      </c>
      <c r="AO7" s="778"/>
      <c r="AP7" s="778"/>
      <c r="AQ7" s="778"/>
      <c r="AR7" s="779"/>
      <c r="AS7" s="780" t="s">
        <v>561</v>
      </c>
      <c r="AT7" s="780"/>
      <c r="AU7" s="780"/>
      <c r="AV7" s="174"/>
    </row>
    <row r="8" spans="1:48" ht="31.5" customHeight="1" thickBot="1">
      <c r="A8" s="414" t="s">
        <v>452</v>
      </c>
      <c r="B8" s="252"/>
      <c r="C8" s="252"/>
      <c r="D8" s="252"/>
      <c r="E8" s="174"/>
      <c r="F8" s="773" t="s">
        <v>701</v>
      </c>
      <c r="G8" s="773" t="s">
        <v>702</v>
      </c>
      <c r="H8" s="773" t="s">
        <v>667</v>
      </c>
      <c r="I8" s="773" t="s">
        <v>703</v>
      </c>
      <c r="J8" s="786"/>
      <c r="K8" s="773" t="s">
        <v>708</v>
      </c>
      <c r="L8" s="773" t="s">
        <v>709</v>
      </c>
      <c r="M8" s="773" t="s">
        <v>672</v>
      </c>
      <c r="N8" s="773" t="s">
        <v>710</v>
      </c>
      <c r="O8" s="786"/>
      <c r="P8" s="775" t="s">
        <v>812</v>
      </c>
      <c r="Q8" s="775" t="s">
        <v>579</v>
      </c>
      <c r="R8" s="775" t="s">
        <v>580</v>
      </c>
      <c r="S8" s="775" t="s">
        <v>581</v>
      </c>
      <c r="T8" s="775" t="s">
        <v>304</v>
      </c>
      <c r="U8" s="174"/>
      <c r="V8" s="759" t="s">
        <v>954</v>
      </c>
      <c r="W8" s="759" t="s">
        <v>673</v>
      </c>
      <c r="X8" s="759" t="s">
        <v>951</v>
      </c>
      <c r="Y8" s="759" t="s">
        <v>952</v>
      </c>
      <c r="Z8" s="759" t="s">
        <v>463</v>
      </c>
      <c r="AA8" s="759" t="s">
        <v>955</v>
      </c>
      <c r="AB8" s="759" t="s">
        <v>953</v>
      </c>
      <c r="AC8" s="759" t="s">
        <v>953</v>
      </c>
      <c r="AD8" s="792" t="s">
        <v>958</v>
      </c>
      <c r="AE8" s="793"/>
      <c r="AF8" s="759" t="s">
        <v>582</v>
      </c>
      <c r="AG8" s="174"/>
      <c r="AH8" s="765"/>
      <c r="AI8" s="765"/>
      <c r="AJ8" s="765"/>
      <c r="AK8" s="765"/>
      <c r="AL8" s="765"/>
      <c r="AM8" s="783"/>
      <c r="AN8" s="257" t="s">
        <v>706</v>
      </c>
      <c r="AO8" s="258"/>
      <c r="AP8" s="259"/>
      <c r="AQ8" s="259" t="s">
        <v>707</v>
      </c>
      <c r="AR8" s="258"/>
      <c r="AS8" s="781"/>
      <c r="AT8" s="781"/>
      <c r="AU8" s="781"/>
      <c r="AV8" s="174"/>
    </row>
    <row r="9" spans="1:48" ht="65.25" customHeight="1">
      <c r="A9" s="622" t="s">
        <v>557</v>
      </c>
      <c r="B9" s="790" t="s">
        <v>725</v>
      </c>
      <c r="C9" s="791"/>
      <c r="D9" s="460" t="s">
        <v>556</v>
      </c>
      <c r="E9" s="372"/>
      <c r="F9" s="774"/>
      <c r="G9" s="774"/>
      <c r="H9" s="774"/>
      <c r="I9" s="774"/>
      <c r="J9" s="786"/>
      <c r="K9" s="774"/>
      <c r="L9" s="774"/>
      <c r="M9" s="774"/>
      <c r="N9" s="774"/>
      <c r="O9" s="786"/>
      <c r="P9" s="760"/>
      <c r="Q9" s="760"/>
      <c r="R9" s="760"/>
      <c r="S9" s="760"/>
      <c r="T9" s="760"/>
      <c r="U9" s="372"/>
      <c r="V9" s="760"/>
      <c r="W9" s="760"/>
      <c r="X9" s="760"/>
      <c r="Y9" s="760"/>
      <c r="Z9" s="760"/>
      <c r="AA9" s="760"/>
      <c r="AB9" s="760"/>
      <c r="AC9" s="760"/>
      <c r="AD9" s="623" t="s">
        <v>959</v>
      </c>
      <c r="AE9" s="623" t="s">
        <v>957</v>
      </c>
      <c r="AF9" s="760"/>
      <c r="AG9" s="372"/>
      <c r="AH9" s="367" t="s">
        <v>711</v>
      </c>
      <c r="AI9" s="368" t="s">
        <v>714</v>
      </c>
      <c r="AJ9" s="368" t="s">
        <v>713</v>
      </c>
      <c r="AK9" s="368" t="s">
        <v>728</v>
      </c>
      <c r="AL9" s="368" t="s">
        <v>712</v>
      </c>
      <c r="AM9" s="369" t="s">
        <v>570</v>
      </c>
      <c r="AN9" s="366" t="s">
        <v>790</v>
      </c>
      <c r="AO9" s="370" t="s">
        <v>713</v>
      </c>
      <c r="AP9" s="371" t="s">
        <v>714</v>
      </c>
      <c r="AQ9" s="362" t="s">
        <v>713</v>
      </c>
      <c r="AR9" s="370" t="s">
        <v>570</v>
      </c>
      <c r="AS9" s="366" t="s">
        <v>715</v>
      </c>
      <c r="AT9" s="362" t="s">
        <v>716</v>
      </c>
      <c r="AU9" s="468" t="s">
        <v>717</v>
      </c>
      <c r="AV9" s="372"/>
    </row>
    <row r="10" spans="1:48" ht="16.5" customHeight="1">
      <c r="A10" s="784" t="s">
        <v>963</v>
      </c>
      <c r="B10" s="784"/>
      <c r="C10" s="784"/>
      <c r="D10" s="785"/>
      <c r="E10" s="469"/>
      <c r="F10" s="233">
        <f>'1. Evaluation Weights'!$H$9</f>
        <v>5</v>
      </c>
      <c r="G10" s="233">
        <f>'1. Evaluation Weights'!$H$10</f>
        <v>4</v>
      </c>
      <c r="H10" s="233">
        <f>'1. Evaluation Weights'!$H$11</f>
        <v>3</v>
      </c>
      <c r="I10" s="233">
        <f>'1. Evaluation Weights'!$H$12</f>
        <v>2</v>
      </c>
      <c r="J10" s="392"/>
      <c r="K10" s="361">
        <f>'1. Evaluation Weights'!$H$18</f>
        <v>2</v>
      </c>
      <c r="L10" s="233">
        <f>'1. Evaluation Weights'!$H$19</f>
        <v>1</v>
      </c>
      <c r="M10" s="233">
        <f>'1. Evaluation Weights'!$H$20</f>
        <v>3</v>
      </c>
      <c r="N10" s="456">
        <f>'1. Evaluation Weights'!$H$21</f>
        <v>5</v>
      </c>
      <c r="O10" s="392"/>
      <c r="P10" s="361">
        <f>'1. Evaluation Weights'!$H$27</f>
        <v>5</v>
      </c>
      <c r="Q10" s="233">
        <f>'1. Evaluation Weights'!$H$28</f>
        <v>4</v>
      </c>
      <c r="R10" s="233">
        <f>'1. Evaluation Weights'!$H$29</f>
        <v>0</v>
      </c>
      <c r="S10" s="233">
        <f>'1. Evaluation Weights'!$H$30</f>
        <v>1</v>
      </c>
      <c r="T10" s="456">
        <f>'1. Evaluation Weights'!$H$31</f>
        <v>4</v>
      </c>
      <c r="U10" s="392"/>
      <c r="V10" s="361">
        <f>'1. Evaluation Weights'!$H$37</f>
        <v>1</v>
      </c>
      <c r="W10" s="233">
        <f>'1. Evaluation Weights'!$H$38</f>
        <v>1</v>
      </c>
      <c r="X10" s="233">
        <f>'1. Evaluation Weights'!$H$39</f>
        <v>0</v>
      </c>
      <c r="Y10" s="233">
        <f>'1. Evaluation Weights'!$H$40</f>
        <v>5</v>
      </c>
      <c r="Z10" s="233">
        <f>'1. Evaluation Weights'!$H$41</f>
        <v>4</v>
      </c>
      <c r="AA10" s="233">
        <f>'1. Evaluation Weights'!$H$42</f>
        <v>2</v>
      </c>
      <c r="AB10" s="233">
        <f>'1. Evaluation Weights'!$H$43</f>
        <v>1</v>
      </c>
      <c r="AC10" s="233">
        <f>'1. Evaluation Weights'!$H$44</f>
        <v>2</v>
      </c>
      <c r="AD10" s="233">
        <f>'1. Evaluation Weights'!$H$45</f>
        <v>1</v>
      </c>
      <c r="AE10" s="233">
        <f>'1. Evaluation Weights'!$H$46</f>
        <v>3</v>
      </c>
      <c r="AF10" s="233">
        <f>'1. Evaluation Weights'!$H$47</f>
        <v>2</v>
      </c>
      <c r="AG10" s="392"/>
      <c r="AH10" s="233">
        <f>'1. Evaluation Weights'!$H$54</f>
        <v>3</v>
      </c>
      <c r="AI10" s="233">
        <f>'1. Evaluation Weights'!$H$55</f>
        <v>5</v>
      </c>
      <c r="AJ10" s="233">
        <f>'1. Evaluation Weights'!$H$56</f>
        <v>2</v>
      </c>
      <c r="AK10" s="233">
        <f>'1. Evaluation Weights'!$H$57</f>
        <v>1</v>
      </c>
      <c r="AL10" s="233">
        <f>'1. Evaluation Weights'!$H$58</f>
        <v>1</v>
      </c>
      <c r="AM10" s="233">
        <f>'1. Evaluation Weights'!$H$58</f>
        <v>1</v>
      </c>
      <c r="AN10" s="233">
        <f>'1. Evaluation Weights'!$H$61</f>
        <v>1</v>
      </c>
      <c r="AO10" s="233">
        <f>'1. Evaluation Weights'!$H$62</f>
        <v>3</v>
      </c>
      <c r="AP10" s="233">
        <f>'1. Evaluation Weights'!$H$63</f>
        <v>1</v>
      </c>
      <c r="AQ10" s="233">
        <f>'1. Evaluation Weights'!$H$64</f>
        <v>1</v>
      </c>
      <c r="AR10" s="233">
        <f>'1. Evaluation Weights'!$H$65</f>
        <v>1</v>
      </c>
      <c r="AS10" s="233">
        <f>'1. Evaluation Weights'!$H$67</f>
        <v>2</v>
      </c>
      <c r="AT10" s="233">
        <f>'1. Evaluation Weights'!$H$68</f>
        <v>2</v>
      </c>
      <c r="AU10" s="456">
        <f>'1. Evaluation Weights'!$H$69</f>
        <v>1</v>
      </c>
      <c r="AV10" s="372"/>
    </row>
    <row r="11" spans="1:63" ht="69.75" customHeight="1">
      <c r="A11" s="479">
        <f>'3. Characterization'!A11</f>
        <v>1</v>
      </c>
      <c r="B11" s="480" t="str">
        <f>'3. Characterization'!B11</f>
        <v>Fencing / Barriers </v>
      </c>
      <c r="C11" s="481" t="str">
        <f>'3. Characterization'!C11</f>
        <v>Retractable Vehicle Deterrents</v>
      </c>
      <c r="D11" s="591" t="str">
        <f>'3. Characterization'!D11</f>
        <v>Ramp/ Wedge, 
in-ground mounted</v>
      </c>
      <c r="E11" s="586"/>
      <c r="F11" s="594">
        <v>2</v>
      </c>
      <c r="G11" s="363">
        <v>2</v>
      </c>
      <c r="H11" s="363">
        <v>2</v>
      </c>
      <c r="I11" s="363">
        <v>1</v>
      </c>
      <c r="J11" s="586"/>
      <c r="K11" s="363">
        <v>0</v>
      </c>
      <c r="L11" s="363">
        <v>0</v>
      </c>
      <c r="M11" s="363">
        <v>1</v>
      </c>
      <c r="N11" s="363">
        <v>-1</v>
      </c>
      <c r="O11" s="586"/>
      <c r="P11" s="363">
        <v>3</v>
      </c>
      <c r="Q11" s="363">
        <v>3</v>
      </c>
      <c r="R11" s="363">
        <v>1</v>
      </c>
      <c r="S11" s="363">
        <v>1</v>
      </c>
      <c r="T11" s="363">
        <v>1</v>
      </c>
      <c r="U11" s="586"/>
      <c r="V11" s="363">
        <v>0</v>
      </c>
      <c r="W11" s="363">
        <v>3</v>
      </c>
      <c r="X11" s="363">
        <v>3</v>
      </c>
      <c r="Y11" s="363">
        <v>3</v>
      </c>
      <c r="Z11" s="363">
        <v>0</v>
      </c>
      <c r="AA11" s="363">
        <v>1</v>
      </c>
      <c r="AB11" s="363">
        <v>0</v>
      </c>
      <c r="AC11" s="363">
        <v>0</v>
      </c>
      <c r="AD11" s="363">
        <v>0</v>
      </c>
      <c r="AE11" s="363">
        <v>0</v>
      </c>
      <c r="AF11" s="470">
        <v>0</v>
      </c>
      <c r="AG11" s="586"/>
      <c r="AH11" s="58">
        <v>0</v>
      </c>
      <c r="AI11" s="61">
        <v>3</v>
      </c>
      <c r="AJ11" s="61">
        <v>0</v>
      </c>
      <c r="AK11" s="61">
        <v>0</v>
      </c>
      <c r="AL11" s="61">
        <v>0</v>
      </c>
      <c r="AM11" s="59">
        <v>0</v>
      </c>
      <c r="AN11" s="57">
        <v>3</v>
      </c>
      <c r="AO11" s="60">
        <v>1</v>
      </c>
      <c r="AP11" s="58">
        <v>3</v>
      </c>
      <c r="AQ11" s="61">
        <v>0</v>
      </c>
      <c r="AR11" s="61">
        <v>0</v>
      </c>
      <c r="AS11" s="57">
        <v>1</v>
      </c>
      <c r="AT11" s="61">
        <v>1</v>
      </c>
      <c r="AU11" s="59">
        <v>1</v>
      </c>
      <c r="AV11" s="586"/>
      <c r="AX11"/>
      <c r="AY11"/>
      <c r="AZ11"/>
      <c r="BA11"/>
      <c r="BB11"/>
      <c r="BC11"/>
      <c r="BD11"/>
      <c r="BE11"/>
      <c r="BF11"/>
      <c r="BG11"/>
      <c r="BH11"/>
      <c r="BI11"/>
      <c r="BJ11"/>
      <c r="BK11"/>
    </row>
    <row r="12" spans="1:48" ht="69.75" customHeight="1">
      <c r="A12" s="479">
        <f>'3. Characterization'!A12</f>
        <v>2</v>
      </c>
      <c r="B12" s="480" t="str">
        <f>'3. Characterization'!B12</f>
        <v>Fencing / Barriers </v>
      </c>
      <c r="C12" s="481" t="str">
        <f>'3. Characterization'!C12</f>
        <v>Retractable Vehicle Deterrents</v>
      </c>
      <c r="D12" s="592" t="str">
        <f>'3. Characterization'!D12</f>
        <v>Bollards, 
retractable 
(steel or concrete)</v>
      </c>
      <c r="E12" s="469"/>
      <c r="F12" s="594">
        <v>2</v>
      </c>
      <c r="G12" s="363">
        <v>2</v>
      </c>
      <c r="H12" s="363">
        <v>2</v>
      </c>
      <c r="I12" s="363">
        <v>0</v>
      </c>
      <c r="J12" s="469"/>
      <c r="K12" s="363">
        <v>0</v>
      </c>
      <c r="L12" s="363">
        <v>0</v>
      </c>
      <c r="M12" s="363">
        <v>2</v>
      </c>
      <c r="N12" s="363">
        <v>-1</v>
      </c>
      <c r="O12" s="469"/>
      <c r="P12" s="363">
        <v>3</v>
      </c>
      <c r="Q12" s="363">
        <v>3</v>
      </c>
      <c r="R12" s="363">
        <v>1</v>
      </c>
      <c r="S12" s="363">
        <v>1</v>
      </c>
      <c r="T12" s="363">
        <v>1</v>
      </c>
      <c r="U12" s="469"/>
      <c r="V12" s="363">
        <v>0</v>
      </c>
      <c r="W12" s="363">
        <v>3</v>
      </c>
      <c r="X12" s="363">
        <v>3</v>
      </c>
      <c r="Y12" s="363">
        <v>3</v>
      </c>
      <c r="Z12" s="363">
        <v>0</v>
      </c>
      <c r="AA12" s="363">
        <v>2</v>
      </c>
      <c r="AB12" s="363">
        <v>2</v>
      </c>
      <c r="AC12" s="363">
        <v>0</v>
      </c>
      <c r="AD12" s="363">
        <v>0</v>
      </c>
      <c r="AE12" s="363">
        <v>0</v>
      </c>
      <c r="AF12" s="470">
        <v>0</v>
      </c>
      <c r="AG12" s="469"/>
      <c r="AH12" s="58">
        <v>0</v>
      </c>
      <c r="AI12" s="61">
        <v>3</v>
      </c>
      <c r="AJ12" s="61">
        <v>0</v>
      </c>
      <c r="AK12" s="61">
        <v>0</v>
      </c>
      <c r="AL12" s="61">
        <v>0</v>
      </c>
      <c r="AM12" s="59">
        <v>0</v>
      </c>
      <c r="AN12" s="57">
        <v>3</v>
      </c>
      <c r="AO12" s="60">
        <v>1</v>
      </c>
      <c r="AP12" s="58">
        <v>3</v>
      </c>
      <c r="AQ12" s="61">
        <v>0</v>
      </c>
      <c r="AR12" s="61">
        <v>0</v>
      </c>
      <c r="AS12" s="57">
        <v>1</v>
      </c>
      <c r="AT12" s="61">
        <v>1</v>
      </c>
      <c r="AU12" s="59">
        <v>1</v>
      </c>
      <c r="AV12" s="469"/>
    </row>
    <row r="13" spans="1:48" ht="69.75" customHeight="1">
      <c r="A13" s="479">
        <f>'3. Characterization'!A13</f>
        <v>3</v>
      </c>
      <c r="B13" s="480" t="str">
        <f>'3. Characterization'!B13</f>
        <v>Fencing / Barriers </v>
      </c>
      <c r="C13" s="481" t="str">
        <f>'3. Characterization'!C13</f>
        <v>Retractable Vehicle Deterrents</v>
      </c>
      <c r="D13" s="592" t="str">
        <f>'3. Characterization'!D13</f>
        <v>Ramp/ wedge, 
surface mounted </v>
      </c>
      <c r="E13" s="469"/>
      <c r="F13" s="594">
        <v>2</v>
      </c>
      <c r="G13" s="363">
        <v>2</v>
      </c>
      <c r="H13" s="363">
        <v>2</v>
      </c>
      <c r="I13" s="363">
        <v>0</v>
      </c>
      <c r="J13" s="469"/>
      <c r="K13" s="363">
        <v>0</v>
      </c>
      <c r="L13" s="363">
        <v>0</v>
      </c>
      <c r="M13" s="363">
        <v>2</v>
      </c>
      <c r="N13" s="363">
        <v>-1</v>
      </c>
      <c r="O13" s="469"/>
      <c r="P13" s="363">
        <v>3</v>
      </c>
      <c r="Q13" s="363">
        <v>3</v>
      </c>
      <c r="R13" s="363">
        <v>1</v>
      </c>
      <c r="S13" s="363">
        <v>1</v>
      </c>
      <c r="T13" s="363">
        <v>1</v>
      </c>
      <c r="U13" s="469"/>
      <c r="V13" s="363">
        <v>0</v>
      </c>
      <c r="W13" s="363">
        <v>3</v>
      </c>
      <c r="X13" s="363">
        <v>3</v>
      </c>
      <c r="Y13" s="363">
        <v>3</v>
      </c>
      <c r="Z13" s="363">
        <v>0</v>
      </c>
      <c r="AA13" s="363">
        <v>1</v>
      </c>
      <c r="AB13" s="363">
        <v>0</v>
      </c>
      <c r="AC13" s="363">
        <v>0</v>
      </c>
      <c r="AD13" s="363">
        <v>0</v>
      </c>
      <c r="AE13" s="363">
        <v>0</v>
      </c>
      <c r="AF13" s="470">
        <v>0</v>
      </c>
      <c r="AG13" s="469"/>
      <c r="AH13" s="58">
        <v>0</v>
      </c>
      <c r="AI13" s="61">
        <v>3</v>
      </c>
      <c r="AJ13" s="61">
        <v>0</v>
      </c>
      <c r="AK13" s="61">
        <v>0</v>
      </c>
      <c r="AL13" s="61">
        <v>0</v>
      </c>
      <c r="AM13" s="59">
        <v>0</v>
      </c>
      <c r="AN13" s="57">
        <v>3</v>
      </c>
      <c r="AO13" s="60">
        <v>1</v>
      </c>
      <c r="AP13" s="58">
        <v>3</v>
      </c>
      <c r="AQ13" s="61">
        <v>0</v>
      </c>
      <c r="AR13" s="61">
        <v>0</v>
      </c>
      <c r="AS13" s="57">
        <v>1</v>
      </c>
      <c r="AT13" s="61">
        <v>1</v>
      </c>
      <c r="AU13" s="59">
        <v>1</v>
      </c>
      <c r="AV13" s="469"/>
    </row>
    <row r="14" spans="1:48" ht="69.75" customHeight="1">
      <c r="A14" s="479">
        <f>'3. Characterization'!A14</f>
        <v>4</v>
      </c>
      <c r="B14" s="480" t="str">
        <f>'3. Characterization'!B14</f>
        <v>Fencing / Barriers </v>
      </c>
      <c r="C14" s="481" t="str">
        <f>'3. Characterization'!C14</f>
        <v>Retractable Vehicle Deterrents</v>
      </c>
      <c r="D14" s="592" t="str">
        <f>'3. Characterization'!D14</f>
        <v>Booms and Crash Beams 
(sliding or swing gates)
</v>
      </c>
      <c r="E14" s="469"/>
      <c r="F14" s="594">
        <v>2</v>
      </c>
      <c r="G14" s="363">
        <v>2</v>
      </c>
      <c r="H14" s="363">
        <v>2</v>
      </c>
      <c r="I14" s="363">
        <v>0</v>
      </c>
      <c r="J14" s="469"/>
      <c r="K14" s="363">
        <v>0</v>
      </c>
      <c r="L14" s="363">
        <v>0</v>
      </c>
      <c r="M14" s="363">
        <v>2</v>
      </c>
      <c r="N14" s="363">
        <v>-1</v>
      </c>
      <c r="O14" s="469"/>
      <c r="P14" s="363">
        <v>3</v>
      </c>
      <c r="Q14" s="363">
        <v>3</v>
      </c>
      <c r="R14" s="363">
        <v>1</v>
      </c>
      <c r="S14" s="363">
        <v>1</v>
      </c>
      <c r="T14" s="363">
        <v>1</v>
      </c>
      <c r="U14" s="469"/>
      <c r="V14" s="363">
        <v>0</v>
      </c>
      <c r="W14" s="363">
        <v>3</v>
      </c>
      <c r="X14" s="363">
        <v>3</v>
      </c>
      <c r="Y14" s="363">
        <v>3</v>
      </c>
      <c r="Z14" s="363">
        <v>0</v>
      </c>
      <c r="AA14" s="363">
        <v>1</v>
      </c>
      <c r="AB14" s="363">
        <v>0</v>
      </c>
      <c r="AC14" s="363">
        <v>0</v>
      </c>
      <c r="AD14" s="363">
        <v>0</v>
      </c>
      <c r="AE14" s="363">
        <v>0</v>
      </c>
      <c r="AF14" s="470">
        <v>0</v>
      </c>
      <c r="AG14" s="469"/>
      <c r="AH14" s="58">
        <v>0</v>
      </c>
      <c r="AI14" s="61">
        <v>3</v>
      </c>
      <c r="AJ14" s="61">
        <v>0</v>
      </c>
      <c r="AK14" s="61">
        <v>0</v>
      </c>
      <c r="AL14" s="61">
        <v>0</v>
      </c>
      <c r="AM14" s="59">
        <v>0</v>
      </c>
      <c r="AN14" s="57">
        <v>3</v>
      </c>
      <c r="AO14" s="60">
        <v>1</v>
      </c>
      <c r="AP14" s="58">
        <v>3</v>
      </c>
      <c r="AQ14" s="61">
        <v>0</v>
      </c>
      <c r="AR14" s="61">
        <v>0</v>
      </c>
      <c r="AS14" s="57">
        <v>1</v>
      </c>
      <c r="AT14" s="61">
        <v>1</v>
      </c>
      <c r="AU14" s="59">
        <v>1</v>
      </c>
      <c r="AV14" s="469"/>
    </row>
    <row r="15" spans="1:48" ht="69.75" customHeight="1">
      <c r="A15" s="479">
        <f>'3. Characterization'!A15</f>
        <v>5</v>
      </c>
      <c r="B15" s="480" t="str">
        <f>'3. Characterization'!B15</f>
        <v>Fencing / Barriers </v>
      </c>
      <c r="C15" s="481" t="str">
        <f>'3. Characterization'!C15</f>
        <v>Retractable Vehicle Deterrents</v>
      </c>
      <c r="D15" s="592" t="str">
        <f>'3. Characterization'!D15</f>
        <v>Traffic controllers 
("tire teeth")</v>
      </c>
      <c r="E15" s="469"/>
      <c r="F15" s="594">
        <v>2</v>
      </c>
      <c r="G15" s="363">
        <v>2</v>
      </c>
      <c r="H15" s="363">
        <v>2</v>
      </c>
      <c r="I15" s="363">
        <v>0</v>
      </c>
      <c r="J15" s="469"/>
      <c r="K15" s="363">
        <v>0</v>
      </c>
      <c r="L15" s="363">
        <v>0</v>
      </c>
      <c r="M15" s="363">
        <v>2</v>
      </c>
      <c r="N15" s="363">
        <v>-1</v>
      </c>
      <c r="O15" s="469"/>
      <c r="P15" s="363">
        <v>3</v>
      </c>
      <c r="Q15" s="363">
        <v>3</v>
      </c>
      <c r="R15" s="363">
        <v>1</v>
      </c>
      <c r="S15" s="363">
        <v>1</v>
      </c>
      <c r="T15" s="363">
        <v>1</v>
      </c>
      <c r="U15" s="469"/>
      <c r="V15" s="363">
        <v>0</v>
      </c>
      <c r="W15" s="363">
        <v>3</v>
      </c>
      <c r="X15" s="363">
        <v>2</v>
      </c>
      <c r="Y15" s="363">
        <v>2</v>
      </c>
      <c r="Z15" s="363">
        <v>0</v>
      </c>
      <c r="AA15" s="363">
        <v>1</v>
      </c>
      <c r="AB15" s="363">
        <v>0</v>
      </c>
      <c r="AC15" s="363">
        <v>0</v>
      </c>
      <c r="AD15" s="363">
        <v>0</v>
      </c>
      <c r="AE15" s="363">
        <v>0</v>
      </c>
      <c r="AF15" s="470">
        <v>0</v>
      </c>
      <c r="AG15" s="469"/>
      <c r="AH15" s="58">
        <v>0</v>
      </c>
      <c r="AI15" s="61">
        <v>3</v>
      </c>
      <c r="AJ15" s="61">
        <v>0</v>
      </c>
      <c r="AK15" s="61">
        <v>0</v>
      </c>
      <c r="AL15" s="61">
        <v>0</v>
      </c>
      <c r="AM15" s="59">
        <v>0</v>
      </c>
      <c r="AN15" s="57">
        <v>3</v>
      </c>
      <c r="AO15" s="60">
        <v>1</v>
      </c>
      <c r="AP15" s="58">
        <v>3</v>
      </c>
      <c r="AQ15" s="61">
        <v>0</v>
      </c>
      <c r="AR15" s="61">
        <v>0</v>
      </c>
      <c r="AS15" s="57">
        <v>1</v>
      </c>
      <c r="AT15" s="61">
        <v>1</v>
      </c>
      <c r="AU15" s="59">
        <v>1</v>
      </c>
      <c r="AV15" s="469"/>
    </row>
    <row r="16" spans="1:48" ht="69.75" customHeight="1">
      <c r="A16" s="479">
        <f>'3. Characterization'!A16</f>
        <v>6</v>
      </c>
      <c r="B16" s="480" t="str">
        <f>'3. Characterization'!B16</f>
        <v>Fencing / Barriers </v>
      </c>
      <c r="C16" s="481" t="str">
        <f>'3. Characterization'!C16</f>
        <v>Fixed Vehicle Deterrent, Pedestrian Access</v>
      </c>
      <c r="D16" s="592" t="str">
        <f>'3. Characterization'!D16</f>
        <v>Bollards, fixed/stationary
(concrete or steel)</v>
      </c>
      <c r="E16" s="469"/>
      <c r="F16" s="594">
        <v>2</v>
      </c>
      <c r="G16" s="363">
        <v>2</v>
      </c>
      <c r="H16" s="363">
        <v>2</v>
      </c>
      <c r="I16" s="363">
        <v>0</v>
      </c>
      <c r="J16" s="469"/>
      <c r="K16" s="363">
        <v>0</v>
      </c>
      <c r="L16" s="363">
        <v>1</v>
      </c>
      <c r="M16" s="363">
        <v>2</v>
      </c>
      <c r="N16" s="363">
        <v>0</v>
      </c>
      <c r="O16" s="469"/>
      <c r="P16" s="363">
        <v>3</v>
      </c>
      <c r="Q16" s="363">
        <v>3</v>
      </c>
      <c r="R16" s="363">
        <v>1</v>
      </c>
      <c r="S16" s="363">
        <v>1</v>
      </c>
      <c r="T16" s="363">
        <v>1</v>
      </c>
      <c r="U16" s="469"/>
      <c r="V16" s="363">
        <v>0</v>
      </c>
      <c r="W16" s="363">
        <v>3</v>
      </c>
      <c r="X16" s="363">
        <v>3</v>
      </c>
      <c r="Y16" s="363">
        <v>3</v>
      </c>
      <c r="Z16" s="363">
        <v>2</v>
      </c>
      <c r="AA16" s="363">
        <v>2</v>
      </c>
      <c r="AB16" s="363">
        <v>2</v>
      </c>
      <c r="AC16" s="363">
        <v>0</v>
      </c>
      <c r="AD16" s="363">
        <v>0</v>
      </c>
      <c r="AE16" s="363">
        <v>0</v>
      </c>
      <c r="AF16" s="470">
        <v>0</v>
      </c>
      <c r="AG16" s="469"/>
      <c r="AH16" s="58">
        <v>0</v>
      </c>
      <c r="AI16" s="61">
        <v>3</v>
      </c>
      <c r="AJ16" s="61">
        <v>0</v>
      </c>
      <c r="AK16" s="61">
        <v>0</v>
      </c>
      <c r="AL16" s="61">
        <v>0</v>
      </c>
      <c r="AM16" s="59">
        <v>0</v>
      </c>
      <c r="AN16" s="57">
        <v>3</v>
      </c>
      <c r="AO16" s="60">
        <v>1</v>
      </c>
      <c r="AP16" s="58">
        <v>3</v>
      </c>
      <c r="AQ16" s="61">
        <v>0</v>
      </c>
      <c r="AR16" s="61">
        <v>0</v>
      </c>
      <c r="AS16" s="57">
        <v>1</v>
      </c>
      <c r="AT16" s="61">
        <v>1</v>
      </c>
      <c r="AU16" s="59">
        <v>1</v>
      </c>
      <c r="AV16" s="469"/>
    </row>
    <row r="17" spans="1:48" ht="69.75" customHeight="1">
      <c r="A17" s="479">
        <f>'3. Characterization'!A17</f>
        <v>7</v>
      </c>
      <c r="B17" s="480" t="str">
        <f>'3. Characterization'!B17</f>
        <v>Fencing / Barriers </v>
      </c>
      <c r="C17" s="481" t="str">
        <f>'3. Characterization'!C17</f>
        <v>Fixed Vehicle Deterrent, Pedestrian Access</v>
      </c>
      <c r="D17" s="592" t="str">
        <f>'3. Characterization'!D17</f>
        <v>Decorative Crash-Rated Barrier
(spheres, benches, bike racks, trees, etc.)</v>
      </c>
      <c r="E17" s="469"/>
      <c r="F17" s="594">
        <v>2</v>
      </c>
      <c r="G17" s="363">
        <v>2</v>
      </c>
      <c r="H17" s="363">
        <v>2</v>
      </c>
      <c r="I17" s="363">
        <v>0</v>
      </c>
      <c r="J17" s="469"/>
      <c r="K17" s="363">
        <v>0</v>
      </c>
      <c r="L17" s="363">
        <v>1</v>
      </c>
      <c r="M17" s="363">
        <v>2</v>
      </c>
      <c r="N17" s="363">
        <v>0</v>
      </c>
      <c r="O17" s="469"/>
      <c r="P17" s="363">
        <v>3</v>
      </c>
      <c r="Q17" s="363">
        <v>3</v>
      </c>
      <c r="R17" s="363">
        <v>1</v>
      </c>
      <c r="S17" s="363">
        <v>1</v>
      </c>
      <c r="T17" s="363">
        <v>1</v>
      </c>
      <c r="U17" s="469"/>
      <c r="V17" s="363">
        <v>0</v>
      </c>
      <c r="W17" s="363">
        <v>3</v>
      </c>
      <c r="X17" s="363">
        <v>3</v>
      </c>
      <c r="Y17" s="363">
        <v>3</v>
      </c>
      <c r="Z17" s="363">
        <v>2</v>
      </c>
      <c r="AA17" s="363">
        <v>2</v>
      </c>
      <c r="AB17" s="363">
        <v>2</v>
      </c>
      <c r="AC17" s="363">
        <v>0</v>
      </c>
      <c r="AD17" s="363">
        <v>0</v>
      </c>
      <c r="AE17" s="363">
        <v>0</v>
      </c>
      <c r="AF17" s="470">
        <v>0</v>
      </c>
      <c r="AG17" s="469"/>
      <c r="AH17" s="58">
        <v>0</v>
      </c>
      <c r="AI17" s="61">
        <v>3</v>
      </c>
      <c r="AJ17" s="61">
        <v>0</v>
      </c>
      <c r="AK17" s="61">
        <v>0</v>
      </c>
      <c r="AL17" s="61">
        <v>0</v>
      </c>
      <c r="AM17" s="59">
        <v>0</v>
      </c>
      <c r="AN17" s="57">
        <v>3</v>
      </c>
      <c r="AO17" s="60">
        <v>1</v>
      </c>
      <c r="AP17" s="58">
        <v>3</v>
      </c>
      <c r="AQ17" s="61">
        <v>0</v>
      </c>
      <c r="AR17" s="61">
        <v>0</v>
      </c>
      <c r="AS17" s="57">
        <v>1</v>
      </c>
      <c r="AT17" s="61">
        <v>1</v>
      </c>
      <c r="AU17" s="59">
        <v>1</v>
      </c>
      <c r="AV17" s="469"/>
    </row>
    <row r="18" spans="1:48" ht="69.75" customHeight="1">
      <c r="A18" s="479">
        <f>'3. Characterization'!A18</f>
        <v>8</v>
      </c>
      <c r="B18" s="480" t="str">
        <f>'3. Characterization'!B18</f>
        <v>Fencing / Barriers </v>
      </c>
      <c r="C18" s="481" t="str">
        <f>'3. Characterization'!C18</f>
        <v>Fixed Vehicle Deterrent, Pedestrian Access</v>
      </c>
      <c r="D18" s="592" t="str">
        <f>'3. Characterization'!D18</f>
        <v>Jersey Barriers, portable
(water filled or steel reinforced concrete)</v>
      </c>
      <c r="E18" s="469"/>
      <c r="F18" s="594">
        <v>2</v>
      </c>
      <c r="G18" s="363">
        <v>2</v>
      </c>
      <c r="H18" s="363">
        <v>2</v>
      </c>
      <c r="I18" s="363">
        <v>0</v>
      </c>
      <c r="J18" s="469"/>
      <c r="K18" s="363">
        <v>0</v>
      </c>
      <c r="L18" s="363">
        <v>1</v>
      </c>
      <c r="M18" s="363">
        <v>2</v>
      </c>
      <c r="N18" s="363">
        <v>0</v>
      </c>
      <c r="O18" s="469"/>
      <c r="P18" s="363">
        <v>3</v>
      </c>
      <c r="Q18" s="363">
        <v>3</v>
      </c>
      <c r="R18" s="363">
        <v>1</v>
      </c>
      <c r="S18" s="363">
        <v>1</v>
      </c>
      <c r="T18" s="363">
        <v>1</v>
      </c>
      <c r="U18" s="469"/>
      <c r="V18" s="363">
        <v>0</v>
      </c>
      <c r="W18" s="363">
        <v>3</v>
      </c>
      <c r="X18" s="363">
        <v>3</v>
      </c>
      <c r="Y18" s="363">
        <v>3</v>
      </c>
      <c r="Z18" s="363">
        <v>2</v>
      </c>
      <c r="AA18" s="363">
        <v>2</v>
      </c>
      <c r="AB18" s="363">
        <v>2</v>
      </c>
      <c r="AC18" s="363">
        <v>0</v>
      </c>
      <c r="AD18" s="363">
        <v>0</v>
      </c>
      <c r="AE18" s="363">
        <v>0</v>
      </c>
      <c r="AF18" s="470">
        <v>0</v>
      </c>
      <c r="AG18" s="469"/>
      <c r="AH18" s="58">
        <v>0</v>
      </c>
      <c r="AI18" s="61">
        <v>3</v>
      </c>
      <c r="AJ18" s="61">
        <v>0</v>
      </c>
      <c r="AK18" s="61">
        <v>0</v>
      </c>
      <c r="AL18" s="61">
        <v>0</v>
      </c>
      <c r="AM18" s="59">
        <v>0</v>
      </c>
      <c r="AN18" s="57">
        <v>3</v>
      </c>
      <c r="AO18" s="60">
        <v>1</v>
      </c>
      <c r="AP18" s="58">
        <v>3</v>
      </c>
      <c r="AQ18" s="61">
        <v>0</v>
      </c>
      <c r="AR18" s="61">
        <v>0</v>
      </c>
      <c r="AS18" s="57">
        <v>1</v>
      </c>
      <c r="AT18" s="61">
        <v>1</v>
      </c>
      <c r="AU18" s="59">
        <v>1</v>
      </c>
      <c r="AV18" s="469"/>
    </row>
    <row r="19" spans="1:48" ht="69.75" customHeight="1">
      <c r="A19" s="479">
        <f>'3. Characterization'!A19</f>
        <v>9</v>
      </c>
      <c r="B19" s="480" t="str">
        <f>'3. Characterization'!B19</f>
        <v>Fencing / Barriers </v>
      </c>
      <c r="C19" s="481" t="str">
        <f>'3. Characterization'!C19</f>
        <v>Fixed Vehicle Deterrent, Pedestrian Access</v>
      </c>
      <c r="D19" s="592" t="str">
        <f>'3. Characterization'!D19</f>
        <v>Planters
(standard)</v>
      </c>
      <c r="E19" s="469"/>
      <c r="F19" s="594">
        <v>2</v>
      </c>
      <c r="G19" s="363">
        <v>2</v>
      </c>
      <c r="H19" s="363">
        <v>2</v>
      </c>
      <c r="I19" s="363">
        <v>0</v>
      </c>
      <c r="J19" s="469"/>
      <c r="K19" s="363">
        <v>0</v>
      </c>
      <c r="L19" s="363">
        <v>1</v>
      </c>
      <c r="M19" s="363">
        <v>2</v>
      </c>
      <c r="N19" s="363">
        <v>0</v>
      </c>
      <c r="O19" s="469"/>
      <c r="P19" s="363">
        <v>3</v>
      </c>
      <c r="Q19" s="363">
        <v>3</v>
      </c>
      <c r="R19" s="363">
        <v>1</v>
      </c>
      <c r="S19" s="363">
        <v>1</v>
      </c>
      <c r="T19" s="363">
        <v>1</v>
      </c>
      <c r="U19" s="469"/>
      <c r="V19" s="363">
        <v>0</v>
      </c>
      <c r="W19" s="363">
        <v>3</v>
      </c>
      <c r="X19" s="363">
        <v>3</v>
      </c>
      <c r="Y19" s="363">
        <v>3</v>
      </c>
      <c r="Z19" s="363">
        <v>2</v>
      </c>
      <c r="AA19" s="363">
        <v>2</v>
      </c>
      <c r="AB19" s="363">
        <v>2</v>
      </c>
      <c r="AC19" s="363">
        <v>0</v>
      </c>
      <c r="AD19" s="363">
        <v>0</v>
      </c>
      <c r="AE19" s="363">
        <v>0</v>
      </c>
      <c r="AF19" s="470">
        <v>0</v>
      </c>
      <c r="AG19" s="469"/>
      <c r="AH19" s="58">
        <v>0</v>
      </c>
      <c r="AI19" s="61">
        <v>3</v>
      </c>
      <c r="AJ19" s="61">
        <v>0</v>
      </c>
      <c r="AK19" s="61">
        <v>0</v>
      </c>
      <c r="AL19" s="61">
        <v>0</v>
      </c>
      <c r="AM19" s="59">
        <v>0</v>
      </c>
      <c r="AN19" s="57">
        <v>3</v>
      </c>
      <c r="AO19" s="60">
        <v>1</v>
      </c>
      <c r="AP19" s="58">
        <v>3</v>
      </c>
      <c r="AQ19" s="61">
        <v>0</v>
      </c>
      <c r="AR19" s="61">
        <v>0</v>
      </c>
      <c r="AS19" s="57">
        <v>1</v>
      </c>
      <c r="AT19" s="61">
        <v>1</v>
      </c>
      <c r="AU19" s="59">
        <v>1</v>
      </c>
      <c r="AV19" s="469"/>
    </row>
    <row r="20" spans="1:48" ht="69.75" customHeight="1">
      <c r="A20" s="479">
        <f>'3. Characterization'!A20</f>
        <v>10</v>
      </c>
      <c r="B20" s="480" t="str">
        <f>'3. Characterization'!B20</f>
        <v>Fencing / Barriers </v>
      </c>
      <c r="C20" s="481" t="str">
        <f>'3. Characterization'!C20</f>
        <v>Fixed, Both Vehicle and Pedestrian Deterrent</v>
      </c>
      <c r="D20" s="592" t="str">
        <f>'3. Characterization'!D20</f>
        <v>Walls 
(e.g.,concrete or brick, steel reinforcement)</v>
      </c>
      <c r="E20" s="469"/>
      <c r="F20" s="594">
        <v>2</v>
      </c>
      <c r="G20" s="363">
        <v>2</v>
      </c>
      <c r="H20" s="363">
        <v>2</v>
      </c>
      <c r="I20" s="363">
        <v>0</v>
      </c>
      <c r="J20" s="469"/>
      <c r="K20" s="363">
        <v>0</v>
      </c>
      <c r="L20" s="363">
        <v>2</v>
      </c>
      <c r="M20" s="363">
        <v>2</v>
      </c>
      <c r="N20" s="363">
        <v>0</v>
      </c>
      <c r="O20" s="469"/>
      <c r="P20" s="363">
        <v>3</v>
      </c>
      <c r="Q20" s="363">
        <v>3</v>
      </c>
      <c r="R20" s="363">
        <v>1</v>
      </c>
      <c r="S20" s="363">
        <v>1</v>
      </c>
      <c r="T20" s="363">
        <v>1</v>
      </c>
      <c r="U20" s="469"/>
      <c r="V20" s="363">
        <v>0</v>
      </c>
      <c r="W20" s="363">
        <v>3</v>
      </c>
      <c r="X20" s="363">
        <v>3</v>
      </c>
      <c r="Y20" s="363">
        <v>3</v>
      </c>
      <c r="Z20" s="363">
        <v>3</v>
      </c>
      <c r="AA20" s="363">
        <v>2</v>
      </c>
      <c r="AB20" s="363">
        <v>1</v>
      </c>
      <c r="AC20" s="363">
        <v>0</v>
      </c>
      <c r="AD20" s="363">
        <v>0</v>
      </c>
      <c r="AE20" s="363">
        <v>0</v>
      </c>
      <c r="AF20" s="470">
        <v>0</v>
      </c>
      <c r="AG20" s="469"/>
      <c r="AH20" s="58">
        <v>3</v>
      </c>
      <c r="AI20" s="61">
        <v>3</v>
      </c>
      <c r="AJ20" s="61">
        <v>0</v>
      </c>
      <c r="AK20" s="61">
        <v>0</v>
      </c>
      <c r="AL20" s="61">
        <v>0</v>
      </c>
      <c r="AM20" s="59">
        <v>0</v>
      </c>
      <c r="AN20" s="57">
        <v>3</v>
      </c>
      <c r="AO20" s="60">
        <v>1</v>
      </c>
      <c r="AP20" s="58">
        <v>3</v>
      </c>
      <c r="AQ20" s="61">
        <v>0</v>
      </c>
      <c r="AR20" s="61">
        <v>0</v>
      </c>
      <c r="AS20" s="57">
        <v>1</v>
      </c>
      <c r="AT20" s="61">
        <v>1</v>
      </c>
      <c r="AU20" s="59">
        <v>1</v>
      </c>
      <c r="AV20" s="469"/>
    </row>
    <row r="21" spans="1:48" ht="69.75" customHeight="1">
      <c r="A21" s="479">
        <f>'3. Characterization'!A21</f>
        <v>11</v>
      </c>
      <c r="B21" s="480" t="str">
        <f>'3. Characterization'!B21</f>
        <v>Fencing / Barriers </v>
      </c>
      <c r="C21" s="481" t="str">
        <f>'3. Characterization'!C21</f>
        <v>Fixed, Both Vehicle and Pedestrian Deterrent</v>
      </c>
      <c r="D21" s="592" t="str">
        <f>'3. Characterization'!D21</f>
        <v>Steel Bar Fence
(with anchored cables)</v>
      </c>
      <c r="E21" s="469"/>
      <c r="F21" s="594">
        <v>2</v>
      </c>
      <c r="G21" s="363">
        <v>0</v>
      </c>
      <c r="H21" s="363">
        <v>0</v>
      </c>
      <c r="I21" s="363">
        <v>0</v>
      </c>
      <c r="J21" s="469"/>
      <c r="K21" s="363">
        <v>0</v>
      </c>
      <c r="L21" s="363">
        <v>2</v>
      </c>
      <c r="M21" s="363">
        <v>2</v>
      </c>
      <c r="N21" s="363">
        <v>0</v>
      </c>
      <c r="O21" s="469"/>
      <c r="P21" s="363">
        <v>3</v>
      </c>
      <c r="Q21" s="363">
        <v>3</v>
      </c>
      <c r="R21" s="363">
        <v>3</v>
      </c>
      <c r="S21" s="363">
        <v>3</v>
      </c>
      <c r="T21" s="363">
        <v>0</v>
      </c>
      <c r="U21" s="469"/>
      <c r="V21" s="363">
        <v>0</v>
      </c>
      <c r="W21" s="363">
        <v>3</v>
      </c>
      <c r="X21" s="363">
        <v>3</v>
      </c>
      <c r="Y21" s="363">
        <v>3</v>
      </c>
      <c r="Z21" s="363">
        <v>3</v>
      </c>
      <c r="AA21" s="363">
        <v>2</v>
      </c>
      <c r="AB21" s="363">
        <v>1</v>
      </c>
      <c r="AC21" s="363">
        <v>0</v>
      </c>
      <c r="AD21" s="363">
        <v>0</v>
      </c>
      <c r="AE21" s="363">
        <v>0</v>
      </c>
      <c r="AF21" s="470">
        <v>0</v>
      </c>
      <c r="AG21" s="469"/>
      <c r="AH21" s="58">
        <v>3</v>
      </c>
      <c r="AI21" s="61">
        <v>3</v>
      </c>
      <c r="AJ21" s="61">
        <v>0</v>
      </c>
      <c r="AK21" s="61">
        <v>0</v>
      </c>
      <c r="AL21" s="61">
        <v>0</v>
      </c>
      <c r="AM21" s="59">
        <v>0</v>
      </c>
      <c r="AN21" s="57">
        <v>3</v>
      </c>
      <c r="AO21" s="60">
        <v>1</v>
      </c>
      <c r="AP21" s="58">
        <v>3</v>
      </c>
      <c r="AQ21" s="61">
        <v>0</v>
      </c>
      <c r="AR21" s="61">
        <v>0</v>
      </c>
      <c r="AS21" s="57">
        <v>1</v>
      </c>
      <c r="AT21" s="61">
        <v>1</v>
      </c>
      <c r="AU21" s="59">
        <v>1</v>
      </c>
      <c r="AV21" s="469"/>
    </row>
    <row r="22" spans="1:48" ht="69.75" customHeight="1">
      <c r="A22" s="479">
        <f>'3. Characterization'!A22</f>
        <v>12</v>
      </c>
      <c r="B22" s="480" t="str">
        <f>'3. Characterization'!B22</f>
        <v>Fencing / Barriers </v>
      </c>
      <c r="C22" s="481" t="str">
        <f>'3. Characterization'!C22</f>
        <v>Fixed, Both Vehicle and Pedestrian Deterrent</v>
      </c>
      <c r="D22" s="592" t="str">
        <f>'3. Characterization'!D22</f>
        <v>Earthen Barriers 
(with steel or concrete reinforcement)</v>
      </c>
      <c r="E22" s="469"/>
      <c r="F22" s="594">
        <v>2</v>
      </c>
      <c r="G22" s="363">
        <v>0</v>
      </c>
      <c r="H22" s="363">
        <v>0</v>
      </c>
      <c r="I22" s="363">
        <v>0</v>
      </c>
      <c r="J22" s="469"/>
      <c r="K22" s="363">
        <v>0</v>
      </c>
      <c r="L22" s="363">
        <v>2</v>
      </c>
      <c r="M22" s="363">
        <v>2</v>
      </c>
      <c r="N22" s="363">
        <v>0</v>
      </c>
      <c r="O22" s="469"/>
      <c r="P22" s="363">
        <v>3</v>
      </c>
      <c r="Q22" s="363">
        <v>3</v>
      </c>
      <c r="R22" s="363">
        <v>3</v>
      </c>
      <c r="S22" s="363">
        <v>3</v>
      </c>
      <c r="T22" s="363">
        <v>0</v>
      </c>
      <c r="U22" s="469"/>
      <c r="V22" s="363">
        <v>0</v>
      </c>
      <c r="W22" s="363">
        <v>3</v>
      </c>
      <c r="X22" s="363">
        <v>3</v>
      </c>
      <c r="Y22" s="363">
        <v>3</v>
      </c>
      <c r="Z22" s="363">
        <v>3</v>
      </c>
      <c r="AA22" s="363">
        <v>2</v>
      </c>
      <c r="AB22" s="363">
        <v>1</v>
      </c>
      <c r="AC22" s="363">
        <v>0</v>
      </c>
      <c r="AD22" s="363">
        <v>0</v>
      </c>
      <c r="AE22" s="363">
        <v>0</v>
      </c>
      <c r="AF22" s="470">
        <v>0</v>
      </c>
      <c r="AG22" s="469"/>
      <c r="AH22" s="58">
        <v>3</v>
      </c>
      <c r="AI22" s="61">
        <v>3</v>
      </c>
      <c r="AJ22" s="61">
        <v>0</v>
      </c>
      <c r="AK22" s="61">
        <v>0</v>
      </c>
      <c r="AL22" s="61">
        <v>0</v>
      </c>
      <c r="AM22" s="59">
        <v>0</v>
      </c>
      <c r="AN22" s="57">
        <v>3</v>
      </c>
      <c r="AO22" s="60">
        <v>1</v>
      </c>
      <c r="AP22" s="58">
        <v>3</v>
      </c>
      <c r="AQ22" s="61">
        <v>0</v>
      </c>
      <c r="AR22" s="61">
        <v>0</v>
      </c>
      <c r="AS22" s="57">
        <v>1</v>
      </c>
      <c r="AT22" s="61">
        <v>1</v>
      </c>
      <c r="AU22" s="59">
        <v>1</v>
      </c>
      <c r="AV22" s="469"/>
    </row>
    <row r="23" spans="1:48" ht="69.75" customHeight="1">
      <c r="A23" s="479">
        <f>'3. Characterization'!A23</f>
        <v>13</v>
      </c>
      <c r="B23" s="480" t="str">
        <f>'3. Characterization'!B23</f>
        <v>Fencing / Barriers </v>
      </c>
      <c r="C23" s="481" t="str">
        <f>'3. Characterization'!C23</f>
        <v>Fixed, Both Vehicle and Pedestrian Deterrent</v>
      </c>
      <c r="D23" s="592" t="str">
        <f>'3. Characterization'!D23</f>
        <v>Transparent Fences
</v>
      </c>
      <c r="E23" s="469"/>
      <c r="F23" s="594">
        <v>1</v>
      </c>
      <c r="G23" s="363">
        <v>0</v>
      </c>
      <c r="H23" s="363">
        <v>0</v>
      </c>
      <c r="I23" s="363">
        <v>0</v>
      </c>
      <c r="J23" s="469"/>
      <c r="K23" s="363">
        <v>0</v>
      </c>
      <c r="L23" s="363">
        <v>2</v>
      </c>
      <c r="M23" s="363">
        <v>2</v>
      </c>
      <c r="N23" s="363">
        <v>0</v>
      </c>
      <c r="O23" s="469"/>
      <c r="P23" s="363">
        <v>3</v>
      </c>
      <c r="Q23" s="363">
        <v>3</v>
      </c>
      <c r="R23" s="363">
        <v>3</v>
      </c>
      <c r="S23" s="363">
        <v>3</v>
      </c>
      <c r="T23" s="363">
        <v>0</v>
      </c>
      <c r="U23" s="469"/>
      <c r="V23" s="363">
        <v>0</v>
      </c>
      <c r="W23" s="363">
        <v>3</v>
      </c>
      <c r="X23" s="363">
        <v>3</v>
      </c>
      <c r="Y23" s="363">
        <v>3</v>
      </c>
      <c r="Z23" s="363">
        <v>3</v>
      </c>
      <c r="AA23" s="363">
        <v>2</v>
      </c>
      <c r="AB23" s="363">
        <v>1</v>
      </c>
      <c r="AC23" s="363">
        <v>0</v>
      </c>
      <c r="AD23" s="363">
        <v>0</v>
      </c>
      <c r="AE23" s="363">
        <v>0</v>
      </c>
      <c r="AF23" s="470">
        <v>0</v>
      </c>
      <c r="AG23" s="469"/>
      <c r="AH23" s="58">
        <v>3</v>
      </c>
      <c r="AI23" s="61">
        <v>2</v>
      </c>
      <c r="AJ23" s="61">
        <v>0</v>
      </c>
      <c r="AK23" s="61">
        <v>0</v>
      </c>
      <c r="AL23" s="61">
        <v>0</v>
      </c>
      <c r="AM23" s="59">
        <v>0</v>
      </c>
      <c r="AN23" s="57">
        <v>3</v>
      </c>
      <c r="AO23" s="60">
        <v>1</v>
      </c>
      <c r="AP23" s="58">
        <v>2</v>
      </c>
      <c r="AQ23" s="61">
        <v>0</v>
      </c>
      <c r="AR23" s="61">
        <v>0</v>
      </c>
      <c r="AS23" s="57">
        <v>1</v>
      </c>
      <c r="AT23" s="61">
        <v>1</v>
      </c>
      <c r="AU23" s="59">
        <v>1</v>
      </c>
      <c r="AV23" s="469"/>
    </row>
    <row r="24" spans="1:48" ht="69.75" customHeight="1">
      <c r="A24" s="479">
        <f>'3. Characterization'!A24</f>
        <v>14</v>
      </c>
      <c r="B24" s="480" t="str">
        <f>'3. Characterization'!B24</f>
        <v>Fencing / Barriers </v>
      </c>
      <c r="C24" s="481" t="str">
        <f>'3. Characterization'!C24</f>
        <v>Fixed, Both Vehicle and Pedestrian Deterrent</v>
      </c>
      <c r="D24" s="592" t="str">
        <f>'3. Characterization'!D24</f>
        <v>Solid Fences
</v>
      </c>
      <c r="E24" s="469"/>
      <c r="F24" s="594">
        <v>1</v>
      </c>
      <c r="G24" s="363">
        <v>0</v>
      </c>
      <c r="H24" s="363">
        <v>0</v>
      </c>
      <c r="I24" s="363">
        <v>0</v>
      </c>
      <c r="J24" s="469"/>
      <c r="K24" s="363">
        <v>0</v>
      </c>
      <c r="L24" s="363">
        <v>2</v>
      </c>
      <c r="M24" s="363">
        <v>2</v>
      </c>
      <c r="N24" s="363">
        <v>0</v>
      </c>
      <c r="O24" s="469"/>
      <c r="P24" s="363">
        <v>3</v>
      </c>
      <c r="Q24" s="363">
        <v>3</v>
      </c>
      <c r="R24" s="363">
        <v>3</v>
      </c>
      <c r="S24" s="363">
        <v>3</v>
      </c>
      <c r="T24" s="363">
        <v>0</v>
      </c>
      <c r="U24" s="469"/>
      <c r="V24" s="363">
        <v>0</v>
      </c>
      <c r="W24" s="363">
        <v>3</v>
      </c>
      <c r="X24" s="363">
        <v>3</v>
      </c>
      <c r="Y24" s="363">
        <v>3</v>
      </c>
      <c r="Z24" s="363">
        <v>3</v>
      </c>
      <c r="AA24" s="363">
        <v>2</v>
      </c>
      <c r="AB24" s="363">
        <v>1</v>
      </c>
      <c r="AC24" s="363">
        <v>0</v>
      </c>
      <c r="AD24" s="363">
        <v>0</v>
      </c>
      <c r="AE24" s="363">
        <v>0</v>
      </c>
      <c r="AF24" s="470">
        <v>0</v>
      </c>
      <c r="AG24" s="469"/>
      <c r="AH24" s="58">
        <v>3</v>
      </c>
      <c r="AI24" s="61">
        <v>2</v>
      </c>
      <c r="AJ24" s="61">
        <v>0</v>
      </c>
      <c r="AK24" s="61">
        <v>0</v>
      </c>
      <c r="AL24" s="61">
        <v>0</v>
      </c>
      <c r="AM24" s="59">
        <v>0</v>
      </c>
      <c r="AN24" s="57">
        <v>3</v>
      </c>
      <c r="AO24" s="60">
        <v>1</v>
      </c>
      <c r="AP24" s="58">
        <v>2</v>
      </c>
      <c r="AQ24" s="61">
        <v>0</v>
      </c>
      <c r="AR24" s="61">
        <v>0</v>
      </c>
      <c r="AS24" s="57">
        <v>1</v>
      </c>
      <c r="AT24" s="61">
        <v>1</v>
      </c>
      <c r="AU24" s="59">
        <v>1</v>
      </c>
      <c r="AV24" s="469"/>
    </row>
    <row r="25" spans="1:48" ht="69.75" customHeight="1">
      <c r="A25" s="461">
        <f>'3. Characterization'!A25</f>
        <v>15</v>
      </c>
      <c r="B25" s="482" t="str">
        <f>'3. Characterization'!B25</f>
        <v>Access Control
</v>
      </c>
      <c r="C25" s="483" t="str">
        <f>'3. Characterization'!C25</f>
        <v>Credentials</v>
      </c>
      <c r="D25" s="593" t="str">
        <f>'3. Characterization'!D25</f>
        <v>Mechanical key</v>
      </c>
      <c r="E25" s="469"/>
      <c r="F25" s="595">
        <v>2</v>
      </c>
      <c r="G25" s="364">
        <v>1</v>
      </c>
      <c r="H25" s="364">
        <v>2</v>
      </c>
      <c r="I25" s="364">
        <v>0</v>
      </c>
      <c r="J25" s="469"/>
      <c r="K25" s="364">
        <v>0</v>
      </c>
      <c r="L25" s="364">
        <v>2</v>
      </c>
      <c r="M25" s="364">
        <v>0</v>
      </c>
      <c r="N25" s="364">
        <v>0</v>
      </c>
      <c r="O25" s="469"/>
      <c r="P25" s="364">
        <v>3</v>
      </c>
      <c r="Q25" s="364">
        <v>2</v>
      </c>
      <c r="R25" s="364">
        <v>1</v>
      </c>
      <c r="S25" s="364">
        <v>1</v>
      </c>
      <c r="T25" s="364">
        <v>0</v>
      </c>
      <c r="U25" s="469"/>
      <c r="V25" s="364">
        <v>0</v>
      </c>
      <c r="W25" s="364">
        <v>3</v>
      </c>
      <c r="X25" s="364">
        <v>2</v>
      </c>
      <c r="Y25" s="364">
        <v>2</v>
      </c>
      <c r="Z25" s="364">
        <v>1</v>
      </c>
      <c r="AA25" s="364">
        <v>3</v>
      </c>
      <c r="AB25" s="364">
        <v>1</v>
      </c>
      <c r="AC25" s="364">
        <v>0</v>
      </c>
      <c r="AD25" s="364">
        <v>0</v>
      </c>
      <c r="AE25" s="364">
        <v>3</v>
      </c>
      <c r="AF25" s="471">
        <v>0</v>
      </c>
      <c r="AG25" s="469"/>
      <c r="AH25" s="32">
        <v>2</v>
      </c>
      <c r="AI25" s="27">
        <v>2</v>
      </c>
      <c r="AJ25" s="27">
        <v>0</v>
      </c>
      <c r="AK25" s="27">
        <v>0</v>
      </c>
      <c r="AL25" s="27">
        <v>0</v>
      </c>
      <c r="AM25" s="33">
        <v>0</v>
      </c>
      <c r="AN25" s="31">
        <v>1</v>
      </c>
      <c r="AO25" s="34">
        <v>1</v>
      </c>
      <c r="AP25" s="32">
        <v>1</v>
      </c>
      <c r="AQ25" s="27">
        <v>0</v>
      </c>
      <c r="AR25" s="27">
        <v>0</v>
      </c>
      <c r="AS25" s="31">
        <v>1</v>
      </c>
      <c r="AT25" s="27">
        <v>1</v>
      </c>
      <c r="AU25" s="33">
        <v>1</v>
      </c>
      <c r="AV25" s="469"/>
    </row>
    <row r="26" spans="1:48" ht="69.75" customHeight="1">
      <c r="A26" s="461">
        <f>'3. Characterization'!A26</f>
        <v>16</v>
      </c>
      <c r="B26" s="482" t="str">
        <f>'3. Characterization'!B26</f>
        <v>Access Control
</v>
      </c>
      <c r="C26" s="483" t="str">
        <f>'3. Characterization'!C26</f>
        <v>Credentials</v>
      </c>
      <c r="D26" s="593" t="str">
        <f>'3. Characterization'!D26</f>
        <v>Combination</v>
      </c>
      <c r="E26" s="469"/>
      <c r="F26" s="595">
        <v>2</v>
      </c>
      <c r="G26" s="364">
        <v>1</v>
      </c>
      <c r="H26" s="364">
        <v>2</v>
      </c>
      <c r="I26" s="364">
        <v>0</v>
      </c>
      <c r="J26" s="469"/>
      <c r="K26" s="364">
        <v>0</v>
      </c>
      <c r="L26" s="364">
        <v>2</v>
      </c>
      <c r="M26" s="364">
        <v>0</v>
      </c>
      <c r="N26" s="364">
        <v>0</v>
      </c>
      <c r="O26" s="469"/>
      <c r="P26" s="364">
        <v>3</v>
      </c>
      <c r="Q26" s="364">
        <v>2</v>
      </c>
      <c r="R26" s="364">
        <v>1</v>
      </c>
      <c r="S26" s="364">
        <v>1</v>
      </c>
      <c r="T26" s="364">
        <v>0</v>
      </c>
      <c r="U26" s="469"/>
      <c r="V26" s="364">
        <v>0</v>
      </c>
      <c r="W26" s="364">
        <v>3</v>
      </c>
      <c r="X26" s="364">
        <v>2</v>
      </c>
      <c r="Y26" s="364">
        <v>2</v>
      </c>
      <c r="Z26" s="364">
        <v>1</v>
      </c>
      <c r="AA26" s="364">
        <v>3</v>
      </c>
      <c r="AB26" s="364">
        <v>1</v>
      </c>
      <c r="AC26" s="364">
        <v>0</v>
      </c>
      <c r="AD26" s="364">
        <v>0</v>
      </c>
      <c r="AE26" s="364">
        <v>3</v>
      </c>
      <c r="AF26" s="471">
        <v>0</v>
      </c>
      <c r="AG26" s="469"/>
      <c r="AH26" s="32">
        <v>2</v>
      </c>
      <c r="AI26" s="27">
        <v>2</v>
      </c>
      <c r="AJ26" s="27">
        <v>0</v>
      </c>
      <c r="AK26" s="27">
        <v>0</v>
      </c>
      <c r="AL26" s="27">
        <v>0</v>
      </c>
      <c r="AM26" s="33">
        <v>0</v>
      </c>
      <c r="AN26" s="31">
        <v>1</v>
      </c>
      <c r="AO26" s="34">
        <v>1</v>
      </c>
      <c r="AP26" s="32">
        <v>1</v>
      </c>
      <c r="AQ26" s="27">
        <v>0</v>
      </c>
      <c r="AR26" s="27">
        <v>0</v>
      </c>
      <c r="AS26" s="31">
        <v>1</v>
      </c>
      <c r="AT26" s="27">
        <v>1</v>
      </c>
      <c r="AU26" s="33">
        <v>1</v>
      </c>
      <c r="AV26" s="469"/>
    </row>
    <row r="27" spans="1:48" ht="69.75" customHeight="1">
      <c r="A27" s="461">
        <f>'3. Characterization'!A27</f>
        <v>17</v>
      </c>
      <c r="B27" s="482" t="str">
        <f>'3. Characterization'!B27</f>
        <v>Access Control
</v>
      </c>
      <c r="C27" s="483" t="str">
        <f>'3. Characterization'!C27</f>
        <v>Credentials</v>
      </c>
      <c r="D27" s="593" t="str">
        <f>'3. Characterization'!D27</f>
        <v>Barcode Card</v>
      </c>
      <c r="E27" s="469"/>
      <c r="F27" s="595">
        <v>2</v>
      </c>
      <c r="G27" s="364">
        <v>1</v>
      </c>
      <c r="H27" s="364">
        <v>2</v>
      </c>
      <c r="I27" s="364">
        <v>0</v>
      </c>
      <c r="J27" s="469"/>
      <c r="K27" s="364">
        <v>0</v>
      </c>
      <c r="L27" s="364">
        <v>2</v>
      </c>
      <c r="M27" s="364">
        <v>0</v>
      </c>
      <c r="N27" s="364">
        <v>0</v>
      </c>
      <c r="O27" s="469"/>
      <c r="P27" s="364">
        <v>3</v>
      </c>
      <c r="Q27" s="364">
        <v>2</v>
      </c>
      <c r="R27" s="364">
        <v>1</v>
      </c>
      <c r="S27" s="364">
        <v>1</v>
      </c>
      <c r="T27" s="364">
        <v>1</v>
      </c>
      <c r="U27" s="469"/>
      <c r="V27" s="364">
        <v>0</v>
      </c>
      <c r="W27" s="364">
        <v>3</v>
      </c>
      <c r="X27" s="364">
        <v>2</v>
      </c>
      <c r="Y27" s="364">
        <v>2</v>
      </c>
      <c r="Z27" s="364">
        <v>1</v>
      </c>
      <c r="AA27" s="364">
        <v>3</v>
      </c>
      <c r="AB27" s="364">
        <v>1</v>
      </c>
      <c r="AC27" s="364">
        <v>0</v>
      </c>
      <c r="AD27" s="364">
        <v>0</v>
      </c>
      <c r="AE27" s="364">
        <v>3</v>
      </c>
      <c r="AF27" s="471">
        <v>0</v>
      </c>
      <c r="AG27" s="469"/>
      <c r="AH27" s="32">
        <v>2</v>
      </c>
      <c r="AI27" s="27">
        <v>2</v>
      </c>
      <c r="AJ27" s="27">
        <v>0</v>
      </c>
      <c r="AK27" s="27">
        <v>0</v>
      </c>
      <c r="AL27" s="27">
        <v>0</v>
      </c>
      <c r="AM27" s="33">
        <v>0</v>
      </c>
      <c r="AN27" s="31">
        <v>1</v>
      </c>
      <c r="AO27" s="34">
        <v>1</v>
      </c>
      <c r="AP27" s="32">
        <v>1</v>
      </c>
      <c r="AQ27" s="27">
        <v>0</v>
      </c>
      <c r="AR27" s="27">
        <v>0</v>
      </c>
      <c r="AS27" s="31">
        <v>1</v>
      </c>
      <c r="AT27" s="27">
        <v>1</v>
      </c>
      <c r="AU27" s="33">
        <v>1</v>
      </c>
      <c r="AV27" s="469"/>
    </row>
    <row r="28" spans="1:48" ht="69.75" customHeight="1">
      <c r="A28" s="461">
        <f>'3. Characterization'!A28</f>
        <v>18</v>
      </c>
      <c r="B28" s="482" t="str">
        <f>'3. Characterization'!B28</f>
        <v>Access Control
</v>
      </c>
      <c r="C28" s="483" t="str">
        <f>'3. Characterization'!C28</f>
        <v>Credentials</v>
      </c>
      <c r="D28" s="593" t="str">
        <f>'3. Characterization'!D28</f>
        <v>Magnetic Stripe Card</v>
      </c>
      <c r="E28" s="469"/>
      <c r="F28" s="595">
        <v>2</v>
      </c>
      <c r="G28" s="364">
        <v>1</v>
      </c>
      <c r="H28" s="364">
        <v>2</v>
      </c>
      <c r="I28" s="364">
        <v>0</v>
      </c>
      <c r="J28" s="469"/>
      <c r="K28" s="364">
        <v>0</v>
      </c>
      <c r="L28" s="364">
        <v>2</v>
      </c>
      <c r="M28" s="364">
        <v>0</v>
      </c>
      <c r="N28" s="364">
        <v>0</v>
      </c>
      <c r="O28" s="469"/>
      <c r="P28" s="364">
        <v>3</v>
      </c>
      <c r="Q28" s="364">
        <v>2</v>
      </c>
      <c r="R28" s="364">
        <v>1</v>
      </c>
      <c r="S28" s="364">
        <v>1</v>
      </c>
      <c r="T28" s="364">
        <v>1</v>
      </c>
      <c r="U28" s="469"/>
      <c r="V28" s="364">
        <v>0</v>
      </c>
      <c r="W28" s="364">
        <v>3</v>
      </c>
      <c r="X28" s="364">
        <v>2</v>
      </c>
      <c r="Y28" s="364">
        <v>2</v>
      </c>
      <c r="Z28" s="364">
        <v>1</v>
      </c>
      <c r="AA28" s="364">
        <v>3</v>
      </c>
      <c r="AB28" s="364">
        <v>1</v>
      </c>
      <c r="AC28" s="364">
        <v>0</v>
      </c>
      <c r="AD28" s="364">
        <v>0</v>
      </c>
      <c r="AE28" s="364">
        <v>3</v>
      </c>
      <c r="AF28" s="471">
        <v>0</v>
      </c>
      <c r="AG28" s="469"/>
      <c r="AH28" s="32">
        <v>2</v>
      </c>
      <c r="AI28" s="27">
        <v>2</v>
      </c>
      <c r="AJ28" s="27">
        <v>0</v>
      </c>
      <c r="AK28" s="27">
        <v>0</v>
      </c>
      <c r="AL28" s="27">
        <v>0</v>
      </c>
      <c r="AM28" s="33">
        <v>0</v>
      </c>
      <c r="AN28" s="31">
        <v>1</v>
      </c>
      <c r="AO28" s="34">
        <v>1</v>
      </c>
      <c r="AP28" s="32">
        <v>1</v>
      </c>
      <c r="AQ28" s="27">
        <v>0</v>
      </c>
      <c r="AR28" s="27">
        <v>0</v>
      </c>
      <c r="AS28" s="31">
        <v>1</v>
      </c>
      <c r="AT28" s="27">
        <v>1</v>
      </c>
      <c r="AU28" s="33">
        <v>1</v>
      </c>
      <c r="AV28" s="469"/>
    </row>
    <row r="29" spans="1:48" ht="69.75" customHeight="1">
      <c r="A29" s="461">
        <f>'3. Characterization'!A29</f>
        <v>19</v>
      </c>
      <c r="B29" s="482" t="str">
        <f>'3. Characterization'!B29</f>
        <v>Access Control
</v>
      </c>
      <c r="C29" s="483" t="str">
        <f>'3. Characterization'!C29</f>
        <v>Credentials</v>
      </c>
      <c r="D29" s="593" t="str">
        <f>'3. Characterization'!D29</f>
        <v>Wiegand Card</v>
      </c>
      <c r="E29" s="469"/>
      <c r="F29" s="595">
        <v>2</v>
      </c>
      <c r="G29" s="364">
        <v>1</v>
      </c>
      <c r="H29" s="364">
        <v>2</v>
      </c>
      <c r="I29" s="364">
        <v>0</v>
      </c>
      <c r="J29" s="469"/>
      <c r="K29" s="364">
        <v>0</v>
      </c>
      <c r="L29" s="364">
        <v>2</v>
      </c>
      <c r="M29" s="364">
        <v>0</v>
      </c>
      <c r="N29" s="364">
        <v>0</v>
      </c>
      <c r="O29" s="469"/>
      <c r="P29" s="364">
        <v>3</v>
      </c>
      <c r="Q29" s="364">
        <v>2</v>
      </c>
      <c r="R29" s="364">
        <v>1</v>
      </c>
      <c r="S29" s="364">
        <v>1</v>
      </c>
      <c r="T29" s="364">
        <v>1</v>
      </c>
      <c r="U29" s="469"/>
      <c r="V29" s="364">
        <v>0</v>
      </c>
      <c r="W29" s="364">
        <v>3</v>
      </c>
      <c r="X29" s="364">
        <v>2</v>
      </c>
      <c r="Y29" s="364">
        <v>2</v>
      </c>
      <c r="Z29" s="364">
        <v>1</v>
      </c>
      <c r="AA29" s="364">
        <v>3</v>
      </c>
      <c r="AB29" s="364">
        <v>1</v>
      </c>
      <c r="AC29" s="364">
        <v>0</v>
      </c>
      <c r="AD29" s="364">
        <v>0</v>
      </c>
      <c r="AE29" s="364">
        <v>3</v>
      </c>
      <c r="AF29" s="471">
        <v>0</v>
      </c>
      <c r="AG29" s="469"/>
      <c r="AH29" s="32">
        <v>2</v>
      </c>
      <c r="AI29" s="27">
        <v>2</v>
      </c>
      <c r="AJ29" s="27">
        <v>0</v>
      </c>
      <c r="AK29" s="27">
        <v>0</v>
      </c>
      <c r="AL29" s="27">
        <v>0</v>
      </c>
      <c r="AM29" s="33">
        <v>0</v>
      </c>
      <c r="AN29" s="31">
        <v>1</v>
      </c>
      <c r="AO29" s="34">
        <v>1</v>
      </c>
      <c r="AP29" s="32">
        <v>1</v>
      </c>
      <c r="AQ29" s="27">
        <v>0</v>
      </c>
      <c r="AR29" s="27">
        <v>0</v>
      </c>
      <c r="AS29" s="31">
        <v>1</v>
      </c>
      <c r="AT29" s="27">
        <v>1</v>
      </c>
      <c r="AU29" s="33">
        <v>1</v>
      </c>
      <c r="AV29" s="469"/>
    </row>
    <row r="30" spans="1:48" ht="69.75" customHeight="1">
      <c r="A30" s="461">
        <f>'3. Characterization'!A30</f>
        <v>20</v>
      </c>
      <c r="B30" s="482" t="str">
        <f>'3. Characterization'!B30</f>
        <v>Access Control
</v>
      </c>
      <c r="C30" s="483" t="str">
        <f>'3. Characterization'!C30</f>
        <v>Credentials</v>
      </c>
      <c r="D30" s="593" t="str">
        <f>'3. Characterization'!D30</f>
        <v>Proximity Card or Tag</v>
      </c>
      <c r="E30" s="469"/>
      <c r="F30" s="595">
        <v>2</v>
      </c>
      <c r="G30" s="364">
        <v>1</v>
      </c>
      <c r="H30" s="364">
        <v>2</v>
      </c>
      <c r="I30" s="364">
        <v>0</v>
      </c>
      <c r="J30" s="469"/>
      <c r="K30" s="364">
        <v>0</v>
      </c>
      <c r="L30" s="364">
        <v>2</v>
      </c>
      <c r="M30" s="364">
        <v>0</v>
      </c>
      <c r="N30" s="364">
        <v>0</v>
      </c>
      <c r="O30" s="469"/>
      <c r="P30" s="364">
        <v>3</v>
      </c>
      <c r="Q30" s="364">
        <v>2</v>
      </c>
      <c r="R30" s="364">
        <v>1</v>
      </c>
      <c r="S30" s="364">
        <v>1</v>
      </c>
      <c r="T30" s="364">
        <v>1</v>
      </c>
      <c r="U30" s="469"/>
      <c r="V30" s="364">
        <v>0</v>
      </c>
      <c r="W30" s="364">
        <v>3</v>
      </c>
      <c r="X30" s="364">
        <v>2</v>
      </c>
      <c r="Y30" s="364">
        <v>2</v>
      </c>
      <c r="Z30" s="364">
        <v>1</v>
      </c>
      <c r="AA30" s="364">
        <v>3</v>
      </c>
      <c r="AB30" s="364">
        <v>1</v>
      </c>
      <c r="AC30" s="364">
        <v>0</v>
      </c>
      <c r="AD30" s="364">
        <v>0</v>
      </c>
      <c r="AE30" s="364">
        <v>3</v>
      </c>
      <c r="AF30" s="471">
        <v>0</v>
      </c>
      <c r="AG30" s="469"/>
      <c r="AH30" s="32">
        <v>2</v>
      </c>
      <c r="AI30" s="27">
        <v>2</v>
      </c>
      <c r="AJ30" s="27">
        <v>0</v>
      </c>
      <c r="AK30" s="27">
        <v>0</v>
      </c>
      <c r="AL30" s="27">
        <v>0</v>
      </c>
      <c r="AM30" s="33">
        <v>0</v>
      </c>
      <c r="AN30" s="31">
        <v>1</v>
      </c>
      <c r="AO30" s="34">
        <v>1</v>
      </c>
      <c r="AP30" s="32">
        <v>1</v>
      </c>
      <c r="AQ30" s="27">
        <v>0</v>
      </c>
      <c r="AR30" s="27">
        <v>0</v>
      </c>
      <c r="AS30" s="31">
        <v>1</v>
      </c>
      <c r="AT30" s="27">
        <v>1</v>
      </c>
      <c r="AU30" s="33">
        <v>1</v>
      </c>
      <c r="AV30" s="469"/>
    </row>
    <row r="31" spans="1:48" ht="69.75" customHeight="1">
      <c r="A31" s="461">
        <f>'3. Characterization'!A31</f>
        <v>21</v>
      </c>
      <c r="B31" s="482" t="str">
        <f>'3. Characterization'!B31</f>
        <v>Access Control
</v>
      </c>
      <c r="C31" s="483" t="str">
        <f>'3. Characterization'!C31</f>
        <v>Credentials</v>
      </c>
      <c r="D31" s="593" t="str">
        <f>'3. Characterization'!D31</f>
        <v>Smart Card</v>
      </c>
      <c r="E31" s="469"/>
      <c r="F31" s="595">
        <v>2</v>
      </c>
      <c r="G31" s="364">
        <v>1</v>
      </c>
      <c r="H31" s="364">
        <v>2</v>
      </c>
      <c r="I31" s="364">
        <v>0</v>
      </c>
      <c r="J31" s="469"/>
      <c r="K31" s="364">
        <v>0</v>
      </c>
      <c r="L31" s="364">
        <v>2</v>
      </c>
      <c r="M31" s="364">
        <v>0</v>
      </c>
      <c r="N31" s="364">
        <v>0</v>
      </c>
      <c r="O31" s="469"/>
      <c r="P31" s="364">
        <v>3</v>
      </c>
      <c r="Q31" s="364">
        <v>2</v>
      </c>
      <c r="R31" s="364">
        <v>1</v>
      </c>
      <c r="S31" s="364">
        <v>1</v>
      </c>
      <c r="T31" s="364">
        <v>2</v>
      </c>
      <c r="U31" s="469"/>
      <c r="V31" s="364">
        <v>0</v>
      </c>
      <c r="W31" s="364">
        <v>3</v>
      </c>
      <c r="X31" s="364">
        <v>2</v>
      </c>
      <c r="Y31" s="364">
        <v>2</v>
      </c>
      <c r="Z31" s="364">
        <v>1</v>
      </c>
      <c r="AA31" s="364">
        <v>3</v>
      </c>
      <c r="AB31" s="364">
        <v>1</v>
      </c>
      <c r="AC31" s="364">
        <v>0</v>
      </c>
      <c r="AD31" s="364">
        <v>0</v>
      </c>
      <c r="AE31" s="364">
        <v>3</v>
      </c>
      <c r="AF31" s="471">
        <v>0</v>
      </c>
      <c r="AG31" s="469"/>
      <c r="AH31" s="32">
        <v>2</v>
      </c>
      <c r="AI31" s="27">
        <v>2</v>
      </c>
      <c r="AJ31" s="27">
        <v>0</v>
      </c>
      <c r="AK31" s="27">
        <v>0</v>
      </c>
      <c r="AL31" s="27">
        <v>0</v>
      </c>
      <c r="AM31" s="33">
        <v>0</v>
      </c>
      <c r="AN31" s="31">
        <v>1</v>
      </c>
      <c r="AO31" s="34">
        <v>1</v>
      </c>
      <c r="AP31" s="32">
        <v>1</v>
      </c>
      <c r="AQ31" s="27">
        <v>0</v>
      </c>
      <c r="AR31" s="27">
        <v>0</v>
      </c>
      <c r="AS31" s="31">
        <v>1</v>
      </c>
      <c r="AT31" s="27">
        <v>1</v>
      </c>
      <c r="AU31" s="33">
        <v>1</v>
      </c>
      <c r="AV31" s="469"/>
    </row>
    <row r="32" spans="1:48" ht="69.75" customHeight="1">
      <c r="A32" s="461">
        <f>'3. Characterization'!A32</f>
        <v>22</v>
      </c>
      <c r="B32" s="482" t="str">
        <f>'3. Characterization'!B32</f>
        <v>Access Control
</v>
      </c>
      <c r="C32" s="483" t="str">
        <f>'3. Characterization'!C32</f>
        <v>Credentials</v>
      </c>
      <c r="D32" s="593" t="str">
        <f>'3. Characterization'!D32</f>
        <v>Optical Card</v>
      </c>
      <c r="E32" s="469"/>
      <c r="F32" s="595">
        <v>2</v>
      </c>
      <c r="G32" s="364">
        <v>1</v>
      </c>
      <c r="H32" s="364">
        <v>2</v>
      </c>
      <c r="I32" s="364">
        <v>0</v>
      </c>
      <c r="J32" s="469"/>
      <c r="K32" s="364">
        <v>0</v>
      </c>
      <c r="L32" s="364">
        <v>2</v>
      </c>
      <c r="M32" s="364">
        <v>0</v>
      </c>
      <c r="N32" s="364">
        <v>0</v>
      </c>
      <c r="O32" s="469"/>
      <c r="P32" s="364">
        <v>3</v>
      </c>
      <c r="Q32" s="364">
        <v>2</v>
      </c>
      <c r="R32" s="364">
        <v>1</v>
      </c>
      <c r="S32" s="364">
        <v>1</v>
      </c>
      <c r="T32" s="364">
        <v>2</v>
      </c>
      <c r="U32" s="469"/>
      <c r="V32" s="364">
        <v>0</v>
      </c>
      <c r="W32" s="364">
        <v>3</v>
      </c>
      <c r="X32" s="364">
        <v>2</v>
      </c>
      <c r="Y32" s="364">
        <v>2</v>
      </c>
      <c r="Z32" s="364">
        <v>1</v>
      </c>
      <c r="AA32" s="364">
        <v>3</v>
      </c>
      <c r="AB32" s="364">
        <v>1</v>
      </c>
      <c r="AC32" s="364">
        <v>0</v>
      </c>
      <c r="AD32" s="364">
        <v>0</v>
      </c>
      <c r="AE32" s="364">
        <v>3</v>
      </c>
      <c r="AF32" s="471">
        <v>0</v>
      </c>
      <c r="AG32" s="469"/>
      <c r="AH32" s="32">
        <v>2</v>
      </c>
      <c r="AI32" s="27">
        <v>2</v>
      </c>
      <c r="AJ32" s="27">
        <v>0</v>
      </c>
      <c r="AK32" s="27">
        <v>0</v>
      </c>
      <c r="AL32" s="27">
        <v>0</v>
      </c>
      <c r="AM32" s="33">
        <v>0</v>
      </c>
      <c r="AN32" s="31">
        <v>1</v>
      </c>
      <c r="AO32" s="34">
        <v>1</v>
      </c>
      <c r="AP32" s="32">
        <v>1</v>
      </c>
      <c r="AQ32" s="27">
        <v>0</v>
      </c>
      <c r="AR32" s="27">
        <v>0</v>
      </c>
      <c r="AS32" s="31">
        <v>1</v>
      </c>
      <c r="AT32" s="27">
        <v>1</v>
      </c>
      <c r="AU32" s="33">
        <v>1</v>
      </c>
      <c r="AV32" s="469"/>
    </row>
    <row r="33" spans="1:48" ht="69.75" customHeight="1">
      <c r="A33" s="461">
        <f>'3. Characterization'!A33</f>
        <v>23</v>
      </c>
      <c r="B33" s="482" t="str">
        <f>'3. Characterization'!B33</f>
        <v>Access Control
</v>
      </c>
      <c r="C33" s="483" t="str">
        <f>'3. Characterization'!C33</f>
        <v>Credentials</v>
      </c>
      <c r="D33" s="593" t="str">
        <f>'3. Characterization'!D33</f>
        <v>Finger print</v>
      </c>
      <c r="E33" s="469"/>
      <c r="F33" s="595">
        <v>2</v>
      </c>
      <c r="G33" s="364">
        <v>1</v>
      </c>
      <c r="H33" s="364">
        <v>2</v>
      </c>
      <c r="I33" s="364">
        <v>0</v>
      </c>
      <c r="J33" s="469"/>
      <c r="K33" s="364">
        <v>0</v>
      </c>
      <c r="L33" s="364">
        <v>2</v>
      </c>
      <c r="M33" s="364">
        <v>0</v>
      </c>
      <c r="N33" s="364">
        <v>0</v>
      </c>
      <c r="O33" s="469"/>
      <c r="P33" s="364">
        <v>3</v>
      </c>
      <c r="Q33" s="364">
        <v>2</v>
      </c>
      <c r="R33" s="364">
        <v>1</v>
      </c>
      <c r="S33" s="364">
        <v>1</v>
      </c>
      <c r="T33" s="364">
        <v>2</v>
      </c>
      <c r="U33" s="469"/>
      <c r="V33" s="364">
        <v>0</v>
      </c>
      <c r="W33" s="364">
        <v>3</v>
      </c>
      <c r="X33" s="364">
        <v>2</v>
      </c>
      <c r="Y33" s="364">
        <v>2</v>
      </c>
      <c r="Z33" s="364">
        <v>1</v>
      </c>
      <c r="AA33" s="364">
        <v>3</v>
      </c>
      <c r="AB33" s="364">
        <v>1</v>
      </c>
      <c r="AC33" s="364">
        <v>0</v>
      </c>
      <c r="AD33" s="364">
        <v>0</v>
      </c>
      <c r="AE33" s="364">
        <v>3</v>
      </c>
      <c r="AF33" s="471">
        <v>0</v>
      </c>
      <c r="AG33" s="469"/>
      <c r="AH33" s="32">
        <v>2</v>
      </c>
      <c r="AI33" s="27">
        <v>2</v>
      </c>
      <c r="AJ33" s="27">
        <v>0</v>
      </c>
      <c r="AK33" s="27">
        <v>0</v>
      </c>
      <c r="AL33" s="27">
        <v>0</v>
      </c>
      <c r="AM33" s="33">
        <v>0</v>
      </c>
      <c r="AN33" s="31">
        <v>1</v>
      </c>
      <c r="AO33" s="34">
        <v>1</v>
      </c>
      <c r="AP33" s="32">
        <v>1</v>
      </c>
      <c r="AQ33" s="27">
        <v>0</v>
      </c>
      <c r="AR33" s="27">
        <v>0</v>
      </c>
      <c r="AS33" s="31">
        <v>1</v>
      </c>
      <c r="AT33" s="27">
        <v>1</v>
      </c>
      <c r="AU33" s="33">
        <v>1</v>
      </c>
      <c r="AV33" s="469"/>
    </row>
    <row r="34" spans="1:48" ht="69.75" customHeight="1">
      <c r="A34" s="461">
        <f>'3. Characterization'!A34</f>
        <v>24</v>
      </c>
      <c r="B34" s="482" t="str">
        <f>'3. Characterization'!B34</f>
        <v>Access Control
</v>
      </c>
      <c r="C34" s="483" t="str">
        <f>'3. Characterization'!C34</f>
        <v>Credentials</v>
      </c>
      <c r="D34" s="593" t="str">
        <f>'3. Characterization'!D34</f>
        <v>Iris Scan</v>
      </c>
      <c r="E34" s="469"/>
      <c r="F34" s="595">
        <v>2</v>
      </c>
      <c r="G34" s="364">
        <v>1</v>
      </c>
      <c r="H34" s="364">
        <v>2</v>
      </c>
      <c r="I34" s="364">
        <v>0</v>
      </c>
      <c r="J34" s="469"/>
      <c r="K34" s="364">
        <v>0</v>
      </c>
      <c r="L34" s="364">
        <v>2</v>
      </c>
      <c r="M34" s="364">
        <v>0</v>
      </c>
      <c r="N34" s="364">
        <v>0</v>
      </c>
      <c r="O34" s="469"/>
      <c r="P34" s="364">
        <v>3</v>
      </c>
      <c r="Q34" s="364">
        <v>2</v>
      </c>
      <c r="R34" s="364">
        <v>1</v>
      </c>
      <c r="S34" s="364">
        <v>1</v>
      </c>
      <c r="T34" s="364">
        <v>2</v>
      </c>
      <c r="U34" s="469"/>
      <c r="V34" s="364">
        <v>0</v>
      </c>
      <c r="W34" s="364">
        <v>3</v>
      </c>
      <c r="X34" s="364">
        <v>2</v>
      </c>
      <c r="Y34" s="364">
        <v>2</v>
      </c>
      <c r="Z34" s="364">
        <v>1</v>
      </c>
      <c r="AA34" s="364">
        <v>3</v>
      </c>
      <c r="AB34" s="364">
        <v>1</v>
      </c>
      <c r="AC34" s="364">
        <v>0</v>
      </c>
      <c r="AD34" s="364">
        <v>0</v>
      </c>
      <c r="AE34" s="364">
        <v>3</v>
      </c>
      <c r="AF34" s="471">
        <v>0</v>
      </c>
      <c r="AG34" s="469"/>
      <c r="AH34" s="32">
        <v>2</v>
      </c>
      <c r="AI34" s="27">
        <v>2</v>
      </c>
      <c r="AJ34" s="27">
        <v>0</v>
      </c>
      <c r="AK34" s="27">
        <v>0</v>
      </c>
      <c r="AL34" s="27">
        <v>0</v>
      </c>
      <c r="AM34" s="33">
        <v>0</v>
      </c>
      <c r="AN34" s="31">
        <v>1</v>
      </c>
      <c r="AO34" s="34">
        <v>1</v>
      </c>
      <c r="AP34" s="32">
        <v>1</v>
      </c>
      <c r="AQ34" s="27">
        <v>0</v>
      </c>
      <c r="AR34" s="27">
        <v>0</v>
      </c>
      <c r="AS34" s="31">
        <v>1</v>
      </c>
      <c r="AT34" s="27">
        <v>1</v>
      </c>
      <c r="AU34" s="33">
        <v>1</v>
      </c>
      <c r="AV34" s="469"/>
    </row>
    <row r="35" spans="1:48" ht="69.75" customHeight="1">
      <c r="A35" s="461">
        <f>'3. Characterization'!A35</f>
        <v>25</v>
      </c>
      <c r="B35" s="482" t="str">
        <f>'3. Characterization'!B35</f>
        <v>Access Control
</v>
      </c>
      <c r="C35" s="483" t="str">
        <f>'3. Characterization'!C35</f>
        <v>Credentials</v>
      </c>
      <c r="D35" s="593" t="str">
        <f>'3. Characterization'!D35</f>
        <v>Retinal Scan</v>
      </c>
      <c r="E35" s="469"/>
      <c r="F35" s="595">
        <v>2</v>
      </c>
      <c r="G35" s="364">
        <v>1</v>
      </c>
      <c r="H35" s="364">
        <v>2</v>
      </c>
      <c r="I35" s="364">
        <v>0</v>
      </c>
      <c r="J35" s="469"/>
      <c r="K35" s="364">
        <v>0</v>
      </c>
      <c r="L35" s="364">
        <v>2</v>
      </c>
      <c r="M35" s="364">
        <v>0</v>
      </c>
      <c r="N35" s="364">
        <v>0</v>
      </c>
      <c r="O35" s="469"/>
      <c r="P35" s="364">
        <v>3</v>
      </c>
      <c r="Q35" s="364">
        <v>2</v>
      </c>
      <c r="R35" s="364">
        <v>1</v>
      </c>
      <c r="S35" s="364">
        <v>1</v>
      </c>
      <c r="T35" s="364">
        <v>2</v>
      </c>
      <c r="U35" s="469"/>
      <c r="V35" s="364">
        <v>0</v>
      </c>
      <c r="W35" s="364">
        <v>3</v>
      </c>
      <c r="X35" s="364">
        <v>2</v>
      </c>
      <c r="Y35" s="364">
        <v>2</v>
      </c>
      <c r="Z35" s="364">
        <v>1</v>
      </c>
      <c r="AA35" s="364">
        <v>3</v>
      </c>
      <c r="AB35" s="364">
        <v>1</v>
      </c>
      <c r="AC35" s="364">
        <v>0</v>
      </c>
      <c r="AD35" s="364">
        <v>0</v>
      </c>
      <c r="AE35" s="364">
        <v>3</v>
      </c>
      <c r="AF35" s="471">
        <v>0</v>
      </c>
      <c r="AG35" s="469"/>
      <c r="AH35" s="32">
        <v>2</v>
      </c>
      <c r="AI35" s="27">
        <v>2</v>
      </c>
      <c r="AJ35" s="27">
        <v>0</v>
      </c>
      <c r="AK35" s="27">
        <v>0</v>
      </c>
      <c r="AL35" s="27">
        <v>0</v>
      </c>
      <c r="AM35" s="33">
        <v>0</v>
      </c>
      <c r="AN35" s="31">
        <v>1</v>
      </c>
      <c r="AO35" s="34">
        <v>1</v>
      </c>
      <c r="AP35" s="32">
        <v>1</v>
      </c>
      <c r="AQ35" s="27">
        <v>0</v>
      </c>
      <c r="AR35" s="27">
        <v>0</v>
      </c>
      <c r="AS35" s="31">
        <v>1</v>
      </c>
      <c r="AT35" s="27">
        <v>1</v>
      </c>
      <c r="AU35" s="33">
        <v>1</v>
      </c>
      <c r="AV35" s="469"/>
    </row>
    <row r="36" spans="1:48" ht="69.75" customHeight="1">
      <c r="A36" s="461">
        <f>'3. Characterization'!A36</f>
        <v>26</v>
      </c>
      <c r="B36" s="482" t="str">
        <f>'3. Characterization'!B36</f>
        <v>Access Control
</v>
      </c>
      <c r="C36" s="483" t="str">
        <f>'3. Characterization'!C36</f>
        <v>Credentials</v>
      </c>
      <c r="D36" s="593" t="str">
        <f>'3. Characterization'!D36</f>
        <v>Hand Geometry</v>
      </c>
      <c r="E36" s="469"/>
      <c r="F36" s="595">
        <v>2</v>
      </c>
      <c r="G36" s="364">
        <v>1</v>
      </c>
      <c r="H36" s="364">
        <v>2</v>
      </c>
      <c r="I36" s="364">
        <v>0</v>
      </c>
      <c r="J36" s="469"/>
      <c r="K36" s="364">
        <v>0</v>
      </c>
      <c r="L36" s="364">
        <v>2</v>
      </c>
      <c r="M36" s="364">
        <v>0</v>
      </c>
      <c r="N36" s="364">
        <v>0</v>
      </c>
      <c r="O36" s="469"/>
      <c r="P36" s="364">
        <v>3</v>
      </c>
      <c r="Q36" s="364">
        <v>2</v>
      </c>
      <c r="R36" s="364">
        <v>1</v>
      </c>
      <c r="S36" s="364">
        <v>1</v>
      </c>
      <c r="T36" s="364">
        <v>2</v>
      </c>
      <c r="U36" s="469"/>
      <c r="V36" s="364">
        <v>0</v>
      </c>
      <c r="W36" s="364">
        <v>3</v>
      </c>
      <c r="X36" s="364">
        <v>2</v>
      </c>
      <c r="Y36" s="364">
        <v>2</v>
      </c>
      <c r="Z36" s="364">
        <v>1</v>
      </c>
      <c r="AA36" s="364">
        <v>3</v>
      </c>
      <c r="AB36" s="364">
        <v>1</v>
      </c>
      <c r="AC36" s="364">
        <v>0</v>
      </c>
      <c r="AD36" s="364">
        <v>0</v>
      </c>
      <c r="AE36" s="364">
        <v>3</v>
      </c>
      <c r="AF36" s="471">
        <v>0</v>
      </c>
      <c r="AG36" s="469"/>
      <c r="AH36" s="32">
        <v>2</v>
      </c>
      <c r="AI36" s="27">
        <v>2</v>
      </c>
      <c r="AJ36" s="27">
        <v>0</v>
      </c>
      <c r="AK36" s="27">
        <v>0</v>
      </c>
      <c r="AL36" s="27">
        <v>0</v>
      </c>
      <c r="AM36" s="33">
        <v>0</v>
      </c>
      <c r="AN36" s="31">
        <v>1</v>
      </c>
      <c r="AO36" s="34">
        <v>1</v>
      </c>
      <c r="AP36" s="32">
        <v>1</v>
      </c>
      <c r="AQ36" s="27">
        <v>0</v>
      </c>
      <c r="AR36" s="27">
        <v>0</v>
      </c>
      <c r="AS36" s="31">
        <v>1</v>
      </c>
      <c r="AT36" s="27">
        <v>1</v>
      </c>
      <c r="AU36" s="33">
        <v>1</v>
      </c>
      <c r="AV36" s="469"/>
    </row>
    <row r="37" spans="1:48" ht="69.75" customHeight="1">
      <c r="A37" s="461">
        <f>'3. Characterization'!A37</f>
        <v>27</v>
      </c>
      <c r="B37" s="482" t="str">
        <f>'3. Characterization'!B37</f>
        <v>Access Control
</v>
      </c>
      <c r="C37" s="483" t="str">
        <f>'3. Characterization'!C37</f>
        <v>Credentials</v>
      </c>
      <c r="D37" s="593" t="str">
        <f>'3. Characterization'!D37</f>
        <v>Face Scan</v>
      </c>
      <c r="E37" s="469"/>
      <c r="F37" s="595">
        <v>2</v>
      </c>
      <c r="G37" s="364">
        <v>1</v>
      </c>
      <c r="H37" s="364">
        <v>2</v>
      </c>
      <c r="I37" s="364">
        <v>0</v>
      </c>
      <c r="J37" s="469"/>
      <c r="K37" s="364">
        <v>0</v>
      </c>
      <c r="L37" s="364">
        <v>2</v>
      </c>
      <c r="M37" s="364">
        <v>0</v>
      </c>
      <c r="N37" s="364">
        <v>0</v>
      </c>
      <c r="O37" s="469"/>
      <c r="P37" s="364">
        <v>3</v>
      </c>
      <c r="Q37" s="364">
        <v>2</v>
      </c>
      <c r="R37" s="364">
        <v>1</v>
      </c>
      <c r="S37" s="364">
        <v>1</v>
      </c>
      <c r="T37" s="364">
        <v>2</v>
      </c>
      <c r="U37" s="469"/>
      <c r="V37" s="364">
        <v>0</v>
      </c>
      <c r="W37" s="364">
        <v>3</v>
      </c>
      <c r="X37" s="364">
        <v>2</v>
      </c>
      <c r="Y37" s="364">
        <v>2</v>
      </c>
      <c r="Z37" s="364">
        <v>1</v>
      </c>
      <c r="AA37" s="364">
        <v>3</v>
      </c>
      <c r="AB37" s="364">
        <v>1</v>
      </c>
      <c r="AC37" s="364">
        <v>0</v>
      </c>
      <c r="AD37" s="364">
        <v>0</v>
      </c>
      <c r="AE37" s="364">
        <v>3</v>
      </c>
      <c r="AF37" s="471">
        <v>0</v>
      </c>
      <c r="AG37" s="469"/>
      <c r="AH37" s="32">
        <v>2</v>
      </c>
      <c r="AI37" s="27">
        <v>2</v>
      </c>
      <c r="AJ37" s="27">
        <v>0</v>
      </c>
      <c r="AK37" s="27">
        <v>0</v>
      </c>
      <c r="AL37" s="27">
        <v>0</v>
      </c>
      <c r="AM37" s="33">
        <v>0</v>
      </c>
      <c r="AN37" s="31">
        <v>1</v>
      </c>
      <c r="AO37" s="34">
        <v>1</v>
      </c>
      <c r="AP37" s="32">
        <v>1</v>
      </c>
      <c r="AQ37" s="27">
        <v>0</v>
      </c>
      <c r="AR37" s="27">
        <v>0</v>
      </c>
      <c r="AS37" s="31">
        <v>1</v>
      </c>
      <c r="AT37" s="27">
        <v>1</v>
      </c>
      <c r="AU37" s="33">
        <v>1</v>
      </c>
      <c r="AV37" s="469"/>
    </row>
    <row r="38" spans="1:48" ht="69.75" customHeight="1">
      <c r="A38" s="461">
        <f>'3. Characterization'!A38</f>
        <v>28</v>
      </c>
      <c r="B38" s="482" t="str">
        <f>'3. Characterization'!B38</f>
        <v>Access Control
</v>
      </c>
      <c r="C38" s="483" t="str">
        <f>'3. Characterization'!C38</f>
        <v>Locks</v>
      </c>
      <c r="D38" s="593" t="str">
        <f>'3. Characterization'!D38</f>
        <v>Mechanical lock </v>
      </c>
      <c r="E38" s="469"/>
      <c r="F38" s="595">
        <v>2</v>
      </c>
      <c r="G38" s="364">
        <v>1</v>
      </c>
      <c r="H38" s="364">
        <v>2</v>
      </c>
      <c r="I38" s="364">
        <v>0</v>
      </c>
      <c r="J38" s="469"/>
      <c r="K38" s="364">
        <v>0</v>
      </c>
      <c r="L38" s="364">
        <v>2</v>
      </c>
      <c r="M38" s="364">
        <v>0</v>
      </c>
      <c r="N38" s="364">
        <v>0</v>
      </c>
      <c r="O38" s="469"/>
      <c r="P38" s="364">
        <v>3</v>
      </c>
      <c r="Q38" s="364">
        <v>3</v>
      </c>
      <c r="R38" s="364">
        <v>1</v>
      </c>
      <c r="S38" s="364">
        <v>1</v>
      </c>
      <c r="T38" s="364">
        <v>0</v>
      </c>
      <c r="U38" s="469"/>
      <c r="V38" s="364">
        <v>0</v>
      </c>
      <c r="W38" s="364">
        <v>3</v>
      </c>
      <c r="X38" s="364">
        <v>2</v>
      </c>
      <c r="Y38" s="364">
        <v>2</v>
      </c>
      <c r="Z38" s="364">
        <v>1</v>
      </c>
      <c r="AA38" s="364">
        <v>3</v>
      </c>
      <c r="AB38" s="364">
        <v>1</v>
      </c>
      <c r="AC38" s="364">
        <v>0</v>
      </c>
      <c r="AD38" s="364">
        <v>0</v>
      </c>
      <c r="AE38" s="364">
        <v>3</v>
      </c>
      <c r="AF38" s="471">
        <v>0</v>
      </c>
      <c r="AG38" s="469"/>
      <c r="AH38" s="32">
        <v>2</v>
      </c>
      <c r="AI38" s="27">
        <v>2</v>
      </c>
      <c r="AJ38" s="27">
        <v>0</v>
      </c>
      <c r="AK38" s="27">
        <v>0</v>
      </c>
      <c r="AL38" s="27">
        <v>0</v>
      </c>
      <c r="AM38" s="33">
        <v>0</v>
      </c>
      <c r="AN38" s="31">
        <v>1</v>
      </c>
      <c r="AO38" s="34">
        <v>1</v>
      </c>
      <c r="AP38" s="32">
        <v>1</v>
      </c>
      <c r="AQ38" s="27">
        <v>0</v>
      </c>
      <c r="AR38" s="27">
        <v>0</v>
      </c>
      <c r="AS38" s="31">
        <v>1</v>
      </c>
      <c r="AT38" s="27">
        <v>1</v>
      </c>
      <c r="AU38" s="33">
        <v>1</v>
      </c>
      <c r="AV38" s="469"/>
    </row>
    <row r="39" spans="1:48" ht="69.75" customHeight="1">
      <c r="A39" s="461">
        <f>'3. Characterization'!A39</f>
        <v>29</v>
      </c>
      <c r="B39" s="482" t="str">
        <f>'3. Characterization'!B39</f>
        <v>Access Control
</v>
      </c>
      <c r="C39" s="483" t="str">
        <f>'3. Characterization'!C39</f>
        <v>Locks</v>
      </c>
      <c r="D39" s="593" t="str">
        <f>'3. Characterization'!D39</f>
        <v>Electric Strike Lock</v>
      </c>
      <c r="E39" s="469"/>
      <c r="F39" s="595">
        <v>2</v>
      </c>
      <c r="G39" s="364">
        <v>1</v>
      </c>
      <c r="H39" s="364">
        <v>2</v>
      </c>
      <c r="I39" s="364">
        <v>0</v>
      </c>
      <c r="J39" s="469"/>
      <c r="K39" s="364">
        <v>0</v>
      </c>
      <c r="L39" s="364">
        <v>2</v>
      </c>
      <c r="M39" s="364">
        <v>0</v>
      </c>
      <c r="N39" s="364">
        <v>0</v>
      </c>
      <c r="O39" s="469"/>
      <c r="P39" s="364">
        <v>3</v>
      </c>
      <c r="Q39" s="364">
        <v>3</v>
      </c>
      <c r="R39" s="364">
        <v>1</v>
      </c>
      <c r="S39" s="364">
        <v>1</v>
      </c>
      <c r="T39" s="364">
        <v>0</v>
      </c>
      <c r="U39" s="469"/>
      <c r="V39" s="364">
        <v>0</v>
      </c>
      <c r="W39" s="364">
        <v>3</v>
      </c>
      <c r="X39" s="364">
        <v>2</v>
      </c>
      <c r="Y39" s="364">
        <v>2</v>
      </c>
      <c r="Z39" s="364">
        <v>1</v>
      </c>
      <c r="AA39" s="364">
        <v>3</v>
      </c>
      <c r="AB39" s="364">
        <v>1</v>
      </c>
      <c r="AC39" s="364">
        <v>0</v>
      </c>
      <c r="AD39" s="364">
        <v>0</v>
      </c>
      <c r="AE39" s="364">
        <v>3</v>
      </c>
      <c r="AF39" s="471">
        <v>0</v>
      </c>
      <c r="AG39" s="469"/>
      <c r="AH39" s="32">
        <v>2</v>
      </c>
      <c r="AI39" s="27">
        <v>2</v>
      </c>
      <c r="AJ39" s="27">
        <v>0</v>
      </c>
      <c r="AK39" s="27">
        <v>0</v>
      </c>
      <c r="AL39" s="27">
        <v>0</v>
      </c>
      <c r="AM39" s="33">
        <v>0</v>
      </c>
      <c r="AN39" s="31">
        <v>1</v>
      </c>
      <c r="AO39" s="34">
        <v>1</v>
      </c>
      <c r="AP39" s="32">
        <v>1</v>
      </c>
      <c r="AQ39" s="27">
        <v>0</v>
      </c>
      <c r="AR39" s="27">
        <v>0</v>
      </c>
      <c r="AS39" s="31">
        <v>1</v>
      </c>
      <c r="AT39" s="27">
        <v>1</v>
      </c>
      <c r="AU39" s="33">
        <v>1</v>
      </c>
      <c r="AV39" s="469"/>
    </row>
    <row r="40" spans="1:48" ht="69.75" customHeight="1">
      <c r="A40" s="461">
        <f>'3. Characterization'!A40</f>
        <v>30</v>
      </c>
      <c r="B40" s="482" t="str">
        <f>'3. Characterization'!B40</f>
        <v>Access Control
</v>
      </c>
      <c r="C40" s="483" t="str">
        <f>'3. Characterization'!C40</f>
        <v>Locks</v>
      </c>
      <c r="D40" s="593" t="str">
        <f>'3. Characterization'!D40</f>
        <v>Magnetic Lock</v>
      </c>
      <c r="E40" s="469"/>
      <c r="F40" s="595">
        <v>2</v>
      </c>
      <c r="G40" s="364">
        <v>1</v>
      </c>
      <c r="H40" s="364">
        <v>2</v>
      </c>
      <c r="I40" s="364">
        <v>0</v>
      </c>
      <c r="J40" s="469"/>
      <c r="K40" s="364">
        <v>0</v>
      </c>
      <c r="L40" s="364">
        <v>2</v>
      </c>
      <c r="M40" s="364">
        <v>0</v>
      </c>
      <c r="N40" s="364">
        <v>0</v>
      </c>
      <c r="O40" s="469"/>
      <c r="P40" s="364">
        <v>3</v>
      </c>
      <c r="Q40" s="364">
        <v>3</v>
      </c>
      <c r="R40" s="364">
        <v>1</v>
      </c>
      <c r="S40" s="364">
        <v>1</v>
      </c>
      <c r="T40" s="364">
        <v>0</v>
      </c>
      <c r="U40" s="469"/>
      <c r="V40" s="364">
        <v>0</v>
      </c>
      <c r="W40" s="364">
        <v>3</v>
      </c>
      <c r="X40" s="364">
        <v>2</v>
      </c>
      <c r="Y40" s="364">
        <v>2</v>
      </c>
      <c r="Z40" s="364">
        <v>1</v>
      </c>
      <c r="AA40" s="364">
        <v>3</v>
      </c>
      <c r="AB40" s="364">
        <v>1</v>
      </c>
      <c r="AC40" s="364">
        <v>0</v>
      </c>
      <c r="AD40" s="364">
        <v>0</v>
      </c>
      <c r="AE40" s="364">
        <v>3</v>
      </c>
      <c r="AF40" s="471">
        <v>0</v>
      </c>
      <c r="AG40" s="469"/>
      <c r="AH40" s="32">
        <v>2</v>
      </c>
      <c r="AI40" s="27">
        <v>2</v>
      </c>
      <c r="AJ40" s="27">
        <v>0</v>
      </c>
      <c r="AK40" s="27">
        <v>0</v>
      </c>
      <c r="AL40" s="27">
        <v>0</v>
      </c>
      <c r="AM40" s="33">
        <v>0</v>
      </c>
      <c r="AN40" s="31">
        <v>1</v>
      </c>
      <c r="AO40" s="34">
        <v>1</v>
      </c>
      <c r="AP40" s="32">
        <v>1</v>
      </c>
      <c r="AQ40" s="27">
        <v>0</v>
      </c>
      <c r="AR40" s="27">
        <v>0</v>
      </c>
      <c r="AS40" s="31">
        <v>1</v>
      </c>
      <c r="AT40" s="27">
        <v>1</v>
      </c>
      <c r="AU40" s="33">
        <v>1</v>
      </c>
      <c r="AV40" s="469"/>
    </row>
    <row r="41" spans="1:48" ht="69.75" customHeight="1">
      <c r="A41" s="461">
        <f>'3. Characterization'!A41</f>
        <v>31</v>
      </c>
      <c r="B41" s="482" t="str">
        <f>'3. Characterization'!B41</f>
        <v>Access Control
</v>
      </c>
      <c r="C41" s="483" t="str">
        <f>'3. Characterization'!C41</f>
        <v>System Control</v>
      </c>
      <c r="D41" s="593" t="str">
        <f>'3. Characterization'!D41</f>
        <v>Stand Alone Electronic Access Points</v>
      </c>
      <c r="E41" s="469"/>
      <c r="F41" s="595">
        <v>2</v>
      </c>
      <c r="G41" s="364">
        <v>1</v>
      </c>
      <c r="H41" s="364">
        <v>2</v>
      </c>
      <c r="I41" s="364">
        <v>0</v>
      </c>
      <c r="J41" s="469"/>
      <c r="K41" s="364">
        <v>0</v>
      </c>
      <c r="L41" s="364">
        <v>2</v>
      </c>
      <c r="M41" s="364">
        <v>0</v>
      </c>
      <c r="N41" s="364">
        <v>0</v>
      </c>
      <c r="O41" s="469"/>
      <c r="P41" s="364">
        <v>3</v>
      </c>
      <c r="Q41" s="364">
        <v>3</v>
      </c>
      <c r="R41" s="364">
        <v>1</v>
      </c>
      <c r="S41" s="364">
        <v>1</v>
      </c>
      <c r="T41" s="364">
        <v>0</v>
      </c>
      <c r="U41" s="469"/>
      <c r="V41" s="364">
        <v>0</v>
      </c>
      <c r="W41" s="364">
        <v>3</v>
      </c>
      <c r="X41" s="364">
        <v>2</v>
      </c>
      <c r="Y41" s="364">
        <v>2</v>
      </c>
      <c r="Z41" s="364">
        <v>1</v>
      </c>
      <c r="AA41" s="364">
        <v>3</v>
      </c>
      <c r="AB41" s="364">
        <v>1</v>
      </c>
      <c r="AC41" s="364">
        <v>0</v>
      </c>
      <c r="AD41" s="364">
        <v>0</v>
      </c>
      <c r="AE41" s="364">
        <v>3</v>
      </c>
      <c r="AF41" s="471">
        <v>0</v>
      </c>
      <c r="AG41" s="469"/>
      <c r="AH41" s="32">
        <v>2</v>
      </c>
      <c r="AI41" s="27">
        <v>2</v>
      </c>
      <c r="AJ41" s="27">
        <v>0</v>
      </c>
      <c r="AK41" s="27">
        <v>0</v>
      </c>
      <c r="AL41" s="27">
        <v>0</v>
      </c>
      <c r="AM41" s="33">
        <v>0</v>
      </c>
      <c r="AN41" s="31">
        <v>1</v>
      </c>
      <c r="AO41" s="34">
        <v>1</v>
      </c>
      <c r="AP41" s="32">
        <v>1</v>
      </c>
      <c r="AQ41" s="27">
        <v>0</v>
      </c>
      <c r="AR41" s="27">
        <v>0</v>
      </c>
      <c r="AS41" s="31">
        <v>1</v>
      </c>
      <c r="AT41" s="27">
        <v>1</v>
      </c>
      <c r="AU41" s="33">
        <v>1</v>
      </c>
      <c r="AV41" s="469"/>
    </row>
    <row r="42" spans="1:48" ht="69.75" customHeight="1">
      <c r="A42" s="461">
        <f>'3. Characterization'!A42</f>
        <v>32</v>
      </c>
      <c r="B42" s="482" t="str">
        <f>'3. Characterization'!B42</f>
        <v>Access Control
</v>
      </c>
      <c r="C42" s="483" t="str">
        <f>'3. Characterization'!C42</f>
        <v>System Control</v>
      </c>
      <c r="D42" s="593" t="str">
        <f>'3. Characterization'!D42</f>
        <v>Network Control of Electronic Access Points</v>
      </c>
      <c r="E42" s="469"/>
      <c r="F42" s="595">
        <v>2</v>
      </c>
      <c r="G42" s="364">
        <v>2</v>
      </c>
      <c r="H42" s="364">
        <v>2</v>
      </c>
      <c r="I42" s="364">
        <v>0</v>
      </c>
      <c r="J42" s="469"/>
      <c r="K42" s="364">
        <v>0</v>
      </c>
      <c r="L42" s="364">
        <v>2</v>
      </c>
      <c r="M42" s="364">
        <v>0</v>
      </c>
      <c r="N42" s="364">
        <v>0</v>
      </c>
      <c r="O42" s="469"/>
      <c r="P42" s="364">
        <v>3</v>
      </c>
      <c r="Q42" s="364">
        <v>3</v>
      </c>
      <c r="R42" s="364">
        <v>1</v>
      </c>
      <c r="S42" s="364">
        <v>1</v>
      </c>
      <c r="T42" s="364">
        <v>0</v>
      </c>
      <c r="U42" s="469"/>
      <c r="V42" s="364">
        <v>0</v>
      </c>
      <c r="W42" s="364">
        <v>3</v>
      </c>
      <c r="X42" s="364">
        <v>2</v>
      </c>
      <c r="Y42" s="364">
        <v>2</v>
      </c>
      <c r="Z42" s="364">
        <v>1</v>
      </c>
      <c r="AA42" s="364">
        <v>3</v>
      </c>
      <c r="AB42" s="364">
        <v>1</v>
      </c>
      <c r="AC42" s="364">
        <v>0</v>
      </c>
      <c r="AD42" s="364">
        <v>0</v>
      </c>
      <c r="AE42" s="364">
        <v>3</v>
      </c>
      <c r="AF42" s="471">
        <v>0</v>
      </c>
      <c r="AG42" s="469"/>
      <c r="AH42" s="32">
        <v>2</v>
      </c>
      <c r="AI42" s="27">
        <v>2</v>
      </c>
      <c r="AJ42" s="27">
        <v>0</v>
      </c>
      <c r="AK42" s="27">
        <v>0</v>
      </c>
      <c r="AL42" s="27">
        <v>0</v>
      </c>
      <c r="AM42" s="33">
        <v>0</v>
      </c>
      <c r="AN42" s="31">
        <v>1</v>
      </c>
      <c r="AO42" s="34">
        <v>1</v>
      </c>
      <c r="AP42" s="32">
        <v>1</v>
      </c>
      <c r="AQ42" s="27">
        <v>0</v>
      </c>
      <c r="AR42" s="27">
        <v>0</v>
      </c>
      <c r="AS42" s="31">
        <v>1</v>
      </c>
      <c r="AT42" s="27">
        <v>1</v>
      </c>
      <c r="AU42" s="33">
        <v>1</v>
      </c>
      <c r="AV42" s="469"/>
    </row>
    <row r="43" spans="1:48" ht="69.75" customHeight="1">
      <c r="A43" s="461">
        <f>'3. Characterization'!A43</f>
        <v>33</v>
      </c>
      <c r="B43" s="482" t="str">
        <f>'3. Characterization'!B43</f>
        <v>Access Control
</v>
      </c>
      <c r="C43" s="483" t="str">
        <f>'3. Characterization'!C43</f>
        <v>System Control</v>
      </c>
      <c r="D43" s="593" t="str">
        <f>'3. Characterization'!D43</f>
        <v>Integrated Security System</v>
      </c>
      <c r="E43" s="469"/>
      <c r="F43" s="595">
        <v>2</v>
      </c>
      <c r="G43" s="364">
        <v>2</v>
      </c>
      <c r="H43" s="364">
        <v>2</v>
      </c>
      <c r="I43" s="364">
        <v>0</v>
      </c>
      <c r="J43" s="469"/>
      <c r="K43" s="364">
        <v>1</v>
      </c>
      <c r="L43" s="364">
        <v>2</v>
      </c>
      <c r="M43" s="364">
        <v>0</v>
      </c>
      <c r="N43" s="364">
        <v>0</v>
      </c>
      <c r="O43" s="469"/>
      <c r="P43" s="364">
        <v>3</v>
      </c>
      <c r="Q43" s="364">
        <v>3</v>
      </c>
      <c r="R43" s="364">
        <v>1</v>
      </c>
      <c r="S43" s="364">
        <v>1</v>
      </c>
      <c r="T43" s="364">
        <v>3</v>
      </c>
      <c r="U43" s="469"/>
      <c r="V43" s="364">
        <v>0</v>
      </c>
      <c r="W43" s="364">
        <v>3</v>
      </c>
      <c r="X43" s="364">
        <v>2</v>
      </c>
      <c r="Y43" s="364">
        <v>2</v>
      </c>
      <c r="Z43" s="364">
        <v>1</v>
      </c>
      <c r="AA43" s="364">
        <v>3</v>
      </c>
      <c r="AB43" s="364">
        <v>1</v>
      </c>
      <c r="AC43" s="364">
        <v>0</v>
      </c>
      <c r="AD43" s="364">
        <v>0</v>
      </c>
      <c r="AE43" s="364">
        <v>3</v>
      </c>
      <c r="AF43" s="471">
        <v>0</v>
      </c>
      <c r="AG43" s="469"/>
      <c r="AH43" s="32">
        <v>2</v>
      </c>
      <c r="AI43" s="27">
        <v>2</v>
      </c>
      <c r="AJ43" s="27">
        <v>0</v>
      </c>
      <c r="AK43" s="27">
        <v>0</v>
      </c>
      <c r="AL43" s="27">
        <v>0</v>
      </c>
      <c r="AM43" s="33">
        <v>0</v>
      </c>
      <c r="AN43" s="31">
        <v>1</v>
      </c>
      <c r="AO43" s="34">
        <v>1</v>
      </c>
      <c r="AP43" s="32">
        <v>1</v>
      </c>
      <c r="AQ43" s="27">
        <v>0</v>
      </c>
      <c r="AR43" s="27">
        <v>0</v>
      </c>
      <c r="AS43" s="31">
        <v>1</v>
      </c>
      <c r="AT43" s="27">
        <v>1</v>
      </c>
      <c r="AU43" s="33">
        <v>1</v>
      </c>
      <c r="AV43" s="469"/>
    </row>
    <row r="44" spans="1:48" ht="69.75" customHeight="1">
      <c r="A44" s="462">
        <f>'3. Characterization'!A44</f>
        <v>34</v>
      </c>
      <c r="B44" s="484" t="str">
        <f>'3. Characterization'!B44</f>
        <v>Intruder Sensors</v>
      </c>
      <c r="C44" s="485" t="str">
        <f>'3. Characterization'!C44</f>
        <v>Doors &amp; Windows</v>
      </c>
      <c r="D44" s="80" t="str">
        <f>'3. Characterization'!D44</f>
        <v>Mechanical Switch</v>
      </c>
      <c r="E44" s="469"/>
      <c r="F44" s="85">
        <v>1</v>
      </c>
      <c r="G44" s="88">
        <v>3</v>
      </c>
      <c r="H44" s="88">
        <v>0</v>
      </c>
      <c r="I44" s="88">
        <v>0</v>
      </c>
      <c r="J44" s="469"/>
      <c r="K44" s="88">
        <v>0</v>
      </c>
      <c r="L44" s="88">
        <v>2</v>
      </c>
      <c r="M44" s="88">
        <v>0</v>
      </c>
      <c r="N44" s="88">
        <v>0</v>
      </c>
      <c r="O44" s="469"/>
      <c r="P44" s="88">
        <v>3</v>
      </c>
      <c r="Q44" s="88">
        <v>3</v>
      </c>
      <c r="R44" s="88">
        <v>2</v>
      </c>
      <c r="S44" s="88">
        <v>2</v>
      </c>
      <c r="T44" s="88">
        <v>3</v>
      </c>
      <c r="U44" s="469"/>
      <c r="V44" s="88">
        <v>0</v>
      </c>
      <c r="W44" s="88">
        <v>1</v>
      </c>
      <c r="X44" s="88">
        <v>1</v>
      </c>
      <c r="Y44" s="88">
        <v>1</v>
      </c>
      <c r="Z44" s="88">
        <v>2</v>
      </c>
      <c r="AA44" s="88">
        <v>3</v>
      </c>
      <c r="AB44" s="88">
        <v>1</v>
      </c>
      <c r="AC44" s="88">
        <v>0</v>
      </c>
      <c r="AD44" s="88">
        <v>0</v>
      </c>
      <c r="AE44" s="88">
        <v>3</v>
      </c>
      <c r="AF44" s="86">
        <v>0</v>
      </c>
      <c r="AG44" s="469"/>
      <c r="AH44" s="85">
        <v>2</v>
      </c>
      <c r="AI44" s="88">
        <v>0</v>
      </c>
      <c r="AJ44" s="88">
        <v>0</v>
      </c>
      <c r="AK44" s="88">
        <v>0</v>
      </c>
      <c r="AL44" s="88">
        <v>0</v>
      </c>
      <c r="AM44" s="86">
        <v>0</v>
      </c>
      <c r="AN44" s="84">
        <v>0</v>
      </c>
      <c r="AO44" s="87">
        <v>0</v>
      </c>
      <c r="AP44" s="85">
        <v>0</v>
      </c>
      <c r="AQ44" s="88">
        <v>0</v>
      </c>
      <c r="AR44" s="88">
        <v>0</v>
      </c>
      <c r="AS44" s="84">
        <v>2</v>
      </c>
      <c r="AT44" s="88">
        <v>2</v>
      </c>
      <c r="AU44" s="86">
        <v>2</v>
      </c>
      <c r="AV44" s="469"/>
    </row>
    <row r="45" spans="1:48" ht="69.75" customHeight="1">
      <c r="A45" s="462">
        <f>'3. Characterization'!A45</f>
        <v>35</v>
      </c>
      <c r="B45" s="484" t="str">
        <f>'3. Characterization'!B45</f>
        <v>Intruder Sensors</v>
      </c>
      <c r="C45" s="485" t="str">
        <f>'3. Characterization'!C45</f>
        <v>Doors &amp; Windows</v>
      </c>
      <c r="D45" s="80" t="str">
        <f>'3. Characterization'!D45</f>
        <v>Magnetic Switch</v>
      </c>
      <c r="E45" s="469"/>
      <c r="F45" s="85">
        <v>1</v>
      </c>
      <c r="G45" s="88">
        <v>3</v>
      </c>
      <c r="H45" s="88">
        <v>0</v>
      </c>
      <c r="I45" s="88">
        <v>0</v>
      </c>
      <c r="J45" s="469"/>
      <c r="K45" s="88">
        <v>0</v>
      </c>
      <c r="L45" s="88">
        <v>2</v>
      </c>
      <c r="M45" s="88">
        <v>0</v>
      </c>
      <c r="N45" s="88">
        <v>0</v>
      </c>
      <c r="O45" s="469"/>
      <c r="P45" s="88">
        <v>3</v>
      </c>
      <c r="Q45" s="88">
        <v>3</v>
      </c>
      <c r="R45" s="88">
        <v>2</v>
      </c>
      <c r="S45" s="88">
        <v>2</v>
      </c>
      <c r="T45" s="88">
        <v>3</v>
      </c>
      <c r="U45" s="469"/>
      <c r="V45" s="88">
        <v>0</v>
      </c>
      <c r="W45" s="88">
        <v>1</v>
      </c>
      <c r="X45" s="88">
        <v>1</v>
      </c>
      <c r="Y45" s="88">
        <v>1</v>
      </c>
      <c r="Z45" s="88">
        <v>2</v>
      </c>
      <c r="AA45" s="88">
        <v>3</v>
      </c>
      <c r="AB45" s="88">
        <v>1</v>
      </c>
      <c r="AC45" s="88">
        <v>0</v>
      </c>
      <c r="AD45" s="88">
        <v>0</v>
      </c>
      <c r="AE45" s="88">
        <v>3</v>
      </c>
      <c r="AF45" s="86">
        <v>0</v>
      </c>
      <c r="AG45" s="469"/>
      <c r="AH45" s="85">
        <v>2</v>
      </c>
      <c r="AI45" s="88">
        <v>0</v>
      </c>
      <c r="AJ45" s="88">
        <v>0</v>
      </c>
      <c r="AK45" s="88">
        <v>0</v>
      </c>
      <c r="AL45" s="88">
        <v>0</v>
      </c>
      <c r="AM45" s="86">
        <v>0</v>
      </c>
      <c r="AN45" s="84">
        <v>0</v>
      </c>
      <c r="AO45" s="87">
        <v>0</v>
      </c>
      <c r="AP45" s="85">
        <v>0</v>
      </c>
      <c r="AQ45" s="88">
        <v>0</v>
      </c>
      <c r="AR45" s="88">
        <v>0</v>
      </c>
      <c r="AS45" s="84">
        <v>2</v>
      </c>
      <c r="AT45" s="88">
        <v>2</v>
      </c>
      <c r="AU45" s="86">
        <v>2</v>
      </c>
      <c r="AV45" s="469"/>
    </row>
    <row r="46" spans="1:48" ht="69.75" customHeight="1">
      <c r="A46" s="462">
        <f>'3. Characterization'!A46</f>
        <v>36</v>
      </c>
      <c r="B46" s="484" t="str">
        <f>'3. Characterization'!B46</f>
        <v>Intruder Sensors</v>
      </c>
      <c r="C46" s="485" t="str">
        <f>'3. Characterization'!C46</f>
        <v>Doors &amp; Windows</v>
      </c>
      <c r="D46" s="80" t="str">
        <f>'3. Characterization'!D46</f>
        <v>Balanced Magnetic Switch</v>
      </c>
      <c r="E46" s="469"/>
      <c r="F46" s="85">
        <v>1</v>
      </c>
      <c r="G46" s="88">
        <v>3</v>
      </c>
      <c r="H46" s="88">
        <v>0</v>
      </c>
      <c r="I46" s="88">
        <v>0</v>
      </c>
      <c r="J46" s="469"/>
      <c r="K46" s="88">
        <v>0</v>
      </c>
      <c r="L46" s="88">
        <v>2</v>
      </c>
      <c r="M46" s="88">
        <v>0</v>
      </c>
      <c r="N46" s="88">
        <v>0</v>
      </c>
      <c r="O46" s="469"/>
      <c r="P46" s="88">
        <v>3</v>
      </c>
      <c r="Q46" s="88">
        <v>3</v>
      </c>
      <c r="R46" s="88">
        <v>2</v>
      </c>
      <c r="S46" s="88">
        <v>2</v>
      </c>
      <c r="T46" s="88">
        <v>3</v>
      </c>
      <c r="U46" s="469"/>
      <c r="V46" s="88">
        <v>0</v>
      </c>
      <c r="W46" s="88">
        <v>1</v>
      </c>
      <c r="X46" s="88">
        <v>1</v>
      </c>
      <c r="Y46" s="88">
        <v>1</v>
      </c>
      <c r="Z46" s="88">
        <v>2</v>
      </c>
      <c r="AA46" s="88">
        <v>3</v>
      </c>
      <c r="AB46" s="88">
        <v>1</v>
      </c>
      <c r="AC46" s="88">
        <v>0</v>
      </c>
      <c r="AD46" s="88">
        <v>0</v>
      </c>
      <c r="AE46" s="88">
        <v>3</v>
      </c>
      <c r="AF46" s="86">
        <v>0</v>
      </c>
      <c r="AG46" s="469"/>
      <c r="AH46" s="85">
        <v>2</v>
      </c>
      <c r="AI46" s="88">
        <v>0</v>
      </c>
      <c r="AJ46" s="88">
        <v>0</v>
      </c>
      <c r="AK46" s="88">
        <v>0</v>
      </c>
      <c r="AL46" s="88">
        <v>0</v>
      </c>
      <c r="AM46" s="86">
        <v>0</v>
      </c>
      <c r="AN46" s="84">
        <v>0</v>
      </c>
      <c r="AO46" s="87">
        <v>0</v>
      </c>
      <c r="AP46" s="85">
        <v>0</v>
      </c>
      <c r="AQ46" s="88">
        <v>0</v>
      </c>
      <c r="AR46" s="88">
        <v>0</v>
      </c>
      <c r="AS46" s="84">
        <v>2</v>
      </c>
      <c r="AT46" s="88">
        <v>2</v>
      </c>
      <c r="AU46" s="86">
        <v>2</v>
      </c>
      <c r="AV46" s="469"/>
    </row>
    <row r="47" spans="1:48" ht="69.75" customHeight="1">
      <c r="A47" s="462">
        <f>'3. Characterization'!A47</f>
        <v>37</v>
      </c>
      <c r="B47" s="484" t="str">
        <f>'3. Characterization'!B47</f>
        <v>Intruder Sensors</v>
      </c>
      <c r="C47" s="485" t="str">
        <f>'3. Characterization'!C47</f>
        <v>
Walls/ Fence</v>
      </c>
      <c r="D47" s="80" t="str">
        <f>'3. Characterization'!D47</f>
        <v>Acoustic / 
Shock Wave / 
Audio Discriminator /
Passive Ultrasonic /
Glass Break</v>
      </c>
      <c r="E47" s="469"/>
      <c r="F47" s="85">
        <v>2</v>
      </c>
      <c r="G47" s="88">
        <v>3</v>
      </c>
      <c r="H47" s="88">
        <v>0</v>
      </c>
      <c r="I47" s="88">
        <v>0</v>
      </c>
      <c r="J47" s="469"/>
      <c r="K47" s="88">
        <v>0</v>
      </c>
      <c r="L47" s="88">
        <v>2</v>
      </c>
      <c r="M47" s="88">
        <v>0</v>
      </c>
      <c r="N47" s="88">
        <v>0</v>
      </c>
      <c r="O47" s="469"/>
      <c r="P47" s="88">
        <v>3</v>
      </c>
      <c r="Q47" s="88">
        <v>3</v>
      </c>
      <c r="R47" s="88">
        <v>2</v>
      </c>
      <c r="S47" s="88">
        <v>2</v>
      </c>
      <c r="T47" s="88">
        <v>3</v>
      </c>
      <c r="U47" s="469"/>
      <c r="V47" s="88">
        <v>0</v>
      </c>
      <c r="W47" s="88">
        <v>3</v>
      </c>
      <c r="X47" s="88">
        <v>2</v>
      </c>
      <c r="Y47" s="88">
        <v>2</v>
      </c>
      <c r="Z47" s="88">
        <v>1</v>
      </c>
      <c r="AA47" s="88">
        <v>3</v>
      </c>
      <c r="AB47" s="88">
        <v>1</v>
      </c>
      <c r="AC47" s="88">
        <v>0</v>
      </c>
      <c r="AD47" s="88">
        <v>0</v>
      </c>
      <c r="AE47" s="88">
        <v>0</v>
      </c>
      <c r="AF47" s="86">
        <v>0</v>
      </c>
      <c r="AG47" s="469"/>
      <c r="AH47" s="85">
        <v>2</v>
      </c>
      <c r="AI47" s="88">
        <v>2</v>
      </c>
      <c r="AJ47" s="88">
        <v>0</v>
      </c>
      <c r="AK47" s="88">
        <v>0</v>
      </c>
      <c r="AL47" s="88">
        <v>0</v>
      </c>
      <c r="AM47" s="86">
        <v>0</v>
      </c>
      <c r="AN47" s="84">
        <v>0</v>
      </c>
      <c r="AO47" s="87">
        <v>0</v>
      </c>
      <c r="AP47" s="85">
        <v>0</v>
      </c>
      <c r="AQ47" s="88">
        <v>0</v>
      </c>
      <c r="AR47" s="88">
        <v>0</v>
      </c>
      <c r="AS47" s="84">
        <v>2</v>
      </c>
      <c r="AT47" s="88">
        <v>2</v>
      </c>
      <c r="AU47" s="86">
        <v>2</v>
      </c>
      <c r="AV47" s="469"/>
    </row>
    <row r="48" spans="1:48" ht="69.75" customHeight="1">
      <c r="A48" s="462">
        <f>'3. Characterization'!A48</f>
        <v>38</v>
      </c>
      <c r="B48" s="484" t="str">
        <f>'3. Characterization'!B48</f>
        <v>Intruder Sensors</v>
      </c>
      <c r="C48" s="485" t="str">
        <f>'3. Characterization'!C48</f>
        <v>
Walls/ Fence</v>
      </c>
      <c r="D48" s="80" t="str">
        <f>'3. Characterization'!D48</f>
        <v>Vibration --
Electro-mechanical
Piezoelectric</v>
      </c>
      <c r="E48" s="469"/>
      <c r="F48" s="85">
        <v>2</v>
      </c>
      <c r="G48" s="88">
        <v>3</v>
      </c>
      <c r="H48" s="88">
        <v>0</v>
      </c>
      <c r="I48" s="88">
        <v>0</v>
      </c>
      <c r="J48" s="469"/>
      <c r="K48" s="88">
        <v>0</v>
      </c>
      <c r="L48" s="88">
        <v>2</v>
      </c>
      <c r="M48" s="88">
        <v>0</v>
      </c>
      <c r="N48" s="88">
        <v>0</v>
      </c>
      <c r="O48" s="469"/>
      <c r="P48" s="88">
        <v>3</v>
      </c>
      <c r="Q48" s="88">
        <v>3</v>
      </c>
      <c r="R48" s="88">
        <v>2</v>
      </c>
      <c r="S48" s="88">
        <v>2</v>
      </c>
      <c r="T48" s="88">
        <v>3</v>
      </c>
      <c r="U48" s="469"/>
      <c r="V48" s="88">
        <v>0</v>
      </c>
      <c r="W48" s="88">
        <v>3</v>
      </c>
      <c r="X48" s="88">
        <v>2</v>
      </c>
      <c r="Y48" s="88">
        <v>2</v>
      </c>
      <c r="Z48" s="88">
        <v>1</v>
      </c>
      <c r="AA48" s="88">
        <v>3</v>
      </c>
      <c r="AB48" s="88">
        <v>1</v>
      </c>
      <c r="AC48" s="88">
        <v>0</v>
      </c>
      <c r="AD48" s="88">
        <v>0</v>
      </c>
      <c r="AE48" s="88">
        <v>0</v>
      </c>
      <c r="AF48" s="86">
        <v>0</v>
      </c>
      <c r="AG48" s="469"/>
      <c r="AH48" s="85">
        <v>2</v>
      </c>
      <c r="AI48" s="88">
        <v>2</v>
      </c>
      <c r="AJ48" s="88">
        <v>0</v>
      </c>
      <c r="AK48" s="88">
        <v>0</v>
      </c>
      <c r="AL48" s="88">
        <v>0</v>
      </c>
      <c r="AM48" s="86">
        <v>0</v>
      </c>
      <c r="AN48" s="84">
        <v>0</v>
      </c>
      <c r="AO48" s="87">
        <v>0</v>
      </c>
      <c r="AP48" s="85">
        <v>0</v>
      </c>
      <c r="AQ48" s="88">
        <v>0</v>
      </c>
      <c r="AR48" s="88">
        <v>0</v>
      </c>
      <c r="AS48" s="84">
        <v>2</v>
      </c>
      <c r="AT48" s="88">
        <v>2</v>
      </c>
      <c r="AU48" s="86">
        <v>2</v>
      </c>
      <c r="AV48" s="469"/>
    </row>
    <row r="49" spans="1:48" ht="69.75" customHeight="1">
      <c r="A49" s="462">
        <f>'3. Characterization'!A49</f>
        <v>39</v>
      </c>
      <c r="B49" s="484" t="str">
        <f>'3. Characterization'!B49</f>
        <v>Intruder Sensors</v>
      </c>
      <c r="C49" s="485" t="str">
        <f>'3. Characterization'!C49</f>
        <v>
Walls/ Fence</v>
      </c>
      <c r="D49" s="80" t="str">
        <f>'3. Characterization'!D49</f>
        <v>Vibrations -- Fiber optic</v>
      </c>
      <c r="E49" s="469"/>
      <c r="F49" s="85">
        <v>2</v>
      </c>
      <c r="G49" s="88">
        <v>3</v>
      </c>
      <c r="H49" s="88">
        <v>0</v>
      </c>
      <c r="I49" s="88">
        <v>0</v>
      </c>
      <c r="J49" s="469"/>
      <c r="K49" s="88">
        <v>0</v>
      </c>
      <c r="L49" s="88">
        <v>2</v>
      </c>
      <c r="M49" s="88">
        <v>0</v>
      </c>
      <c r="N49" s="88">
        <v>0</v>
      </c>
      <c r="O49" s="469"/>
      <c r="P49" s="88">
        <v>3</v>
      </c>
      <c r="Q49" s="88">
        <v>3</v>
      </c>
      <c r="R49" s="88">
        <v>2</v>
      </c>
      <c r="S49" s="88">
        <v>2</v>
      </c>
      <c r="T49" s="88">
        <v>3</v>
      </c>
      <c r="U49" s="469"/>
      <c r="V49" s="88">
        <v>0</v>
      </c>
      <c r="W49" s="88">
        <v>3</v>
      </c>
      <c r="X49" s="88">
        <v>2</v>
      </c>
      <c r="Y49" s="88">
        <v>2</v>
      </c>
      <c r="Z49" s="88">
        <v>1</v>
      </c>
      <c r="AA49" s="88">
        <v>3</v>
      </c>
      <c r="AB49" s="88">
        <v>1</v>
      </c>
      <c r="AC49" s="88">
        <v>0</v>
      </c>
      <c r="AD49" s="88">
        <v>0</v>
      </c>
      <c r="AE49" s="88">
        <v>0</v>
      </c>
      <c r="AF49" s="86">
        <v>0</v>
      </c>
      <c r="AG49" s="469"/>
      <c r="AH49" s="85">
        <v>2</v>
      </c>
      <c r="AI49" s="88">
        <v>2</v>
      </c>
      <c r="AJ49" s="88">
        <v>0</v>
      </c>
      <c r="AK49" s="88">
        <v>0</v>
      </c>
      <c r="AL49" s="88">
        <v>0</v>
      </c>
      <c r="AM49" s="86">
        <v>0</v>
      </c>
      <c r="AN49" s="84">
        <v>0</v>
      </c>
      <c r="AO49" s="87">
        <v>0</v>
      </c>
      <c r="AP49" s="85">
        <v>0</v>
      </c>
      <c r="AQ49" s="88">
        <v>0</v>
      </c>
      <c r="AR49" s="88">
        <v>0</v>
      </c>
      <c r="AS49" s="84">
        <v>2</v>
      </c>
      <c r="AT49" s="88">
        <v>2</v>
      </c>
      <c r="AU49" s="86">
        <v>2</v>
      </c>
      <c r="AV49" s="469"/>
    </row>
    <row r="50" spans="1:48" ht="69.75" customHeight="1">
      <c r="A50" s="462">
        <f>'3. Characterization'!A50</f>
        <v>40</v>
      </c>
      <c r="B50" s="484" t="str">
        <f>'3. Characterization'!B50</f>
        <v>Intruder Sensors</v>
      </c>
      <c r="C50" s="485" t="str">
        <f>'3. Characterization'!C50</f>
        <v>
Walls/ Fence</v>
      </c>
      <c r="D50" s="80" t="str">
        <f>'3. Characterization'!D50</f>
        <v>Taut Wire = Strain Sensitive Wire</v>
      </c>
      <c r="E50" s="469"/>
      <c r="F50" s="85">
        <v>2</v>
      </c>
      <c r="G50" s="88">
        <v>3</v>
      </c>
      <c r="H50" s="88">
        <v>0</v>
      </c>
      <c r="I50" s="88">
        <v>0</v>
      </c>
      <c r="J50" s="469"/>
      <c r="K50" s="88">
        <v>0</v>
      </c>
      <c r="L50" s="88">
        <v>2</v>
      </c>
      <c r="M50" s="88">
        <v>0</v>
      </c>
      <c r="N50" s="88">
        <v>0</v>
      </c>
      <c r="O50" s="469"/>
      <c r="P50" s="88">
        <v>3</v>
      </c>
      <c r="Q50" s="88">
        <v>3</v>
      </c>
      <c r="R50" s="88">
        <v>2</v>
      </c>
      <c r="S50" s="88">
        <v>2</v>
      </c>
      <c r="T50" s="88">
        <v>3</v>
      </c>
      <c r="U50" s="469"/>
      <c r="V50" s="88">
        <v>0</v>
      </c>
      <c r="W50" s="88">
        <v>3</v>
      </c>
      <c r="X50" s="88">
        <v>2</v>
      </c>
      <c r="Y50" s="88">
        <v>2</v>
      </c>
      <c r="Z50" s="88">
        <v>1</v>
      </c>
      <c r="AA50" s="88">
        <v>3</v>
      </c>
      <c r="AB50" s="88">
        <v>1</v>
      </c>
      <c r="AC50" s="88">
        <v>0</v>
      </c>
      <c r="AD50" s="88">
        <v>0</v>
      </c>
      <c r="AE50" s="88">
        <v>0</v>
      </c>
      <c r="AF50" s="86">
        <v>0</v>
      </c>
      <c r="AG50" s="469"/>
      <c r="AH50" s="85">
        <v>2</v>
      </c>
      <c r="AI50" s="88">
        <v>2</v>
      </c>
      <c r="AJ50" s="88">
        <v>0</v>
      </c>
      <c r="AK50" s="88">
        <v>0</v>
      </c>
      <c r="AL50" s="88">
        <v>0</v>
      </c>
      <c r="AM50" s="86">
        <v>0</v>
      </c>
      <c r="AN50" s="84">
        <v>0</v>
      </c>
      <c r="AO50" s="87">
        <v>0</v>
      </c>
      <c r="AP50" s="85">
        <v>0</v>
      </c>
      <c r="AQ50" s="88">
        <v>0</v>
      </c>
      <c r="AR50" s="88">
        <v>0</v>
      </c>
      <c r="AS50" s="84">
        <v>2</v>
      </c>
      <c r="AT50" s="88">
        <v>2</v>
      </c>
      <c r="AU50" s="86">
        <v>2</v>
      </c>
      <c r="AV50" s="469"/>
    </row>
    <row r="51" spans="1:48" ht="69.75" customHeight="1">
      <c r="A51" s="462">
        <f>'3. Characterization'!A51</f>
        <v>41</v>
      </c>
      <c r="B51" s="484" t="str">
        <f>'3. Characterization'!B51</f>
        <v>Intruder Sensors</v>
      </c>
      <c r="C51" s="485" t="str">
        <f>'3. Characterization'!C51</f>
        <v>
Walls/ Fence</v>
      </c>
      <c r="D51" s="80" t="str">
        <f>'3. Characterization'!D51</f>
        <v>Capacitive Cable</v>
      </c>
      <c r="E51" s="469"/>
      <c r="F51" s="85">
        <v>2</v>
      </c>
      <c r="G51" s="88">
        <v>3</v>
      </c>
      <c r="H51" s="88">
        <v>0</v>
      </c>
      <c r="I51" s="88">
        <v>0</v>
      </c>
      <c r="J51" s="469"/>
      <c r="K51" s="88">
        <v>0</v>
      </c>
      <c r="L51" s="88">
        <v>2</v>
      </c>
      <c r="M51" s="88">
        <v>0</v>
      </c>
      <c r="N51" s="88">
        <v>0</v>
      </c>
      <c r="O51" s="469"/>
      <c r="P51" s="88">
        <v>3</v>
      </c>
      <c r="Q51" s="88">
        <v>3</v>
      </c>
      <c r="R51" s="88">
        <v>2</v>
      </c>
      <c r="S51" s="88">
        <v>2</v>
      </c>
      <c r="T51" s="88">
        <v>3</v>
      </c>
      <c r="U51" s="469"/>
      <c r="V51" s="88">
        <v>0</v>
      </c>
      <c r="W51" s="88">
        <v>3</v>
      </c>
      <c r="X51" s="88">
        <v>2</v>
      </c>
      <c r="Y51" s="88">
        <v>2</v>
      </c>
      <c r="Z51" s="88">
        <v>1</v>
      </c>
      <c r="AA51" s="88">
        <v>3</v>
      </c>
      <c r="AB51" s="88">
        <v>1</v>
      </c>
      <c r="AC51" s="88">
        <v>0</v>
      </c>
      <c r="AD51" s="88">
        <v>0</v>
      </c>
      <c r="AE51" s="88">
        <v>0</v>
      </c>
      <c r="AF51" s="86">
        <v>0</v>
      </c>
      <c r="AG51" s="469"/>
      <c r="AH51" s="85">
        <v>2</v>
      </c>
      <c r="AI51" s="88">
        <v>2</v>
      </c>
      <c r="AJ51" s="88">
        <v>0</v>
      </c>
      <c r="AK51" s="88">
        <v>0</v>
      </c>
      <c r="AL51" s="88">
        <v>0</v>
      </c>
      <c r="AM51" s="86">
        <v>0</v>
      </c>
      <c r="AN51" s="84">
        <v>0</v>
      </c>
      <c r="AO51" s="87">
        <v>0</v>
      </c>
      <c r="AP51" s="85">
        <v>0</v>
      </c>
      <c r="AQ51" s="88">
        <v>0</v>
      </c>
      <c r="AR51" s="88">
        <v>0</v>
      </c>
      <c r="AS51" s="84">
        <v>2</v>
      </c>
      <c r="AT51" s="88">
        <v>2</v>
      </c>
      <c r="AU51" s="86">
        <v>2</v>
      </c>
      <c r="AV51" s="469"/>
    </row>
    <row r="52" spans="1:48" ht="69.75" customHeight="1">
      <c r="A52" s="462">
        <f>'3. Characterization'!A52</f>
        <v>42</v>
      </c>
      <c r="B52" s="484" t="str">
        <f>'3. Characterization'!B52</f>
        <v>Intruder Sensors</v>
      </c>
      <c r="C52" s="485" t="str">
        <f>'3. Characterization'!C52</f>
        <v>
Walls/ Fence</v>
      </c>
      <c r="D52" s="80" t="str">
        <f>'3. Characterization'!D52</f>
        <v>Electric Field = E-field </v>
      </c>
      <c r="E52" s="469"/>
      <c r="F52" s="85">
        <v>2</v>
      </c>
      <c r="G52" s="88">
        <v>3</v>
      </c>
      <c r="H52" s="88">
        <v>0</v>
      </c>
      <c r="I52" s="88">
        <v>0</v>
      </c>
      <c r="J52" s="469"/>
      <c r="K52" s="88">
        <v>0</v>
      </c>
      <c r="L52" s="88">
        <v>2</v>
      </c>
      <c r="M52" s="88">
        <v>0</v>
      </c>
      <c r="N52" s="88">
        <v>0</v>
      </c>
      <c r="O52" s="469"/>
      <c r="P52" s="88">
        <v>3</v>
      </c>
      <c r="Q52" s="88">
        <v>3</v>
      </c>
      <c r="R52" s="88">
        <v>2</v>
      </c>
      <c r="S52" s="88">
        <v>2</v>
      </c>
      <c r="T52" s="88">
        <v>3</v>
      </c>
      <c r="U52" s="469"/>
      <c r="V52" s="88">
        <v>0</v>
      </c>
      <c r="W52" s="88">
        <v>3</v>
      </c>
      <c r="X52" s="88">
        <v>2</v>
      </c>
      <c r="Y52" s="88">
        <v>2</v>
      </c>
      <c r="Z52" s="88">
        <v>1</v>
      </c>
      <c r="AA52" s="88">
        <v>3</v>
      </c>
      <c r="AB52" s="88">
        <v>1</v>
      </c>
      <c r="AC52" s="88">
        <v>0</v>
      </c>
      <c r="AD52" s="88">
        <v>0</v>
      </c>
      <c r="AE52" s="88">
        <v>0</v>
      </c>
      <c r="AF52" s="86">
        <v>0</v>
      </c>
      <c r="AG52" s="469"/>
      <c r="AH52" s="85">
        <v>2</v>
      </c>
      <c r="AI52" s="88">
        <v>2</v>
      </c>
      <c r="AJ52" s="88">
        <v>0</v>
      </c>
      <c r="AK52" s="88">
        <v>0</v>
      </c>
      <c r="AL52" s="88">
        <v>0</v>
      </c>
      <c r="AM52" s="86">
        <v>0</v>
      </c>
      <c r="AN52" s="84">
        <v>0</v>
      </c>
      <c r="AO52" s="87">
        <v>0</v>
      </c>
      <c r="AP52" s="85">
        <v>0</v>
      </c>
      <c r="AQ52" s="88">
        <v>0</v>
      </c>
      <c r="AR52" s="88">
        <v>0</v>
      </c>
      <c r="AS52" s="84">
        <v>2</v>
      </c>
      <c r="AT52" s="88">
        <v>2</v>
      </c>
      <c r="AU52" s="86">
        <v>2</v>
      </c>
      <c r="AV52" s="469"/>
    </row>
    <row r="53" spans="1:48" ht="69.75" customHeight="1">
      <c r="A53" s="462">
        <f>'3. Characterization'!A53</f>
        <v>43</v>
      </c>
      <c r="B53" s="484" t="str">
        <f>'3. Characterization'!B53</f>
        <v>Intruder Sensors</v>
      </c>
      <c r="C53" s="485" t="str">
        <f>'3. Characterization'!C53</f>
        <v>Volume Sensors -- Motion Detectors</v>
      </c>
      <c r="D53" s="80" t="str">
        <f>'3. Characterization'!D53</f>
        <v>Microwave Sensors (Short-range Radar)</v>
      </c>
      <c r="E53" s="469"/>
      <c r="F53" s="85">
        <v>2</v>
      </c>
      <c r="G53" s="88">
        <v>3</v>
      </c>
      <c r="H53" s="88">
        <v>0</v>
      </c>
      <c r="I53" s="88">
        <v>0</v>
      </c>
      <c r="J53" s="469"/>
      <c r="K53" s="88">
        <v>0</v>
      </c>
      <c r="L53" s="88">
        <v>2</v>
      </c>
      <c r="M53" s="88">
        <v>0</v>
      </c>
      <c r="N53" s="88">
        <v>0</v>
      </c>
      <c r="O53" s="469"/>
      <c r="P53" s="88">
        <v>3</v>
      </c>
      <c r="Q53" s="88">
        <v>3</v>
      </c>
      <c r="R53" s="88">
        <v>2</v>
      </c>
      <c r="S53" s="88">
        <v>2</v>
      </c>
      <c r="T53" s="88">
        <v>3</v>
      </c>
      <c r="U53" s="469"/>
      <c r="V53" s="88">
        <v>0</v>
      </c>
      <c r="W53" s="88">
        <v>3</v>
      </c>
      <c r="X53" s="88">
        <v>2</v>
      </c>
      <c r="Y53" s="88">
        <v>2</v>
      </c>
      <c r="Z53" s="88">
        <v>1</v>
      </c>
      <c r="AA53" s="88">
        <v>3</v>
      </c>
      <c r="AB53" s="88">
        <v>2</v>
      </c>
      <c r="AC53" s="88">
        <v>0</v>
      </c>
      <c r="AD53" s="88">
        <v>0</v>
      </c>
      <c r="AE53" s="88">
        <v>3</v>
      </c>
      <c r="AF53" s="86">
        <v>0</v>
      </c>
      <c r="AG53" s="469"/>
      <c r="AH53" s="85">
        <v>2</v>
      </c>
      <c r="AI53" s="88">
        <v>2</v>
      </c>
      <c r="AJ53" s="88">
        <v>0</v>
      </c>
      <c r="AK53" s="88">
        <v>0</v>
      </c>
      <c r="AL53" s="88">
        <v>0</v>
      </c>
      <c r="AM53" s="86">
        <v>0</v>
      </c>
      <c r="AN53" s="84">
        <v>0</v>
      </c>
      <c r="AO53" s="87">
        <v>0</v>
      </c>
      <c r="AP53" s="85">
        <v>0</v>
      </c>
      <c r="AQ53" s="88">
        <v>0</v>
      </c>
      <c r="AR53" s="88">
        <v>0</v>
      </c>
      <c r="AS53" s="84">
        <v>2</v>
      </c>
      <c r="AT53" s="88">
        <v>2</v>
      </c>
      <c r="AU53" s="86">
        <v>2</v>
      </c>
      <c r="AV53" s="469"/>
    </row>
    <row r="54" spans="1:48" ht="69.75" customHeight="1">
      <c r="A54" s="462">
        <f>'3. Characterization'!A54</f>
        <v>44</v>
      </c>
      <c r="B54" s="484" t="str">
        <f>'3. Characterization'!B54</f>
        <v>Intruder Sensors</v>
      </c>
      <c r="C54" s="485" t="str">
        <f>'3. Characterization'!C54</f>
        <v>Volume Sensors -- Motion Detectors</v>
      </c>
      <c r="D54" s="80" t="str">
        <f>'3. Characterization'!D54</f>
        <v>Passive Infrared (PIR)
(Heat/ Motion Detectors)</v>
      </c>
      <c r="E54" s="469"/>
      <c r="F54" s="85">
        <v>2</v>
      </c>
      <c r="G54" s="88">
        <v>3</v>
      </c>
      <c r="H54" s="88">
        <v>0</v>
      </c>
      <c r="I54" s="88">
        <v>0</v>
      </c>
      <c r="J54" s="469"/>
      <c r="K54" s="88">
        <v>0</v>
      </c>
      <c r="L54" s="88">
        <v>2</v>
      </c>
      <c r="M54" s="88">
        <v>0</v>
      </c>
      <c r="N54" s="88">
        <v>0</v>
      </c>
      <c r="O54" s="469"/>
      <c r="P54" s="88">
        <v>3</v>
      </c>
      <c r="Q54" s="88">
        <v>3</v>
      </c>
      <c r="R54" s="88">
        <v>2</v>
      </c>
      <c r="S54" s="88">
        <v>2</v>
      </c>
      <c r="T54" s="88">
        <v>3</v>
      </c>
      <c r="U54" s="469"/>
      <c r="V54" s="88">
        <v>0</v>
      </c>
      <c r="W54" s="88">
        <v>3</v>
      </c>
      <c r="X54" s="88">
        <v>2</v>
      </c>
      <c r="Y54" s="88">
        <v>2</v>
      </c>
      <c r="Z54" s="88">
        <v>1</v>
      </c>
      <c r="AA54" s="88">
        <v>3</v>
      </c>
      <c r="AB54" s="88">
        <v>2</v>
      </c>
      <c r="AC54" s="88">
        <v>0</v>
      </c>
      <c r="AD54" s="88">
        <v>0</v>
      </c>
      <c r="AE54" s="88">
        <v>3</v>
      </c>
      <c r="AF54" s="86">
        <v>0</v>
      </c>
      <c r="AG54" s="469"/>
      <c r="AH54" s="85">
        <v>2</v>
      </c>
      <c r="AI54" s="88">
        <v>2</v>
      </c>
      <c r="AJ54" s="88">
        <v>0</v>
      </c>
      <c r="AK54" s="88">
        <v>0</v>
      </c>
      <c r="AL54" s="88">
        <v>0</v>
      </c>
      <c r="AM54" s="86">
        <v>0</v>
      </c>
      <c r="AN54" s="84">
        <v>0</v>
      </c>
      <c r="AO54" s="87">
        <v>0</v>
      </c>
      <c r="AP54" s="85">
        <v>0</v>
      </c>
      <c r="AQ54" s="88">
        <v>0</v>
      </c>
      <c r="AR54" s="88">
        <v>0</v>
      </c>
      <c r="AS54" s="84">
        <v>2</v>
      </c>
      <c r="AT54" s="88">
        <v>2</v>
      </c>
      <c r="AU54" s="86">
        <v>2</v>
      </c>
      <c r="AV54" s="469"/>
    </row>
    <row r="55" spans="1:48" ht="69.75" customHeight="1">
      <c r="A55" s="462">
        <f>'3. Characterization'!A55</f>
        <v>45</v>
      </c>
      <c r="B55" s="484" t="str">
        <f>'3. Characterization'!B55</f>
        <v>Intruder Sensors</v>
      </c>
      <c r="C55" s="485" t="str">
        <f>'3. Characterization'!C55</f>
        <v>Volume Sensors -- Motion Detectors</v>
      </c>
      <c r="D55" s="80" t="str">
        <f>'3. Characterization'!D55</f>
        <v>Scanning Laser (Infrared)</v>
      </c>
      <c r="E55" s="469"/>
      <c r="F55" s="85">
        <v>2</v>
      </c>
      <c r="G55" s="88">
        <v>3</v>
      </c>
      <c r="H55" s="88">
        <v>0</v>
      </c>
      <c r="I55" s="88">
        <v>0</v>
      </c>
      <c r="J55" s="469"/>
      <c r="K55" s="88">
        <v>0</v>
      </c>
      <c r="L55" s="88">
        <v>2</v>
      </c>
      <c r="M55" s="88">
        <v>0</v>
      </c>
      <c r="N55" s="88">
        <v>0</v>
      </c>
      <c r="O55" s="469"/>
      <c r="P55" s="88">
        <v>3</v>
      </c>
      <c r="Q55" s="88">
        <v>3</v>
      </c>
      <c r="R55" s="88">
        <v>2</v>
      </c>
      <c r="S55" s="88">
        <v>2</v>
      </c>
      <c r="T55" s="88">
        <v>3</v>
      </c>
      <c r="U55" s="469"/>
      <c r="V55" s="88">
        <v>0</v>
      </c>
      <c r="W55" s="88">
        <v>3</v>
      </c>
      <c r="X55" s="88">
        <v>2</v>
      </c>
      <c r="Y55" s="88">
        <v>2</v>
      </c>
      <c r="Z55" s="88">
        <v>1</v>
      </c>
      <c r="AA55" s="88">
        <v>3</v>
      </c>
      <c r="AB55" s="88">
        <v>2</v>
      </c>
      <c r="AC55" s="88">
        <v>0</v>
      </c>
      <c r="AD55" s="88">
        <v>0</v>
      </c>
      <c r="AE55" s="88">
        <v>3</v>
      </c>
      <c r="AF55" s="86">
        <v>0</v>
      </c>
      <c r="AG55" s="469"/>
      <c r="AH55" s="85">
        <v>2</v>
      </c>
      <c r="AI55" s="88">
        <v>2</v>
      </c>
      <c r="AJ55" s="88">
        <v>0</v>
      </c>
      <c r="AK55" s="88">
        <v>0</v>
      </c>
      <c r="AL55" s="88">
        <v>0</v>
      </c>
      <c r="AM55" s="86">
        <v>2</v>
      </c>
      <c r="AN55" s="84">
        <v>0</v>
      </c>
      <c r="AO55" s="87">
        <v>0</v>
      </c>
      <c r="AP55" s="85">
        <v>0</v>
      </c>
      <c r="AQ55" s="88">
        <v>0</v>
      </c>
      <c r="AR55" s="88">
        <v>2</v>
      </c>
      <c r="AS55" s="84">
        <v>2</v>
      </c>
      <c r="AT55" s="88">
        <v>2</v>
      </c>
      <c r="AU55" s="86">
        <v>2</v>
      </c>
      <c r="AV55" s="469"/>
    </row>
    <row r="56" spans="1:48" ht="69.75" customHeight="1">
      <c r="A56" s="462">
        <f>'3. Characterization'!A56</f>
        <v>46</v>
      </c>
      <c r="B56" s="484" t="str">
        <f>'3. Characterization'!B56</f>
        <v>Intruder Sensors</v>
      </c>
      <c r="C56" s="485" t="str">
        <f>'3. Characterization'!C56</f>
        <v>Volume Sensors -- Motion Detectors</v>
      </c>
      <c r="D56" s="80" t="str">
        <f>'3. Characterization'!D56</f>
        <v>Active Infra-Red (IR)
(Beam or Curtain)</v>
      </c>
      <c r="E56" s="469"/>
      <c r="F56" s="85">
        <v>2</v>
      </c>
      <c r="G56" s="88">
        <v>3</v>
      </c>
      <c r="H56" s="88">
        <v>0</v>
      </c>
      <c r="I56" s="88">
        <v>0</v>
      </c>
      <c r="J56" s="469"/>
      <c r="K56" s="88">
        <v>0</v>
      </c>
      <c r="L56" s="88">
        <v>2</v>
      </c>
      <c r="M56" s="88">
        <v>0</v>
      </c>
      <c r="N56" s="88">
        <v>0</v>
      </c>
      <c r="O56" s="469"/>
      <c r="P56" s="88">
        <v>3</v>
      </c>
      <c r="Q56" s="88">
        <v>3</v>
      </c>
      <c r="R56" s="88">
        <v>2</v>
      </c>
      <c r="S56" s="88">
        <v>2</v>
      </c>
      <c r="T56" s="88">
        <v>3</v>
      </c>
      <c r="U56" s="469"/>
      <c r="V56" s="88">
        <v>0</v>
      </c>
      <c r="W56" s="88">
        <v>3</v>
      </c>
      <c r="X56" s="88">
        <v>2</v>
      </c>
      <c r="Y56" s="88">
        <v>2</v>
      </c>
      <c r="Z56" s="88">
        <v>1</v>
      </c>
      <c r="AA56" s="88">
        <v>3</v>
      </c>
      <c r="AB56" s="88">
        <v>2</v>
      </c>
      <c r="AC56" s="88">
        <v>0</v>
      </c>
      <c r="AD56" s="88">
        <v>0</v>
      </c>
      <c r="AE56" s="88">
        <v>3</v>
      </c>
      <c r="AF56" s="86">
        <v>0</v>
      </c>
      <c r="AG56" s="469"/>
      <c r="AH56" s="85">
        <v>2</v>
      </c>
      <c r="AI56" s="88">
        <v>2</v>
      </c>
      <c r="AJ56" s="88">
        <v>0</v>
      </c>
      <c r="AK56" s="88">
        <v>0</v>
      </c>
      <c r="AL56" s="88">
        <v>0</v>
      </c>
      <c r="AM56" s="86">
        <v>0</v>
      </c>
      <c r="AN56" s="84">
        <v>0</v>
      </c>
      <c r="AO56" s="87">
        <v>0</v>
      </c>
      <c r="AP56" s="85">
        <v>0</v>
      </c>
      <c r="AQ56" s="88">
        <v>0</v>
      </c>
      <c r="AR56" s="88">
        <v>0</v>
      </c>
      <c r="AS56" s="84">
        <v>2</v>
      </c>
      <c r="AT56" s="88">
        <v>2</v>
      </c>
      <c r="AU56" s="86">
        <v>2</v>
      </c>
      <c r="AV56" s="469"/>
    </row>
    <row r="57" spans="1:48" ht="69.75" customHeight="1">
      <c r="A57" s="462">
        <f>'3. Characterization'!A57</f>
        <v>47</v>
      </c>
      <c r="B57" s="484" t="str">
        <f>'3. Characterization'!B57</f>
        <v>Intruder Sensors</v>
      </c>
      <c r="C57" s="485" t="str">
        <f>'3. Characterization'!C57</f>
        <v>Volume Sensors -- Motion Detectors</v>
      </c>
      <c r="D57" s="80" t="str">
        <f>'3. Characterization'!D57</f>
        <v>Photo-Electric Eye /
Electric Eye
(Beam or Curtain)</v>
      </c>
      <c r="E57" s="469"/>
      <c r="F57" s="85">
        <v>2</v>
      </c>
      <c r="G57" s="88">
        <v>3</v>
      </c>
      <c r="H57" s="88">
        <v>0</v>
      </c>
      <c r="I57" s="88">
        <v>0</v>
      </c>
      <c r="J57" s="469"/>
      <c r="K57" s="88">
        <v>0</v>
      </c>
      <c r="L57" s="88">
        <v>2</v>
      </c>
      <c r="M57" s="88">
        <v>0</v>
      </c>
      <c r="N57" s="88">
        <v>0</v>
      </c>
      <c r="O57" s="469"/>
      <c r="P57" s="88">
        <v>3</v>
      </c>
      <c r="Q57" s="88">
        <v>3</v>
      </c>
      <c r="R57" s="88">
        <v>2</v>
      </c>
      <c r="S57" s="88">
        <v>2</v>
      </c>
      <c r="T57" s="88">
        <v>3</v>
      </c>
      <c r="U57" s="469"/>
      <c r="V57" s="88">
        <v>0</v>
      </c>
      <c r="W57" s="88">
        <v>3</v>
      </c>
      <c r="X57" s="88">
        <v>2</v>
      </c>
      <c r="Y57" s="88">
        <v>2</v>
      </c>
      <c r="Z57" s="88">
        <v>1</v>
      </c>
      <c r="AA57" s="88">
        <v>3</v>
      </c>
      <c r="AB57" s="88">
        <v>2</v>
      </c>
      <c r="AC57" s="88">
        <v>0</v>
      </c>
      <c r="AD57" s="88">
        <v>0</v>
      </c>
      <c r="AE57" s="88">
        <v>3</v>
      </c>
      <c r="AF57" s="86">
        <v>0</v>
      </c>
      <c r="AG57" s="469"/>
      <c r="AH57" s="85">
        <v>2</v>
      </c>
      <c r="AI57" s="88">
        <v>2</v>
      </c>
      <c r="AJ57" s="88">
        <v>0</v>
      </c>
      <c r="AK57" s="88">
        <v>0</v>
      </c>
      <c r="AL57" s="88">
        <v>0</v>
      </c>
      <c r="AM57" s="86">
        <v>0</v>
      </c>
      <c r="AN57" s="84">
        <v>0</v>
      </c>
      <c r="AO57" s="87">
        <v>0</v>
      </c>
      <c r="AP57" s="85">
        <v>0</v>
      </c>
      <c r="AQ57" s="88">
        <v>0</v>
      </c>
      <c r="AR57" s="88">
        <v>0</v>
      </c>
      <c r="AS57" s="84">
        <v>2</v>
      </c>
      <c r="AT57" s="88">
        <v>2</v>
      </c>
      <c r="AU57" s="86">
        <v>2</v>
      </c>
      <c r="AV57" s="469"/>
    </row>
    <row r="58" spans="1:48" ht="69.75" customHeight="1">
      <c r="A58" s="462">
        <f>'3. Characterization'!A58</f>
        <v>48</v>
      </c>
      <c r="B58" s="484" t="str">
        <f>'3. Characterization'!B58</f>
        <v>Intruder Sensors</v>
      </c>
      <c r="C58" s="485" t="str">
        <f>'3. Characterization'!C58</f>
        <v>Volume Sensors -- Motion Detectors</v>
      </c>
      <c r="D58" s="80" t="str">
        <f>'3. Characterization'!D58</f>
        <v>Active Ultrasonic
</v>
      </c>
      <c r="E58" s="469"/>
      <c r="F58" s="85">
        <v>2</v>
      </c>
      <c r="G58" s="88">
        <v>3</v>
      </c>
      <c r="H58" s="88">
        <v>0</v>
      </c>
      <c r="I58" s="88">
        <v>0</v>
      </c>
      <c r="J58" s="469"/>
      <c r="K58" s="88">
        <v>0</v>
      </c>
      <c r="L58" s="88">
        <v>2</v>
      </c>
      <c r="M58" s="88">
        <v>0</v>
      </c>
      <c r="N58" s="88">
        <v>0</v>
      </c>
      <c r="O58" s="469"/>
      <c r="P58" s="88">
        <v>3</v>
      </c>
      <c r="Q58" s="88">
        <v>3</v>
      </c>
      <c r="R58" s="88">
        <v>2</v>
      </c>
      <c r="S58" s="88">
        <v>2</v>
      </c>
      <c r="T58" s="88">
        <v>3</v>
      </c>
      <c r="U58" s="469"/>
      <c r="V58" s="88">
        <v>0</v>
      </c>
      <c r="W58" s="88">
        <v>3</v>
      </c>
      <c r="X58" s="88">
        <v>2</v>
      </c>
      <c r="Y58" s="88">
        <v>2</v>
      </c>
      <c r="Z58" s="88">
        <v>1</v>
      </c>
      <c r="AA58" s="88">
        <v>3</v>
      </c>
      <c r="AB58" s="88">
        <v>2</v>
      </c>
      <c r="AC58" s="88">
        <v>0</v>
      </c>
      <c r="AD58" s="88">
        <v>0</v>
      </c>
      <c r="AE58" s="88">
        <v>3</v>
      </c>
      <c r="AF58" s="86">
        <v>0</v>
      </c>
      <c r="AG58" s="469"/>
      <c r="AH58" s="85">
        <v>2</v>
      </c>
      <c r="AI58" s="88">
        <v>2</v>
      </c>
      <c r="AJ58" s="88">
        <v>0</v>
      </c>
      <c r="AK58" s="88">
        <v>0</v>
      </c>
      <c r="AL58" s="88">
        <v>0</v>
      </c>
      <c r="AM58" s="86">
        <v>0</v>
      </c>
      <c r="AN58" s="84">
        <v>0</v>
      </c>
      <c r="AO58" s="87">
        <v>0</v>
      </c>
      <c r="AP58" s="85">
        <v>0</v>
      </c>
      <c r="AQ58" s="88">
        <v>0</v>
      </c>
      <c r="AR58" s="88">
        <v>0</v>
      </c>
      <c r="AS58" s="84">
        <v>2</v>
      </c>
      <c r="AT58" s="88">
        <v>2</v>
      </c>
      <c r="AU58" s="86">
        <v>2</v>
      </c>
      <c r="AV58" s="469"/>
    </row>
    <row r="59" spans="1:48" ht="69.75" customHeight="1">
      <c r="A59" s="462">
        <f>'3. Characterization'!A59</f>
        <v>49</v>
      </c>
      <c r="B59" s="484" t="str">
        <f>'3. Characterization'!B59</f>
        <v>Intruder Sensors</v>
      </c>
      <c r="C59" s="485" t="str">
        <f>'3. Characterization'!C59</f>
        <v>Volume Sensors -- Motion Detectors</v>
      </c>
      <c r="D59" s="80" t="str">
        <f>'3. Characterization'!D59</f>
        <v>Dual-Technology
</v>
      </c>
      <c r="E59" s="469"/>
      <c r="F59" s="85">
        <v>2</v>
      </c>
      <c r="G59" s="88">
        <v>3</v>
      </c>
      <c r="H59" s="88">
        <v>0</v>
      </c>
      <c r="I59" s="88">
        <v>0</v>
      </c>
      <c r="J59" s="469"/>
      <c r="K59" s="88">
        <v>0</v>
      </c>
      <c r="L59" s="88">
        <v>2</v>
      </c>
      <c r="M59" s="88">
        <v>0</v>
      </c>
      <c r="N59" s="88">
        <v>0</v>
      </c>
      <c r="O59" s="469"/>
      <c r="P59" s="88">
        <v>3</v>
      </c>
      <c r="Q59" s="88">
        <v>3</v>
      </c>
      <c r="R59" s="88">
        <v>2</v>
      </c>
      <c r="S59" s="88">
        <v>2</v>
      </c>
      <c r="T59" s="88">
        <v>3</v>
      </c>
      <c r="U59" s="469"/>
      <c r="V59" s="88">
        <v>0</v>
      </c>
      <c r="W59" s="88">
        <v>3</v>
      </c>
      <c r="X59" s="88">
        <v>2</v>
      </c>
      <c r="Y59" s="88">
        <v>2</v>
      </c>
      <c r="Z59" s="88">
        <v>1</v>
      </c>
      <c r="AA59" s="88">
        <v>3</v>
      </c>
      <c r="AB59" s="88">
        <v>2</v>
      </c>
      <c r="AC59" s="88">
        <v>0</v>
      </c>
      <c r="AD59" s="88">
        <v>0</v>
      </c>
      <c r="AE59" s="88">
        <v>3</v>
      </c>
      <c r="AF59" s="86">
        <v>0</v>
      </c>
      <c r="AG59" s="469"/>
      <c r="AH59" s="85">
        <v>2</v>
      </c>
      <c r="AI59" s="88">
        <v>2</v>
      </c>
      <c r="AJ59" s="88">
        <v>0</v>
      </c>
      <c r="AK59" s="88">
        <v>0</v>
      </c>
      <c r="AL59" s="88">
        <v>0</v>
      </c>
      <c r="AM59" s="86">
        <v>0</v>
      </c>
      <c r="AN59" s="84">
        <v>0</v>
      </c>
      <c r="AO59" s="87">
        <v>0</v>
      </c>
      <c r="AP59" s="85">
        <v>0</v>
      </c>
      <c r="AQ59" s="88">
        <v>0</v>
      </c>
      <c r="AR59" s="88">
        <v>0</v>
      </c>
      <c r="AS59" s="84">
        <v>2</v>
      </c>
      <c r="AT59" s="88">
        <v>2</v>
      </c>
      <c r="AU59" s="86">
        <v>2</v>
      </c>
      <c r="AV59" s="469"/>
    </row>
    <row r="60" spans="1:48" ht="69.75" customHeight="1">
      <c r="A60" s="462">
        <f>'3. Characterization'!A60</f>
        <v>50</v>
      </c>
      <c r="B60" s="484" t="str">
        <f>'3. Characterization'!B60</f>
        <v>Intruder Sensors</v>
      </c>
      <c r="C60" s="485" t="str">
        <f>'3. Characterization'!C60</f>
        <v>Volume Sensors -- Motion Detectors</v>
      </c>
      <c r="D60" s="80" t="str">
        <f>'3. Characterization'!D60</f>
        <v>Video Motion Detection (VMD)</v>
      </c>
      <c r="E60" s="469"/>
      <c r="F60" s="85">
        <v>2</v>
      </c>
      <c r="G60" s="88">
        <v>3</v>
      </c>
      <c r="H60" s="88">
        <v>0</v>
      </c>
      <c r="I60" s="88">
        <v>0</v>
      </c>
      <c r="J60" s="469"/>
      <c r="K60" s="88">
        <v>0</v>
      </c>
      <c r="L60" s="88">
        <v>2</v>
      </c>
      <c r="M60" s="88">
        <v>0</v>
      </c>
      <c r="N60" s="88">
        <v>0</v>
      </c>
      <c r="O60" s="469"/>
      <c r="P60" s="88">
        <v>3</v>
      </c>
      <c r="Q60" s="88">
        <v>3</v>
      </c>
      <c r="R60" s="88">
        <v>2</v>
      </c>
      <c r="S60" s="88">
        <v>2</v>
      </c>
      <c r="T60" s="88">
        <v>3</v>
      </c>
      <c r="U60" s="469"/>
      <c r="V60" s="88">
        <v>0</v>
      </c>
      <c r="W60" s="88">
        <v>3</v>
      </c>
      <c r="X60" s="88">
        <v>2</v>
      </c>
      <c r="Y60" s="88">
        <v>2</v>
      </c>
      <c r="Z60" s="88">
        <v>1</v>
      </c>
      <c r="AA60" s="88">
        <v>3</v>
      </c>
      <c r="AB60" s="88">
        <v>2</v>
      </c>
      <c r="AC60" s="88">
        <v>0</v>
      </c>
      <c r="AD60" s="88">
        <v>0</v>
      </c>
      <c r="AE60" s="88">
        <v>3</v>
      </c>
      <c r="AF60" s="86">
        <v>0</v>
      </c>
      <c r="AG60" s="469"/>
      <c r="AH60" s="85">
        <v>2</v>
      </c>
      <c r="AI60" s="88">
        <v>2</v>
      </c>
      <c r="AJ60" s="88">
        <v>0</v>
      </c>
      <c r="AK60" s="88">
        <v>0</v>
      </c>
      <c r="AL60" s="88">
        <v>0</v>
      </c>
      <c r="AM60" s="86">
        <v>0</v>
      </c>
      <c r="AN60" s="84">
        <v>0</v>
      </c>
      <c r="AO60" s="87">
        <v>0</v>
      </c>
      <c r="AP60" s="85">
        <v>0</v>
      </c>
      <c r="AQ60" s="88">
        <v>0</v>
      </c>
      <c r="AR60" s="88">
        <v>0</v>
      </c>
      <c r="AS60" s="84">
        <v>2</v>
      </c>
      <c r="AT60" s="88">
        <v>2</v>
      </c>
      <c r="AU60" s="86">
        <v>2</v>
      </c>
      <c r="AV60" s="469"/>
    </row>
    <row r="61" spans="1:48" ht="69.75" customHeight="1">
      <c r="A61" s="462">
        <f>'3. Characterization'!A61</f>
        <v>51</v>
      </c>
      <c r="B61" s="484" t="str">
        <f>'3. Characterization'!B61</f>
        <v>Intruder Sensors</v>
      </c>
      <c r="C61" s="485" t="str">
        <f>'3. Characterization'!C61</f>
        <v>Volume Sensors -- Motion Detectors</v>
      </c>
      <c r="D61" s="80" t="str">
        <f>'3. Characterization'!D61</f>
        <v>Air Turbulence
(Acoustic Sensor  or RF)</v>
      </c>
      <c r="E61" s="469"/>
      <c r="F61" s="85">
        <v>2</v>
      </c>
      <c r="G61" s="88">
        <v>3</v>
      </c>
      <c r="H61" s="88">
        <v>0</v>
      </c>
      <c r="I61" s="88">
        <v>0</v>
      </c>
      <c r="J61" s="469"/>
      <c r="K61" s="88">
        <v>0</v>
      </c>
      <c r="L61" s="88">
        <v>2</v>
      </c>
      <c r="M61" s="88">
        <v>0</v>
      </c>
      <c r="N61" s="88">
        <v>0</v>
      </c>
      <c r="O61" s="469"/>
      <c r="P61" s="88">
        <v>3</v>
      </c>
      <c r="Q61" s="88">
        <v>3</v>
      </c>
      <c r="R61" s="88">
        <v>2</v>
      </c>
      <c r="S61" s="88">
        <v>2</v>
      </c>
      <c r="T61" s="88">
        <v>3</v>
      </c>
      <c r="U61" s="469"/>
      <c r="V61" s="88">
        <v>0</v>
      </c>
      <c r="W61" s="88">
        <v>3</v>
      </c>
      <c r="X61" s="88">
        <v>2</v>
      </c>
      <c r="Y61" s="88">
        <v>2</v>
      </c>
      <c r="Z61" s="88">
        <v>1</v>
      </c>
      <c r="AA61" s="88">
        <v>3</v>
      </c>
      <c r="AB61" s="88">
        <v>1</v>
      </c>
      <c r="AC61" s="88">
        <v>0</v>
      </c>
      <c r="AD61" s="88">
        <v>0</v>
      </c>
      <c r="AE61" s="88">
        <v>0</v>
      </c>
      <c r="AF61" s="86">
        <v>0</v>
      </c>
      <c r="AG61" s="469"/>
      <c r="AH61" s="85">
        <v>0</v>
      </c>
      <c r="AI61" s="88">
        <v>0</v>
      </c>
      <c r="AJ61" s="88">
        <v>0</v>
      </c>
      <c r="AK61" s="88">
        <v>0</v>
      </c>
      <c r="AL61" s="88">
        <v>0</v>
      </c>
      <c r="AM61" s="86">
        <v>3</v>
      </c>
      <c r="AN61" s="84">
        <v>0</v>
      </c>
      <c r="AO61" s="87">
        <v>0</v>
      </c>
      <c r="AP61" s="85">
        <v>0</v>
      </c>
      <c r="AQ61" s="88">
        <v>0</v>
      </c>
      <c r="AR61" s="88">
        <v>3</v>
      </c>
      <c r="AS61" s="84">
        <v>2</v>
      </c>
      <c r="AT61" s="88">
        <v>2</v>
      </c>
      <c r="AU61" s="86">
        <v>2</v>
      </c>
      <c r="AV61" s="469"/>
    </row>
    <row r="62" spans="1:48" ht="69.75" customHeight="1">
      <c r="A62" s="462">
        <f>'3. Characterization'!A62</f>
        <v>52</v>
      </c>
      <c r="B62" s="484" t="str">
        <f>'3. Characterization'!B62</f>
        <v>Intruder Sensors</v>
      </c>
      <c r="C62" s="485" t="str">
        <f>'3. Characterization'!C62</f>
        <v>Buried 
(in ground)</v>
      </c>
      <c r="D62" s="80" t="str">
        <f>'3. Characterization'!D62</f>
        <v>Balanced Pressure Buried Tube/pipe</v>
      </c>
      <c r="E62" s="469"/>
      <c r="F62" s="85">
        <v>2</v>
      </c>
      <c r="G62" s="88">
        <v>3</v>
      </c>
      <c r="H62" s="88">
        <v>0</v>
      </c>
      <c r="I62" s="88">
        <v>0</v>
      </c>
      <c r="J62" s="469"/>
      <c r="K62" s="88">
        <v>0</v>
      </c>
      <c r="L62" s="88">
        <v>2</v>
      </c>
      <c r="M62" s="88">
        <v>0</v>
      </c>
      <c r="N62" s="88">
        <v>0</v>
      </c>
      <c r="O62" s="469"/>
      <c r="P62" s="88">
        <v>3</v>
      </c>
      <c r="Q62" s="88">
        <v>3</v>
      </c>
      <c r="R62" s="88">
        <v>2</v>
      </c>
      <c r="S62" s="88">
        <v>2</v>
      </c>
      <c r="T62" s="88">
        <v>3</v>
      </c>
      <c r="U62" s="469"/>
      <c r="V62" s="88">
        <v>0</v>
      </c>
      <c r="W62" s="88">
        <v>3</v>
      </c>
      <c r="X62" s="88">
        <v>1</v>
      </c>
      <c r="Y62" s="88">
        <v>1</v>
      </c>
      <c r="Z62" s="88">
        <v>0</v>
      </c>
      <c r="AA62" s="88">
        <v>3</v>
      </c>
      <c r="AB62" s="88">
        <v>2</v>
      </c>
      <c r="AC62" s="88">
        <v>0</v>
      </c>
      <c r="AD62" s="88">
        <v>0</v>
      </c>
      <c r="AE62" s="88">
        <v>0</v>
      </c>
      <c r="AF62" s="86">
        <v>0</v>
      </c>
      <c r="AG62" s="469"/>
      <c r="AH62" s="85">
        <v>2</v>
      </c>
      <c r="AI62" s="88">
        <v>2</v>
      </c>
      <c r="AJ62" s="88">
        <v>0</v>
      </c>
      <c r="AK62" s="88">
        <v>0</v>
      </c>
      <c r="AL62" s="88">
        <v>0</v>
      </c>
      <c r="AM62" s="86">
        <v>0</v>
      </c>
      <c r="AN62" s="84">
        <v>0</v>
      </c>
      <c r="AO62" s="87">
        <v>0</v>
      </c>
      <c r="AP62" s="85">
        <v>0</v>
      </c>
      <c r="AQ62" s="88">
        <v>0</v>
      </c>
      <c r="AR62" s="88">
        <v>0</v>
      </c>
      <c r="AS62" s="84">
        <v>2</v>
      </c>
      <c r="AT62" s="88">
        <v>2</v>
      </c>
      <c r="AU62" s="86">
        <v>2</v>
      </c>
      <c r="AV62" s="469"/>
    </row>
    <row r="63" spans="1:48" ht="69.75" customHeight="1">
      <c r="A63" s="462">
        <f>'3. Characterization'!A63</f>
        <v>53</v>
      </c>
      <c r="B63" s="484" t="str">
        <f>'3. Characterization'!B63</f>
        <v>Intruder Sensors</v>
      </c>
      <c r="C63" s="485" t="str">
        <f>'3. Characterization'!C63</f>
        <v>Buried 
(in ground)</v>
      </c>
      <c r="D63" s="80" t="str">
        <f>'3. Characterization'!D63</f>
        <v>Buried Geophone</v>
      </c>
      <c r="E63" s="469"/>
      <c r="F63" s="85">
        <v>2</v>
      </c>
      <c r="G63" s="88">
        <v>3</v>
      </c>
      <c r="H63" s="88">
        <v>0</v>
      </c>
      <c r="I63" s="88">
        <v>0</v>
      </c>
      <c r="J63" s="469"/>
      <c r="K63" s="88">
        <v>0</v>
      </c>
      <c r="L63" s="88">
        <v>2</v>
      </c>
      <c r="M63" s="88">
        <v>0</v>
      </c>
      <c r="N63" s="88">
        <v>0</v>
      </c>
      <c r="O63" s="469"/>
      <c r="P63" s="88">
        <v>3</v>
      </c>
      <c r="Q63" s="88">
        <v>3</v>
      </c>
      <c r="R63" s="88">
        <v>2</v>
      </c>
      <c r="S63" s="88">
        <v>2</v>
      </c>
      <c r="T63" s="88">
        <v>3</v>
      </c>
      <c r="U63" s="469"/>
      <c r="V63" s="88">
        <v>0</v>
      </c>
      <c r="W63" s="88">
        <v>3</v>
      </c>
      <c r="X63" s="88">
        <v>1</v>
      </c>
      <c r="Y63" s="88">
        <v>1</v>
      </c>
      <c r="Z63" s="88">
        <v>0</v>
      </c>
      <c r="AA63" s="88">
        <v>3</v>
      </c>
      <c r="AB63" s="88">
        <v>2</v>
      </c>
      <c r="AC63" s="88">
        <v>0</v>
      </c>
      <c r="AD63" s="88">
        <v>0</v>
      </c>
      <c r="AE63" s="88">
        <v>0</v>
      </c>
      <c r="AF63" s="86">
        <v>0</v>
      </c>
      <c r="AG63" s="469"/>
      <c r="AH63" s="85">
        <v>2</v>
      </c>
      <c r="AI63" s="88">
        <v>2</v>
      </c>
      <c r="AJ63" s="88">
        <v>0</v>
      </c>
      <c r="AK63" s="88">
        <v>0</v>
      </c>
      <c r="AL63" s="88">
        <v>0</v>
      </c>
      <c r="AM63" s="86">
        <v>0</v>
      </c>
      <c r="AN63" s="84">
        <v>0</v>
      </c>
      <c r="AO63" s="87">
        <v>0</v>
      </c>
      <c r="AP63" s="85">
        <v>0</v>
      </c>
      <c r="AQ63" s="88">
        <v>0</v>
      </c>
      <c r="AR63" s="88">
        <v>0</v>
      </c>
      <c r="AS63" s="84">
        <v>2</v>
      </c>
      <c r="AT63" s="88">
        <v>2</v>
      </c>
      <c r="AU63" s="86">
        <v>2</v>
      </c>
      <c r="AV63" s="469"/>
    </row>
    <row r="64" spans="1:48" ht="69.75" customHeight="1">
      <c r="A64" s="462">
        <f>'3. Characterization'!A64</f>
        <v>54</v>
      </c>
      <c r="B64" s="484" t="str">
        <f>'3. Characterization'!B64</f>
        <v>Intruder Sensors</v>
      </c>
      <c r="C64" s="485" t="str">
        <f>'3. Characterization'!C64</f>
        <v>Buried 
(in ground)</v>
      </c>
      <c r="D64" s="80" t="str">
        <f>'3. Characterization'!D64</f>
        <v>Fiber Optic</v>
      </c>
      <c r="E64" s="469"/>
      <c r="F64" s="85">
        <v>2</v>
      </c>
      <c r="G64" s="88">
        <v>3</v>
      </c>
      <c r="H64" s="88">
        <v>0</v>
      </c>
      <c r="I64" s="88">
        <v>0</v>
      </c>
      <c r="J64" s="469"/>
      <c r="K64" s="88">
        <v>0</v>
      </c>
      <c r="L64" s="88">
        <v>2</v>
      </c>
      <c r="M64" s="88">
        <v>0</v>
      </c>
      <c r="N64" s="88">
        <v>0</v>
      </c>
      <c r="O64" s="469"/>
      <c r="P64" s="88">
        <v>3</v>
      </c>
      <c r="Q64" s="88">
        <v>3</v>
      </c>
      <c r="R64" s="88">
        <v>2</v>
      </c>
      <c r="S64" s="88">
        <v>2</v>
      </c>
      <c r="T64" s="88">
        <v>3</v>
      </c>
      <c r="U64" s="469"/>
      <c r="V64" s="88">
        <v>0</v>
      </c>
      <c r="W64" s="88">
        <v>3</v>
      </c>
      <c r="X64" s="88">
        <v>1</v>
      </c>
      <c r="Y64" s="88">
        <v>1</v>
      </c>
      <c r="Z64" s="88">
        <v>0</v>
      </c>
      <c r="AA64" s="88">
        <v>3</v>
      </c>
      <c r="AB64" s="88">
        <v>2</v>
      </c>
      <c r="AC64" s="88">
        <v>0</v>
      </c>
      <c r="AD64" s="88">
        <v>0</v>
      </c>
      <c r="AE64" s="88">
        <v>0</v>
      </c>
      <c r="AF64" s="86">
        <v>0</v>
      </c>
      <c r="AG64" s="469"/>
      <c r="AH64" s="85">
        <v>2</v>
      </c>
      <c r="AI64" s="88">
        <v>2</v>
      </c>
      <c r="AJ64" s="88">
        <v>0</v>
      </c>
      <c r="AK64" s="88">
        <v>0</v>
      </c>
      <c r="AL64" s="88">
        <v>0</v>
      </c>
      <c r="AM64" s="86">
        <v>0</v>
      </c>
      <c r="AN64" s="84">
        <v>0</v>
      </c>
      <c r="AO64" s="87">
        <v>0</v>
      </c>
      <c r="AP64" s="85">
        <v>0</v>
      </c>
      <c r="AQ64" s="88">
        <v>0</v>
      </c>
      <c r="AR64" s="88">
        <v>0</v>
      </c>
      <c r="AS64" s="84">
        <v>2</v>
      </c>
      <c r="AT64" s="88">
        <v>2</v>
      </c>
      <c r="AU64" s="86">
        <v>2</v>
      </c>
      <c r="AV64" s="469"/>
    </row>
    <row r="65" spans="1:48" ht="69.75" customHeight="1">
      <c r="A65" s="462">
        <f>'3. Characterization'!A65</f>
        <v>55</v>
      </c>
      <c r="B65" s="484" t="str">
        <f>'3. Characterization'!B65</f>
        <v>Intruder Sensors</v>
      </c>
      <c r="C65" s="485" t="str">
        <f>'3. Characterization'!C65</f>
        <v>Buried 
(in ground)</v>
      </c>
      <c r="D65" s="80" t="str">
        <f>'3. Characterization'!D65</f>
        <v>Coaxial Cable =
Ported Coax Line =
Capacitive Cable</v>
      </c>
      <c r="E65" s="469"/>
      <c r="F65" s="85">
        <v>2</v>
      </c>
      <c r="G65" s="88">
        <v>3</v>
      </c>
      <c r="H65" s="88">
        <v>0</v>
      </c>
      <c r="I65" s="88">
        <v>0</v>
      </c>
      <c r="J65" s="469"/>
      <c r="K65" s="88">
        <v>0</v>
      </c>
      <c r="L65" s="88">
        <v>2</v>
      </c>
      <c r="M65" s="88">
        <v>0</v>
      </c>
      <c r="N65" s="88">
        <v>0</v>
      </c>
      <c r="O65" s="469"/>
      <c r="P65" s="88">
        <v>3</v>
      </c>
      <c r="Q65" s="88">
        <v>3</v>
      </c>
      <c r="R65" s="88">
        <v>2</v>
      </c>
      <c r="S65" s="88">
        <v>2</v>
      </c>
      <c r="T65" s="88">
        <v>3</v>
      </c>
      <c r="U65" s="469"/>
      <c r="V65" s="88">
        <v>0</v>
      </c>
      <c r="W65" s="88">
        <v>3</v>
      </c>
      <c r="X65" s="88">
        <v>1</v>
      </c>
      <c r="Y65" s="88">
        <v>1</v>
      </c>
      <c r="Z65" s="88">
        <v>0</v>
      </c>
      <c r="AA65" s="88">
        <v>3</v>
      </c>
      <c r="AB65" s="88">
        <v>2</v>
      </c>
      <c r="AC65" s="88">
        <v>0</v>
      </c>
      <c r="AD65" s="88">
        <v>0</v>
      </c>
      <c r="AE65" s="88">
        <v>0</v>
      </c>
      <c r="AF65" s="86">
        <v>0</v>
      </c>
      <c r="AG65" s="469"/>
      <c r="AH65" s="85">
        <v>2</v>
      </c>
      <c r="AI65" s="88">
        <v>2</v>
      </c>
      <c r="AJ65" s="88">
        <v>0</v>
      </c>
      <c r="AK65" s="88">
        <v>0</v>
      </c>
      <c r="AL65" s="88">
        <v>0</v>
      </c>
      <c r="AM65" s="86">
        <v>0</v>
      </c>
      <c r="AN65" s="84">
        <v>0</v>
      </c>
      <c r="AO65" s="87">
        <v>0</v>
      </c>
      <c r="AP65" s="85">
        <v>0</v>
      </c>
      <c r="AQ65" s="88">
        <v>0</v>
      </c>
      <c r="AR65" s="88">
        <v>0</v>
      </c>
      <c r="AS65" s="84">
        <v>2</v>
      </c>
      <c r="AT65" s="88">
        <v>2</v>
      </c>
      <c r="AU65" s="86">
        <v>2</v>
      </c>
      <c r="AV65" s="469"/>
    </row>
    <row r="66" spans="1:48" ht="69.75" customHeight="1">
      <c r="A66" s="463">
        <f>'3. Characterization'!A66</f>
        <v>56</v>
      </c>
      <c r="B66" s="486" t="str">
        <f>'3. Characterization'!B66</f>
        <v>Monitoring Technology
</v>
      </c>
      <c r="C66" s="244" t="str">
        <f>'3. Characterization'!C66</f>
        <v>Lighting
</v>
      </c>
      <c r="D66" s="100" t="str">
        <f>'3. Characterization'!D66</f>
        <v>Spot/ Zone Lighting
</v>
      </c>
      <c r="E66" s="469"/>
      <c r="F66" s="103">
        <v>1</v>
      </c>
      <c r="G66" s="106">
        <v>2</v>
      </c>
      <c r="H66" s="106">
        <v>0</v>
      </c>
      <c r="I66" s="106">
        <v>0</v>
      </c>
      <c r="J66" s="469"/>
      <c r="K66" s="106">
        <v>1</v>
      </c>
      <c r="L66" s="106">
        <v>2</v>
      </c>
      <c r="M66" s="106">
        <v>1</v>
      </c>
      <c r="N66" s="106">
        <v>0</v>
      </c>
      <c r="O66" s="469"/>
      <c r="P66" s="106">
        <v>1</v>
      </c>
      <c r="Q66" s="106">
        <v>1</v>
      </c>
      <c r="R66" s="106">
        <v>1</v>
      </c>
      <c r="S66" s="106">
        <v>1</v>
      </c>
      <c r="T66" s="106">
        <v>3</v>
      </c>
      <c r="U66" s="469"/>
      <c r="V66" s="106">
        <v>2</v>
      </c>
      <c r="W66" s="106">
        <v>3</v>
      </c>
      <c r="X66" s="106">
        <v>3</v>
      </c>
      <c r="Y66" s="106">
        <v>3</v>
      </c>
      <c r="Z66" s="106">
        <v>3</v>
      </c>
      <c r="AA66" s="106">
        <v>3</v>
      </c>
      <c r="AB66" s="106">
        <v>3</v>
      </c>
      <c r="AC66" s="106">
        <v>3</v>
      </c>
      <c r="AD66" s="106">
        <v>3</v>
      </c>
      <c r="AE66" s="106">
        <v>3</v>
      </c>
      <c r="AF66" s="104">
        <v>0</v>
      </c>
      <c r="AG66" s="469"/>
      <c r="AH66" s="103">
        <v>1</v>
      </c>
      <c r="AI66" s="106">
        <v>1</v>
      </c>
      <c r="AJ66" s="106">
        <v>0</v>
      </c>
      <c r="AK66" s="106">
        <v>0</v>
      </c>
      <c r="AL66" s="106">
        <v>0</v>
      </c>
      <c r="AM66" s="104">
        <v>0</v>
      </c>
      <c r="AN66" s="102">
        <v>1</v>
      </c>
      <c r="AO66" s="105">
        <v>1</v>
      </c>
      <c r="AP66" s="103">
        <v>1</v>
      </c>
      <c r="AQ66" s="106">
        <v>0</v>
      </c>
      <c r="AR66" s="106">
        <v>0</v>
      </c>
      <c r="AS66" s="107">
        <v>1</v>
      </c>
      <c r="AT66" s="108">
        <v>1</v>
      </c>
      <c r="AU66" s="138">
        <v>1</v>
      </c>
      <c r="AV66" s="469"/>
    </row>
    <row r="67" spans="1:48" ht="69.75" customHeight="1">
      <c r="A67" s="463">
        <f>'3. Characterization'!A67</f>
        <v>57</v>
      </c>
      <c r="B67" s="486" t="str">
        <f>'3. Characterization'!B67</f>
        <v>Monitoring Technology
</v>
      </c>
      <c r="C67" s="244" t="str">
        <f>'3. Characterization'!C67</f>
        <v>Lighting
</v>
      </c>
      <c r="D67" s="100" t="str">
        <f>'3. Characterization'!D67</f>
        <v>Wide-Area Lighting
</v>
      </c>
      <c r="E67" s="469"/>
      <c r="F67" s="103">
        <v>1</v>
      </c>
      <c r="G67" s="106">
        <v>2</v>
      </c>
      <c r="H67" s="106">
        <v>0</v>
      </c>
      <c r="I67" s="106">
        <v>0</v>
      </c>
      <c r="J67" s="469"/>
      <c r="K67" s="106">
        <v>1</v>
      </c>
      <c r="L67" s="106">
        <v>2</v>
      </c>
      <c r="M67" s="106">
        <v>1</v>
      </c>
      <c r="N67" s="106">
        <v>0</v>
      </c>
      <c r="O67" s="469"/>
      <c r="P67" s="106">
        <v>1</v>
      </c>
      <c r="Q67" s="106">
        <v>1</v>
      </c>
      <c r="R67" s="106">
        <v>1</v>
      </c>
      <c r="S67" s="106">
        <v>1</v>
      </c>
      <c r="T67" s="106">
        <v>3</v>
      </c>
      <c r="U67" s="469"/>
      <c r="V67" s="106">
        <v>2</v>
      </c>
      <c r="W67" s="106">
        <v>3</v>
      </c>
      <c r="X67" s="106">
        <v>3</v>
      </c>
      <c r="Y67" s="106">
        <v>3</v>
      </c>
      <c r="Z67" s="106">
        <v>3</v>
      </c>
      <c r="AA67" s="106">
        <v>3</v>
      </c>
      <c r="AB67" s="106">
        <v>3</v>
      </c>
      <c r="AC67" s="106">
        <v>3</v>
      </c>
      <c r="AD67" s="106">
        <v>3</v>
      </c>
      <c r="AE67" s="106">
        <v>3</v>
      </c>
      <c r="AF67" s="104">
        <v>0</v>
      </c>
      <c r="AG67" s="469"/>
      <c r="AH67" s="103">
        <v>1</v>
      </c>
      <c r="AI67" s="106">
        <v>1</v>
      </c>
      <c r="AJ67" s="106">
        <v>0</v>
      </c>
      <c r="AK67" s="106">
        <v>0</v>
      </c>
      <c r="AL67" s="106">
        <v>0</v>
      </c>
      <c r="AM67" s="104">
        <v>0</v>
      </c>
      <c r="AN67" s="102">
        <v>1</v>
      </c>
      <c r="AO67" s="105">
        <v>1</v>
      </c>
      <c r="AP67" s="103">
        <v>1</v>
      </c>
      <c r="AQ67" s="106">
        <v>0</v>
      </c>
      <c r="AR67" s="106">
        <v>0</v>
      </c>
      <c r="AS67" s="107">
        <v>1</v>
      </c>
      <c r="AT67" s="108">
        <v>1</v>
      </c>
      <c r="AU67" s="138">
        <v>1</v>
      </c>
      <c r="AV67" s="469"/>
    </row>
    <row r="68" spans="1:48" ht="69.75" customHeight="1">
      <c r="A68" s="463">
        <f>'3. Characterization'!A68</f>
        <v>58</v>
      </c>
      <c r="B68" s="486" t="str">
        <f>'3. Characterization'!B68</f>
        <v>Monitoring Technology
</v>
      </c>
      <c r="C68" s="244" t="str">
        <f>'3. Characterization'!C68</f>
        <v>Lighting
</v>
      </c>
      <c r="D68" s="100" t="str">
        <f>'3. Characterization'!D68</f>
        <v>Infrared (IR) lights</v>
      </c>
      <c r="E68" s="469"/>
      <c r="F68" s="103">
        <v>1</v>
      </c>
      <c r="G68" s="106">
        <v>2</v>
      </c>
      <c r="H68" s="106">
        <v>0</v>
      </c>
      <c r="I68" s="106">
        <v>0</v>
      </c>
      <c r="J68" s="469"/>
      <c r="K68" s="106">
        <v>1</v>
      </c>
      <c r="L68" s="106">
        <v>2</v>
      </c>
      <c r="M68" s="106">
        <v>1</v>
      </c>
      <c r="N68" s="106">
        <v>0</v>
      </c>
      <c r="O68" s="469"/>
      <c r="P68" s="106">
        <v>1</v>
      </c>
      <c r="Q68" s="106">
        <v>1</v>
      </c>
      <c r="R68" s="106">
        <v>1</v>
      </c>
      <c r="S68" s="106">
        <v>1</v>
      </c>
      <c r="T68" s="106">
        <v>3</v>
      </c>
      <c r="U68" s="469"/>
      <c r="V68" s="106">
        <v>2</v>
      </c>
      <c r="W68" s="106">
        <v>3</v>
      </c>
      <c r="X68" s="106">
        <v>3</v>
      </c>
      <c r="Y68" s="106">
        <v>3</v>
      </c>
      <c r="Z68" s="106">
        <v>3</v>
      </c>
      <c r="AA68" s="106">
        <v>3</v>
      </c>
      <c r="AB68" s="106">
        <v>3</v>
      </c>
      <c r="AC68" s="106">
        <v>3</v>
      </c>
      <c r="AD68" s="106">
        <v>3</v>
      </c>
      <c r="AE68" s="106">
        <v>3</v>
      </c>
      <c r="AF68" s="104">
        <v>0</v>
      </c>
      <c r="AG68" s="469"/>
      <c r="AH68" s="103">
        <v>1</v>
      </c>
      <c r="AI68" s="106">
        <v>1</v>
      </c>
      <c r="AJ68" s="106">
        <v>0</v>
      </c>
      <c r="AK68" s="106">
        <v>0</v>
      </c>
      <c r="AL68" s="106">
        <v>0</v>
      </c>
      <c r="AM68" s="104">
        <v>0</v>
      </c>
      <c r="AN68" s="102">
        <v>1</v>
      </c>
      <c r="AO68" s="105">
        <v>1</v>
      </c>
      <c r="AP68" s="103">
        <v>1</v>
      </c>
      <c r="AQ68" s="106">
        <v>0</v>
      </c>
      <c r="AR68" s="106">
        <v>0</v>
      </c>
      <c r="AS68" s="107">
        <v>1</v>
      </c>
      <c r="AT68" s="108">
        <v>1</v>
      </c>
      <c r="AU68" s="138">
        <v>1</v>
      </c>
      <c r="AV68" s="469"/>
    </row>
    <row r="69" spans="1:48" ht="69.75" customHeight="1">
      <c r="A69" s="463">
        <f>'3. Characterization'!A69</f>
        <v>59</v>
      </c>
      <c r="B69" s="486" t="str">
        <f>'3. Characterization'!B69</f>
        <v>Monitoring Technology
</v>
      </c>
      <c r="C69" s="244" t="str">
        <f>'3. Characterization'!C69</f>
        <v>CCTV / Video Camera
</v>
      </c>
      <c r="D69" s="100" t="str">
        <f>'3. Characterization'!D69</f>
        <v>Black &amp; white
(Low Light Levels)</v>
      </c>
      <c r="E69" s="469"/>
      <c r="F69" s="103">
        <v>1</v>
      </c>
      <c r="G69" s="106">
        <v>3</v>
      </c>
      <c r="H69" s="106">
        <v>0</v>
      </c>
      <c r="I69" s="106">
        <v>0</v>
      </c>
      <c r="J69" s="469"/>
      <c r="K69" s="106">
        <v>1</v>
      </c>
      <c r="L69" s="106">
        <v>3</v>
      </c>
      <c r="M69" s="106">
        <v>1</v>
      </c>
      <c r="N69" s="106">
        <v>0</v>
      </c>
      <c r="O69" s="469"/>
      <c r="P69" s="106">
        <v>3</v>
      </c>
      <c r="Q69" s="106">
        <v>3</v>
      </c>
      <c r="R69" s="106">
        <v>3</v>
      </c>
      <c r="S69" s="106">
        <v>3</v>
      </c>
      <c r="T69" s="106">
        <v>3</v>
      </c>
      <c r="U69" s="469"/>
      <c r="V69" s="106">
        <v>2</v>
      </c>
      <c r="W69" s="106">
        <v>3</v>
      </c>
      <c r="X69" s="106">
        <v>3</v>
      </c>
      <c r="Y69" s="106">
        <v>3</v>
      </c>
      <c r="Z69" s="106">
        <v>3</v>
      </c>
      <c r="AA69" s="106">
        <v>3</v>
      </c>
      <c r="AB69" s="106">
        <v>3</v>
      </c>
      <c r="AC69" s="106">
        <v>3</v>
      </c>
      <c r="AD69" s="106">
        <v>3</v>
      </c>
      <c r="AE69" s="106">
        <v>3</v>
      </c>
      <c r="AF69" s="104">
        <v>0</v>
      </c>
      <c r="AG69" s="469"/>
      <c r="AH69" s="103">
        <v>3</v>
      </c>
      <c r="AI69" s="106">
        <v>3</v>
      </c>
      <c r="AJ69" s="106">
        <v>0</v>
      </c>
      <c r="AK69" s="106">
        <v>0</v>
      </c>
      <c r="AL69" s="106">
        <v>0</v>
      </c>
      <c r="AM69" s="106">
        <v>0</v>
      </c>
      <c r="AN69" s="102">
        <v>3</v>
      </c>
      <c r="AO69" s="105">
        <v>3</v>
      </c>
      <c r="AP69" s="103">
        <v>3</v>
      </c>
      <c r="AQ69" s="106">
        <v>0</v>
      </c>
      <c r="AR69" s="106">
        <v>0</v>
      </c>
      <c r="AS69" s="102">
        <v>3</v>
      </c>
      <c r="AT69" s="106">
        <v>3</v>
      </c>
      <c r="AU69" s="104">
        <v>3</v>
      </c>
      <c r="AV69" s="469"/>
    </row>
    <row r="70" spans="1:48" ht="69.75" customHeight="1">
      <c r="A70" s="463">
        <f>'3. Characterization'!A70</f>
        <v>60</v>
      </c>
      <c r="B70" s="486" t="str">
        <f>'3. Characterization'!B70</f>
        <v>Monitoring Technology
</v>
      </c>
      <c r="C70" s="244" t="str">
        <f>'3. Characterization'!C70</f>
        <v>CCTV / Video Camera
</v>
      </c>
      <c r="D70" s="100" t="str">
        <f>'3. Characterization'!D70</f>
        <v>Color
</v>
      </c>
      <c r="E70" s="469"/>
      <c r="F70" s="103">
        <v>1</v>
      </c>
      <c r="G70" s="106">
        <v>3</v>
      </c>
      <c r="H70" s="106">
        <v>0</v>
      </c>
      <c r="I70" s="106">
        <v>0</v>
      </c>
      <c r="J70" s="469"/>
      <c r="K70" s="106">
        <v>1</v>
      </c>
      <c r="L70" s="106">
        <v>3</v>
      </c>
      <c r="M70" s="106">
        <v>1</v>
      </c>
      <c r="N70" s="106">
        <v>0</v>
      </c>
      <c r="O70" s="469"/>
      <c r="P70" s="106">
        <v>3</v>
      </c>
      <c r="Q70" s="106">
        <v>3</v>
      </c>
      <c r="R70" s="106">
        <v>3</v>
      </c>
      <c r="S70" s="106">
        <v>3</v>
      </c>
      <c r="T70" s="106">
        <v>3</v>
      </c>
      <c r="U70" s="469"/>
      <c r="V70" s="106">
        <v>2</v>
      </c>
      <c r="W70" s="106">
        <v>3</v>
      </c>
      <c r="X70" s="106">
        <v>3</v>
      </c>
      <c r="Y70" s="106">
        <v>3</v>
      </c>
      <c r="Z70" s="106">
        <v>3</v>
      </c>
      <c r="AA70" s="106">
        <v>3</v>
      </c>
      <c r="AB70" s="106">
        <v>3</v>
      </c>
      <c r="AC70" s="106">
        <v>3</v>
      </c>
      <c r="AD70" s="106">
        <v>3</v>
      </c>
      <c r="AE70" s="106">
        <v>3</v>
      </c>
      <c r="AF70" s="104">
        <v>0</v>
      </c>
      <c r="AG70" s="469"/>
      <c r="AH70" s="103">
        <v>3</v>
      </c>
      <c r="AI70" s="106">
        <v>3</v>
      </c>
      <c r="AJ70" s="106">
        <v>0</v>
      </c>
      <c r="AK70" s="106">
        <v>0</v>
      </c>
      <c r="AL70" s="106">
        <v>0</v>
      </c>
      <c r="AM70" s="106">
        <v>0</v>
      </c>
      <c r="AN70" s="102">
        <v>3</v>
      </c>
      <c r="AO70" s="105">
        <v>3</v>
      </c>
      <c r="AP70" s="103">
        <v>3</v>
      </c>
      <c r="AQ70" s="106">
        <v>0</v>
      </c>
      <c r="AR70" s="106">
        <v>0</v>
      </c>
      <c r="AS70" s="102">
        <v>3</v>
      </c>
      <c r="AT70" s="106">
        <v>3</v>
      </c>
      <c r="AU70" s="104">
        <v>3</v>
      </c>
      <c r="AV70" s="469"/>
    </row>
    <row r="71" spans="1:48" ht="69.75" customHeight="1">
      <c r="A71" s="463">
        <f>'3. Characterization'!A71</f>
        <v>61</v>
      </c>
      <c r="B71" s="486" t="str">
        <f>'3. Characterization'!B71</f>
        <v>Monitoring Technology
</v>
      </c>
      <c r="C71" s="244" t="str">
        <f>'3. Characterization'!C71</f>
        <v>CCTV / Video Camera
</v>
      </c>
      <c r="D71" s="100" t="str">
        <f>'3. Characterization'!D71</f>
        <v>Convertible
(B&amp;W and Color)</v>
      </c>
      <c r="E71" s="469"/>
      <c r="F71" s="103">
        <v>1</v>
      </c>
      <c r="G71" s="106">
        <v>3</v>
      </c>
      <c r="H71" s="106">
        <v>0</v>
      </c>
      <c r="I71" s="106">
        <v>0</v>
      </c>
      <c r="J71" s="469"/>
      <c r="K71" s="106">
        <v>1</v>
      </c>
      <c r="L71" s="106">
        <v>3</v>
      </c>
      <c r="M71" s="106">
        <v>1</v>
      </c>
      <c r="N71" s="106">
        <v>0</v>
      </c>
      <c r="O71" s="469"/>
      <c r="P71" s="106">
        <v>3</v>
      </c>
      <c r="Q71" s="106">
        <v>3</v>
      </c>
      <c r="R71" s="106">
        <v>3</v>
      </c>
      <c r="S71" s="106">
        <v>3</v>
      </c>
      <c r="T71" s="106">
        <v>3</v>
      </c>
      <c r="U71" s="469"/>
      <c r="V71" s="106">
        <v>2</v>
      </c>
      <c r="W71" s="106">
        <v>3</v>
      </c>
      <c r="X71" s="106">
        <v>3</v>
      </c>
      <c r="Y71" s="106">
        <v>3</v>
      </c>
      <c r="Z71" s="106">
        <v>3</v>
      </c>
      <c r="AA71" s="106">
        <v>3</v>
      </c>
      <c r="AB71" s="106">
        <v>3</v>
      </c>
      <c r="AC71" s="106">
        <v>3</v>
      </c>
      <c r="AD71" s="106">
        <v>3</v>
      </c>
      <c r="AE71" s="106">
        <v>3</v>
      </c>
      <c r="AF71" s="104">
        <v>0</v>
      </c>
      <c r="AG71" s="469"/>
      <c r="AH71" s="103">
        <v>3</v>
      </c>
      <c r="AI71" s="106">
        <v>3</v>
      </c>
      <c r="AJ71" s="106">
        <v>0</v>
      </c>
      <c r="AK71" s="106">
        <v>0</v>
      </c>
      <c r="AL71" s="106">
        <v>0</v>
      </c>
      <c r="AM71" s="106">
        <v>0</v>
      </c>
      <c r="AN71" s="102">
        <v>3</v>
      </c>
      <c r="AO71" s="105">
        <v>3</v>
      </c>
      <c r="AP71" s="103">
        <v>3</v>
      </c>
      <c r="AQ71" s="106">
        <v>0</v>
      </c>
      <c r="AR71" s="106">
        <v>0</v>
      </c>
      <c r="AS71" s="102">
        <v>3</v>
      </c>
      <c r="AT71" s="106">
        <v>3</v>
      </c>
      <c r="AU71" s="104">
        <v>3</v>
      </c>
      <c r="AV71" s="469"/>
    </row>
    <row r="72" spans="1:48" ht="69.75" customHeight="1">
      <c r="A72" s="463">
        <f>'3. Characterization'!A72</f>
        <v>62</v>
      </c>
      <c r="B72" s="486" t="str">
        <f>'3. Characterization'!B72</f>
        <v>Monitoring Technology
</v>
      </c>
      <c r="C72" s="244" t="str">
        <f>'3. Characterization'!C72</f>
        <v>CCTV / Video Recorder</v>
      </c>
      <c r="D72" s="100" t="str">
        <f>'3. Characterization'!D72</f>
        <v>Analog / VHS</v>
      </c>
      <c r="E72" s="469"/>
      <c r="F72" s="103">
        <v>1</v>
      </c>
      <c r="G72" s="106">
        <v>3</v>
      </c>
      <c r="H72" s="106">
        <v>0</v>
      </c>
      <c r="I72" s="106">
        <v>0</v>
      </c>
      <c r="J72" s="469"/>
      <c r="K72" s="106">
        <v>1</v>
      </c>
      <c r="L72" s="106">
        <v>3</v>
      </c>
      <c r="M72" s="106">
        <v>1</v>
      </c>
      <c r="N72" s="106">
        <v>0</v>
      </c>
      <c r="O72" s="469"/>
      <c r="P72" s="106">
        <v>3</v>
      </c>
      <c r="Q72" s="106">
        <v>3</v>
      </c>
      <c r="R72" s="106">
        <v>3</v>
      </c>
      <c r="S72" s="106">
        <v>3</v>
      </c>
      <c r="T72" s="106">
        <v>3</v>
      </c>
      <c r="U72" s="469"/>
      <c r="V72" s="106">
        <v>2</v>
      </c>
      <c r="W72" s="106">
        <v>3</v>
      </c>
      <c r="X72" s="106">
        <v>3</v>
      </c>
      <c r="Y72" s="106">
        <v>3</v>
      </c>
      <c r="Z72" s="106">
        <v>3</v>
      </c>
      <c r="AA72" s="106">
        <v>3</v>
      </c>
      <c r="AB72" s="106">
        <v>3</v>
      </c>
      <c r="AC72" s="106">
        <v>3</v>
      </c>
      <c r="AD72" s="106">
        <v>3</v>
      </c>
      <c r="AE72" s="106">
        <v>3</v>
      </c>
      <c r="AF72" s="104">
        <v>0</v>
      </c>
      <c r="AG72" s="469"/>
      <c r="AH72" s="103">
        <v>3</v>
      </c>
      <c r="AI72" s="106">
        <v>3</v>
      </c>
      <c r="AJ72" s="106">
        <v>0</v>
      </c>
      <c r="AK72" s="106">
        <v>0</v>
      </c>
      <c r="AL72" s="106">
        <v>0</v>
      </c>
      <c r="AM72" s="106">
        <v>0</v>
      </c>
      <c r="AN72" s="102">
        <v>3</v>
      </c>
      <c r="AO72" s="105">
        <v>3</v>
      </c>
      <c r="AP72" s="103">
        <v>3</v>
      </c>
      <c r="AQ72" s="106">
        <v>0</v>
      </c>
      <c r="AR72" s="106">
        <v>0</v>
      </c>
      <c r="AS72" s="102">
        <v>3</v>
      </c>
      <c r="AT72" s="106">
        <v>3</v>
      </c>
      <c r="AU72" s="104">
        <v>3</v>
      </c>
      <c r="AV72" s="469"/>
    </row>
    <row r="73" spans="1:48" ht="69.75" customHeight="1">
      <c r="A73" s="463">
        <f>'3. Characterization'!A73</f>
        <v>63</v>
      </c>
      <c r="B73" s="486" t="str">
        <f>'3. Characterization'!B73</f>
        <v>Monitoring Technology
</v>
      </c>
      <c r="C73" s="244" t="str">
        <f>'3. Characterization'!C73</f>
        <v>CCTV / Video Recorder</v>
      </c>
      <c r="D73" s="100" t="str">
        <f>'3. Characterization'!D73</f>
        <v>Digital / DVD</v>
      </c>
      <c r="E73" s="469"/>
      <c r="F73" s="103">
        <v>1</v>
      </c>
      <c r="G73" s="106">
        <v>3</v>
      </c>
      <c r="H73" s="106">
        <v>0</v>
      </c>
      <c r="I73" s="106">
        <v>0</v>
      </c>
      <c r="J73" s="469"/>
      <c r="K73" s="106">
        <v>1</v>
      </c>
      <c r="L73" s="106">
        <v>3</v>
      </c>
      <c r="M73" s="106">
        <v>1</v>
      </c>
      <c r="N73" s="106">
        <v>0</v>
      </c>
      <c r="O73" s="469"/>
      <c r="P73" s="106">
        <v>3</v>
      </c>
      <c r="Q73" s="106">
        <v>3</v>
      </c>
      <c r="R73" s="106">
        <v>3</v>
      </c>
      <c r="S73" s="106">
        <v>3</v>
      </c>
      <c r="T73" s="106">
        <v>3</v>
      </c>
      <c r="U73" s="469"/>
      <c r="V73" s="106">
        <v>2</v>
      </c>
      <c r="W73" s="106">
        <v>3</v>
      </c>
      <c r="X73" s="106">
        <v>3</v>
      </c>
      <c r="Y73" s="106">
        <v>3</v>
      </c>
      <c r="Z73" s="106">
        <v>3</v>
      </c>
      <c r="AA73" s="106">
        <v>3</v>
      </c>
      <c r="AB73" s="106">
        <v>3</v>
      </c>
      <c r="AC73" s="106">
        <v>3</v>
      </c>
      <c r="AD73" s="106">
        <v>3</v>
      </c>
      <c r="AE73" s="106">
        <v>3</v>
      </c>
      <c r="AF73" s="104">
        <v>0</v>
      </c>
      <c r="AG73" s="469"/>
      <c r="AH73" s="103">
        <v>3</v>
      </c>
      <c r="AI73" s="106">
        <v>3</v>
      </c>
      <c r="AJ73" s="106">
        <v>0</v>
      </c>
      <c r="AK73" s="106">
        <v>0</v>
      </c>
      <c r="AL73" s="106">
        <v>0</v>
      </c>
      <c r="AM73" s="106">
        <v>0</v>
      </c>
      <c r="AN73" s="102">
        <v>3</v>
      </c>
      <c r="AO73" s="105">
        <v>3</v>
      </c>
      <c r="AP73" s="103">
        <v>3</v>
      </c>
      <c r="AQ73" s="106">
        <v>0</v>
      </c>
      <c r="AR73" s="106">
        <v>0</v>
      </c>
      <c r="AS73" s="102">
        <v>3</v>
      </c>
      <c r="AT73" s="106">
        <v>3</v>
      </c>
      <c r="AU73" s="104">
        <v>3</v>
      </c>
      <c r="AV73" s="469"/>
    </row>
    <row r="74" spans="1:48" ht="69.75" customHeight="1">
      <c r="A74" s="463">
        <f>'3. Characterization'!A74</f>
        <v>64</v>
      </c>
      <c r="B74" s="486" t="str">
        <f>'3. Characterization'!B74</f>
        <v>Monitoring Technology
</v>
      </c>
      <c r="C74" s="244" t="str">
        <f>'3. Characterization'!C74</f>
        <v>CCTV / Video Analysis
</v>
      </c>
      <c r="D74" s="100" t="str">
        <f>'3. Characterization'!D74</f>
        <v>guard </v>
      </c>
      <c r="E74" s="469"/>
      <c r="F74" s="103">
        <v>1</v>
      </c>
      <c r="G74" s="106">
        <v>3</v>
      </c>
      <c r="H74" s="106">
        <v>0</v>
      </c>
      <c r="I74" s="106">
        <v>0</v>
      </c>
      <c r="J74" s="469"/>
      <c r="K74" s="106">
        <v>1</v>
      </c>
      <c r="L74" s="106">
        <v>3</v>
      </c>
      <c r="M74" s="106">
        <v>1</v>
      </c>
      <c r="N74" s="106">
        <v>0</v>
      </c>
      <c r="O74" s="469"/>
      <c r="P74" s="106">
        <v>3</v>
      </c>
      <c r="Q74" s="106">
        <v>3</v>
      </c>
      <c r="R74" s="106">
        <v>3</v>
      </c>
      <c r="S74" s="106">
        <v>3</v>
      </c>
      <c r="T74" s="106">
        <v>3</v>
      </c>
      <c r="U74" s="469"/>
      <c r="V74" s="106">
        <v>2</v>
      </c>
      <c r="W74" s="106">
        <v>3</v>
      </c>
      <c r="X74" s="106">
        <v>3</v>
      </c>
      <c r="Y74" s="106">
        <v>3</v>
      </c>
      <c r="Z74" s="106">
        <v>3</v>
      </c>
      <c r="AA74" s="106">
        <v>3</v>
      </c>
      <c r="AB74" s="106">
        <v>3</v>
      </c>
      <c r="AC74" s="106">
        <v>3</v>
      </c>
      <c r="AD74" s="106">
        <v>3</v>
      </c>
      <c r="AE74" s="106">
        <v>3</v>
      </c>
      <c r="AF74" s="104">
        <v>0</v>
      </c>
      <c r="AG74" s="469"/>
      <c r="AH74" s="103">
        <v>3</v>
      </c>
      <c r="AI74" s="106">
        <v>3</v>
      </c>
      <c r="AJ74" s="106">
        <v>0</v>
      </c>
      <c r="AK74" s="106">
        <v>0</v>
      </c>
      <c r="AL74" s="106">
        <v>0</v>
      </c>
      <c r="AM74" s="106">
        <v>0</v>
      </c>
      <c r="AN74" s="102">
        <v>3</v>
      </c>
      <c r="AO74" s="105">
        <v>3</v>
      </c>
      <c r="AP74" s="103">
        <v>3</v>
      </c>
      <c r="AQ74" s="106">
        <v>0</v>
      </c>
      <c r="AR74" s="106">
        <v>0</v>
      </c>
      <c r="AS74" s="102">
        <v>3</v>
      </c>
      <c r="AT74" s="106">
        <v>3</v>
      </c>
      <c r="AU74" s="104">
        <v>3</v>
      </c>
      <c r="AV74" s="469"/>
    </row>
    <row r="75" spans="1:48" ht="69.75" customHeight="1">
      <c r="A75" s="463">
        <f>'3. Characterization'!A75</f>
        <v>65</v>
      </c>
      <c r="B75" s="486" t="str">
        <f>'3. Characterization'!B75</f>
        <v>Monitoring Technology
</v>
      </c>
      <c r="C75" s="244" t="str">
        <f>'3. Characterization'!C75</f>
        <v>CCTV / Video Analysis
</v>
      </c>
      <c r="D75" s="100" t="str">
        <f>'3. Characterization'!D75</f>
        <v>computer</v>
      </c>
      <c r="E75" s="469"/>
      <c r="F75" s="103">
        <v>1</v>
      </c>
      <c r="G75" s="106">
        <v>3</v>
      </c>
      <c r="H75" s="106">
        <v>0</v>
      </c>
      <c r="I75" s="106">
        <v>0</v>
      </c>
      <c r="J75" s="469"/>
      <c r="K75" s="106">
        <v>1</v>
      </c>
      <c r="L75" s="106">
        <v>3</v>
      </c>
      <c r="M75" s="106">
        <v>1</v>
      </c>
      <c r="N75" s="106">
        <v>0</v>
      </c>
      <c r="O75" s="469"/>
      <c r="P75" s="106">
        <v>3</v>
      </c>
      <c r="Q75" s="106">
        <v>3</v>
      </c>
      <c r="R75" s="106">
        <v>3</v>
      </c>
      <c r="S75" s="106">
        <v>3</v>
      </c>
      <c r="T75" s="106">
        <v>3</v>
      </c>
      <c r="U75" s="469"/>
      <c r="V75" s="106">
        <v>2</v>
      </c>
      <c r="W75" s="106">
        <v>3</v>
      </c>
      <c r="X75" s="106">
        <v>3</v>
      </c>
      <c r="Y75" s="106">
        <v>3</v>
      </c>
      <c r="Z75" s="106">
        <v>3</v>
      </c>
      <c r="AA75" s="106">
        <v>3</v>
      </c>
      <c r="AB75" s="106">
        <v>3</v>
      </c>
      <c r="AC75" s="106">
        <v>3</v>
      </c>
      <c r="AD75" s="106">
        <v>3</v>
      </c>
      <c r="AE75" s="106">
        <v>3</v>
      </c>
      <c r="AF75" s="104">
        <v>0</v>
      </c>
      <c r="AG75" s="469"/>
      <c r="AH75" s="103">
        <v>3</v>
      </c>
      <c r="AI75" s="106">
        <v>3</v>
      </c>
      <c r="AJ75" s="106">
        <v>0</v>
      </c>
      <c r="AK75" s="106">
        <v>0</v>
      </c>
      <c r="AL75" s="106">
        <v>0</v>
      </c>
      <c r="AM75" s="106">
        <v>0</v>
      </c>
      <c r="AN75" s="102">
        <v>3</v>
      </c>
      <c r="AO75" s="105">
        <v>3</v>
      </c>
      <c r="AP75" s="103">
        <v>3</v>
      </c>
      <c r="AQ75" s="106">
        <v>0</v>
      </c>
      <c r="AR75" s="106">
        <v>0</v>
      </c>
      <c r="AS75" s="102">
        <v>3</v>
      </c>
      <c r="AT75" s="106">
        <v>3</v>
      </c>
      <c r="AU75" s="104">
        <v>3</v>
      </c>
      <c r="AV75" s="469"/>
    </row>
    <row r="76" spans="1:48" ht="69.75" customHeight="1">
      <c r="A76" s="464">
        <f>'3. Characterization'!A76</f>
        <v>66</v>
      </c>
      <c r="B76" s="487" t="str">
        <f>'3. Characterization'!B76</f>
        <v>Procedural / Low Cost</v>
      </c>
      <c r="C76" s="117" t="str">
        <f>'3. Characterization'!C76</f>
        <v>Procedural / Low Cost</v>
      </c>
      <c r="D76" s="551" t="str">
        <f>'3. Characterization'!D76</f>
        <v>Vary procedures to reduce certainty of expected patterns</v>
      </c>
      <c r="E76" s="469"/>
      <c r="F76" s="596">
        <v>2</v>
      </c>
      <c r="G76" s="120">
        <v>0</v>
      </c>
      <c r="H76" s="120">
        <v>2</v>
      </c>
      <c r="I76" s="120">
        <v>0</v>
      </c>
      <c r="J76" s="469"/>
      <c r="K76" s="120">
        <v>0</v>
      </c>
      <c r="L76" s="120">
        <v>1</v>
      </c>
      <c r="M76" s="120">
        <v>0</v>
      </c>
      <c r="N76" s="120">
        <v>-1</v>
      </c>
      <c r="O76" s="469"/>
      <c r="P76" s="132">
        <v>1</v>
      </c>
      <c r="Q76" s="132">
        <v>1</v>
      </c>
      <c r="R76" s="132">
        <v>3</v>
      </c>
      <c r="S76" s="132">
        <v>3</v>
      </c>
      <c r="T76" s="132">
        <v>0</v>
      </c>
      <c r="U76" s="469"/>
      <c r="V76" s="132">
        <v>1</v>
      </c>
      <c r="W76" s="132">
        <v>1</v>
      </c>
      <c r="X76" s="132">
        <v>2</v>
      </c>
      <c r="Y76" s="132">
        <v>2</v>
      </c>
      <c r="Z76" s="132">
        <v>2</v>
      </c>
      <c r="AA76" s="132">
        <v>2</v>
      </c>
      <c r="AB76" s="132">
        <v>1</v>
      </c>
      <c r="AC76" s="132">
        <v>1</v>
      </c>
      <c r="AD76" s="132">
        <v>2</v>
      </c>
      <c r="AE76" s="132">
        <v>1</v>
      </c>
      <c r="AF76" s="135">
        <v>1</v>
      </c>
      <c r="AG76" s="469"/>
      <c r="AH76" s="124">
        <v>2</v>
      </c>
      <c r="AI76" s="122">
        <v>2</v>
      </c>
      <c r="AJ76" s="122">
        <v>2</v>
      </c>
      <c r="AK76" s="122">
        <v>0</v>
      </c>
      <c r="AL76" s="122">
        <v>0</v>
      </c>
      <c r="AM76" s="125">
        <v>0</v>
      </c>
      <c r="AN76" s="121">
        <v>2</v>
      </c>
      <c r="AO76" s="123">
        <v>2</v>
      </c>
      <c r="AP76" s="124">
        <v>2</v>
      </c>
      <c r="AQ76" s="122">
        <v>2</v>
      </c>
      <c r="AR76" s="123">
        <v>1</v>
      </c>
      <c r="AS76" s="121">
        <v>2</v>
      </c>
      <c r="AT76" s="122">
        <v>2</v>
      </c>
      <c r="AU76" s="125">
        <v>2</v>
      </c>
      <c r="AV76" s="469"/>
    </row>
    <row r="77" spans="1:48" ht="69.75" customHeight="1">
      <c r="A77" s="464">
        <f>'3. Characterization'!A77</f>
        <v>67</v>
      </c>
      <c r="B77" s="487" t="str">
        <f>'3. Characterization'!B77</f>
        <v>Procedural / Low Cost</v>
      </c>
      <c r="C77" s="117" t="str">
        <f>'3. Characterization'!C77</f>
        <v>Procedural / Low Cost</v>
      </c>
      <c r="D77" s="551" t="str">
        <f>'3. Characterization'!D77</f>
        <v>Simulate / fake security measures</v>
      </c>
      <c r="E77" s="469"/>
      <c r="F77" s="596">
        <v>2</v>
      </c>
      <c r="G77" s="120">
        <v>0</v>
      </c>
      <c r="H77" s="120">
        <v>0</v>
      </c>
      <c r="I77" s="120">
        <v>0</v>
      </c>
      <c r="J77" s="469"/>
      <c r="K77" s="120">
        <v>0</v>
      </c>
      <c r="L77" s="120">
        <v>2</v>
      </c>
      <c r="M77" s="120">
        <v>0</v>
      </c>
      <c r="N77" s="120">
        <v>0</v>
      </c>
      <c r="O77" s="469"/>
      <c r="P77" s="132">
        <v>2</v>
      </c>
      <c r="Q77" s="132">
        <v>2</v>
      </c>
      <c r="R77" s="132">
        <v>3</v>
      </c>
      <c r="S77" s="132">
        <v>3</v>
      </c>
      <c r="T77" s="132">
        <v>2</v>
      </c>
      <c r="U77" s="469"/>
      <c r="V77" s="132">
        <v>2</v>
      </c>
      <c r="W77" s="132">
        <v>3</v>
      </c>
      <c r="X77" s="132">
        <v>3</v>
      </c>
      <c r="Y77" s="132">
        <v>3</v>
      </c>
      <c r="Z77" s="132">
        <v>3</v>
      </c>
      <c r="AA77" s="132">
        <v>3</v>
      </c>
      <c r="AB77" s="132">
        <v>3</v>
      </c>
      <c r="AC77" s="132">
        <v>3</v>
      </c>
      <c r="AD77" s="132">
        <v>3</v>
      </c>
      <c r="AE77" s="132">
        <v>3</v>
      </c>
      <c r="AF77" s="135">
        <v>0</v>
      </c>
      <c r="AG77" s="469"/>
      <c r="AH77" s="134">
        <v>2</v>
      </c>
      <c r="AI77" s="132">
        <v>2</v>
      </c>
      <c r="AJ77" s="132">
        <v>1</v>
      </c>
      <c r="AK77" s="132">
        <v>0</v>
      </c>
      <c r="AL77" s="132">
        <v>0</v>
      </c>
      <c r="AM77" s="135">
        <v>0</v>
      </c>
      <c r="AN77" s="131">
        <v>2</v>
      </c>
      <c r="AO77" s="133">
        <v>2</v>
      </c>
      <c r="AP77" s="134">
        <v>2</v>
      </c>
      <c r="AQ77" s="132">
        <v>2</v>
      </c>
      <c r="AR77" s="133">
        <v>1</v>
      </c>
      <c r="AS77" s="131">
        <v>2</v>
      </c>
      <c r="AT77" s="132">
        <v>2</v>
      </c>
      <c r="AU77" s="135">
        <v>2</v>
      </c>
      <c r="AV77" s="469"/>
    </row>
    <row r="78" spans="1:48" ht="69.75" customHeight="1">
      <c r="A78" s="464">
        <f>'3. Characterization'!A78</f>
        <v>68</v>
      </c>
      <c r="B78" s="487" t="str">
        <f>'3. Characterization'!B78</f>
        <v>Procedural / Low Cost</v>
      </c>
      <c r="C78" s="117" t="str">
        <f>'3. Characterization'!C78</f>
        <v>Procedural / Low Cost</v>
      </c>
      <c r="D78" s="551" t="str">
        <f>'3. Characterization'!D78</f>
        <v>Vary equipment locations to reduce certainty of expected patterns</v>
      </c>
      <c r="E78" s="469"/>
      <c r="F78" s="596">
        <v>2</v>
      </c>
      <c r="G78" s="120">
        <v>1</v>
      </c>
      <c r="H78" s="120">
        <v>2</v>
      </c>
      <c r="I78" s="120">
        <v>0</v>
      </c>
      <c r="J78" s="469"/>
      <c r="K78" s="120">
        <v>0</v>
      </c>
      <c r="L78" s="120">
        <v>1</v>
      </c>
      <c r="M78" s="120">
        <v>0</v>
      </c>
      <c r="N78" s="120">
        <v>0</v>
      </c>
      <c r="O78" s="469"/>
      <c r="P78" s="132">
        <v>1</v>
      </c>
      <c r="Q78" s="132">
        <v>2</v>
      </c>
      <c r="R78" s="132">
        <v>2</v>
      </c>
      <c r="S78" s="132">
        <v>2</v>
      </c>
      <c r="T78" s="132">
        <v>3</v>
      </c>
      <c r="U78" s="469"/>
      <c r="V78" s="132">
        <v>0</v>
      </c>
      <c r="W78" s="132">
        <v>2</v>
      </c>
      <c r="X78" s="132">
        <v>2</v>
      </c>
      <c r="Y78" s="132">
        <v>2</v>
      </c>
      <c r="Z78" s="132">
        <v>3</v>
      </c>
      <c r="AA78" s="132">
        <v>3</v>
      </c>
      <c r="AB78" s="132">
        <v>3</v>
      </c>
      <c r="AC78" s="132">
        <v>3</v>
      </c>
      <c r="AD78" s="132">
        <v>3</v>
      </c>
      <c r="AE78" s="132">
        <v>3</v>
      </c>
      <c r="AF78" s="135">
        <v>2</v>
      </c>
      <c r="AG78" s="469"/>
      <c r="AH78" s="134">
        <v>2</v>
      </c>
      <c r="AI78" s="132">
        <v>2</v>
      </c>
      <c r="AJ78" s="132">
        <v>1</v>
      </c>
      <c r="AK78" s="132">
        <v>0</v>
      </c>
      <c r="AL78" s="132">
        <v>0</v>
      </c>
      <c r="AM78" s="135">
        <v>0</v>
      </c>
      <c r="AN78" s="131">
        <v>2</v>
      </c>
      <c r="AO78" s="133">
        <v>2</v>
      </c>
      <c r="AP78" s="134">
        <v>2</v>
      </c>
      <c r="AQ78" s="132">
        <v>2</v>
      </c>
      <c r="AR78" s="133">
        <v>1</v>
      </c>
      <c r="AS78" s="131">
        <v>2</v>
      </c>
      <c r="AT78" s="132">
        <v>2</v>
      </c>
      <c r="AU78" s="135">
        <v>2</v>
      </c>
      <c r="AV78" s="469"/>
    </row>
    <row r="79" spans="1:48" ht="69.75" customHeight="1">
      <c r="A79" s="464">
        <f>'3. Characterization'!A79</f>
        <v>69</v>
      </c>
      <c r="B79" s="487" t="str">
        <f>'3. Characterization'!B79</f>
        <v>Procedural / Low Cost</v>
      </c>
      <c r="C79" s="117" t="str">
        <f>'3. Characterization'!C79</f>
        <v>Procedural / Low Cost</v>
      </c>
      <c r="D79" s="551" t="str">
        <f>'3. Characterization'!D79</f>
        <v>Public communication of security</v>
      </c>
      <c r="E79" s="469"/>
      <c r="F79" s="596">
        <v>3</v>
      </c>
      <c r="G79" s="120">
        <v>0</v>
      </c>
      <c r="H79" s="120">
        <v>0</v>
      </c>
      <c r="I79" s="120">
        <v>0</v>
      </c>
      <c r="J79" s="469"/>
      <c r="K79" s="120">
        <v>0</v>
      </c>
      <c r="L79" s="120">
        <v>3</v>
      </c>
      <c r="M79" s="120">
        <v>1</v>
      </c>
      <c r="N79" s="120">
        <v>0</v>
      </c>
      <c r="O79" s="469"/>
      <c r="P79" s="132">
        <v>1</v>
      </c>
      <c r="Q79" s="132">
        <v>1</v>
      </c>
      <c r="R79" s="132">
        <v>1</v>
      </c>
      <c r="S79" s="132">
        <v>1</v>
      </c>
      <c r="T79" s="132">
        <v>0</v>
      </c>
      <c r="U79" s="469"/>
      <c r="V79" s="132">
        <v>1</v>
      </c>
      <c r="W79" s="132">
        <v>2</v>
      </c>
      <c r="X79" s="132">
        <v>3</v>
      </c>
      <c r="Y79" s="132">
        <v>3</v>
      </c>
      <c r="Z79" s="132">
        <v>3</v>
      </c>
      <c r="AA79" s="132">
        <v>2</v>
      </c>
      <c r="AB79" s="132">
        <v>3</v>
      </c>
      <c r="AC79" s="132">
        <v>3</v>
      </c>
      <c r="AD79" s="132">
        <v>3</v>
      </c>
      <c r="AE79" s="132">
        <v>3</v>
      </c>
      <c r="AF79" s="135">
        <v>1</v>
      </c>
      <c r="AG79" s="469"/>
      <c r="AH79" s="134">
        <v>3</v>
      </c>
      <c r="AI79" s="132">
        <v>3</v>
      </c>
      <c r="AJ79" s="132">
        <v>2</v>
      </c>
      <c r="AK79" s="132">
        <v>0</v>
      </c>
      <c r="AL79" s="132">
        <v>0</v>
      </c>
      <c r="AM79" s="135">
        <v>0</v>
      </c>
      <c r="AN79" s="131">
        <v>2</v>
      </c>
      <c r="AO79" s="133">
        <v>2</v>
      </c>
      <c r="AP79" s="134">
        <v>3</v>
      </c>
      <c r="AQ79" s="132">
        <v>2</v>
      </c>
      <c r="AR79" s="133">
        <v>0</v>
      </c>
      <c r="AS79" s="131">
        <v>2</v>
      </c>
      <c r="AT79" s="132">
        <v>2</v>
      </c>
      <c r="AU79" s="135">
        <v>2</v>
      </c>
      <c r="AV79" s="469"/>
    </row>
    <row r="80" spans="1:48" ht="69.75" customHeight="1">
      <c r="A80" s="464">
        <f>'3. Characterization'!A80</f>
        <v>70</v>
      </c>
      <c r="B80" s="487" t="str">
        <f>'3. Characterization'!B80</f>
        <v>Procedural / Low Cost</v>
      </c>
      <c r="C80" s="117" t="str">
        <f>'3. Characterization'!C80</f>
        <v>Procedural / Low Cost</v>
      </c>
      <c r="D80" s="551" t="str">
        <f>'3. Characterization'!D80</f>
        <v>Separate and dilute targets</v>
      </c>
      <c r="E80" s="469"/>
      <c r="F80" s="596">
        <v>2</v>
      </c>
      <c r="G80" s="120">
        <v>0</v>
      </c>
      <c r="H80" s="120">
        <v>0</v>
      </c>
      <c r="I80" s="120">
        <v>2</v>
      </c>
      <c r="J80" s="469"/>
      <c r="K80" s="120">
        <v>1</v>
      </c>
      <c r="L80" s="120">
        <v>0</v>
      </c>
      <c r="M80" s="120">
        <v>0</v>
      </c>
      <c r="N80" s="120">
        <v>0</v>
      </c>
      <c r="O80" s="469"/>
      <c r="P80" s="132">
        <v>0</v>
      </c>
      <c r="Q80" s="132">
        <v>0</v>
      </c>
      <c r="R80" s="132">
        <v>2</v>
      </c>
      <c r="S80" s="132">
        <v>2</v>
      </c>
      <c r="T80" s="132">
        <v>0</v>
      </c>
      <c r="U80" s="469"/>
      <c r="V80" s="132">
        <v>0</v>
      </c>
      <c r="W80" s="132">
        <v>0</v>
      </c>
      <c r="X80" s="132">
        <v>2</v>
      </c>
      <c r="Y80" s="132">
        <v>2</v>
      </c>
      <c r="Z80" s="132">
        <v>2</v>
      </c>
      <c r="AA80" s="132">
        <v>2</v>
      </c>
      <c r="AB80" s="132">
        <v>2</v>
      </c>
      <c r="AC80" s="132">
        <v>2</v>
      </c>
      <c r="AD80" s="132">
        <v>2</v>
      </c>
      <c r="AE80" s="132">
        <v>2</v>
      </c>
      <c r="AF80" s="135">
        <v>2</v>
      </c>
      <c r="AG80" s="469"/>
      <c r="AH80" s="134">
        <v>3</v>
      </c>
      <c r="AI80" s="132">
        <v>3</v>
      </c>
      <c r="AJ80" s="132">
        <v>3</v>
      </c>
      <c r="AK80" s="132">
        <v>3</v>
      </c>
      <c r="AL80" s="132">
        <v>3</v>
      </c>
      <c r="AM80" s="135">
        <v>3</v>
      </c>
      <c r="AN80" s="131">
        <v>3</v>
      </c>
      <c r="AO80" s="133">
        <v>3</v>
      </c>
      <c r="AP80" s="134">
        <v>3</v>
      </c>
      <c r="AQ80" s="132">
        <v>3</v>
      </c>
      <c r="AR80" s="133">
        <v>3</v>
      </c>
      <c r="AS80" s="131">
        <v>3</v>
      </c>
      <c r="AT80" s="132">
        <v>3</v>
      </c>
      <c r="AU80" s="135">
        <v>3</v>
      </c>
      <c r="AV80" s="469"/>
    </row>
    <row r="81" spans="1:48" ht="69.75" customHeight="1">
      <c r="A81" s="465">
        <f>'3. Characterization'!A81</f>
        <v>71</v>
      </c>
      <c r="B81" s="488" t="str">
        <f>'3. Characterization'!B81</f>
        <v>Waterside Security 
</v>
      </c>
      <c r="C81" s="153" t="str">
        <f>'3. Characterization'!C81</f>
        <v> Surface</v>
      </c>
      <c r="D81" s="41" t="str">
        <f>'3. Characterization'!D81</f>
        <v>RADAR
(Radio Detection And Ranging)</v>
      </c>
      <c r="E81" s="554"/>
      <c r="F81" s="472">
        <v>1</v>
      </c>
      <c r="G81" s="182">
        <v>1</v>
      </c>
      <c r="H81" s="182">
        <v>0</v>
      </c>
      <c r="I81" s="182">
        <v>0</v>
      </c>
      <c r="J81" s="554"/>
      <c r="K81" s="182">
        <v>1</v>
      </c>
      <c r="L81" s="182">
        <v>0</v>
      </c>
      <c r="M81" s="182">
        <v>0</v>
      </c>
      <c r="N81" s="182">
        <v>0</v>
      </c>
      <c r="O81" s="554"/>
      <c r="P81" s="182">
        <v>1</v>
      </c>
      <c r="Q81" s="182">
        <v>1</v>
      </c>
      <c r="R81" s="182">
        <v>0</v>
      </c>
      <c r="S81" s="182">
        <v>0</v>
      </c>
      <c r="T81" s="182">
        <v>3</v>
      </c>
      <c r="U81" s="554"/>
      <c r="V81" s="182">
        <v>0</v>
      </c>
      <c r="W81" s="182">
        <v>0</v>
      </c>
      <c r="X81" s="182">
        <v>0</v>
      </c>
      <c r="Y81" s="182">
        <v>0</v>
      </c>
      <c r="Z81" s="182">
        <v>0</v>
      </c>
      <c r="AA81" s="182">
        <v>0</v>
      </c>
      <c r="AB81" s="182">
        <v>0</v>
      </c>
      <c r="AC81" s="182">
        <v>3</v>
      </c>
      <c r="AD81" s="182">
        <v>0</v>
      </c>
      <c r="AE81" s="182">
        <v>0</v>
      </c>
      <c r="AF81" s="184">
        <v>3</v>
      </c>
      <c r="AG81" s="554"/>
      <c r="AH81" s="472">
        <v>0</v>
      </c>
      <c r="AI81" s="182">
        <v>0</v>
      </c>
      <c r="AJ81" s="182">
        <v>3</v>
      </c>
      <c r="AK81" s="182">
        <v>0</v>
      </c>
      <c r="AL81" s="182">
        <v>0</v>
      </c>
      <c r="AM81" s="182">
        <v>0</v>
      </c>
      <c r="AN81" s="185">
        <v>2</v>
      </c>
      <c r="AO81" s="182">
        <v>3</v>
      </c>
      <c r="AP81" s="185">
        <v>0</v>
      </c>
      <c r="AQ81" s="182">
        <v>3</v>
      </c>
      <c r="AR81" s="182">
        <v>0</v>
      </c>
      <c r="AS81" s="185">
        <v>1</v>
      </c>
      <c r="AT81" s="182">
        <v>1</v>
      </c>
      <c r="AU81" s="184">
        <v>1</v>
      </c>
      <c r="AV81" s="554"/>
    </row>
    <row r="82" spans="1:48" ht="69.75" customHeight="1">
      <c r="A82" s="465">
        <f>'3. Characterization'!A82</f>
        <v>72</v>
      </c>
      <c r="B82" s="488" t="str">
        <f>'3. Characterization'!B82</f>
        <v>Waterside Security 
</v>
      </c>
      <c r="C82" s="153" t="str">
        <f>'3. Characterization'!C82</f>
        <v> Surface</v>
      </c>
      <c r="D82" s="41" t="str">
        <f>'3. Characterization'!D82</f>
        <v>Buoys</v>
      </c>
      <c r="E82" s="554"/>
      <c r="F82" s="472">
        <v>1</v>
      </c>
      <c r="G82" s="182">
        <v>0</v>
      </c>
      <c r="H82" s="182">
        <v>0</v>
      </c>
      <c r="I82" s="182">
        <v>0</v>
      </c>
      <c r="J82" s="554"/>
      <c r="K82" s="182">
        <v>0</v>
      </c>
      <c r="L82" s="182">
        <v>0</v>
      </c>
      <c r="M82" s="182">
        <v>0</v>
      </c>
      <c r="N82" s="182">
        <v>0</v>
      </c>
      <c r="O82" s="554"/>
      <c r="P82" s="182">
        <v>3</v>
      </c>
      <c r="Q82" s="182">
        <v>3</v>
      </c>
      <c r="R82" s="182">
        <v>0</v>
      </c>
      <c r="S82" s="182">
        <v>0</v>
      </c>
      <c r="T82" s="182">
        <v>0</v>
      </c>
      <c r="U82" s="554"/>
      <c r="V82" s="182">
        <v>0</v>
      </c>
      <c r="W82" s="182">
        <v>0</v>
      </c>
      <c r="X82" s="182">
        <v>0</v>
      </c>
      <c r="Y82" s="182">
        <v>0</v>
      </c>
      <c r="Z82" s="182">
        <v>0</v>
      </c>
      <c r="AA82" s="182">
        <v>0</v>
      </c>
      <c r="AB82" s="182">
        <v>0</v>
      </c>
      <c r="AC82" s="182">
        <v>3</v>
      </c>
      <c r="AD82" s="182">
        <v>0</v>
      </c>
      <c r="AE82" s="182">
        <v>0</v>
      </c>
      <c r="AF82" s="184">
        <v>2</v>
      </c>
      <c r="AG82" s="554"/>
      <c r="AH82" s="472">
        <v>0</v>
      </c>
      <c r="AI82" s="182">
        <v>0</v>
      </c>
      <c r="AJ82" s="182">
        <v>2</v>
      </c>
      <c r="AK82" s="182">
        <v>0</v>
      </c>
      <c r="AL82" s="182">
        <v>0</v>
      </c>
      <c r="AM82" s="182">
        <v>0</v>
      </c>
      <c r="AN82" s="185">
        <v>2</v>
      </c>
      <c r="AO82" s="182">
        <v>2</v>
      </c>
      <c r="AP82" s="185">
        <v>0</v>
      </c>
      <c r="AQ82" s="182">
        <v>2</v>
      </c>
      <c r="AR82" s="182">
        <v>0</v>
      </c>
      <c r="AS82" s="185">
        <v>1</v>
      </c>
      <c r="AT82" s="182">
        <v>1</v>
      </c>
      <c r="AU82" s="184">
        <v>1</v>
      </c>
      <c r="AV82" s="554"/>
    </row>
    <row r="83" spans="1:48" ht="69.75" customHeight="1">
      <c r="A83" s="465">
        <f>'3. Characterization'!A83</f>
        <v>73</v>
      </c>
      <c r="B83" s="488" t="str">
        <f>'3. Characterization'!B83</f>
        <v>Waterside Security 
</v>
      </c>
      <c r="C83" s="153" t="str">
        <f>'3. Characterization'!C83</f>
        <v> Surface</v>
      </c>
      <c r="D83" s="41" t="str">
        <f>'3. Characterization'!D83</f>
        <v>Pier and Buoy Signage</v>
      </c>
      <c r="E83" s="554"/>
      <c r="F83" s="472">
        <v>1</v>
      </c>
      <c r="G83" s="182">
        <v>0</v>
      </c>
      <c r="H83" s="182">
        <v>0</v>
      </c>
      <c r="I83" s="182">
        <v>0</v>
      </c>
      <c r="J83" s="554"/>
      <c r="K83" s="182">
        <v>0</v>
      </c>
      <c r="L83" s="182">
        <v>0</v>
      </c>
      <c r="M83" s="182">
        <v>0</v>
      </c>
      <c r="N83" s="182">
        <v>0</v>
      </c>
      <c r="O83" s="554"/>
      <c r="P83" s="182">
        <v>3</v>
      </c>
      <c r="Q83" s="182">
        <v>3</v>
      </c>
      <c r="R83" s="182">
        <v>0</v>
      </c>
      <c r="S83" s="182">
        <v>0</v>
      </c>
      <c r="T83" s="182">
        <v>0</v>
      </c>
      <c r="U83" s="554"/>
      <c r="V83" s="182">
        <v>0</v>
      </c>
      <c r="W83" s="182">
        <v>0</v>
      </c>
      <c r="X83" s="182">
        <v>0</v>
      </c>
      <c r="Y83" s="182">
        <v>0</v>
      </c>
      <c r="Z83" s="182">
        <v>0</v>
      </c>
      <c r="AA83" s="182">
        <v>0</v>
      </c>
      <c r="AB83" s="182">
        <v>0</v>
      </c>
      <c r="AC83" s="182">
        <v>3</v>
      </c>
      <c r="AD83" s="182">
        <v>0</v>
      </c>
      <c r="AE83" s="182">
        <v>0</v>
      </c>
      <c r="AF83" s="184">
        <v>2</v>
      </c>
      <c r="AG83" s="554"/>
      <c r="AH83" s="472">
        <v>0</v>
      </c>
      <c r="AI83" s="182">
        <v>0</v>
      </c>
      <c r="AJ83" s="182">
        <v>2</v>
      </c>
      <c r="AK83" s="182">
        <v>0</v>
      </c>
      <c r="AL83" s="182">
        <v>0</v>
      </c>
      <c r="AM83" s="182">
        <v>0</v>
      </c>
      <c r="AN83" s="185">
        <v>2</v>
      </c>
      <c r="AO83" s="182">
        <v>2</v>
      </c>
      <c r="AP83" s="185">
        <v>0</v>
      </c>
      <c r="AQ83" s="182">
        <v>2</v>
      </c>
      <c r="AR83" s="182">
        <v>0</v>
      </c>
      <c r="AS83" s="185">
        <v>1</v>
      </c>
      <c r="AT83" s="182">
        <v>1</v>
      </c>
      <c r="AU83" s="184">
        <v>1</v>
      </c>
      <c r="AV83" s="554"/>
    </row>
    <row r="84" spans="1:48" ht="69.75" customHeight="1">
      <c r="A84" s="465">
        <f>'3. Characterization'!A84</f>
        <v>74</v>
      </c>
      <c r="B84" s="488" t="str">
        <f>'3. Characterization'!B84</f>
        <v>Waterside Security 
</v>
      </c>
      <c r="C84" s="153" t="str">
        <f>'3. Characterization'!C84</f>
        <v> Surface</v>
      </c>
      <c r="D84" s="41" t="str">
        <f>'3. Characterization'!D84</f>
        <v>Vessel Barriers</v>
      </c>
      <c r="E84" s="554"/>
      <c r="F84" s="472">
        <v>1</v>
      </c>
      <c r="G84" s="182">
        <v>0</v>
      </c>
      <c r="H84" s="182">
        <v>0</v>
      </c>
      <c r="I84" s="182">
        <v>0</v>
      </c>
      <c r="J84" s="554"/>
      <c r="K84" s="182">
        <v>0</v>
      </c>
      <c r="L84" s="182">
        <v>0</v>
      </c>
      <c r="M84" s="182">
        <v>0</v>
      </c>
      <c r="N84" s="182">
        <v>0</v>
      </c>
      <c r="O84" s="554"/>
      <c r="P84" s="182">
        <v>3</v>
      </c>
      <c r="Q84" s="182">
        <v>3</v>
      </c>
      <c r="R84" s="182">
        <v>0</v>
      </c>
      <c r="S84" s="182">
        <v>0</v>
      </c>
      <c r="T84" s="182">
        <v>0</v>
      </c>
      <c r="U84" s="554"/>
      <c r="V84" s="182">
        <v>0</v>
      </c>
      <c r="W84" s="182">
        <v>0</v>
      </c>
      <c r="X84" s="182">
        <v>0</v>
      </c>
      <c r="Y84" s="182">
        <v>0</v>
      </c>
      <c r="Z84" s="182">
        <v>0</v>
      </c>
      <c r="AA84" s="182">
        <v>0</v>
      </c>
      <c r="AB84" s="182">
        <v>0</v>
      </c>
      <c r="AC84" s="182">
        <v>3</v>
      </c>
      <c r="AD84" s="182">
        <v>0</v>
      </c>
      <c r="AE84" s="182">
        <v>0</v>
      </c>
      <c r="AF84" s="184">
        <v>0</v>
      </c>
      <c r="AG84" s="554"/>
      <c r="AH84" s="472">
        <v>0</v>
      </c>
      <c r="AI84" s="182">
        <v>0</v>
      </c>
      <c r="AJ84" s="182">
        <v>3</v>
      </c>
      <c r="AK84" s="182">
        <v>0</v>
      </c>
      <c r="AL84" s="182">
        <v>0</v>
      </c>
      <c r="AM84" s="182">
        <v>0</v>
      </c>
      <c r="AN84" s="185">
        <v>2</v>
      </c>
      <c r="AO84" s="182">
        <v>3</v>
      </c>
      <c r="AP84" s="185">
        <v>0</v>
      </c>
      <c r="AQ84" s="182">
        <v>3</v>
      </c>
      <c r="AR84" s="182">
        <v>0</v>
      </c>
      <c r="AS84" s="185">
        <v>1</v>
      </c>
      <c r="AT84" s="182">
        <v>1</v>
      </c>
      <c r="AU84" s="184">
        <v>1</v>
      </c>
      <c r="AV84" s="554"/>
    </row>
    <row r="85" spans="1:48" ht="69.75" customHeight="1">
      <c r="A85" s="465">
        <f>'3. Characterization'!A85</f>
        <v>75</v>
      </c>
      <c r="B85" s="488" t="str">
        <f>'3. Characterization'!B85</f>
        <v>Waterside Security 
</v>
      </c>
      <c r="C85" s="153" t="str">
        <f>'3. Characterization'!C85</f>
        <v>Underwater</v>
      </c>
      <c r="D85" s="41" t="str">
        <f>'3. Characterization'!D85</f>
        <v>Side Scan Sonar</v>
      </c>
      <c r="E85" s="554"/>
      <c r="F85" s="472">
        <v>1</v>
      </c>
      <c r="G85" s="182">
        <v>2</v>
      </c>
      <c r="H85" s="182">
        <v>0</v>
      </c>
      <c r="I85" s="182">
        <v>0</v>
      </c>
      <c r="J85" s="554"/>
      <c r="K85" s="182">
        <v>0</v>
      </c>
      <c r="L85" s="182">
        <v>0</v>
      </c>
      <c r="M85" s="182">
        <v>0</v>
      </c>
      <c r="N85" s="182">
        <v>0</v>
      </c>
      <c r="O85" s="554"/>
      <c r="P85" s="182">
        <v>3</v>
      </c>
      <c r="Q85" s="182">
        <v>3</v>
      </c>
      <c r="R85" s="182">
        <v>0</v>
      </c>
      <c r="S85" s="182">
        <v>0</v>
      </c>
      <c r="T85" s="182">
        <v>3</v>
      </c>
      <c r="U85" s="554"/>
      <c r="V85" s="182">
        <v>0</v>
      </c>
      <c r="W85" s="182">
        <v>0</v>
      </c>
      <c r="X85" s="182">
        <v>0</v>
      </c>
      <c r="Y85" s="182">
        <v>0</v>
      </c>
      <c r="Z85" s="182">
        <v>0</v>
      </c>
      <c r="AA85" s="182">
        <v>0</v>
      </c>
      <c r="AB85" s="182">
        <v>0</v>
      </c>
      <c r="AC85" s="182">
        <v>3</v>
      </c>
      <c r="AD85" s="182">
        <v>0</v>
      </c>
      <c r="AE85" s="182">
        <v>0</v>
      </c>
      <c r="AF85" s="184">
        <v>3</v>
      </c>
      <c r="AG85" s="554"/>
      <c r="AH85" s="472">
        <v>0</v>
      </c>
      <c r="AI85" s="182">
        <v>0</v>
      </c>
      <c r="AJ85" s="182">
        <v>3</v>
      </c>
      <c r="AK85" s="182">
        <v>0</v>
      </c>
      <c r="AL85" s="182">
        <v>1</v>
      </c>
      <c r="AM85" s="182">
        <v>0</v>
      </c>
      <c r="AN85" s="185">
        <v>1</v>
      </c>
      <c r="AO85" s="182">
        <v>3</v>
      </c>
      <c r="AP85" s="185">
        <v>0</v>
      </c>
      <c r="AQ85" s="182">
        <v>3</v>
      </c>
      <c r="AR85" s="182">
        <v>0</v>
      </c>
      <c r="AS85" s="185">
        <v>1</v>
      </c>
      <c r="AT85" s="182">
        <v>1</v>
      </c>
      <c r="AU85" s="184">
        <v>1</v>
      </c>
      <c r="AV85" s="554"/>
    </row>
    <row r="86" spans="1:48" ht="69.75" customHeight="1">
      <c r="A86" s="465">
        <f>'3. Characterization'!A86</f>
        <v>76</v>
      </c>
      <c r="B86" s="488" t="str">
        <f>'3. Characterization'!B86</f>
        <v>Waterside Security 
</v>
      </c>
      <c r="C86" s="153" t="str">
        <f>'3. Characterization'!C86</f>
        <v>Underwater</v>
      </c>
      <c r="D86" s="41" t="str">
        <f>'3. Characterization'!D86</f>
        <v>Forward Looking Sonar </v>
      </c>
      <c r="E86" s="554"/>
      <c r="F86" s="472">
        <v>1</v>
      </c>
      <c r="G86" s="182">
        <v>2</v>
      </c>
      <c r="H86" s="182">
        <v>0</v>
      </c>
      <c r="I86" s="182">
        <v>0</v>
      </c>
      <c r="J86" s="554"/>
      <c r="K86" s="182">
        <v>0</v>
      </c>
      <c r="L86" s="182">
        <v>0</v>
      </c>
      <c r="M86" s="182">
        <v>0</v>
      </c>
      <c r="N86" s="182">
        <v>0</v>
      </c>
      <c r="O86" s="554"/>
      <c r="P86" s="182">
        <v>3</v>
      </c>
      <c r="Q86" s="182">
        <v>3</v>
      </c>
      <c r="R86" s="182">
        <v>0</v>
      </c>
      <c r="S86" s="182">
        <v>0</v>
      </c>
      <c r="T86" s="182">
        <v>3</v>
      </c>
      <c r="U86" s="554"/>
      <c r="V86" s="182">
        <v>0</v>
      </c>
      <c r="W86" s="182">
        <v>0</v>
      </c>
      <c r="X86" s="182">
        <v>0</v>
      </c>
      <c r="Y86" s="182">
        <v>0</v>
      </c>
      <c r="Z86" s="182">
        <v>0</v>
      </c>
      <c r="AA86" s="182">
        <v>0</v>
      </c>
      <c r="AB86" s="182">
        <v>0</v>
      </c>
      <c r="AC86" s="182">
        <v>3</v>
      </c>
      <c r="AD86" s="182">
        <v>0</v>
      </c>
      <c r="AE86" s="182">
        <v>0</v>
      </c>
      <c r="AF86" s="184">
        <v>3</v>
      </c>
      <c r="AG86" s="554"/>
      <c r="AH86" s="472">
        <v>0</v>
      </c>
      <c r="AI86" s="182">
        <v>0</v>
      </c>
      <c r="AJ86" s="182">
        <v>3</v>
      </c>
      <c r="AK86" s="182">
        <v>0</v>
      </c>
      <c r="AL86" s="182">
        <v>1</v>
      </c>
      <c r="AM86" s="182">
        <v>0</v>
      </c>
      <c r="AN86" s="185">
        <v>1</v>
      </c>
      <c r="AO86" s="182">
        <v>3</v>
      </c>
      <c r="AP86" s="185">
        <v>0</v>
      </c>
      <c r="AQ86" s="182">
        <v>3</v>
      </c>
      <c r="AR86" s="182">
        <v>0</v>
      </c>
      <c r="AS86" s="185">
        <v>1</v>
      </c>
      <c r="AT86" s="182">
        <v>1</v>
      </c>
      <c r="AU86" s="184">
        <v>1</v>
      </c>
      <c r="AV86" s="554"/>
    </row>
    <row r="87" spans="1:48" ht="69.75" customHeight="1">
      <c r="A87" s="465">
        <f>'3. Characterization'!A87</f>
        <v>77</v>
      </c>
      <c r="B87" s="488" t="str">
        <f>'3. Characterization'!B87</f>
        <v>Waterside Security 
</v>
      </c>
      <c r="C87" s="153" t="str">
        <f>'3. Characterization'!C87</f>
        <v>Underwater</v>
      </c>
      <c r="D87" s="41" t="str">
        <f>'3. Characterization'!D87</f>
        <v>Multibeam Sonar 
(3-D images)</v>
      </c>
      <c r="E87" s="554"/>
      <c r="F87" s="472">
        <v>1</v>
      </c>
      <c r="G87" s="182">
        <v>2</v>
      </c>
      <c r="H87" s="182">
        <v>0</v>
      </c>
      <c r="I87" s="182">
        <v>0</v>
      </c>
      <c r="J87" s="554"/>
      <c r="K87" s="182">
        <v>0</v>
      </c>
      <c r="L87" s="182">
        <v>0</v>
      </c>
      <c r="M87" s="182">
        <v>0</v>
      </c>
      <c r="N87" s="182">
        <v>0</v>
      </c>
      <c r="O87" s="554"/>
      <c r="P87" s="182">
        <v>3</v>
      </c>
      <c r="Q87" s="182">
        <v>3</v>
      </c>
      <c r="R87" s="182">
        <v>0</v>
      </c>
      <c r="S87" s="182">
        <v>0</v>
      </c>
      <c r="T87" s="182">
        <v>3</v>
      </c>
      <c r="U87" s="554"/>
      <c r="V87" s="182">
        <v>0</v>
      </c>
      <c r="W87" s="182">
        <v>0</v>
      </c>
      <c r="X87" s="182">
        <v>0</v>
      </c>
      <c r="Y87" s="182">
        <v>0</v>
      </c>
      <c r="Z87" s="182">
        <v>0</v>
      </c>
      <c r="AA87" s="182">
        <v>0</v>
      </c>
      <c r="AB87" s="182">
        <v>0</v>
      </c>
      <c r="AC87" s="182">
        <v>3</v>
      </c>
      <c r="AD87" s="182">
        <v>0</v>
      </c>
      <c r="AE87" s="182">
        <v>0</v>
      </c>
      <c r="AF87" s="184">
        <v>3</v>
      </c>
      <c r="AG87" s="554"/>
      <c r="AH87" s="472">
        <v>0</v>
      </c>
      <c r="AI87" s="182">
        <v>0</v>
      </c>
      <c r="AJ87" s="182">
        <v>3</v>
      </c>
      <c r="AK87" s="182">
        <v>0</v>
      </c>
      <c r="AL87" s="182">
        <v>2</v>
      </c>
      <c r="AM87" s="182">
        <v>0</v>
      </c>
      <c r="AN87" s="185">
        <v>1</v>
      </c>
      <c r="AO87" s="182">
        <v>3</v>
      </c>
      <c r="AP87" s="185">
        <v>0</v>
      </c>
      <c r="AQ87" s="182">
        <v>3</v>
      </c>
      <c r="AR87" s="182">
        <v>0</v>
      </c>
      <c r="AS87" s="185">
        <v>1</v>
      </c>
      <c r="AT87" s="182">
        <v>1</v>
      </c>
      <c r="AU87" s="184">
        <v>1</v>
      </c>
      <c r="AV87" s="554"/>
    </row>
    <row r="88" spans="1:48" ht="69.75" customHeight="1">
      <c r="A88" s="465">
        <f>'3. Characterization'!A88</f>
        <v>78</v>
      </c>
      <c r="B88" s="488" t="str">
        <f>'3. Characterization'!B88</f>
        <v>Waterside Security 
</v>
      </c>
      <c r="C88" s="153" t="str">
        <f>'3. Characterization'!C88</f>
        <v>Underwater</v>
      </c>
      <c r="D88" s="41" t="str">
        <f>'3. Characterization'!D88</f>
        <v>Remotely Operated Vehicle (ROV)</v>
      </c>
      <c r="E88" s="554"/>
      <c r="F88" s="472">
        <v>1</v>
      </c>
      <c r="G88" s="182">
        <v>2</v>
      </c>
      <c r="H88" s="182">
        <v>0</v>
      </c>
      <c r="I88" s="182">
        <v>0</v>
      </c>
      <c r="J88" s="554"/>
      <c r="K88" s="182">
        <v>0</v>
      </c>
      <c r="L88" s="182">
        <v>0</v>
      </c>
      <c r="M88" s="182">
        <v>0</v>
      </c>
      <c r="N88" s="182">
        <v>0</v>
      </c>
      <c r="O88" s="554"/>
      <c r="P88" s="182">
        <v>3</v>
      </c>
      <c r="Q88" s="182">
        <v>3</v>
      </c>
      <c r="R88" s="182">
        <v>0</v>
      </c>
      <c r="S88" s="182">
        <v>0</v>
      </c>
      <c r="T88" s="182">
        <v>3</v>
      </c>
      <c r="U88" s="554"/>
      <c r="V88" s="182">
        <v>0</v>
      </c>
      <c r="W88" s="182">
        <v>0</v>
      </c>
      <c r="X88" s="182">
        <v>0</v>
      </c>
      <c r="Y88" s="182">
        <v>0</v>
      </c>
      <c r="Z88" s="182">
        <v>0</v>
      </c>
      <c r="AA88" s="182">
        <v>0</v>
      </c>
      <c r="AB88" s="182">
        <v>0</v>
      </c>
      <c r="AC88" s="182">
        <v>3</v>
      </c>
      <c r="AD88" s="182">
        <v>0</v>
      </c>
      <c r="AE88" s="182">
        <v>0</v>
      </c>
      <c r="AF88" s="184">
        <v>2</v>
      </c>
      <c r="AG88" s="554"/>
      <c r="AH88" s="472">
        <v>0</v>
      </c>
      <c r="AI88" s="182">
        <v>0</v>
      </c>
      <c r="AJ88" s="182">
        <v>3</v>
      </c>
      <c r="AK88" s="182">
        <v>0</v>
      </c>
      <c r="AL88" s="182">
        <v>3</v>
      </c>
      <c r="AM88" s="182">
        <v>0</v>
      </c>
      <c r="AN88" s="185">
        <v>1</v>
      </c>
      <c r="AO88" s="182">
        <v>3</v>
      </c>
      <c r="AP88" s="185">
        <v>0</v>
      </c>
      <c r="AQ88" s="182">
        <v>3</v>
      </c>
      <c r="AR88" s="182">
        <v>0</v>
      </c>
      <c r="AS88" s="185">
        <v>1</v>
      </c>
      <c r="AT88" s="182">
        <v>1</v>
      </c>
      <c r="AU88" s="184">
        <v>1</v>
      </c>
      <c r="AV88" s="554"/>
    </row>
    <row r="89" spans="1:48" ht="69.75" customHeight="1">
      <c r="A89" s="465">
        <f>'3. Characterization'!A89</f>
        <v>79</v>
      </c>
      <c r="B89" s="488" t="str">
        <f>'3. Characterization'!B89</f>
        <v>Waterside Security 
</v>
      </c>
      <c r="C89" s="153" t="str">
        <f>'3. Characterization'!C89</f>
        <v>Underwater</v>
      </c>
      <c r="D89" s="41" t="str">
        <f>'3. Characterization'!D89</f>
        <v>Autonomous Underwater Vehicle (AUV)</v>
      </c>
      <c r="E89" s="554"/>
      <c r="F89" s="472">
        <v>1</v>
      </c>
      <c r="G89" s="182">
        <v>2</v>
      </c>
      <c r="H89" s="182">
        <v>0</v>
      </c>
      <c r="I89" s="182">
        <v>0</v>
      </c>
      <c r="J89" s="554"/>
      <c r="K89" s="182">
        <v>0</v>
      </c>
      <c r="L89" s="182">
        <v>0</v>
      </c>
      <c r="M89" s="182">
        <v>0</v>
      </c>
      <c r="N89" s="182">
        <v>0</v>
      </c>
      <c r="O89" s="554"/>
      <c r="P89" s="182">
        <v>3</v>
      </c>
      <c r="Q89" s="182">
        <v>3</v>
      </c>
      <c r="R89" s="182">
        <v>0</v>
      </c>
      <c r="S89" s="182">
        <v>0</v>
      </c>
      <c r="T89" s="182">
        <v>3</v>
      </c>
      <c r="U89" s="554"/>
      <c r="V89" s="182">
        <v>0</v>
      </c>
      <c r="W89" s="182">
        <v>0</v>
      </c>
      <c r="X89" s="182">
        <v>0</v>
      </c>
      <c r="Y89" s="182">
        <v>0</v>
      </c>
      <c r="Z89" s="182">
        <v>0</v>
      </c>
      <c r="AA89" s="182">
        <v>0</v>
      </c>
      <c r="AB89" s="182">
        <v>0</v>
      </c>
      <c r="AC89" s="182">
        <v>3</v>
      </c>
      <c r="AD89" s="182">
        <v>0</v>
      </c>
      <c r="AE89" s="182">
        <v>0</v>
      </c>
      <c r="AF89" s="184">
        <v>2</v>
      </c>
      <c r="AG89" s="554"/>
      <c r="AH89" s="472">
        <v>0</v>
      </c>
      <c r="AI89" s="182">
        <v>0</v>
      </c>
      <c r="AJ89" s="182">
        <v>3</v>
      </c>
      <c r="AK89" s="182">
        <v>0</v>
      </c>
      <c r="AL89" s="182">
        <v>3</v>
      </c>
      <c r="AM89" s="182">
        <v>0</v>
      </c>
      <c r="AN89" s="185">
        <v>1</v>
      </c>
      <c r="AO89" s="182">
        <v>3</v>
      </c>
      <c r="AP89" s="185">
        <v>0</v>
      </c>
      <c r="AQ89" s="182">
        <v>3</v>
      </c>
      <c r="AR89" s="182">
        <v>0</v>
      </c>
      <c r="AS89" s="185">
        <v>1</v>
      </c>
      <c r="AT89" s="182">
        <v>1</v>
      </c>
      <c r="AU89" s="184">
        <v>1</v>
      </c>
      <c r="AV89" s="554"/>
    </row>
    <row r="90" spans="1:48" ht="69.75" customHeight="1">
      <c r="A90" s="466">
        <f>'3. Characterization'!A90</f>
        <v>80</v>
      </c>
      <c r="B90" s="489" t="str">
        <f>'3. Characterization'!B90</f>
        <v>Screening </v>
      </c>
      <c r="C90" s="349" t="str">
        <f>'3. Characterization'!C90</f>
        <v>Passengers &amp; Cargo
All threats</v>
      </c>
      <c r="D90" s="220" t="str">
        <f>'3. Characterization'!D90</f>
        <v>Human inspections</v>
      </c>
      <c r="E90" s="469"/>
      <c r="F90" s="473">
        <v>2</v>
      </c>
      <c r="G90" s="222">
        <v>1</v>
      </c>
      <c r="H90" s="222">
        <v>0</v>
      </c>
      <c r="I90" s="222">
        <v>0</v>
      </c>
      <c r="J90" s="469"/>
      <c r="K90" s="222">
        <v>0</v>
      </c>
      <c r="L90" s="222">
        <v>2</v>
      </c>
      <c r="M90" s="222">
        <v>0</v>
      </c>
      <c r="N90" s="222">
        <v>-2</v>
      </c>
      <c r="O90" s="469"/>
      <c r="P90" s="222">
        <v>3</v>
      </c>
      <c r="Q90" s="222">
        <v>0</v>
      </c>
      <c r="R90" s="222">
        <v>3</v>
      </c>
      <c r="S90" s="222">
        <v>3</v>
      </c>
      <c r="T90" s="222">
        <v>1</v>
      </c>
      <c r="U90" s="469"/>
      <c r="V90" s="222">
        <v>0</v>
      </c>
      <c r="W90" s="222">
        <v>3</v>
      </c>
      <c r="X90" s="222">
        <v>3</v>
      </c>
      <c r="Y90" s="222">
        <v>3</v>
      </c>
      <c r="Z90" s="222">
        <v>3</v>
      </c>
      <c r="AA90" s="222">
        <v>2</v>
      </c>
      <c r="AB90" s="222">
        <v>2</v>
      </c>
      <c r="AC90" s="222">
        <v>2</v>
      </c>
      <c r="AD90" s="222">
        <v>2</v>
      </c>
      <c r="AE90" s="222">
        <v>2</v>
      </c>
      <c r="AF90" s="339">
        <v>1</v>
      </c>
      <c r="AG90" s="469"/>
      <c r="AH90" s="473">
        <v>3</v>
      </c>
      <c r="AI90" s="222">
        <v>3</v>
      </c>
      <c r="AJ90" s="222">
        <v>0</v>
      </c>
      <c r="AK90" s="222">
        <v>0</v>
      </c>
      <c r="AL90" s="222">
        <v>0</v>
      </c>
      <c r="AM90" s="222">
        <v>0</v>
      </c>
      <c r="AN90" s="222">
        <v>1</v>
      </c>
      <c r="AO90" s="222">
        <v>1</v>
      </c>
      <c r="AP90" s="222">
        <v>1</v>
      </c>
      <c r="AQ90" s="222">
        <v>0</v>
      </c>
      <c r="AR90" s="222">
        <v>0</v>
      </c>
      <c r="AS90" s="222">
        <v>2</v>
      </c>
      <c r="AT90" s="222">
        <v>2</v>
      </c>
      <c r="AU90" s="339">
        <v>2</v>
      </c>
      <c r="AV90" s="469"/>
    </row>
    <row r="91" spans="1:48" ht="69.75" customHeight="1">
      <c r="A91" s="466">
        <f>'3. Characterization'!A91</f>
        <v>81</v>
      </c>
      <c r="B91" s="489" t="str">
        <f>'3. Characterization'!B91</f>
        <v>Screening </v>
      </c>
      <c r="C91" s="349" t="str">
        <f>'3. Characterization'!C91</f>
        <v>Passengers &amp; Cargo
Weapons, explosives</v>
      </c>
      <c r="D91" s="220" t="str">
        <f>'3. Characterization'!D91</f>
        <v>Backscatter x-rays </v>
      </c>
      <c r="E91" s="469"/>
      <c r="F91" s="473">
        <v>2</v>
      </c>
      <c r="G91" s="222">
        <v>3</v>
      </c>
      <c r="H91" s="222">
        <v>0</v>
      </c>
      <c r="I91" s="222">
        <v>0</v>
      </c>
      <c r="J91" s="469"/>
      <c r="K91" s="222">
        <v>0</v>
      </c>
      <c r="L91" s="222">
        <v>2</v>
      </c>
      <c r="M91" s="222">
        <v>0</v>
      </c>
      <c r="N91" s="222">
        <v>-2</v>
      </c>
      <c r="O91" s="469"/>
      <c r="P91" s="222">
        <v>3</v>
      </c>
      <c r="Q91" s="222">
        <v>0</v>
      </c>
      <c r="R91" s="222">
        <v>3</v>
      </c>
      <c r="S91" s="222">
        <v>2</v>
      </c>
      <c r="T91" s="222">
        <v>0</v>
      </c>
      <c r="U91" s="469"/>
      <c r="V91" s="222">
        <v>0</v>
      </c>
      <c r="W91" s="222">
        <v>3</v>
      </c>
      <c r="X91" s="222">
        <v>3</v>
      </c>
      <c r="Y91" s="222">
        <v>3</v>
      </c>
      <c r="Z91" s="222">
        <v>3</v>
      </c>
      <c r="AA91" s="222">
        <v>1</v>
      </c>
      <c r="AB91" s="222">
        <v>0</v>
      </c>
      <c r="AC91" s="222">
        <v>0</v>
      </c>
      <c r="AD91" s="222">
        <v>0</v>
      </c>
      <c r="AE91" s="222">
        <v>0</v>
      </c>
      <c r="AF91" s="339">
        <v>0</v>
      </c>
      <c r="AG91" s="469"/>
      <c r="AH91" s="473">
        <v>3</v>
      </c>
      <c r="AI91" s="222">
        <v>3</v>
      </c>
      <c r="AJ91" s="222">
        <v>0</v>
      </c>
      <c r="AK91" s="222">
        <v>0</v>
      </c>
      <c r="AL91" s="222">
        <v>0</v>
      </c>
      <c r="AM91" s="222">
        <v>0</v>
      </c>
      <c r="AN91" s="222">
        <v>0</v>
      </c>
      <c r="AO91" s="222">
        <v>0</v>
      </c>
      <c r="AP91" s="222">
        <v>0</v>
      </c>
      <c r="AQ91" s="222">
        <v>0</v>
      </c>
      <c r="AR91" s="222">
        <v>0</v>
      </c>
      <c r="AS91" s="222">
        <v>2</v>
      </c>
      <c r="AT91" s="222">
        <v>2</v>
      </c>
      <c r="AU91" s="339">
        <v>2</v>
      </c>
      <c r="AV91" s="469"/>
    </row>
    <row r="92" spans="1:48" ht="69.75" customHeight="1">
      <c r="A92" s="466">
        <f>'3. Characterization'!A92</f>
        <v>82</v>
      </c>
      <c r="B92" s="489" t="str">
        <f>'3. Characterization'!B92</f>
        <v>Screening </v>
      </c>
      <c r="C92" s="349" t="str">
        <f>'3. Characterization'!C92</f>
        <v>Passengers
Weapons, explosives</v>
      </c>
      <c r="D92" s="220" t="str">
        <f>'3. Characterization'!D92</f>
        <v>Millimeter Wave (MMW)</v>
      </c>
      <c r="E92" s="469"/>
      <c r="F92" s="473">
        <v>2</v>
      </c>
      <c r="G92" s="222">
        <v>3</v>
      </c>
      <c r="H92" s="222">
        <v>0</v>
      </c>
      <c r="I92" s="222">
        <v>0</v>
      </c>
      <c r="J92" s="469"/>
      <c r="K92" s="222">
        <v>0</v>
      </c>
      <c r="L92" s="222">
        <v>2</v>
      </c>
      <c r="M92" s="222">
        <v>0</v>
      </c>
      <c r="N92" s="222">
        <v>-1</v>
      </c>
      <c r="O92" s="469"/>
      <c r="P92" s="222">
        <v>3</v>
      </c>
      <c r="Q92" s="222">
        <v>0</v>
      </c>
      <c r="R92" s="222">
        <v>3</v>
      </c>
      <c r="S92" s="222">
        <v>2</v>
      </c>
      <c r="T92" s="222">
        <v>3</v>
      </c>
      <c r="U92" s="469"/>
      <c r="V92" s="222">
        <v>0</v>
      </c>
      <c r="W92" s="222">
        <v>3</v>
      </c>
      <c r="X92" s="222">
        <v>0</v>
      </c>
      <c r="Y92" s="222">
        <v>0</v>
      </c>
      <c r="Z92" s="222">
        <v>3</v>
      </c>
      <c r="AA92" s="222">
        <v>2</v>
      </c>
      <c r="AB92" s="222">
        <v>2</v>
      </c>
      <c r="AC92" s="222">
        <v>0</v>
      </c>
      <c r="AD92" s="222">
        <v>3</v>
      </c>
      <c r="AE92" s="222">
        <v>1</v>
      </c>
      <c r="AF92" s="339">
        <v>0</v>
      </c>
      <c r="AG92" s="469"/>
      <c r="AH92" s="473">
        <v>3</v>
      </c>
      <c r="AI92" s="222">
        <v>3</v>
      </c>
      <c r="AJ92" s="222">
        <v>0</v>
      </c>
      <c r="AK92" s="222">
        <v>0</v>
      </c>
      <c r="AL92" s="222">
        <v>0</v>
      </c>
      <c r="AM92" s="222">
        <v>0</v>
      </c>
      <c r="AN92" s="222">
        <v>0</v>
      </c>
      <c r="AO92" s="222">
        <v>0</v>
      </c>
      <c r="AP92" s="222">
        <v>0</v>
      </c>
      <c r="AQ92" s="222">
        <v>0</v>
      </c>
      <c r="AR92" s="222">
        <v>0</v>
      </c>
      <c r="AS92" s="222">
        <v>2</v>
      </c>
      <c r="AT92" s="222">
        <v>2</v>
      </c>
      <c r="AU92" s="339">
        <v>2</v>
      </c>
      <c r="AV92" s="469"/>
    </row>
    <row r="93" spans="1:48" ht="69.75" customHeight="1">
      <c r="A93" s="466">
        <f>'3. Characterization'!A93</f>
        <v>83</v>
      </c>
      <c r="B93" s="489" t="str">
        <f>'3. Characterization'!B93</f>
        <v>Screening </v>
      </c>
      <c r="C93" s="349" t="str">
        <f>'3. Characterization'!C93</f>
        <v>Cargo
Weapons, explosives</v>
      </c>
      <c r="D93" s="220" t="str">
        <f>'3. Characterization'!D93</f>
        <v>Transmission x-ray</v>
      </c>
      <c r="E93" s="469"/>
      <c r="F93" s="473">
        <v>2</v>
      </c>
      <c r="G93" s="222">
        <v>3</v>
      </c>
      <c r="H93" s="222">
        <v>0</v>
      </c>
      <c r="I93" s="222">
        <v>0</v>
      </c>
      <c r="J93" s="469"/>
      <c r="K93" s="222">
        <v>0</v>
      </c>
      <c r="L93" s="222">
        <v>2</v>
      </c>
      <c r="M93" s="222">
        <v>0</v>
      </c>
      <c r="N93" s="222">
        <v>-2</v>
      </c>
      <c r="O93" s="469"/>
      <c r="P93" s="222">
        <v>3</v>
      </c>
      <c r="Q93" s="222">
        <v>0</v>
      </c>
      <c r="R93" s="222">
        <v>3</v>
      </c>
      <c r="S93" s="222">
        <v>2</v>
      </c>
      <c r="T93" s="222">
        <v>0</v>
      </c>
      <c r="U93" s="469"/>
      <c r="V93" s="222">
        <v>0</v>
      </c>
      <c r="W93" s="222">
        <v>0</v>
      </c>
      <c r="X93" s="222">
        <v>3</v>
      </c>
      <c r="Y93" s="222">
        <v>3</v>
      </c>
      <c r="Z93" s="222">
        <v>3</v>
      </c>
      <c r="AA93" s="222">
        <v>0</v>
      </c>
      <c r="AB93" s="222">
        <v>0</v>
      </c>
      <c r="AC93" s="222">
        <v>0</v>
      </c>
      <c r="AD93" s="222">
        <v>0</v>
      </c>
      <c r="AE93" s="222">
        <v>0</v>
      </c>
      <c r="AF93" s="339">
        <v>0</v>
      </c>
      <c r="AG93" s="469"/>
      <c r="AH93" s="473">
        <v>3</v>
      </c>
      <c r="AI93" s="222">
        <v>3</v>
      </c>
      <c r="AJ93" s="222">
        <v>0</v>
      </c>
      <c r="AK93" s="222">
        <v>0</v>
      </c>
      <c r="AL93" s="222">
        <v>0</v>
      </c>
      <c r="AM93" s="222">
        <v>0</v>
      </c>
      <c r="AN93" s="222">
        <v>0</v>
      </c>
      <c r="AO93" s="222">
        <v>0</v>
      </c>
      <c r="AP93" s="222">
        <v>0</v>
      </c>
      <c r="AQ93" s="222">
        <v>0</v>
      </c>
      <c r="AR93" s="222">
        <v>0</v>
      </c>
      <c r="AS93" s="222">
        <v>1</v>
      </c>
      <c r="AT93" s="222">
        <v>1</v>
      </c>
      <c r="AU93" s="339">
        <v>1</v>
      </c>
      <c r="AV93" s="469"/>
    </row>
    <row r="94" spans="1:48" ht="69.75" customHeight="1">
      <c r="A94" s="466">
        <f>'3. Characterization'!A94</f>
        <v>84</v>
      </c>
      <c r="B94" s="489" t="str">
        <f>'3. Characterization'!B94</f>
        <v>Screening </v>
      </c>
      <c r="C94" s="349" t="str">
        <f>'3. Characterization'!C94</f>
        <v>Cargo
Weapons, explosives</v>
      </c>
      <c r="D94" s="220" t="str">
        <f>'3. Characterization'!D94</f>
        <v>CAT Scan</v>
      </c>
      <c r="E94" s="469"/>
      <c r="F94" s="473">
        <v>2</v>
      </c>
      <c r="G94" s="222">
        <v>3</v>
      </c>
      <c r="H94" s="222">
        <v>0</v>
      </c>
      <c r="I94" s="222">
        <v>0</v>
      </c>
      <c r="J94" s="469"/>
      <c r="K94" s="222">
        <v>0</v>
      </c>
      <c r="L94" s="222">
        <v>2</v>
      </c>
      <c r="M94" s="222">
        <v>0</v>
      </c>
      <c r="N94" s="222">
        <v>-2</v>
      </c>
      <c r="O94" s="469"/>
      <c r="P94" s="222">
        <v>3</v>
      </c>
      <c r="Q94" s="222">
        <v>0</v>
      </c>
      <c r="R94" s="222">
        <v>3</v>
      </c>
      <c r="S94" s="222">
        <v>2</v>
      </c>
      <c r="T94" s="222">
        <v>0</v>
      </c>
      <c r="U94" s="469"/>
      <c r="V94" s="222">
        <v>0</v>
      </c>
      <c r="W94" s="222">
        <v>0</v>
      </c>
      <c r="X94" s="222">
        <v>3</v>
      </c>
      <c r="Y94" s="222">
        <v>3</v>
      </c>
      <c r="Z94" s="222">
        <v>3</v>
      </c>
      <c r="AA94" s="222">
        <v>0</v>
      </c>
      <c r="AB94" s="222">
        <v>0</v>
      </c>
      <c r="AC94" s="222">
        <v>0</v>
      </c>
      <c r="AD94" s="222">
        <v>0</v>
      </c>
      <c r="AE94" s="222">
        <v>0</v>
      </c>
      <c r="AF94" s="339">
        <v>0</v>
      </c>
      <c r="AG94" s="469"/>
      <c r="AH94" s="473">
        <v>3</v>
      </c>
      <c r="AI94" s="222">
        <v>3</v>
      </c>
      <c r="AJ94" s="222">
        <v>0</v>
      </c>
      <c r="AK94" s="222">
        <v>0</v>
      </c>
      <c r="AL94" s="222">
        <v>0</v>
      </c>
      <c r="AM94" s="222">
        <v>0</v>
      </c>
      <c r="AN94" s="222">
        <v>0</v>
      </c>
      <c r="AO94" s="222">
        <v>0</v>
      </c>
      <c r="AP94" s="222">
        <v>0</v>
      </c>
      <c r="AQ94" s="222">
        <v>0</v>
      </c>
      <c r="AR94" s="222">
        <v>0</v>
      </c>
      <c r="AS94" s="222">
        <v>1</v>
      </c>
      <c r="AT94" s="222">
        <v>1</v>
      </c>
      <c r="AU94" s="339">
        <v>1</v>
      </c>
      <c r="AV94" s="469"/>
    </row>
    <row r="95" spans="1:48" ht="69.75" customHeight="1">
      <c r="A95" s="466">
        <f>'3. Characterization'!A95</f>
        <v>85</v>
      </c>
      <c r="B95" s="489" t="str">
        <f>'3. Characterization'!B95</f>
        <v>Screening </v>
      </c>
      <c r="C95" s="349" t="str">
        <f>'3. Characterization'!C95</f>
        <v>Cargo
Weapons</v>
      </c>
      <c r="D95" s="220" t="str">
        <f>'3. Characterization'!D95</f>
        <v>Metal detectors</v>
      </c>
      <c r="E95" s="469"/>
      <c r="F95" s="473">
        <v>2</v>
      </c>
      <c r="G95" s="222">
        <v>3</v>
      </c>
      <c r="H95" s="222">
        <v>0</v>
      </c>
      <c r="I95" s="222">
        <v>0</v>
      </c>
      <c r="J95" s="469"/>
      <c r="K95" s="222">
        <v>0</v>
      </c>
      <c r="L95" s="222">
        <v>2</v>
      </c>
      <c r="M95" s="222">
        <v>0</v>
      </c>
      <c r="N95" s="222">
        <v>-2</v>
      </c>
      <c r="O95" s="469"/>
      <c r="P95" s="222">
        <v>3</v>
      </c>
      <c r="Q95" s="222">
        <v>0</v>
      </c>
      <c r="R95" s="222">
        <v>3</v>
      </c>
      <c r="S95" s="222">
        <v>2</v>
      </c>
      <c r="T95" s="222">
        <v>0</v>
      </c>
      <c r="U95" s="469"/>
      <c r="V95" s="222">
        <v>0</v>
      </c>
      <c r="W95" s="222">
        <v>0</v>
      </c>
      <c r="X95" s="222">
        <v>1</v>
      </c>
      <c r="Y95" s="222">
        <v>1</v>
      </c>
      <c r="Z95" s="222">
        <v>3</v>
      </c>
      <c r="AA95" s="222">
        <v>1</v>
      </c>
      <c r="AB95" s="222">
        <v>1</v>
      </c>
      <c r="AC95" s="222">
        <v>0</v>
      </c>
      <c r="AD95" s="222">
        <v>1</v>
      </c>
      <c r="AE95" s="222">
        <v>1</v>
      </c>
      <c r="AF95" s="339">
        <v>0</v>
      </c>
      <c r="AG95" s="469"/>
      <c r="AH95" s="473">
        <v>3</v>
      </c>
      <c r="AI95" s="222">
        <v>3</v>
      </c>
      <c r="AJ95" s="222">
        <v>0</v>
      </c>
      <c r="AK95" s="222">
        <v>0</v>
      </c>
      <c r="AL95" s="222">
        <v>0</v>
      </c>
      <c r="AM95" s="222">
        <v>0</v>
      </c>
      <c r="AN95" s="222">
        <v>0</v>
      </c>
      <c r="AO95" s="222">
        <v>0</v>
      </c>
      <c r="AP95" s="222">
        <v>0</v>
      </c>
      <c r="AQ95" s="222">
        <v>0</v>
      </c>
      <c r="AR95" s="222">
        <v>0</v>
      </c>
      <c r="AS95" s="222">
        <v>0</v>
      </c>
      <c r="AT95" s="222">
        <v>0</v>
      </c>
      <c r="AU95" s="339">
        <v>0</v>
      </c>
      <c r="AV95" s="469"/>
    </row>
    <row r="96" spans="1:48" ht="69.75" customHeight="1">
      <c r="A96" s="466">
        <f>'3. Characterization'!A96</f>
        <v>86</v>
      </c>
      <c r="B96" s="489" t="str">
        <f>'3. Characterization'!B96</f>
        <v>Screening </v>
      </c>
      <c r="C96" s="349" t="str">
        <f>'3. Characterization'!C96</f>
        <v>Cargo
Weapons, explosives</v>
      </c>
      <c r="D96" s="220" t="str">
        <f>'3. Characterization'!D96</f>
        <v>Gamma rays </v>
      </c>
      <c r="E96" s="469"/>
      <c r="F96" s="473">
        <v>2</v>
      </c>
      <c r="G96" s="222">
        <v>3</v>
      </c>
      <c r="H96" s="222">
        <v>0</v>
      </c>
      <c r="I96" s="222">
        <v>0</v>
      </c>
      <c r="J96" s="469"/>
      <c r="K96" s="222">
        <v>0</v>
      </c>
      <c r="L96" s="222">
        <v>2</v>
      </c>
      <c r="M96" s="222">
        <v>0</v>
      </c>
      <c r="N96" s="222">
        <v>-2</v>
      </c>
      <c r="O96" s="469"/>
      <c r="P96" s="222">
        <v>3</v>
      </c>
      <c r="Q96" s="222">
        <v>0</v>
      </c>
      <c r="R96" s="222">
        <v>3</v>
      </c>
      <c r="S96" s="222">
        <v>2</v>
      </c>
      <c r="T96" s="222">
        <v>0</v>
      </c>
      <c r="U96" s="469"/>
      <c r="V96" s="222">
        <v>0</v>
      </c>
      <c r="W96" s="222">
        <v>3</v>
      </c>
      <c r="X96" s="222">
        <v>3</v>
      </c>
      <c r="Y96" s="222">
        <v>3</v>
      </c>
      <c r="Z96" s="222">
        <v>3</v>
      </c>
      <c r="AA96" s="222">
        <v>1</v>
      </c>
      <c r="AB96" s="222">
        <v>0</v>
      </c>
      <c r="AC96" s="222">
        <v>0</v>
      </c>
      <c r="AD96" s="222">
        <v>0</v>
      </c>
      <c r="AE96" s="222">
        <v>0</v>
      </c>
      <c r="AF96" s="339">
        <v>0</v>
      </c>
      <c r="AG96" s="469"/>
      <c r="AH96" s="473">
        <v>3</v>
      </c>
      <c r="AI96" s="222">
        <v>3</v>
      </c>
      <c r="AJ96" s="222">
        <v>0</v>
      </c>
      <c r="AK96" s="222">
        <v>0</v>
      </c>
      <c r="AL96" s="222">
        <v>0</v>
      </c>
      <c r="AM96" s="222">
        <v>0</v>
      </c>
      <c r="AN96" s="222">
        <v>0</v>
      </c>
      <c r="AO96" s="222">
        <v>0</v>
      </c>
      <c r="AP96" s="222">
        <v>0</v>
      </c>
      <c r="AQ96" s="222">
        <v>0</v>
      </c>
      <c r="AR96" s="222">
        <v>0</v>
      </c>
      <c r="AS96" s="222">
        <v>1</v>
      </c>
      <c r="AT96" s="222">
        <v>1</v>
      </c>
      <c r="AU96" s="339">
        <v>1</v>
      </c>
      <c r="AV96" s="469"/>
    </row>
    <row r="97" spans="1:48" ht="69.75" customHeight="1">
      <c r="A97" s="466">
        <f>'3. Characterization'!A97</f>
        <v>87</v>
      </c>
      <c r="B97" s="489" t="str">
        <f>'3. Characterization'!B97</f>
        <v>Screening </v>
      </c>
      <c r="C97" s="349" t="str">
        <f>'3. Characterization'!C97</f>
        <v>Trace Detection
Explosives</v>
      </c>
      <c r="D97" s="220" t="str">
        <f>'3. Characterization'!D97</f>
        <v>K-9 Units</v>
      </c>
      <c r="E97" s="469"/>
      <c r="F97" s="473">
        <v>2</v>
      </c>
      <c r="G97" s="222">
        <v>3</v>
      </c>
      <c r="H97" s="222">
        <v>0</v>
      </c>
      <c r="I97" s="222">
        <v>0</v>
      </c>
      <c r="J97" s="469"/>
      <c r="K97" s="222">
        <v>0</v>
      </c>
      <c r="L97" s="222">
        <v>2</v>
      </c>
      <c r="M97" s="222">
        <v>0</v>
      </c>
      <c r="N97" s="222">
        <v>-1</v>
      </c>
      <c r="O97" s="469"/>
      <c r="P97" s="222">
        <v>3</v>
      </c>
      <c r="Q97" s="222">
        <v>0</v>
      </c>
      <c r="R97" s="222">
        <v>3</v>
      </c>
      <c r="S97" s="222">
        <v>2</v>
      </c>
      <c r="T97" s="222">
        <v>2</v>
      </c>
      <c r="U97" s="469"/>
      <c r="V97" s="222">
        <v>0</v>
      </c>
      <c r="W97" s="222">
        <v>1</v>
      </c>
      <c r="X97" s="222">
        <v>3</v>
      </c>
      <c r="Y97" s="222">
        <v>3</v>
      </c>
      <c r="Z97" s="222">
        <v>3</v>
      </c>
      <c r="AA97" s="222">
        <v>2</v>
      </c>
      <c r="AB97" s="222">
        <v>2</v>
      </c>
      <c r="AC97" s="222">
        <v>0</v>
      </c>
      <c r="AD97" s="222">
        <v>1</v>
      </c>
      <c r="AE97" s="222">
        <v>1</v>
      </c>
      <c r="AF97" s="339">
        <v>0</v>
      </c>
      <c r="AG97" s="469"/>
      <c r="AH97" s="473">
        <v>3</v>
      </c>
      <c r="AI97" s="222">
        <v>3</v>
      </c>
      <c r="AJ97" s="222">
        <v>0</v>
      </c>
      <c r="AK97" s="222">
        <v>0</v>
      </c>
      <c r="AL97" s="222">
        <v>0</v>
      </c>
      <c r="AM97" s="222">
        <v>0</v>
      </c>
      <c r="AN97" s="222">
        <v>0</v>
      </c>
      <c r="AO97" s="222">
        <v>0</v>
      </c>
      <c r="AP97" s="222">
        <v>0</v>
      </c>
      <c r="AQ97" s="222">
        <v>0</v>
      </c>
      <c r="AR97" s="222">
        <v>0</v>
      </c>
      <c r="AS97" s="222">
        <v>1</v>
      </c>
      <c r="AT97" s="222">
        <v>1</v>
      </c>
      <c r="AU97" s="339">
        <v>0</v>
      </c>
      <c r="AV97" s="469"/>
    </row>
    <row r="98" spans="1:48" ht="69.75" customHeight="1">
      <c r="A98" s="466">
        <f>'3. Characterization'!A98</f>
        <v>88</v>
      </c>
      <c r="B98" s="489" t="str">
        <f>'3. Characterization'!B98</f>
        <v>Screening </v>
      </c>
      <c r="C98" s="349" t="str">
        <f>'3. Characterization'!C98</f>
        <v>Trace Detection
Explosives, CWA</v>
      </c>
      <c r="D98" s="220" t="str">
        <f>'3. Characterization'!D98</f>
        <v>IMS (Ion Mobility Spectrometry)</v>
      </c>
      <c r="E98" s="469"/>
      <c r="F98" s="473">
        <v>2</v>
      </c>
      <c r="G98" s="222">
        <v>3</v>
      </c>
      <c r="H98" s="222">
        <v>0</v>
      </c>
      <c r="I98" s="222">
        <v>0</v>
      </c>
      <c r="J98" s="469"/>
      <c r="K98" s="222">
        <v>0</v>
      </c>
      <c r="L98" s="222">
        <v>1</v>
      </c>
      <c r="M98" s="222">
        <v>0</v>
      </c>
      <c r="N98" s="222">
        <v>-2</v>
      </c>
      <c r="O98" s="469"/>
      <c r="P98" s="222">
        <v>3</v>
      </c>
      <c r="Q98" s="222">
        <v>0</v>
      </c>
      <c r="R98" s="222">
        <v>3</v>
      </c>
      <c r="S98" s="222">
        <v>2</v>
      </c>
      <c r="T98" s="222">
        <v>0</v>
      </c>
      <c r="U98" s="469"/>
      <c r="V98" s="222">
        <v>0</v>
      </c>
      <c r="W98" s="222">
        <v>1</v>
      </c>
      <c r="X98" s="222">
        <v>3</v>
      </c>
      <c r="Y98" s="222">
        <v>3</v>
      </c>
      <c r="Z98" s="222">
        <v>3</v>
      </c>
      <c r="AA98" s="222">
        <v>2</v>
      </c>
      <c r="AB98" s="222">
        <v>2</v>
      </c>
      <c r="AC98" s="222">
        <v>0</v>
      </c>
      <c r="AD98" s="222">
        <v>1</v>
      </c>
      <c r="AE98" s="222">
        <v>1</v>
      </c>
      <c r="AF98" s="339">
        <v>0</v>
      </c>
      <c r="AG98" s="469"/>
      <c r="AH98" s="473">
        <v>3</v>
      </c>
      <c r="AI98" s="222">
        <v>3</v>
      </c>
      <c r="AJ98" s="222">
        <v>0</v>
      </c>
      <c r="AK98" s="222">
        <v>0</v>
      </c>
      <c r="AL98" s="222">
        <v>0</v>
      </c>
      <c r="AM98" s="222">
        <v>0</v>
      </c>
      <c r="AN98" s="222">
        <v>0</v>
      </c>
      <c r="AO98" s="222">
        <v>0</v>
      </c>
      <c r="AP98" s="222">
        <v>0</v>
      </c>
      <c r="AQ98" s="222">
        <v>0</v>
      </c>
      <c r="AR98" s="222">
        <v>0</v>
      </c>
      <c r="AS98" s="222">
        <v>3</v>
      </c>
      <c r="AT98" s="222">
        <v>0</v>
      </c>
      <c r="AU98" s="339">
        <v>0</v>
      </c>
      <c r="AV98" s="469"/>
    </row>
    <row r="99" spans="1:48" ht="69.75" customHeight="1">
      <c r="A99" s="466">
        <f>'3. Characterization'!A99</f>
        <v>89</v>
      </c>
      <c r="B99" s="489" t="str">
        <f>'3. Characterization'!B99</f>
        <v>Screening </v>
      </c>
      <c r="C99" s="349" t="str">
        <f>'3. Characterization'!C99</f>
        <v>Trace Detection
Explosives, CWA</v>
      </c>
      <c r="D99" s="220" t="str">
        <f>'3. Characterization'!D99</f>
        <v>SAW (Surface Acoustic Wave)</v>
      </c>
      <c r="E99" s="469"/>
      <c r="F99" s="473">
        <v>2</v>
      </c>
      <c r="G99" s="222">
        <v>3</v>
      </c>
      <c r="H99" s="222">
        <v>0</v>
      </c>
      <c r="I99" s="222">
        <v>0</v>
      </c>
      <c r="J99" s="469"/>
      <c r="K99" s="222">
        <v>0</v>
      </c>
      <c r="L99" s="222">
        <v>1</v>
      </c>
      <c r="M99" s="222">
        <v>0</v>
      </c>
      <c r="N99" s="222">
        <v>-2</v>
      </c>
      <c r="O99" s="469"/>
      <c r="P99" s="222">
        <v>3</v>
      </c>
      <c r="Q99" s="222">
        <v>0</v>
      </c>
      <c r="R99" s="222">
        <v>3</v>
      </c>
      <c r="S99" s="222">
        <v>2</v>
      </c>
      <c r="T99" s="222">
        <v>0</v>
      </c>
      <c r="U99" s="469"/>
      <c r="V99" s="222">
        <v>0</v>
      </c>
      <c r="W99" s="222">
        <v>1</v>
      </c>
      <c r="X99" s="222">
        <v>3</v>
      </c>
      <c r="Y99" s="222">
        <v>3</v>
      </c>
      <c r="Z99" s="222">
        <v>3</v>
      </c>
      <c r="AA99" s="222">
        <v>2</v>
      </c>
      <c r="AB99" s="222">
        <v>2</v>
      </c>
      <c r="AC99" s="222">
        <v>0</v>
      </c>
      <c r="AD99" s="222">
        <v>1</v>
      </c>
      <c r="AE99" s="222">
        <v>1</v>
      </c>
      <c r="AF99" s="339">
        <v>0</v>
      </c>
      <c r="AG99" s="469"/>
      <c r="AH99" s="473">
        <v>3</v>
      </c>
      <c r="AI99" s="222">
        <v>3</v>
      </c>
      <c r="AJ99" s="222">
        <v>0</v>
      </c>
      <c r="AK99" s="222">
        <v>0</v>
      </c>
      <c r="AL99" s="222">
        <v>0</v>
      </c>
      <c r="AM99" s="222">
        <v>0</v>
      </c>
      <c r="AN99" s="222">
        <v>0</v>
      </c>
      <c r="AO99" s="222">
        <v>0</v>
      </c>
      <c r="AP99" s="222">
        <v>0</v>
      </c>
      <c r="AQ99" s="222">
        <v>0</v>
      </c>
      <c r="AR99" s="222">
        <v>0</v>
      </c>
      <c r="AS99" s="222">
        <v>3</v>
      </c>
      <c r="AT99" s="222">
        <v>0</v>
      </c>
      <c r="AU99" s="339">
        <v>0</v>
      </c>
      <c r="AV99" s="469"/>
    </row>
    <row r="100" spans="1:48" ht="69.75" customHeight="1">
      <c r="A100" s="466">
        <f>'3. Characterization'!A100</f>
        <v>90</v>
      </c>
      <c r="B100" s="489" t="str">
        <f>'3. Characterization'!B100</f>
        <v>Screening </v>
      </c>
      <c r="C100" s="349" t="str">
        <f>'3. Characterization'!C100</f>
        <v>Trace Detection
CWA</v>
      </c>
      <c r="D100" s="220" t="str">
        <f>'3. Characterization'!D100</f>
        <v>Enzyme-Based, Immunoassay</v>
      </c>
      <c r="E100" s="469"/>
      <c r="F100" s="473">
        <v>2</v>
      </c>
      <c r="G100" s="222">
        <v>3</v>
      </c>
      <c r="H100" s="222">
        <v>0</v>
      </c>
      <c r="I100" s="222">
        <v>0</v>
      </c>
      <c r="J100" s="469"/>
      <c r="K100" s="222">
        <v>0</v>
      </c>
      <c r="L100" s="222">
        <v>0</v>
      </c>
      <c r="M100" s="222">
        <v>0</v>
      </c>
      <c r="N100" s="222">
        <v>-2</v>
      </c>
      <c r="O100" s="469"/>
      <c r="P100" s="222">
        <v>3</v>
      </c>
      <c r="Q100" s="222">
        <v>0</v>
      </c>
      <c r="R100" s="222">
        <v>3</v>
      </c>
      <c r="S100" s="222">
        <v>2</v>
      </c>
      <c r="T100" s="222">
        <v>0</v>
      </c>
      <c r="U100" s="469"/>
      <c r="V100" s="222">
        <v>0</v>
      </c>
      <c r="W100" s="222">
        <v>1</v>
      </c>
      <c r="X100" s="222">
        <v>3</v>
      </c>
      <c r="Y100" s="222">
        <v>3</v>
      </c>
      <c r="Z100" s="222">
        <v>3</v>
      </c>
      <c r="AA100" s="222">
        <v>2</v>
      </c>
      <c r="AB100" s="222">
        <v>2</v>
      </c>
      <c r="AC100" s="222">
        <v>2</v>
      </c>
      <c r="AD100" s="222">
        <v>1</v>
      </c>
      <c r="AE100" s="222">
        <v>1</v>
      </c>
      <c r="AF100" s="339">
        <v>0</v>
      </c>
      <c r="AG100" s="469"/>
      <c r="AH100" s="473">
        <v>0</v>
      </c>
      <c r="AI100" s="222">
        <v>0</v>
      </c>
      <c r="AJ100" s="222">
        <v>0</v>
      </c>
      <c r="AK100" s="222">
        <v>0</v>
      </c>
      <c r="AL100" s="222">
        <v>0</v>
      </c>
      <c r="AM100" s="222">
        <v>0</v>
      </c>
      <c r="AN100" s="222">
        <v>0</v>
      </c>
      <c r="AO100" s="222">
        <v>0</v>
      </c>
      <c r="AP100" s="222">
        <v>0</v>
      </c>
      <c r="AQ100" s="222">
        <v>0</v>
      </c>
      <c r="AR100" s="222">
        <v>0</v>
      </c>
      <c r="AS100" s="222">
        <v>3</v>
      </c>
      <c r="AT100" s="222">
        <v>0</v>
      </c>
      <c r="AU100" s="339">
        <v>0</v>
      </c>
      <c r="AV100" s="469"/>
    </row>
    <row r="101" spans="1:48" ht="69.75" customHeight="1">
      <c r="A101" s="466">
        <f>'3. Characterization'!A101</f>
        <v>91</v>
      </c>
      <c r="B101" s="489" t="str">
        <f>'3. Characterization'!B101</f>
        <v>Screening </v>
      </c>
      <c r="C101" s="349" t="str">
        <f>'3. Characterization'!C101</f>
        <v>Trace Detection
Radioactivity</v>
      </c>
      <c r="D101" s="220" t="str">
        <f>'3. Characterization'!D101</f>
        <v>Hand-Held Geiger Counters</v>
      </c>
      <c r="E101" s="469"/>
      <c r="F101" s="473">
        <v>2</v>
      </c>
      <c r="G101" s="222">
        <v>3</v>
      </c>
      <c r="H101" s="222">
        <v>0</v>
      </c>
      <c r="I101" s="222">
        <v>0</v>
      </c>
      <c r="J101" s="469"/>
      <c r="K101" s="222">
        <v>0</v>
      </c>
      <c r="L101" s="222">
        <v>0</v>
      </c>
      <c r="M101" s="222">
        <v>0</v>
      </c>
      <c r="N101" s="222">
        <v>-2</v>
      </c>
      <c r="O101" s="469"/>
      <c r="P101" s="222">
        <v>3</v>
      </c>
      <c r="Q101" s="222">
        <v>0</v>
      </c>
      <c r="R101" s="222">
        <v>3</v>
      </c>
      <c r="S101" s="222">
        <v>2</v>
      </c>
      <c r="T101" s="222">
        <v>0</v>
      </c>
      <c r="U101" s="469"/>
      <c r="V101" s="222">
        <v>0</v>
      </c>
      <c r="W101" s="222">
        <v>1</v>
      </c>
      <c r="X101" s="222">
        <v>3</v>
      </c>
      <c r="Y101" s="222">
        <v>3</v>
      </c>
      <c r="Z101" s="222">
        <v>3</v>
      </c>
      <c r="AA101" s="222">
        <v>2</v>
      </c>
      <c r="AB101" s="222">
        <v>2</v>
      </c>
      <c r="AC101" s="222">
        <v>2</v>
      </c>
      <c r="AD101" s="222">
        <v>1</v>
      </c>
      <c r="AE101" s="222">
        <v>1</v>
      </c>
      <c r="AF101" s="339">
        <v>0</v>
      </c>
      <c r="AG101" s="469"/>
      <c r="AH101" s="473">
        <v>0</v>
      </c>
      <c r="AI101" s="222">
        <v>0</v>
      </c>
      <c r="AJ101" s="222">
        <v>0</v>
      </c>
      <c r="AK101" s="222">
        <v>0</v>
      </c>
      <c r="AL101" s="222">
        <v>0</v>
      </c>
      <c r="AM101" s="222">
        <v>0</v>
      </c>
      <c r="AN101" s="222">
        <v>0</v>
      </c>
      <c r="AO101" s="222">
        <v>0</v>
      </c>
      <c r="AP101" s="222">
        <v>0</v>
      </c>
      <c r="AQ101" s="222">
        <v>0</v>
      </c>
      <c r="AR101" s="222">
        <v>0</v>
      </c>
      <c r="AS101" s="222">
        <v>0</v>
      </c>
      <c r="AT101" s="222">
        <v>0</v>
      </c>
      <c r="AU101" s="339">
        <v>3</v>
      </c>
      <c r="AV101" s="469"/>
    </row>
    <row r="102" spans="1:48" ht="69.75" customHeight="1">
      <c r="A102" s="466">
        <f>'3. Characterization'!A102</f>
        <v>92</v>
      </c>
      <c r="B102" s="489" t="str">
        <f>'3. Characterization'!B102</f>
        <v>Screening </v>
      </c>
      <c r="C102" s="349" t="str">
        <f>'3. Characterization'!C102</f>
        <v>Trace Detection
Radioactivity</v>
      </c>
      <c r="D102" s="220" t="str">
        <f>'3. Characterization'!D102</f>
        <v>Smear Counters</v>
      </c>
      <c r="E102" s="469"/>
      <c r="F102" s="473">
        <v>2</v>
      </c>
      <c r="G102" s="222">
        <v>3</v>
      </c>
      <c r="H102" s="222">
        <v>0</v>
      </c>
      <c r="I102" s="222">
        <v>0</v>
      </c>
      <c r="J102" s="469"/>
      <c r="K102" s="222">
        <v>0</v>
      </c>
      <c r="L102" s="222">
        <v>0</v>
      </c>
      <c r="M102" s="222">
        <v>0</v>
      </c>
      <c r="N102" s="222">
        <v>-2</v>
      </c>
      <c r="O102" s="469"/>
      <c r="P102" s="222">
        <v>3</v>
      </c>
      <c r="Q102" s="222">
        <v>0</v>
      </c>
      <c r="R102" s="222">
        <v>3</v>
      </c>
      <c r="S102" s="222">
        <v>2</v>
      </c>
      <c r="T102" s="222">
        <v>0</v>
      </c>
      <c r="U102" s="469"/>
      <c r="V102" s="222">
        <v>0</v>
      </c>
      <c r="W102" s="222">
        <v>1</v>
      </c>
      <c r="X102" s="222">
        <v>3</v>
      </c>
      <c r="Y102" s="222">
        <v>3</v>
      </c>
      <c r="Z102" s="222">
        <v>3</v>
      </c>
      <c r="AA102" s="222">
        <v>2</v>
      </c>
      <c r="AB102" s="222">
        <v>2</v>
      </c>
      <c r="AC102" s="222">
        <v>2</v>
      </c>
      <c r="AD102" s="222">
        <v>1</v>
      </c>
      <c r="AE102" s="222">
        <v>1</v>
      </c>
      <c r="AF102" s="339">
        <v>0</v>
      </c>
      <c r="AG102" s="469"/>
      <c r="AH102" s="473">
        <v>0</v>
      </c>
      <c r="AI102" s="222">
        <v>0</v>
      </c>
      <c r="AJ102" s="222">
        <v>0</v>
      </c>
      <c r="AK102" s="222">
        <v>0</v>
      </c>
      <c r="AL102" s="222">
        <v>0</v>
      </c>
      <c r="AM102" s="222">
        <v>0</v>
      </c>
      <c r="AN102" s="222">
        <v>0</v>
      </c>
      <c r="AO102" s="222">
        <v>0</v>
      </c>
      <c r="AP102" s="222">
        <v>0</v>
      </c>
      <c r="AQ102" s="222">
        <v>0</v>
      </c>
      <c r="AR102" s="222">
        <v>0</v>
      </c>
      <c r="AS102" s="222">
        <v>0</v>
      </c>
      <c r="AT102" s="222">
        <v>0</v>
      </c>
      <c r="AU102" s="339">
        <v>3</v>
      </c>
      <c r="AV102" s="469"/>
    </row>
    <row r="103" spans="1:48" ht="69.75" customHeight="1">
      <c r="A103" s="466">
        <f>'3. Characterization'!A103</f>
        <v>93</v>
      </c>
      <c r="B103" s="489" t="str">
        <f>'3. Characterization'!B103</f>
        <v>Screening </v>
      </c>
      <c r="C103" s="349" t="str">
        <f>'3. Characterization'!C103</f>
        <v>Trace Detection
Radioactivity</v>
      </c>
      <c r="D103" s="220" t="str">
        <f>'3. Characterization'!D103</f>
        <v>Hand and Shoe Monitors</v>
      </c>
      <c r="E103" s="469"/>
      <c r="F103" s="473">
        <v>2</v>
      </c>
      <c r="G103" s="222">
        <v>3</v>
      </c>
      <c r="H103" s="222">
        <v>0</v>
      </c>
      <c r="I103" s="222">
        <v>0</v>
      </c>
      <c r="J103" s="469"/>
      <c r="K103" s="222">
        <v>0</v>
      </c>
      <c r="L103" s="222">
        <v>0</v>
      </c>
      <c r="M103" s="222">
        <v>0</v>
      </c>
      <c r="N103" s="222">
        <v>-2</v>
      </c>
      <c r="O103" s="469"/>
      <c r="P103" s="222">
        <v>3</v>
      </c>
      <c r="Q103" s="222">
        <v>0</v>
      </c>
      <c r="R103" s="222">
        <v>3</v>
      </c>
      <c r="S103" s="222">
        <v>2</v>
      </c>
      <c r="T103" s="222">
        <v>0</v>
      </c>
      <c r="U103" s="469"/>
      <c r="V103" s="222">
        <v>0</v>
      </c>
      <c r="W103" s="222">
        <v>1</v>
      </c>
      <c r="X103" s="222">
        <v>2</v>
      </c>
      <c r="Y103" s="222">
        <v>1</v>
      </c>
      <c r="Z103" s="222">
        <v>3</v>
      </c>
      <c r="AA103" s="222">
        <v>1</v>
      </c>
      <c r="AB103" s="222">
        <v>1</v>
      </c>
      <c r="AC103" s="222">
        <v>0</v>
      </c>
      <c r="AD103" s="222">
        <v>0</v>
      </c>
      <c r="AE103" s="222">
        <v>0</v>
      </c>
      <c r="AF103" s="339">
        <v>0</v>
      </c>
      <c r="AG103" s="469"/>
      <c r="AH103" s="473">
        <v>0</v>
      </c>
      <c r="AI103" s="222">
        <v>0</v>
      </c>
      <c r="AJ103" s="222">
        <v>0</v>
      </c>
      <c r="AK103" s="222">
        <v>0</v>
      </c>
      <c r="AL103" s="222">
        <v>0</v>
      </c>
      <c r="AM103" s="222">
        <v>0</v>
      </c>
      <c r="AN103" s="222">
        <v>0</v>
      </c>
      <c r="AO103" s="222">
        <v>0</v>
      </c>
      <c r="AP103" s="222">
        <v>0</v>
      </c>
      <c r="AQ103" s="222">
        <v>0</v>
      </c>
      <c r="AR103" s="222">
        <v>0</v>
      </c>
      <c r="AS103" s="222">
        <v>0</v>
      </c>
      <c r="AT103" s="222">
        <v>0</v>
      </c>
      <c r="AU103" s="339">
        <v>3</v>
      </c>
      <c r="AV103" s="469"/>
    </row>
    <row r="104" spans="1:48" ht="69.75" customHeight="1">
      <c r="A104" s="466">
        <f>'3. Characterization'!A104</f>
        <v>94</v>
      </c>
      <c r="B104" s="489" t="str">
        <f>'3. Characterization'!B104</f>
        <v>Screening </v>
      </c>
      <c r="C104" s="349" t="str">
        <f>'3. Characterization'!C104</f>
        <v>Trace Detection
CWA</v>
      </c>
      <c r="D104" s="220" t="str">
        <f>'3. Characterization'!D104</f>
        <v>Chemical Detection  Paper </v>
      </c>
      <c r="E104" s="469"/>
      <c r="F104" s="473">
        <v>2</v>
      </c>
      <c r="G104" s="222">
        <v>3</v>
      </c>
      <c r="H104" s="222">
        <v>0</v>
      </c>
      <c r="I104" s="222">
        <v>0</v>
      </c>
      <c r="J104" s="469"/>
      <c r="K104" s="222">
        <v>0</v>
      </c>
      <c r="L104" s="222">
        <v>0</v>
      </c>
      <c r="M104" s="222">
        <v>0</v>
      </c>
      <c r="N104" s="222">
        <v>-2</v>
      </c>
      <c r="O104" s="469"/>
      <c r="P104" s="222">
        <v>3</v>
      </c>
      <c r="Q104" s="222">
        <v>0</v>
      </c>
      <c r="R104" s="222">
        <v>3</v>
      </c>
      <c r="S104" s="222">
        <v>2</v>
      </c>
      <c r="T104" s="222">
        <v>0</v>
      </c>
      <c r="U104" s="469"/>
      <c r="V104" s="222">
        <v>0</v>
      </c>
      <c r="W104" s="222">
        <v>1</v>
      </c>
      <c r="X104" s="222">
        <v>3</v>
      </c>
      <c r="Y104" s="222">
        <v>3</v>
      </c>
      <c r="Z104" s="222">
        <v>3</v>
      </c>
      <c r="AA104" s="222">
        <v>2</v>
      </c>
      <c r="AB104" s="222">
        <v>2</v>
      </c>
      <c r="AC104" s="222">
        <v>2</v>
      </c>
      <c r="AD104" s="222">
        <v>1</v>
      </c>
      <c r="AE104" s="222">
        <v>1</v>
      </c>
      <c r="AF104" s="339">
        <v>0</v>
      </c>
      <c r="AG104" s="469"/>
      <c r="AH104" s="473">
        <v>0</v>
      </c>
      <c r="AI104" s="222">
        <v>0</v>
      </c>
      <c r="AJ104" s="222">
        <v>0</v>
      </c>
      <c r="AK104" s="222">
        <v>0</v>
      </c>
      <c r="AL104" s="222">
        <v>0</v>
      </c>
      <c r="AM104" s="222">
        <v>0</v>
      </c>
      <c r="AN104" s="222">
        <v>0</v>
      </c>
      <c r="AO104" s="222">
        <v>0</v>
      </c>
      <c r="AP104" s="222">
        <v>0</v>
      </c>
      <c r="AQ104" s="222">
        <v>0</v>
      </c>
      <c r="AR104" s="222">
        <v>0</v>
      </c>
      <c r="AS104" s="222">
        <v>3</v>
      </c>
      <c r="AT104" s="222">
        <v>0</v>
      </c>
      <c r="AU104" s="339">
        <v>0</v>
      </c>
      <c r="AV104" s="469"/>
    </row>
    <row r="105" spans="1:48" ht="69.75" customHeight="1">
      <c r="A105" s="466">
        <f>'3. Characterization'!A105</f>
        <v>95</v>
      </c>
      <c r="B105" s="489" t="str">
        <f>'3. Characterization'!B105</f>
        <v>Screening </v>
      </c>
      <c r="C105" s="349" t="str">
        <f>'3. Characterization'!C105</f>
        <v>Trace Detection
CWA, TIC</v>
      </c>
      <c r="D105" s="220" t="str">
        <f>'3. Characterization'!D105</f>
        <v>Colorimetric tubes</v>
      </c>
      <c r="E105" s="469"/>
      <c r="F105" s="473">
        <v>2</v>
      </c>
      <c r="G105" s="222">
        <v>3</v>
      </c>
      <c r="H105" s="222">
        <v>0</v>
      </c>
      <c r="I105" s="222">
        <v>0</v>
      </c>
      <c r="J105" s="469"/>
      <c r="K105" s="222">
        <v>0</v>
      </c>
      <c r="L105" s="222">
        <v>0</v>
      </c>
      <c r="M105" s="222">
        <v>0</v>
      </c>
      <c r="N105" s="222">
        <v>-2</v>
      </c>
      <c r="O105" s="469"/>
      <c r="P105" s="222">
        <v>3</v>
      </c>
      <c r="Q105" s="222">
        <v>0</v>
      </c>
      <c r="R105" s="222">
        <v>3</v>
      </c>
      <c r="S105" s="222">
        <v>2</v>
      </c>
      <c r="T105" s="222">
        <v>0</v>
      </c>
      <c r="U105" s="469"/>
      <c r="V105" s="222">
        <v>0</v>
      </c>
      <c r="W105" s="222">
        <v>1</v>
      </c>
      <c r="X105" s="222">
        <v>3</v>
      </c>
      <c r="Y105" s="222">
        <v>3</v>
      </c>
      <c r="Z105" s="222">
        <v>3</v>
      </c>
      <c r="AA105" s="222">
        <v>2</v>
      </c>
      <c r="AB105" s="222">
        <v>2</v>
      </c>
      <c r="AC105" s="222">
        <v>2</v>
      </c>
      <c r="AD105" s="222">
        <v>1</v>
      </c>
      <c r="AE105" s="222">
        <v>1</v>
      </c>
      <c r="AF105" s="339">
        <v>0</v>
      </c>
      <c r="AG105" s="469"/>
      <c r="AH105" s="473">
        <v>0</v>
      </c>
      <c r="AI105" s="222">
        <v>0</v>
      </c>
      <c r="AJ105" s="222">
        <v>0</v>
      </c>
      <c r="AK105" s="222">
        <v>0</v>
      </c>
      <c r="AL105" s="222">
        <v>0</v>
      </c>
      <c r="AM105" s="222">
        <v>0</v>
      </c>
      <c r="AN105" s="222">
        <v>0</v>
      </c>
      <c r="AO105" s="222">
        <v>0</v>
      </c>
      <c r="AP105" s="222">
        <v>0</v>
      </c>
      <c r="AQ105" s="222">
        <v>0</v>
      </c>
      <c r="AR105" s="222">
        <v>0</v>
      </c>
      <c r="AS105" s="222">
        <v>3</v>
      </c>
      <c r="AT105" s="222">
        <v>0</v>
      </c>
      <c r="AU105" s="339">
        <v>0</v>
      </c>
      <c r="AV105" s="469"/>
    </row>
    <row r="106" spans="1:48" ht="69.75" customHeight="1">
      <c r="A106" s="466">
        <f>'3. Characterization'!A106</f>
        <v>96</v>
      </c>
      <c r="B106" s="489" t="str">
        <f>'3. Characterization'!B106</f>
        <v>Screening </v>
      </c>
      <c r="C106" s="349" t="str">
        <f>'3. Characterization'!C106</f>
        <v>Trace Detection
Explosives, CWA</v>
      </c>
      <c r="D106" s="220" t="str">
        <f>'3. Characterization'!D106</f>
        <v>Electron Capture Detectors (ECD)</v>
      </c>
      <c r="E106" s="469"/>
      <c r="F106" s="473">
        <v>2</v>
      </c>
      <c r="G106" s="222">
        <v>3</v>
      </c>
      <c r="H106" s="222">
        <v>0</v>
      </c>
      <c r="I106" s="222">
        <v>0</v>
      </c>
      <c r="J106" s="469"/>
      <c r="K106" s="222">
        <v>0</v>
      </c>
      <c r="L106" s="222">
        <v>0</v>
      </c>
      <c r="M106" s="222">
        <v>0</v>
      </c>
      <c r="N106" s="222">
        <v>-2</v>
      </c>
      <c r="O106" s="469"/>
      <c r="P106" s="222">
        <v>3</v>
      </c>
      <c r="Q106" s="222">
        <v>0</v>
      </c>
      <c r="R106" s="222">
        <v>3</v>
      </c>
      <c r="S106" s="222">
        <v>2</v>
      </c>
      <c r="T106" s="222">
        <v>0</v>
      </c>
      <c r="U106" s="469"/>
      <c r="V106" s="222">
        <v>0</v>
      </c>
      <c r="W106" s="222">
        <v>1</v>
      </c>
      <c r="X106" s="222">
        <v>3</v>
      </c>
      <c r="Y106" s="222">
        <v>3</v>
      </c>
      <c r="Z106" s="222">
        <v>3</v>
      </c>
      <c r="AA106" s="222">
        <v>2</v>
      </c>
      <c r="AB106" s="222">
        <v>2</v>
      </c>
      <c r="AC106" s="222">
        <v>2</v>
      </c>
      <c r="AD106" s="222">
        <v>1</v>
      </c>
      <c r="AE106" s="222">
        <v>1</v>
      </c>
      <c r="AF106" s="339">
        <v>0</v>
      </c>
      <c r="AG106" s="469"/>
      <c r="AH106" s="473">
        <v>3</v>
      </c>
      <c r="AI106" s="222">
        <v>3</v>
      </c>
      <c r="AJ106" s="222">
        <v>0</v>
      </c>
      <c r="AK106" s="222">
        <v>0</v>
      </c>
      <c r="AL106" s="222">
        <v>0</v>
      </c>
      <c r="AM106" s="222">
        <v>0</v>
      </c>
      <c r="AN106" s="222">
        <v>0</v>
      </c>
      <c r="AO106" s="222">
        <v>0</v>
      </c>
      <c r="AP106" s="222">
        <v>0</v>
      </c>
      <c r="AQ106" s="222">
        <v>0</v>
      </c>
      <c r="AR106" s="222">
        <v>0</v>
      </c>
      <c r="AS106" s="222">
        <v>3</v>
      </c>
      <c r="AT106" s="222">
        <v>0</v>
      </c>
      <c r="AU106" s="339">
        <v>0</v>
      </c>
      <c r="AV106" s="469"/>
    </row>
    <row r="107" spans="1:48" ht="69.75" customHeight="1">
      <c r="A107" s="466">
        <f>'3. Characterization'!A107</f>
        <v>97</v>
      </c>
      <c r="B107" s="489" t="str">
        <f>'3. Characterization'!B107</f>
        <v>Screening </v>
      </c>
      <c r="C107" s="349" t="str">
        <f>'3. Characterization'!C107</f>
        <v>Trace Detection
Bio Agents</v>
      </c>
      <c r="D107" s="220" t="str">
        <f>'3. Characterization'!D107</f>
        <v>Immunoassays, 
Hand-Held Assay (HHA) Kits, 
Antibody identification</v>
      </c>
      <c r="E107" s="469"/>
      <c r="F107" s="473">
        <v>2</v>
      </c>
      <c r="G107" s="222">
        <v>3</v>
      </c>
      <c r="H107" s="222">
        <v>0</v>
      </c>
      <c r="I107" s="222">
        <v>0</v>
      </c>
      <c r="J107" s="469"/>
      <c r="K107" s="222">
        <v>0</v>
      </c>
      <c r="L107" s="222">
        <v>0</v>
      </c>
      <c r="M107" s="222">
        <v>0</v>
      </c>
      <c r="N107" s="222">
        <v>-2</v>
      </c>
      <c r="O107" s="469"/>
      <c r="P107" s="222">
        <v>3</v>
      </c>
      <c r="Q107" s="222">
        <v>0</v>
      </c>
      <c r="R107" s="222">
        <v>3</v>
      </c>
      <c r="S107" s="222">
        <v>2</v>
      </c>
      <c r="T107" s="222">
        <v>0</v>
      </c>
      <c r="U107" s="469"/>
      <c r="V107" s="222">
        <v>0</v>
      </c>
      <c r="W107" s="222">
        <v>1</v>
      </c>
      <c r="X107" s="222">
        <v>3</v>
      </c>
      <c r="Y107" s="222">
        <v>3</v>
      </c>
      <c r="Z107" s="222">
        <v>3</v>
      </c>
      <c r="AA107" s="222">
        <v>2</v>
      </c>
      <c r="AB107" s="222">
        <v>2</v>
      </c>
      <c r="AC107" s="222">
        <v>2</v>
      </c>
      <c r="AD107" s="222">
        <v>1</v>
      </c>
      <c r="AE107" s="222">
        <v>1</v>
      </c>
      <c r="AF107" s="339">
        <v>0</v>
      </c>
      <c r="AG107" s="469"/>
      <c r="AH107" s="473">
        <v>0</v>
      </c>
      <c r="AI107" s="222">
        <v>0</v>
      </c>
      <c r="AJ107" s="222">
        <v>0</v>
      </c>
      <c r="AK107" s="222">
        <v>0</v>
      </c>
      <c r="AL107" s="222">
        <v>0</v>
      </c>
      <c r="AM107" s="222">
        <v>0</v>
      </c>
      <c r="AN107" s="222">
        <v>0</v>
      </c>
      <c r="AO107" s="222">
        <v>0</v>
      </c>
      <c r="AP107" s="222">
        <v>0</v>
      </c>
      <c r="AQ107" s="222">
        <v>0</v>
      </c>
      <c r="AR107" s="222">
        <v>0</v>
      </c>
      <c r="AS107" s="222">
        <v>0</v>
      </c>
      <c r="AT107" s="222">
        <v>3</v>
      </c>
      <c r="AU107" s="339">
        <v>0</v>
      </c>
      <c r="AV107" s="469"/>
    </row>
    <row r="108" spans="1:48" ht="69.75" customHeight="1">
      <c r="A108" s="466">
        <f>'3. Characterization'!A108</f>
        <v>98</v>
      </c>
      <c r="B108" s="489" t="str">
        <f>'3. Characterization'!B108</f>
        <v>Screening </v>
      </c>
      <c r="C108" s="349" t="str">
        <f>'3. Characterization'!C108</f>
        <v>Trace Detection
Bio Agents</v>
      </c>
      <c r="D108" s="220" t="str">
        <f>'3. Characterization'!D108</f>
        <v>Protein Screening</v>
      </c>
      <c r="E108" s="469"/>
      <c r="F108" s="473">
        <v>2</v>
      </c>
      <c r="G108" s="222">
        <v>3</v>
      </c>
      <c r="H108" s="222">
        <v>0</v>
      </c>
      <c r="I108" s="222">
        <v>0</v>
      </c>
      <c r="J108" s="469"/>
      <c r="K108" s="222">
        <v>0</v>
      </c>
      <c r="L108" s="222">
        <v>0</v>
      </c>
      <c r="M108" s="222">
        <v>0</v>
      </c>
      <c r="N108" s="222">
        <v>-2</v>
      </c>
      <c r="O108" s="469"/>
      <c r="P108" s="222">
        <v>3</v>
      </c>
      <c r="Q108" s="222">
        <v>0</v>
      </c>
      <c r="R108" s="222">
        <v>3</v>
      </c>
      <c r="S108" s="222">
        <v>2</v>
      </c>
      <c r="T108" s="222">
        <v>0</v>
      </c>
      <c r="U108" s="469"/>
      <c r="V108" s="222">
        <v>0</v>
      </c>
      <c r="W108" s="222">
        <v>1</v>
      </c>
      <c r="X108" s="222">
        <v>3</v>
      </c>
      <c r="Y108" s="222">
        <v>3</v>
      </c>
      <c r="Z108" s="222">
        <v>3</v>
      </c>
      <c r="AA108" s="222">
        <v>2</v>
      </c>
      <c r="AB108" s="222">
        <v>2</v>
      </c>
      <c r="AC108" s="222">
        <v>2</v>
      </c>
      <c r="AD108" s="222">
        <v>1</v>
      </c>
      <c r="AE108" s="222">
        <v>1</v>
      </c>
      <c r="AF108" s="339">
        <v>0</v>
      </c>
      <c r="AG108" s="469"/>
      <c r="AH108" s="473">
        <v>0</v>
      </c>
      <c r="AI108" s="222">
        <v>0</v>
      </c>
      <c r="AJ108" s="222">
        <v>0</v>
      </c>
      <c r="AK108" s="222">
        <v>0</v>
      </c>
      <c r="AL108" s="222">
        <v>0</v>
      </c>
      <c r="AM108" s="222">
        <v>0</v>
      </c>
      <c r="AN108" s="222">
        <v>0</v>
      </c>
      <c r="AO108" s="222">
        <v>0</v>
      </c>
      <c r="AP108" s="222">
        <v>0</v>
      </c>
      <c r="AQ108" s="222">
        <v>0</v>
      </c>
      <c r="AR108" s="222">
        <v>0</v>
      </c>
      <c r="AS108" s="222">
        <v>0</v>
      </c>
      <c r="AT108" s="222">
        <v>3</v>
      </c>
      <c r="AU108" s="339">
        <v>0</v>
      </c>
      <c r="AV108" s="469"/>
    </row>
    <row r="109" spans="1:48" ht="69.75" customHeight="1">
      <c r="A109" s="466">
        <f>'3. Characterization'!A109</f>
        <v>99</v>
      </c>
      <c r="B109" s="489" t="str">
        <f>'3. Characterization'!B109</f>
        <v>Screening </v>
      </c>
      <c r="C109" s="349" t="str">
        <f>'3. Characterization'!C109</f>
        <v>Trace Detection
Bio Agents</v>
      </c>
      <c r="D109" s="220" t="str">
        <f>'3. Characterization'!D109</f>
        <v>Particle Fluorescence Monitoring</v>
      </c>
      <c r="E109" s="469"/>
      <c r="F109" s="473">
        <v>2</v>
      </c>
      <c r="G109" s="222">
        <v>3</v>
      </c>
      <c r="H109" s="222">
        <v>0</v>
      </c>
      <c r="I109" s="222">
        <v>0</v>
      </c>
      <c r="J109" s="469"/>
      <c r="K109" s="222">
        <v>0</v>
      </c>
      <c r="L109" s="222">
        <v>0</v>
      </c>
      <c r="M109" s="222">
        <v>0</v>
      </c>
      <c r="N109" s="222">
        <v>-2</v>
      </c>
      <c r="O109" s="469"/>
      <c r="P109" s="222">
        <v>3</v>
      </c>
      <c r="Q109" s="222">
        <v>0</v>
      </c>
      <c r="R109" s="222">
        <v>3</v>
      </c>
      <c r="S109" s="222">
        <v>2</v>
      </c>
      <c r="T109" s="222">
        <v>3</v>
      </c>
      <c r="U109" s="469"/>
      <c r="V109" s="222">
        <v>0</v>
      </c>
      <c r="W109" s="222">
        <v>1</v>
      </c>
      <c r="X109" s="222">
        <v>1</v>
      </c>
      <c r="Y109" s="222">
        <v>1</v>
      </c>
      <c r="Z109" s="222">
        <v>3</v>
      </c>
      <c r="AA109" s="222">
        <v>2</v>
      </c>
      <c r="AB109" s="222">
        <v>1</v>
      </c>
      <c r="AC109" s="222">
        <v>1</v>
      </c>
      <c r="AD109" s="222">
        <v>3</v>
      </c>
      <c r="AE109" s="222">
        <v>2</v>
      </c>
      <c r="AF109" s="339">
        <v>0</v>
      </c>
      <c r="AG109" s="469"/>
      <c r="AH109" s="473">
        <v>0</v>
      </c>
      <c r="AI109" s="222">
        <v>0</v>
      </c>
      <c r="AJ109" s="222">
        <v>0</v>
      </c>
      <c r="AK109" s="222">
        <v>0</v>
      </c>
      <c r="AL109" s="222">
        <v>0</v>
      </c>
      <c r="AM109" s="222">
        <v>0</v>
      </c>
      <c r="AN109" s="222">
        <v>0</v>
      </c>
      <c r="AO109" s="222">
        <v>0</v>
      </c>
      <c r="AP109" s="222">
        <v>0</v>
      </c>
      <c r="AQ109" s="222">
        <v>0</v>
      </c>
      <c r="AR109" s="222">
        <v>0</v>
      </c>
      <c r="AS109" s="222">
        <v>0</v>
      </c>
      <c r="AT109" s="222">
        <v>3</v>
      </c>
      <c r="AU109" s="339">
        <v>0</v>
      </c>
      <c r="AV109" s="469"/>
    </row>
    <row r="110" spans="1:48" ht="69.75" customHeight="1">
      <c r="A110" s="466">
        <f>'3. Characterization'!A110</f>
        <v>100</v>
      </c>
      <c r="B110" s="489" t="str">
        <f>'3. Characterization'!B110</f>
        <v>Screening </v>
      </c>
      <c r="C110" s="349" t="str">
        <f>'3. Characterization'!C110</f>
        <v>Trace Detection
Bio Agents</v>
      </c>
      <c r="D110" s="220" t="str">
        <f>'3. Characterization'!D110</f>
        <v>Aerosol Particle Sizers (APS)</v>
      </c>
      <c r="E110" s="469"/>
      <c r="F110" s="473">
        <v>2</v>
      </c>
      <c r="G110" s="222">
        <v>0</v>
      </c>
      <c r="H110" s="222">
        <v>0</v>
      </c>
      <c r="I110" s="222">
        <v>0</v>
      </c>
      <c r="J110" s="469"/>
      <c r="K110" s="222">
        <v>0</v>
      </c>
      <c r="L110" s="222">
        <v>0</v>
      </c>
      <c r="M110" s="222">
        <v>0</v>
      </c>
      <c r="N110" s="222">
        <v>0</v>
      </c>
      <c r="O110" s="469"/>
      <c r="P110" s="222">
        <v>3</v>
      </c>
      <c r="Q110" s="222">
        <v>0</v>
      </c>
      <c r="R110" s="222">
        <v>2</v>
      </c>
      <c r="S110" s="222">
        <v>2</v>
      </c>
      <c r="T110" s="222">
        <v>3</v>
      </c>
      <c r="U110" s="469"/>
      <c r="V110" s="222">
        <v>0</v>
      </c>
      <c r="W110" s="222">
        <v>1</v>
      </c>
      <c r="X110" s="222">
        <v>1</v>
      </c>
      <c r="Y110" s="222">
        <v>1</v>
      </c>
      <c r="Z110" s="222">
        <v>3</v>
      </c>
      <c r="AA110" s="222">
        <v>2</v>
      </c>
      <c r="AB110" s="222">
        <v>1</v>
      </c>
      <c r="AC110" s="222">
        <v>1</v>
      </c>
      <c r="AD110" s="222">
        <v>3</v>
      </c>
      <c r="AE110" s="222">
        <v>2</v>
      </c>
      <c r="AF110" s="339">
        <v>0</v>
      </c>
      <c r="AG110" s="469"/>
      <c r="AH110" s="473">
        <v>0</v>
      </c>
      <c r="AI110" s="222">
        <v>0</v>
      </c>
      <c r="AJ110" s="222">
        <v>0</v>
      </c>
      <c r="AK110" s="222">
        <v>0</v>
      </c>
      <c r="AL110" s="222">
        <v>0</v>
      </c>
      <c r="AM110" s="222">
        <v>0</v>
      </c>
      <c r="AN110" s="222">
        <v>0</v>
      </c>
      <c r="AO110" s="222">
        <v>0</v>
      </c>
      <c r="AP110" s="222">
        <v>0</v>
      </c>
      <c r="AQ110" s="222">
        <v>0</v>
      </c>
      <c r="AR110" s="222">
        <v>0</v>
      </c>
      <c r="AS110" s="222">
        <v>0</v>
      </c>
      <c r="AT110" s="222">
        <v>3</v>
      </c>
      <c r="AU110" s="339">
        <v>0</v>
      </c>
      <c r="AV110" s="469"/>
    </row>
    <row r="111" spans="1:48" ht="69.75" customHeight="1">
      <c r="A111" s="467">
        <f>'3. Characterization'!A111</f>
        <v>101</v>
      </c>
      <c r="B111" s="490" t="str">
        <f>'3. Characterization'!B111</f>
        <v>Human Observation
</v>
      </c>
      <c r="C111" s="295" t="str">
        <f>'3. Characterization'!C111</f>
        <v>All Areas
</v>
      </c>
      <c r="D111" s="291" t="str">
        <f>'3. Characterization'!D111</f>
        <v>Public Watch </v>
      </c>
      <c r="E111" s="469"/>
      <c r="F111" s="297">
        <v>2</v>
      </c>
      <c r="G111" s="304">
        <v>2</v>
      </c>
      <c r="H111" s="304">
        <v>0</v>
      </c>
      <c r="I111" s="304">
        <v>0</v>
      </c>
      <c r="J111" s="469"/>
      <c r="K111" s="304">
        <v>1</v>
      </c>
      <c r="L111" s="304">
        <v>2</v>
      </c>
      <c r="M111" s="304">
        <v>0</v>
      </c>
      <c r="N111" s="304">
        <v>0</v>
      </c>
      <c r="O111" s="469"/>
      <c r="P111" s="304">
        <v>1</v>
      </c>
      <c r="Q111" s="304">
        <v>1</v>
      </c>
      <c r="R111" s="304">
        <v>0</v>
      </c>
      <c r="S111" s="304">
        <v>0</v>
      </c>
      <c r="T111" s="304">
        <v>1</v>
      </c>
      <c r="U111" s="469"/>
      <c r="V111" s="304">
        <v>3</v>
      </c>
      <c r="W111" s="304">
        <v>2</v>
      </c>
      <c r="X111" s="304">
        <v>2</v>
      </c>
      <c r="Y111" s="304">
        <v>2</v>
      </c>
      <c r="Z111" s="304">
        <v>3</v>
      </c>
      <c r="AA111" s="304">
        <v>1</v>
      </c>
      <c r="AB111" s="304">
        <v>2</v>
      </c>
      <c r="AC111" s="304">
        <v>2</v>
      </c>
      <c r="AD111" s="304">
        <v>3</v>
      </c>
      <c r="AE111" s="304">
        <v>1</v>
      </c>
      <c r="AF111" s="298">
        <v>1</v>
      </c>
      <c r="AG111" s="469"/>
      <c r="AH111" s="297">
        <v>3</v>
      </c>
      <c r="AI111" s="304">
        <v>3</v>
      </c>
      <c r="AJ111" s="304">
        <v>2</v>
      </c>
      <c r="AK111" s="304">
        <v>0</v>
      </c>
      <c r="AL111" s="304">
        <v>0</v>
      </c>
      <c r="AM111" s="298">
        <v>1</v>
      </c>
      <c r="AN111" s="296">
        <v>3</v>
      </c>
      <c r="AO111" s="299">
        <v>3</v>
      </c>
      <c r="AP111" s="297">
        <v>3</v>
      </c>
      <c r="AQ111" s="304">
        <v>3</v>
      </c>
      <c r="AR111" s="304">
        <v>1</v>
      </c>
      <c r="AS111" s="296">
        <v>2</v>
      </c>
      <c r="AT111" s="304">
        <v>2</v>
      </c>
      <c r="AU111" s="298">
        <v>2</v>
      </c>
      <c r="AV111" s="469"/>
    </row>
    <row r="112" spans="1:48" ht="69.75" customHeight="1">
      <c r="A112" s="467">
        <f>'3. Characterization'!A112</f>
        <v>102</v>
      </c>
      <c r="B112" s="490" t="str">
        <f>'3. Characterization'!B112</f>
        <v>Human Observation
</v>
      </c>
      <c r="C112" s="295" t="str">
        <f>'3. Characterization'!C112</f>
        <v>All Areas
</v>
      </c>
      <c r="D112" s="291" t="str">
        <f>'3. Characterization'!D112</f>
        <v>Employee Watch -- Awareness Training</v>
      </c>
      <c r="E112" s="469"/>
      <c r="F112" s="297">
        <v>2</v>
      </c>
      <c r="G112" s="304">
        <v>2</v>
      </c>
      <c r="H112" s="304">
        <v>1</v>
      </c>
      <c r="I112" s="304">
        <v>1</v>
      </c>
      <c r="J112" s="469"/>
      <c r="K112" s="304">
        <v>1</v>
      </c>
      <c r="L112" s="304">
        <v>2</v>
      </c>
      <c r="M112" s="304">
        <v>1</v>
      </c>
      <c r="N112" s="304">
        <v>0</v>
      </c>
      <c r="O112" s="469"/>
      <c r="P112" s="304">
        <v>1</v>
      </c>
      <c r="Q112" s="304">
        <v>2</v>
      </c>
      <c r="R112" s="304">
        <v>1</v>
      </c>
      <c r="S112" s="304">
        <v>1</v>
      </c>
      <c r="T112" s="304">
        <v>2</v>
      </c>
      <c r="U112" s="469"/>
      <c r="V112" s="304">
        <v>1</v>
      </c>
      <c r="W112" s="304">
        <v>3</v>
      </c>
      <c r="X112" s="304">
        <v>3</v>
      </c>
      <c r="Y112" s="304">
        <v>3</v>
      </c>
      <c r="Z112" s="304">
        <v>3</v>
      </c>
      <c r="AA112" s="304">
        <v>3</v>
      </c>
      <c r="AB112" s="304">
        <v>3</v>
      </c>
      <c r="AC112" s="304">
        <v>3</v>
      </c>
      <c r="AD112" s="304">
        <v>3</v>
      </c>
      <c r="AE112" s="304">
        <v>3</v>
      </c>
      <c r="AF112" s="298">
        <v>3</v>
      </c>
      <c r="AG112" s="469"/>
      <c r="AH112" s="297">
        <v>3</v>
      </c>
      <c r="AI112" s="304">
        <v>3</v>
      </c>
      <c r="AJ112" s="304">
        <v>3</v>
      </c>
      <c r="AK112" s="304">
        <v>0</v>
      </c>
      <c r="AL112" s="304">
        <v>0</v>
      </c>
      <c r="AM112" s="298">
        <v>1</v>
      </c>
      <c r="AN112" s="296">
        <v>3</v>
      </c>
      <c r="AO112" s="299">
        <v>3</v>
      </c>
      <c r="AP112" s="297">
        <v>3</v>
      </c>
      <c r="AQ112" s="304">
        <v>3</v>
      </c>
      <c r="AR112" s="304">
        <v>1</v>
      </c>
      <c r="AS112" s="296">
        <v>3</v>
      </c>
      <c r="AT112" s="304">
        <v>3</v>
      </c>
      <c r="AU112" s="298">
        <v>3</v>
      </c>
      <c r="AV112" s="469"/>
    </row>
    <row r="113" spans="1:48" ht="69.75" customHeight="1">
      <c r="A113" s="467">
        <f>'3. Characterization'!A113</f>
        <v>103</v>
      </c>
      <c r="B113" s="490" t="str">
        <f>'3. Characterization'!B113</f>
        <v>Human Observation
</v>
      </c>
      <c r="C113" s="295" t="str">
        <f>'3. Characterization'!C113</f>
        <v>All Areas
</v>
      </c>
      <c r="D113" s="291" t="str">
        <f>'3. Characterization'!D113</f>
        <v>Uniform Patrols on ground or on ferry</v>
      </c>
      <c r="E113" s="469"/>
      <c r="F113" s="297">
        <v>3</v>
      </c>
      <c r="G113" s="304">
        <v>2</v>
      </c>
      <c r="H113" s="304">
        <v>1</v>
      </c>
      <c r="I113" s="304">
        <v>1</v>
      </c>
      <c r="J113" s="469"/>
      <c r="K113" s="304">
        <v>1</v>
      </c>
      <c r="L113" s="304">
        <v>3</v>
      </c>
      <c r="M113" s="304">
        <v>1</v>
      </c>
      <c r="N113" s="304">
        <v>0</v>
      </c>
      <c r="O113" s="469"/>
      <c r="P113" s="304">
        <v>1</v>
      </c>
      <c r="Q113" s="304">
        <v>2</v>
      </c>
      <c r="R113" s="304">
        <v>1</v>
      </c>
      <c r="S113" s="304">
        <v>1</v>
      </c>
      <c r="T113" s="304">
        <v>3</v>
      </c>
      <c r="U113" s="469"/>
      <c r="V113" s="304">
        <v>2</v>
      </c>
      <c r="W113" s="304">
        <v>3</v>
      </c>
      <c r="X113" s="304">
        <v>3</v>
      </c>
      <c r="Y113" s="304">
        <v>3</v>
      </c>
      <c r="Z113" s="304">
        <v>3</v>
      </c>
      <c r="AA113" s="304">
        <v>3</v>
      </c>
      <c r="AB113" s="304">
        <v>3</v>
      </c>
      <c r="AC113" s="304">
        <v>3</v>
      </c>
      <c r="AD113" s="304">
        <v>3</v>
      </c>
      <c r="AE113" s="304">
        <v>3</v>
      </c>
      <c r="AF113" s="298">
        <v>0</v>
      </c>
      <c r="AG113" s="469"/>
      <c r="AH113" s="301">
        <v>2</v>
      </c>
      <c r="AI113" s="306">
        <v>2</v>
      </c>
      <c r="AJ113" s="306">
        <v>2</v>
      </c>
      <c r="AK113" s="306">
        <v>0</v>
      </c>
      <c r="AL113" s="306">
        <v>0</v>
      </c>
      <c r="AM113" s="302">
        <v>1</v>
      </c>
      <c r="AN113" s="300">
        <v>2</v>
      </c>
      <c r="AO113" s="303">
        <v>2</v>
      </c>
      <c r="AP113" s="301">
        <v>2</v>
      </c>
      <c r="AQ113" s="306">
        <v>2</v>
      </c>
      <c r="AR113" s="302">
        <v>1</v>
      </c>
      <c r="AS113" s="300">
        <v>2</v>
      </c>
      <c r="AT113" s="306">
        <v>2</v>
      </c>
      <c r="AU113" s="298">
        <v>2</v>
      </c>
      <c r="AV113" s="469"/>
    </row>
    <row r="114" spans="1:48" ht="69.75" customHeight="1">
      <c r="A114" s="467">
        <f>'3. Characterization'!A114</f>
        <v>104</v>
      </c>
      <c r="B114" s="490" t="str">
        <f>'3. Characterization'!B114</f>
        <v>Human Observation
</v>
      </c>
      <c r="C114" s="295" t="str">
        <f>'3. Characterization'!C114</f>
        <v>Waterside
</v>
      </c>
      <c r="D114" s="291" t="str">
        <f>'3. Characterization'!D114</f>
        <v>Patrol Vessels and Escorts</v>
      </c>
      <c r="E114" s="554"/>
      <c r="F114" s="297">
        <v>3</v>
      </c>
      <c r="G114" s="304">
        <v>2</v>
      </c>
      <c r="H114" s="304">
        <v>1</v>
      </c>
      <c r="I114" s="304">
        <v>1</v>
      </c>
      <c r="J114" s="554"/>
      <c r="K114" s="304">
        <v>1</v>
      </c>
      <c r="L114" s="304">
        <v>1</v>
      </c>
      <c r="M114" s="304">
        <v>0</v>
      </c>
      <c r="N114" s="304">
        <v>0</v>
      </c>
      <c r="O114" s="554"/>
      <c r="P114" s="304">
        <v>1</v>
      </c>
      <c r="Q114" s="304">
        <v>1</v>
      </c>
      <c r="R114" s="304">
        <v>0</v>
      </c>
      <c r="S114" s="304">
        <v>0</v>
      </c>
      <c r="T114" s="304">
        <v>3</v>
      </c>
      <c r="U114" s="554"/>
      <c r="V114" s="304">
        <v>0</v>
      </c>
      <c r="W114" s="304">
        <v>0</v>
      </c>
      <c r="X114" s="304">
        <v>0</v>
      </c>
      <c r="Y114" s="304">
        <v>0</v>
      </c>
      <c r="Z114" s="304">
        <v>0</v>
      </c>
      <c r="AA114" s="304">
        <v>0</v>
      </c>
      <c r="AB114" s="304">
        <v>0</v>
      </c>
      <c r="AC114" s="304">
        <v>3</v>
      </c>
      <c r="AD114" s="304">
        <v>0</v>
      </c>
      <c r="AE114" s="304">
        <v>0</v>
      </c>
      <c r="AF114" s="298">
        <v>3</v>
      </c>
      <c r="AG114" s="554"/>
      <c r="AH114" s="297">
        <v>0</v>
      </c>
      <c r="AI114" s="304">
        <v>0</v>
      </c>
      <c r="AJ114" s="304">
        <v>3</v>
      </c>
      <c r="AK114" s="304">
        <v>0</v>
      </c>
      <c r="AL114" s="304">
        <v>0</v>
      </c>
      <c r="AM114" s="304">
        <v>0</v>
      </c>
      <c r="AN114" s="296">
        <v>2</v>
      </c>
      <c r="AO114" s="304">
        <v>3</v>
      </c>
      <c r="AP114" s="296">
        <v>0</v>
      </c>
      <c r="AQ114" s="304">
        <v>3</v>
      </c>
      <c r="AR114" s="304">
        <v>0</v>
      </c>
      <c r="AS114" s="296">
        <v>1</v>
      </c>
      <c r="AT114" s="304">
        <v>1</v>
      </c>
      <c r="AU114" s="298">
        <v>1</v>
      </c>
      <c r="AV114" s="554"/>
    </row>
    <row r="115" spans="1:48" ht="69.75" customHeight="1">
      <c r="A115" s="467">
        <f>'3. Characterization'!A115</f>
        <v>105</v>
      </c>
      <c r="B115" s="490" t="str">
        <f>'3. Characterization'!B115</f>
        <v>Human Observation
</v>
      </c>
      <c r="C115" s="295" t="str">
        <f>'3. Characterization'!C115</f>
        <v>Waterside
</v>
      </c>
      <c r="D115" s="291" t="str">
        <f>'3. Characterization'!D115</f>
        <v>Divers</v>
      </c>
      <c r="E115" s="555"/>
      <c r="F115" s="297">
        <v>1</v>
      </c>
      <c r="G115" s="304">
        <v>3</v>
      </c>
      <c r="H115" s="304">
        <v>0</v>
      </c>
      <c r="I115" s="304">
        <v>0</v>
      </c>
      <c r="J115" s="555"/>
      <c r="K115" s="304">
        <v>0</v>
      </c>
      <c r="L115" s="304">
        <v>0</v>
      </c>
      <c r="M115" s="304">
        <v>0</v>
      </c>
      <c r="N115" s="304">
        <v>0</v>
      </c>
      <c r="O115" s="555"/>
      <c r="P115" s="304">
        <v>1</v>
      </c>
      <c r="Q115" s="304">
        <v>1</v>
      </c>
      <c r="R115" s="304">
        <v>0</v>
      </c>
      <c r="S115" s="304">
        <v>0</v>
      </c>
      <c r="T115" s="304">
        <v>3</v>
      </c>
      <c r="U115" s="555"/>
      <c r="V115" s="304">
        <v>0</v>
      </c>
      <c r="W115" s="304">
        <v>0</v>
      </c>
      <c r="X115" s="304">
        <v>0</v>
      </c>
      <c r="Y115" s="304">
        <v>0</v>
      </c>
      <c r="Z115" s="304">
        <v>0</v>
      </c>
      <c r="AA115" s="304">
        <v>0</v>
      </c>
      <c r="AB115" s="304">
        <v>0</v>
      </c>
      <c r="AC115" s="304">
        <v>3</v>
      </c>
      <c r="AD115" s="304">
        <v>0</v>
      </c>
      <c r="AE115" s="304">
        <v>0</v>
      </c>
      <c r="AF115" s="298">
        <v>1</v>
      </c>
      <c r="AG115" s="555"/>
      <c r="AH115" s="297">
        <v>0</v>
      </c>
      <c r="AI115" s="304">
        <v>0</v>
      </c>
      <c r="AJ115" s="304">
        <v>3</v>
      </c>
      <c r="AK115" s="304">
        <v>0</v>
      </c>
      <c r="AL115" s="304">
        <v>3</v>
      </c>
      <c r="AM115" s="304">
        <v>0</v>
      </c>
      <c r="AN115" s="296">
        <v>0</v>
      </c>
      <c r="AO115" s="304">
        <v>3</v>
      </c>
      <c r="AP115" s="296">
        <v>0</v>
      </c>
      <c r="AQ115" s="304">
        <v>3</v>
      </c>
      <c r="AR115" s="304">
        <v>0</v>
      </c>
      <c r="AS115" s="296">
        <v>0</v>
      </c>
      <c r="AT115" s="304">
        <v>0</v>
      </c>
      <c r="AU115" s="298">
        <v>0</v>
      </c>
      <c r="AV115" s="555"/>
    </row>
  </sheetData>
  <mergeCells count="38">
    <mergeCell ref="V6:AF6"/>
    <mergeCell ref="B9:C9"/>
    <mergeCell ref="AD8:AE8"/>
    <mergeCell ref="V7:AB7"/>
    <mergeCell ref="O7:O9"/>
    <mergeCell ref="AC7:AF7"/>
    <mergeCell ref="P8:P9"/>
    <mergeCell ref="Q8:Q9"/>
    <mergeCell ref="R8:R9"/>
    <mergeCell ref="S8:S9"/>
    <mergeCell ref="A10:D10"/>
    <mergeCell ref="AF8:AF9"/>
    <mergeCell ref="F8:F9"/>
    <mergeCell ref="G8:G9"/>
    <mergeCell ref="K8:K9"/>
    <mergeCell ref="X8:X9"/>
    <mergeCell ref="J7:J9"/>
    <mergeCell ref="AA8:AA9"/>
    <mergeCell ref="AB8:AB9"/>
    <mergeCell ref="AC8:AC9"/>
    <mergeCell ref="AH6:AU6"/>
    <mergeCell ref="AN7:AR7"/>
    <mergeCell ref="AS7:AU8"/>
    <mergeCell ref="AH7:AM8"/>
    <mergeCell ref="T8:T9"/>
    <mergeCell ref="V8:V9"/>
    <mergeCell ref="W8:W9"/>
    <mergeCell ref="Y8:Y9"/>
    <mergeCell ref="A2:D7"/>
    <mergeCell ref="Z8:Z9"/>
    <mergeCell ref="K6:N7"/>
    <mergeCell ref="P6:T7"/>
    <mergeCell ref="F6:I7"/>
    <mergeCell ref="L8:L9"/>
    <mergeCell ref="M8:M9"/>
    <mergeCell ref="N8:N9"/>
    <mergeCell ref="H8:H9"/>
    <mergeCell ref="I8:I9"/>
  </mergeCells>
  <printOptions/>
  <pageMargins left="0.5" right="0.5" top="0.75" bottom="0.75" header="0.5" footer="0.5"/>
  <pageSetup horizontalDpi="600" verticalDpi="600" orientation="landscape" scale="65" r:id="rId4"/>
  <drawing r:id="rId3"/>
  <legacyDrawing r:id="rId2"/>
</worksheet>
</file>

<file path=xl/worksheets/sheet5.xml><?xml version="1.0" encoding="utf-8"?>
<worksheet xmlns="http://schemas.openxmlformats.org/spreadsheetml/2006/main" xmlns:r="http://schemas.openxmlformats.org/officeDocument/2006/relationships">
  <dimension ref="A1:T436"/>
  <sheetViews>
    <sheetView zoomScale="75" zoomScaleNormal="75" workbookViewId="0" topLeftCell="A1">
      <pane xSplit="6" ySplit="10" topLeftCell="R29" activePane="bottomRight" state="frozen"/>
      <selection pane="topLeft" activeCell="A1" sqref="A1"/>
      <selection pane="topRight" activeCell="G1" sqref="G1"/>
      <selection pane="bottomLeft" activeCell="A11" sqref="A11"/>
      <selection pane="bottomRight" activeCell="A1" sqref="A1"/>
    </sheetView>
  </sheetViews>
  <sheetFormatPr defaultColWidth="9.140625" defaultRowHeight="12.75"/>
  <cols>
    <col min="1" max="1" width="7.57421875" style="354" customWidth="1"/>
    <col min="2" max="2" width="13.8515625" style="0" customWidth="1"/>
    <col min="3" max="3" width="15.140625" style="0" customWidth="1"/>
    <col min="4" max="4" width="19.00390625" style="0" customWidth="1"/>
    <col min="5" max="5" width="32.140625" style="0" customWidth="1"/>
    <col min="6" max="6" width="1.57421875" style="0" customWidth="1"/>
    <col min="7" max="7" width="11.28125" style="171" customWidth="1"/>
    <col min="8" max="8" width="11.8515625" style="171" customWidth="1"/>
    <col min="9" max="9" width="12.421875" style="0" customWidth="1"/>
    <col min="10" max="10" width="7.57421875" style="0" customWidth="1"/>
    <col min="11" max="11" width="10.57421875" style="0" customWidth="1"/>
    <col min="12" max="12" width="12.7109375" style="0" customWidth="1"/>
    <col min="13" max="13" width="8.7109375" style="0" customWidth="1"/>
    <col min="14" max="14" width="13.8515625" style="0" customWidth="1"/>
    <col min="15" max="15" width="6.8515625" style="0" customWidth="1"/>
    <col min="16" max="16" width="9.57421875" style="0" customWidth="1"/>
    <col min="17" max="18" width="20.7109375" style="0" customWidth="1"/>
    <col min="19" max="19" width="8.7109375" style="351" customWidth="1"/>
    <col min="20" max="20" width="1.7109375" style="0" customWidth="1"/>
  </cols>
  <sheetData>
    <row r="1" spans="1:20" ht="27" thickBot="1">
      <c r="A1" s="417" t="s">
        <v>782</v>
      </c>
      <c r="B1" s="26"/>
      <c r="C1" s="25"/>
      <c r="D1" s="25"/>
      <c r="E1" s="25"/>
      <c r="F1" s="25"/>
      <c r="G1" s="159"/>
      <c r="H1" s="159"/>
      <c r="I1" s="25"/>
      <c r="J1" s="25"/>
      <c r="K1" s="25"/>
      <c r="L1" s="25"/>
      <c r="M1" s="25"/>
      <c r="N1" s="25"/>
      <c r="O1" s="25"/>
      <c r="P1" s="25"/>
      <c r="Q1" s="25"/>
      <c r="R1" s="25"/>
      <c r="S1" s="492"/>
      <c r="T1" s="418"/>
    </row>
    <row r="2" spans="1:20" ht="18" customHeight="1">
      <c r="A2" s="795" t="s">
        <v>427</v>
      </c>
      <c r="B2" s="795"/>
      <c r="C2" s="795"/>
      <c r="D2" s="795"/>
      <c r="E2" s="795"/>
      <c r="F2" s="795"/>
      <c r="G2" s="795"/>
      <c r="H2" s="795"/>
      <c r="I2" s="795"/>
      <c r="J2" s="795"/>
      <c r="K2" s="795"/>
      <c r="L2" s="795"/>
      <c r="M2" s="795"/>
      <c r="N2" s="795"/>
      <c r="O2" s="17"/>
      <c r="P2" s="17"/>
      <c r="Q2" s="17"/>
      <c r="R2" s="17"/>
      <c r="S2" s="17"/>
      <c r="T2" s="54"/>
    </row>
    <row r="3" spans="1:20" ht="18" customHeight="1">
      <c r="A3" s="796"/>
      <c r="B3" s="796"/>
      <c r="C3" s="796"/>
      <c r="D3" s="796"/>
      <c r="E3" s="796"/>
      <c r="F3" s="796"/>
      <c r="G3" s="796"/>
      <c r="H3" s="796"/>
      <c r="I3" s="796"/>
      <c r="J3" s="796"/>
      <c r="K3" s="796"/>
      <c r="L3" s="796"/>
      <c r="M3" s="796"/>
      <c r="N3" s="796"/>
      <c r="O3" s="18"/>
      <c r="P3" s="18"/>
      <c r="Q3" s="18"/>
      <c r="R3" s="18"/>
      <c r="S3" s="493"/>
      <c r="T3" s="54"/>
    </row>
    <row r="4" spans="1:20" ht="18" customHeight="1">
      <c r="A4" s="796"/>
      <c r="B4" s="796"/>
      <c r="C4" s="796"/>
      <c r="D4" s="796"/>
      <c r="E4" s="796"/>
      <c r="F4" s="796"/>
      <c r="G4" s="796"/>
      <c r="H4" s="796"/>
      <c r="I4" s="796"/>
      <c r="J4" s="796"/>
      <c r="K4" s="796"/>
      <c r="L4" s="796"/>
      <c r="M4" s="796"/>
      <c r="N4" s="796"/>
      <c r="O4" s="18"/>
      <c r="P4" s="18"/>
      <c r="Q4" s="18"/>
      <c r="R4" s="18"/>
      <c r="S4" s="493"/>
      <c r="T4" s="54"/>
    </row>
    <row r="5" spans="1:20" ht="18" customHeight="1">
      <c r="A5" s="796"/>
      <c r="B5" s="796"/>
      <c r="C5" s="796"/>
      <c r="D5" s="796"/>
      <c r="E5" s="796"/>
      <c r="F5" s="796"/>
      <c r="G5" s="796"/>
      <c r="H5" s="796"/>
      <c r="I5" s="796"/>
      <c r="J5" s="796"/>
      <c r="K5" s="796"/>
      <c r="L5" s="796"/>
      <c r="M5" s="796"/>
      <c r="N5" s="796"/>
      <c r="O5" s="18"/>
      <c r="P5" s="18"/>
      <c r="Q5" s="18"/>
      <c r="R5" s="18"/>
      <c r="S5" s="493"/>
      <c r="T5" s="424"/>
    </row>
    <row r="6" spans="1:20" ht="18" customHeight="1">
      <c r="A6" s="626" t="s">
        <v>744</v>
      </c>
      <c r="B6" s="415"/>
      <c r="C6" s="415"/>
      <c r="D6" s="415"/>
      <c r="E6" s="415"/>
      <c r="F6" s="415"/>
      <c r="G6" s="415"/>
      <c r="H6" s="415"/>
      <c r="I6" s="415"/>
      <c r="J6" s="432"/>
      <c r="K6" s="432"/>
      <c r="L6" s="18"/>
      <c r="M6" s="18"/>
      <c r="N6" s="18"/>
      <c r="O6" s="18"/>
      <c r="P6" s="18"/>
      <c r="Q6" s="18"/>
      <c r="R6" s="18"/>
      <c r="S6" s="493"/>
      <c r="T6" s="174"/>
    </row>
    <row r="7" spans="1:20" ht="15" customHeight="1" thickBot="1">
      <c r="A7" s="415"/>
      <c r="B7" s="415"/>
      <c r="C7" s="415"/>
      <c r="D7" s="415"/>
      <c r="E7" s="415"/>
      <c r="F7" s="415"/>
      <c r="G7" s="415"/>
      <c r="H7" s="415"/>
      <c r="I7" s="415"/>
      <c r="J7" s="415"/>
      <c r="K7" s="432"/>
      <c r="L7" s="18"/>
      <c r="M7" s="18"/>
      <c r="N7" s="18"/>
      <c r="O7" s="18"/>
      <c r="P7" s="18"/>
      <c r="Q7" s="18"/>
      <c r="R7" s="18"/>
      <c r="S7" s="493"/>
      <c r="T7" s="174"/>
    </row>
    <row r="8" spans="1:20" ht="30.75" customHeight="1" thickBot="1">
      <c r="A8" s="414" t="s">
        <v>662</v>
      </c>
      <c r="B8" s="252"/>
      <c r="C8" s="252"/>
      <c r="D8" s="252"/>
      <c r="E8" s="252"/>
      <c r="F8" s="255"/>
      <c r="G8" s="797" t="s">
        <v>776</v>
      </c>
      <c r="H8" s="798"/>
      <c r="I8" s="798"/>
      <c r="J8" s="798"/>
      <c r="K8" s="798"/>
      <c r="L8" s="798"/>
      <c r="M8" s="798"/>
      <c r="N8" s="798"/>
      <c r="O8" s="800"/>
      <c r="P8" s="801" t="s">
        <v>242</v>
      </c>
      <c r="Q8" s="797" t="s">
        <v>777</v>
      </c>
      <c r="R8" s="798"/>
      <c r="S8" s="803" t="s">
        <v>241</v>
      </c>
      <c r="T8" s="180"/>
    </row>
    <row r="9" spans="1:20" ht="51.75" thickBot="1">
      <c r="A9" s="421" t="s">
        <v>557</v>
      </c>
      <c r="B9" s="805" t="s">
        <v>725</v>
      </c>
      <c r="C9" s="806"/>
      <c r="D9" s="624" t="s">
        <v>556</v>
      </c>
      <c r="E9" s="422" t="s">
        <v>962</v>
      </c>
      <c r="F9" s="256"/>
      <c r="G9" s="160" t="s">
        <v>779</v>
      </c>
      <c r="H9" s="160" t="s">
        <v>780</v>
      </c>
      <c r="I9" s="38" t="s">
        <v>668</v>
      </c>
      <c r="J9" s="38" t="s">
        <v>870</v>
      </c>
      <c r="K9" s="38" t="s">
        <v>239</v>
      </c>
      <c r="L9" s="39" t="s">
        <v>700</v>
      </c>
      <c r="M9" s="39" t="s">
        <v>778</v>
      </c>
      <c r="N9" s="40" t="s">
        <v>704</v>
      </c>
      <c r="O9" s="42" t="s">
        <v>726</v>
      </c>
      <c r="P9" s="802"/>
      <c r="Q9" s="374" t="s">
        <v>664</v>
      </c>
      <c r="R9" s="375" t="s">
        <v>665</v>
      </c>
      <c r="S9" s="804"/>
      <c r="T9" s="491"/>
    </row>
    <row r="10" spans="1:20" ht="9" customHeight="1" thickBot="1">
      <c r="A10" s="342"/>
      <c r="B10" s="799"/>
      <c r="C10" s="799"/>
      <c r="D10" s="799"/>
      <c r="E10" s="799"/>
      <c r="F10" s="177"/>
      <c r="G10" s="161"/>
      <c r="H10" s="162"/>
      <c r="I10" s="43"/>
      <c r="J10" s="46"/>
      <c r="K10" s="44"/>
      <c r="L10" s="45"/>
      <c r="M10" s="44"/>
      <c r="N10" s="47"/>
      <c r="O10" s="48"/>
      <c r="P10" s="251"/>
      <c r="Q10" s="49"/>
      <c r="R10" s="423"/>
      <c r="S10" s="494"/>
      <c r="T10" s="426"/>
    </row>
    <row r="11" spans="1:20" ht="69.75" customHeight="1">
      <c r="A11" s="400">
        <f>'3. Characterization'!A11</f>
        <v>1</v>
      </c>
      <c r="B11" s="77" t="str">
        <f>'3. Characterization'!B11</f>
        <v>Fencing / Barriers </v>
      </c>
      <c r="C11" s="340" t="str">
        <f>'3. Characterization'!C11</f>
        <v>Retractable Vehicle Deterrents</v>
      </c>
      <c r="D11" s="591" t="str">
        <f>'3. Characterization'!D11</f>
        <v>Ramp/ Wedge, 
in-ground mounted</v>
      </c>
      <c r="E11" s="340" t="str">
        <f>'3. Characterization'!F11</f>
        <v>Manual or automatic raising and lowering; some products rated as high as DOS K12/ L3.</v>
      </c>
      <c r="F11" s="13"/>
      <c r="G11" s="163">
        <v>25000</v>
      </c>
      <c r="H11" s="164">
        <v>50000</v>
      </c>
      <c r="I11" s="66" t="s">
        <v>316</v>
      </c>
      <c r="J11" s="67">
        <v>0.07</v>
      </c>
      <c r="K11" s="61">
        <v>20</v>
      </c>
      <c r="L11" s="68">
        <f>(AVERAGE(G11:H11)+(AVERAGE(G11:H11)*J11*K11))/K11</f>
        <v>4500</v>
      </c>
      <c r="M11" s="61">
        <v>2</v>
      </c>
      <c r="N11" s="69">
        <f aca="true" t="shared" si="0" ref="N11:N57">+(L11*M11)</f>
        <v>9000</v>
      </c>
      <c r="O11" s="75" t="s">
        <v>52</v>
      </c>
      <c r="P11" s="75">
        <v>1</v>
      </c>
      <c r="Q11" s="70" t="s">
        <v>978</v>
      </c>
      <c r="R11" s="70" t="s">
        <v>809</v>
      </c>
      <c r="S11" s="61">
        <f>IF('2. Valuations'!P11="","",'2. Valuations'!P11)</f>
      </c>
      <c r="T11" s="427"/>
    </row>
    <row r="12" spans="1:20" ht="69.75" customHeight="1">
      <c r="A12" s="400">
        <f>'3. Characterization'!A12</f>
        <v>2</v>
      </c>
      <c r="B12" s="77" t="str">
        <f>'3. Characterization'!B12</f>
        <v>Fencing / Barriers </v>
      </c>
      <c r="C12" s="340" t="str">
        <f>'3. Characterization'!C12</f>
        <v>Retractable Vehicle Deterrents</v>
      </c>
      <c r="D12" s="592" t="str">
        <f>'3. Characterization'!D12</f>
        <v>Bollards, 
retractable 
(steel or concrete)</v>
      </c>
      <c r="E12" s="56" t="str">
        <f>'3. Characterization'!F12</f>
        <v>Hydraulic, electro-hydraulic, or manual retraction into ground. Some products rated as high as DOS K12/ L3  depending on installation.</v>
      </c>
      <c r="F12" s="13"/>
      <c r="G12" s="163">
        <v>200</v>
      </c>
      <c r="H12" s="164">
        <v>600</v>
      </c>
      <c r="I12" s="66" t="s">
        <v>871</v>
      </c>
      <c r="J12" s="67">
        <v>0.07</v>
      </c>
      <c r="K12" s="61">
        <v>20</v>
      </c>
      <c r="L12" s="68">
        <f aca="true" t="shared" si="1" ref="L12:L22">(AVERAGE(G12:H12)+(AVERAGE(G12:H12)*J12*K12))/K12</f>
        <v>48.00000000000001</v>
      </c>
      <c r="M12" s="61">
        <v>15</v>
      </c>
      <c r="N12" s="69">
        <f t="shared" si="0"/>
        <v>720.0000000000001</v>
      </c>
      <c r="O12" s="75" t="s">
        <v>52</v>
      </c>
      <c r="P12" s="75">
        <v>1</v>
      </c>
      <c r="Q12" s="70" t="s">
        <v>129</v>
      </c>
      <c r="R12" s="70" t="s">
        <v>809</v>
      </c>
      <c r="S12" s="61">
        <f>IF('2. Valuations'!P12="","",'2. Valuations'!P12)</f>
      </c>
      <c r="T12" s="427"/>
    </row>
    <row r="13" spans="1:20" ht="69.75" customHeight="1">
      <c r="A13" s="400">
        <f>'3. Characterization'!A13</f>
        <v>3</v>
      </c>
      <c r="B13" s="77" t="str">
        <f>'3. Characterization'!B13</f>
        <v>Fencing / Barriers </v>
      </c>
      <c r="C13" s="340" t="str">
        <f>'3. Characterization'!C13</f>
        <v>Retractable Vehicle Deterrents</v>
      </c>
      <c r="D13" s="592" t="str">
        <f>'3. Characterization'!D13</f>
        <v>Ramp/ wedge, 
surface mounted </v>
      </c>
      <c r="E13" s="56" t="str">
        <f>'3. Characterization'!F13</f>
        <v>Manual or automatic operation. Chain reinforcements increase anti-ram capability, but substantially lower anti-ram ratings than in-ground mounted ramps (listed separately). </v>
      </c>
      <c r="F13" s="13"/>
      <c r="G13" s="163">
        <v>10000</v>
      </c>
      <c r="H13" s="164">
        <v>25000</v>
      </c>
      <c r="I13" s="66" t="s">
        <v>316</v>
      </c>
      <c r="J13" s="67">
        <v>0.07</v>
      </c>
      <c r="K13" s="61">
        <v>15</v>
      </c>
      <c r="L13" s="68">
        <f t="shared" si="1"/>
        <v>2391.6666666666665</v>
      </c>
      <c r="M13" s="61">
        <v>2</v>
      </c>
      <c r="N13" s="69">
        <f t="shared" si="0"/>
        <v>4783.333333333333</v>
      </c>
      <c r="O13" s="75" t="s">
        <v>52</v>
      </c>
      <c r="P13" s="75">
        <v>1</v>
      </c>
      <c r="Q13" s="70" t="s">
        <v>810</v>
      </c>
      <c r="R13" s="70" t="s">
        <v>809</v>
      </c>
      <c r="S13" s="61">
        <f>IF('2. Valuations'!P13="","",'2. Valuations'!P13)</f>
      </c>
      <c r="T13" s="427"/>
    </row>
    <row r="14" spans="1:20" ht="69.75" customHeight="1">
      <c r="A14" s="400">
        <f>'3. Characterization'!A14</f>
        <v>4</v>
      </c>
      <c r="B14" s="77" t="str">
        <f>'3. Characterization'!B14</f>
        <v>Fencing / Barriers </v>
      </c>
      <c r="C14" s="340" t="str">
        <f>'3. Characterization'!C14</f>
        <v>Retractable Vehicle Deterrents</v>
      </c>
      <c r="D14" s="592" t="str">
        <f>'3. Characterization'!D14</f>
        <v>Booms and Crash Beams 
(sliding or swing gates)
</v>
      </c>
      <c r="E14" s="56" t="str">
        <f>'3. Characterization'!F14</f>
        <v>Manual, automatic, or portable.  Range from minimal anti-ram capability to DOS K4/L2 or higher.</v>
      </c>
      <c r="F14" s="13"/>
      <c r="G14" s="163">
        <v>3000</v>
      </c>
      <c r="H14" s="164">
        <v>40000</v>
      </c>
      <c r="I14" s="66" t="s">
        <v>317</v>
      </c>
      <c r="J14" s="67">
        <v>0.07</v>
      </c>
      <c r="K14" s="61">
        <v>15</v>
      </c>
      <c r="L14" s="68">
        <f t="shared" si="1"/>
        <v>2938.3333333333335</v>
      </c>
      <c r="M14" s="61">
        <v>2</v>
      </c>
      <c r="N14" s="69">
        <f t="shared" si="0"/>
        <v>5876.666666666667</v>
      </c>
      <c r="O14" s="75" t="s">
        <v>52</v>
      </c>
      <c r="P14" s="75">
        <v>1</v>
      </c>
      <c r="Q14" s="70" t="s">
        <v>318</v>
      </c>
      <c r="R14" s="70" t="s">
        <v>809</v>
      </c>
      <c r="S14" s="61">
        <f>IF('2. Valuations'!P14="","",'2. Valuations'!P14)</f>
      </c>
      <c r="T14" s="427"/>
    </row>
    <row r="15" spans="1:20" ht="69.75" customHeight="1">
      <c r="A15" s="400">
        <f>'3. Characterization'!A15</f>
        <v>5</v>
      </c>
      <c r="B15" s="77" t="str">
        <f>'3. Characterization'!B15</f>
        <v>Fencing / Barriers </v>
      </c>
      <c r="C15" s="340" t="str">
        <f>'3. Characterization'!C15</f>
        <v>Retractable Vehicle Deterrents</v>
      </c>
      <c r="D15" s="592" t="str">
        <f>'3. Characterization'!D15</f>
        <v>Traffic controllers 
("tire teeth")</v>
      </c>
      <c r="E15" s="56" t="str">
        <f>'3. Characterization'!F15</f>
        <v>Spring-mounted to allow safe one-way travel, or retractable (with access control) to allow two-way travel. Wrong-way penetration distance can be reduced with low speed conditions.</v>
      </c>
      <c r="F15" s="13"/>
      <c r="G15" s="163">
        <v>2000</v>
      </c>
      <c r="H15" s="164">
        <v>15000</v>
      </c>
      <c r="I15" s="66" t="s">
        <v>316</v>
      </c>
      <c r="J15" s="67">
        <v>0.05</v>
      </c>
      <c r="K15" s="61">
        <v>10</v>
      </c>
      <c r="L15" s="68">
        <f t="shared" si="1"/>
        <v>1275</v>
      </c>
      <c r="M15" s="61">
        <v>2</v>
      </c>
      <c r="N15" s="69">
        <f t="shared" si="0"/>
        <v>2550</v>
      </c>
      <c r="O15" s="75">
        <v>5</v>
      </c>
      <c r="P15" s="75">
        <v>1</v>
      </c>
      <c r="Q15" s="70" t="s">
        <v>132</v>
      </c>
      <c r="R15" s="70" t="s">
        <v>133</v>
      </c>
      <c r="S15" s="61">
        <f>IF('2. Valuations'!P15="","",'2. Valuations'!P15)</f>
      </c>
      <c r="T15" s="427"/>
    </row>
    <row r="16" spans="1:20" ht="69.75" customHeight="1">
      <c r="A16" s="400">
        <f>'3. Characterization'!A16</f>
        <v>6</v>
      </c>
      <c r="B16" s="77" t="str">
        <f>'3. Characterization'!B16</f>
        <v>Fencing / Barriers </v>
      </c>
      <c r="C16" s="340" t="str">
        <f>'3. Characterization'!C16</f>
        <v>Fixed Vehicle Deterrent, Pedestrian Access</v>
      </c>
      <c r="D16" s="592" t="str">
        <f>'3. Characterization'!D16</f>
        <v>Bollards, fixed/stationary
(concrete or steel)</v>
      </c>
      <c r="E16" s="56" t="str">
        <f>'3. Characterization'!F16</f>
        <v>Variable anti-ram capability. Some products rated as high as DOS K12/ L3 depending on installation.</v>
      </c>
      <c r="F16" s="13"/>
      <c r="G16" s="163">
        <v>100</v>
      </c>
      <c r="H16" s="164">
        <v>500</v>
      </c>
      <c r="I16" s="66" t="s">
        <v>871</v>
      </c>
      <c r="J16" s="67">
        <v>0.05</v>
      </c>
      <c r="K16" s="61">
        <v>20</v>
      </c>
      <c r="L16" s="68">
        <f t="shared" si="1"/>
        <v>30</v>
      </c>
      <c r="M16" s="61">
        <v>15</v>
      </c>
      <c r="N16" s="69">
        <f t="shared" si="0"/>
        <v>450</v>
      </c>
      <c r="O16" s="75" t="s">
        <v>18</v>
      </c>
      <c r="P16" s="75">
        <v>1</v>
      </c>
      <c r="Q16" s="70" t="s">
        <v>134</v>
      </c>
      <c r="R16" s="70" t="s">
        <v>705</v>
      </c>
      <c r="S16" s="61">
        <f>IF('2. Valuations'!P16="","",'2. Valuations'!P16)</f>
      </c>
      <c r="T16" s="427"/>
    </row>
    <row r="17" spans="1:20" ht="69.75" customHeight="1">
      <c r="A17" s="400">
        <f>'3. Characterization'!A17</f>
        <v>7</v>
      </c>
      <c r="B17" s="77" t="str">
        <f>'3. Characterization'!B17</f>
        <v>Fencing / Barriers </v>
      </c>
      <c r="C17" s="340" t="str">
        <f>'3. Characterization'!C17</f>
        <v>Fixed Vehicle Deterrent, Pedestrian Access</v>
      </c>
      <c r="D17" s="592" t="str">
        <f>'3. Characterization'!D17</f>
        <v>Decorative Crash-Rated Barrier
(spheres, benches, bike racks, trees, etc.)</v>
      </c>
      <c r="E17" s="56" t="str">
        <f>'3. Characterization'!F17</f>
        <v>Wide variety of aesthetic options, metal or concrete. Variable anti-ram capability. Some products rated as high as DOS K12/ L3 depending on installation.</v>
      </c>
      <c r="F17" s="13"/>
      <c r="G17" s="163">
        <v>200</v>
      </c>
      <c r="H17" s="164">
        <v>1000</v>
      </c>
      <c r="I17" s="66" t="s">
        <v>871</v>
      </c>
      <c r="J17" s="67">
        <v>0.05</v>
      </c>
      <c r="K17" s="61">
        <v>15</v>
      </c>
      <c r="L17" s="68">
        <f t="shared" si="1"/>
        <v>70</v>
      </c>
      <c r="M17" s="61">
        <v>5</v>
      </c>
      <c r="N17" s="69">
        <f t="shared" si="0"/>
        <v>350</v>
      </c>
      <c r="O17" s="75" t="s">
        <v>17</v>
      </c>
      <c r="P17" s="75">
        <v>1</v>
      </c>
      <c r="Q17" s="70" t="s">
        <v>811</v>
      </c>
      <c r="R17" s="70" t="s">
        <v>705</v>
      </c>
      <c r="S17" s="61">
        <f>IF('2. Valuations'!P17="","",'2. Valuations'!P17)</f>
      </c>
      <c r="T17" s="427"/>
    </row>
    <row r="18" spans="1:20" ht="69.75" customHeight="1">
      <c r="A18" s="400">
        <f>'3. Characterization'!A18</f>
        <v>8</v>
      </c>
      <c r="B18" s="77" t="str">
        <f>'3. Characterization'!B18</f>
        <v>Fencing / Barriers </v>
      </c>
      <c r="C18" s="340" t="str">
        <f>'3. Characterization'!C18</f>
        <v>Fixed Vehicle Deterrent, Pedestrian Access</v>
      </c>
      <c r="D18" s="592" t="str">
        <f>'3. Characterization'!D18</f>
        <v>Jersey Barriers, portable
(water filled or steel reinforced concrete)</v>
      </c>
      <c r="E18" s="56" t="str">
        <f>'3. Characterization'!F18</f>
        <v>Various styles, lengths, shapes, colors, can be arranged end-to-end, or in multiple rows, and anchored to increase anti-ram capability for equivalence to DOS K12.</v>
      </c>
      <c r="F18" s="13"/>
      <c r="G18" s="163">
        <v>100</v>
      </c>
      <c r="H18" s="164">
        <v>500</v>
      </c>
      <c r="I18" s="66" t="s">
        <v>316</v>
      </c>
      <c r="J18" s="67">
        <v>0.03</v>
      </c>
      <c r="K18" s="61">
        <v>20</v>
      </c>
      <c r="L18" s="68">
        <f t="shared" si="1"/>
        <v>24</v>
      </c>
      <c r="M18" s="61">
        <v>10</v>
      </c>
      <c r="N18" s="69">
        <f t="shared" si="0"/>
        <v>240</v>
      </c>
      <c r="O18" s="75" t="s">
        <v>18</v>
      </c>
      <c r="P18" s="75">
        <v>1</v>
      </c>
      <c r="Q18" s="70" t="s">
        <v>872</v>
      </c>
      <c r="R18" s="70" t="s">
        <v>705</v>
      </c>
      <c r="S18" s="61">
        <f>IF('2. Valuations'!P18="","",'2. Valuations'!P18)</f>
      </c>
      <c r="T18" s="427"/>
    </row>
    <row r="19" spans="1:20" ht="69.75" customHeight="1">
      <c r="A19" s="400">
        <f>'3. Characterization'!A19</f>
        <v>9</v>
      </c>
      <c r="B19" s="77" t="str">
        <f>'3. Characterization'!B19</f>
        <v>Fencing / Barriers </v>
      </c>
      <c r="C19" s="340" t="str">
        <f>'3. Characterization'!C19</f>
        <v>Fixed Vehicle Deterrent, Pedestrian Access</v>
      </c>
      <c r="D19" s="592" t="str">
        <f>'3. Characterization'!D19</f>
        <v>Planters
(standard)</v>
      </c>
      <c r="E19" s="56" t="str">
        <f>'3. Characterization'!F19</f>
        <v>Standard planters (i.e., not attached to the ground) vary in size. </v>
      </c>
      <c r="F19" s="13"/>
      <c r="G19" s="163">
        <v>500</v>
      </c>
      <c r="H19" s="164">
        <v>1000</v>
      </c>
      <c r="I19" s="66" t="s">
        <v>871</v>
      </c>
      <c r="J19" s="67">
        <v>0.07</v>
      </c>
      <c r="K19" s="61">
        <v>20</v>
      </c>
      <c r="L19" s="68">
        <f t="shared" si="1"/>
        <v>90.00000000000001</v>
      </c>
      <c r="M19" s="61">
        <v>10</v>
      </c>
      <c r="N19" s="69">
        <f t="shared" si="0"/>
        <v>900.0000000000001</v>
      </c>
      <c r="O19" s="75" t="s">
        <v>18</v>
      </c>
      <c r="P19" s="75">
        <v>1</v>
      </c>
      <c r="Q19" s="70" t="s">
        <v>805</v>
      </c>
      <c r="R19" s="70" t="s">
        <v>873</v>
      </c>
      <c r="S19" s="61">
        <f>IF('2. Valuations'!P19="","",'2. Valuations'!P19)</f>
      </c>
      <c r="T19" s="427"/>
    </row>
    <row r="20" spans="1:20" ht="69.75" customHeight="1">
      <c r="A20" s="400">
        <f>'3. Characterization'!A20</f>
        <v>10</v>
      </c>
      <c r="B20" s="77" t="str">
        <f>'3. Characterization'!B20</f>
        <v>Fencing / Barriers </v>
      </c>
      <c r="C20" s="340" t="str">
        <f>'3. Characterization'!C20</f>
        <v>Fixed, Both Vehicle and Pedestrian Deterrent</v>
      </c>
      <c r="D20" s="592" t="str">
        <f>'3. Characterization'!D20</f>
        <v>Walls 
(e.g.,concrete or brick, steel reinforcement)</v>
      </c>
      <c r="E20" s="56" t="str">
        <f>'3. Characterization'!F20</f>
        <v>Top or side-mounted spikes, barbed wire, razor wire, sensors, induced pulse (electrical), etc.  Variable anti-ram capability, may be constructed for equivalence to DOS K12/ L3 ratings.</v>
      </c>
      <c r="F20" s="13"/>
      <c r="G20" s="163">
        <v>5</v>
      </c>
      <c r="H20" s="164">
        <v>15</v>
      </c>
      <c r="I20" s="66" t="s">
        <v>879</v>
      </c>
      <c r="J20" s="67">
        <v>0.03</v>
      </c>
      <c r="K20" s="61">
        <v>30</v>
      </c>
      <c r="L20" s="68">
        <f t="shared" si="1"/>
        <v>0.6333333333333333</v>
      </c>
      <c r="M20" s="61">
        <v>100</v>
      </c>
      <c r="N20" s="69">
        <f t="shared" si="0"/>
        <v>63.33333333333333</v>
      </c>
      <c r="O20" s="75">
        <v>5</v>
      </c>
      <c r="P20" s="75">
        <v>1</v>
      </c>
      <c r="Q20" s="70" t="s">
        <v>139</v>
      </c>
      <c r="R20" s="70" t="s">
        <v>705</v>
      </c>
      <c r="S20" s="61">
        <f>IF('2. Valuations'!P20="","",'2. Valuations'!P20)</f>
      </c>
      <c r="T20" s="427"/>
    </row>
    <row r="21" spans="1:20" ht="69.75" customHeight="1">
      <c r="A21" s="400">
        <f>'3. Characterization'!A21</f>
        <v>11</v>
      </c>
      <c r="B21" s="77" t="str">
        <f>'3. Characterization'!B21</f>
        <v>Fencing / Barriers </v>
      </c>
      <c r="C21" s="340" t="str">
        <f>'3. Characterization'!C21</f>
        <v>Fixed, Both Vehicle and Pedestrian Deterrent</v>
      </c>
      <c r="D21" s="592" t="str">
        <f>'3. Characterization'!D21</f>
        <v>Steel Bar Fence
(with anchored cables)</v>
      </c>
      <c r="E21" s="56" t="str">
        <f>'3. Characterization'!F21</f>
        <v>Top or side-mounted spikes, barbed wire, razor wire, sensors, induced pulse (electrical), etc.  May have anit-ram ratings as high as DOS K12.</v>
      </c>
      <c r="F21" s="13"/>
      <c r="G21" s="163">
        <v>100</v>
      </c>
      <c r="H21" s="164">
        <v>200</v>
      </c>
      <c r="I21" s="66" t="s">
        <v>877</v>
      </c>
      <c r="J21" s="67">
        <v>0.03</v>
      </c>
      <c r="K21" s="61">
        <v>15</v>
      </c>
      <c r="L21" s="68">
        <f t="shared" si="1"/>
        <v>14.5</v>
      </c>
      <c r="M21" s="61">
        <v>8</v>
      </c>
      <c r="N21" s="69">
        <f t="shared" si="0"/>
        <v>116</v>
      </c>
      <c r="O21" s="75" t="s">
        <v>19</v>
      </c>
      <c r="P21" s="75">
        <v>1</v>
      </c>
      <c r="Q21" s="70" t="s">
        <v>803</v>
      </c>
      <c r="R21" s="70" t="s">
        <v>705</v>
      </c>
      <c r="S21" s="61">
        <f>IF('2. Valuations'!P21="","",'2. Valuations'!P21)</f>
      </c>
      <c r="T21" s="427"/>
    </row>
    <row r="22" spans="1:20" ht="69.75" customHeight="1" thickBot="1">
      <c r="A22" s="400">
        <f>'3. Characterization'!A22</f>
        <v>12</v>
      </c>
      <c r="B22" s="77" t="str">
        <f>'3. Characterization'!B22</f>
        <v>Fencing / Barriers </v>
      </c>
      <c r="C22" s="340" t="str">
        <f>'3. Characterization'!C22</f>
        <v>Fixed, Both Vehicle and Pedestrian Deterrent</v>
      </c>
      <c r="D22" s="592" t="str">
        <f>'3. Characterization'!D22</f>
        <v>Earthen Barriers 
(with steel or concrete reinforcement)</v>
      </c>
      <c r="E22" s="56" t="str">
        <f>'3. Characterization'!F22</f>
        <v>May have a fence on top.  Depending on design, may have an anti-ram capability equivalent to DOS K12/ L3.</v>
      </c>
      <c r="F22" s="13"/>
      <c r="G22" s="163">
        <v>40</v>
      </c>
      <c r="H22" s="164">
        <v>100</v>
      </c>
      <c r="I22" s="66" t="s">
        <v>876</v>
      </c>
      <c r="J22" s="67">
        <v>0.03</v>
      </c>
      <c r="K22" s="61">
        <v>30</v>
      </c>
      <c r="L22" s="68">
        <f t="shared" si="1"/>
        <v>4.433333333333334</v>
      </c>
      <c r="M22" s="61">
        <v>50</v>
      </c>
      <c r="N22" s="69">
        <f t="shared" si="0"/>
        <v>221.66666666666669</v>
      </c>
      <c r="O22" s="75">
        <v>5</v>
      </c>
      <c r="P22" s="75">
        <v>1</v>
      </c>
      <c r="Q22" s="70" t="s">
        <v>874</v>
      </c>
      <c r="R22" s="70" t="s">
        <v>705</v>
      </c>
      <c r="S22" s="61">
        <f>IF('2. Valuations'!P22="","",'2. Valuations'!P22)</f>
      </c>
      <c r="T22" s="427"/>
    </row>
    <row r="23" spans="1:20" ht="69.75" customHeight="1">
      <c r="A23" s="400">
        <f>'3. Characterization'!A23</f>
        <v>13</v>
      </c>
      <c r="B23" s="77" t="str">
        <f>'3. Characterization'!B23</f>
        <v>Fencing / Barriers </v>
      </c>
      <c r="C23" s="340" t="str">
        <f>'3. Characterization'!C23</f>
        <v>Fixed, Both Vehicle and Pedestrian Deterrent</v>
      </c>
      <c r="D23" s="592" t="str">
        <f>'3. Characterization'!D23</f>
        <v>Transparent Fences
</v>
      </c>
      <c r="E23" s="56" t="str">
        <f>'3. Characterization'!F23</f>
        <v>Top or side-mounted spikes, barbed wire, razor wire, sensors, induced pulse (electrical), etc.</v>
      </c>
      <c r="F23" s="13"/>
      <c r="G23" s="163">
        <v>2000</v>
      </c>
      <c r="H23" s="164">
        <v>5000</v>
      </c>
      <c r="I23" s="66" t="s">
        <v>729</v>
      </c>
      <c r="J23" s="67">
        <v>0.03</v>
      </c>
      <c r="K23" s="71">
        <v>25</v>
      </c>
      <c r="L23" s="68">
        <f aca="true" t="shared" si="2" ref="L23:L57">+(G23+(G23*J23*K23))/K23</f>
        <v>140</v>
      </c>
      <c r="M23" s="61">
        <v>1</v>
      </c>
      <c r="N23" s="69">
        <f t="shared" si="0"/>
        <v>140</v>
      </c>
      <c r="O23" s="75" t="s">
        <v>19</v>
      </c>
      <c r="P23" s="75">
        <v>1</v>
      </c>
      <c r="Q23" s="70" t="s">
        <v>705</v>
      </c>
      <c r="R23" s="70" t="s">
        <v>705</v>
      </c>
      <c r="S23" s="61">
        <f>IF('2. Valuations'!P23="","",'2. Valuations'!P23)</f>
      </c>
      <c r="T23" s="427"/>
    </row>
    <row r="24" spans="1:20" ht="69.75" customHeight="1">
      <c r="A24" s="400">
        <f>'3. Characterization'!A24</f>
        <v>14</v>
      </c>
      <c r="B24" s="77" t="str">
        <f>'3. Characterization'!B24</f>
        <v>Fencing / Barriers </v>
      </c>
      <c r="C24" s="340" t="str">
        <f>'3. Characterization'!C24</f>
        <v>Fixed, Both Vehicle and Pedestrian Deterrent</v>
      </c>
      <c r="D24" s="592" t="str">
        <f>'3. Characterization'!D24</f>
        <v>Solid Fences
</v>
      </c>
      <c r="E24" s="56" t="str">
        <f>'3. Characterization'!F24</f>
        <v>Top or side-mounted spikes, barbed wire, razor wire, sensors, induced pulse (electrical), etc.</v>
      </c>
      <c r="F24" s="13"/>
      <c r="G24" s="163">
        <v>3000</v>
      </c>
      <c r="H24" s="164">
        <v>6000</v>
      </c>
      <c r="I24" s="66" t="s">
        <v>699</v>
      </c>
      <c r="J24" s="67">
        <v>0.03</v>
      </c>
      <c r="K24" s="61">
        <v>30</v>
      </c>
      <c r="L24" s="68">
        <f t="shared" si="2"/>
        <v>190</v>
      </c>
      <c r="M24" s="61">
        <v>1</v>
      </c>
      <c r="N24" s="69">
        <f t="shared" si="0"/>
        <v>190</v>
      </c>
      <c r="O24" s="75" t="s">
        <v>19</v>
      </c>
      <c r="P24" s="75">
        <v>1</v>
      </c>
      <c r="Q24" s="70" t="s">
        <v>705</v>
      </c>
      <c r="R24" s="70" t="s">
        <v>705</v>
      </c>
      <c r="S24" s="61">
        <f>IF('2. Valuations'!P24="","",'2. Valuations'!P24)</f>
      </c>
      <c r="T24" s="428"/>
    </row>
    <row r="25" spans="1:20" ht="69.75" customHeight="1">
      <c r="A25" s="406">
        <f>'3. Characterization'!A25</f>
        <v>15</v>
      </c>
      <c r="B25" s="78" t="str">
        <f>'3. Characterization'!B25</f>
        <v>Access Control
</v>
      </c>
      <c r="C25" s="343" t="str">
        <f>'3. Characterization'!C25</f>
        <v>Credentials</v>
      </c>
      <c r="D25" s="593" t="str">
        <f>'3. Characterization'!D25</f>
        <v>Mechanical key</v>
      </c>
      <c r="E25" s="65" t="str">
        <f>'3. Characterization'!F25</f>
        <v>standard or custom keys</v>
      </c>
      <c r="F25" s="13"/>
      <c r="G25" s="165">
        <v>1</v>
      </c>
      <c r="H25" s="166">
        <v>10</v>
      </c>
      <c r="I25" s="35" t="s">
        <v>1031</v>
      </c>
      <c r="J25" s="28">
        <v>0.2</v>
      </c>
      <c r="K25" s="27">
        <v>20</v>
      </c>
      <c r="L25" s="29">
        <f t="shared" si="2"/>
        <v>0.25</v>
      </c>
      <c r="M25" s="27">
        <v>1</v>
      </c>
      <c r="N25" s="30">
        <f t="shared" si="0"/>
        <v>0.25</v>
      </c>
      <c r="O25" s="74">
        <v>5</v>
      </c>
      <c r="P25" s="74">
        <v>1</v>
      </c>
      <c r="Q25" s="37" t="s">
        <v>1035</v>
      </c>
      <c r="R25" s="37" t="s">
        <v>862</v>
      </c>
      <c r="S25" s="27">
        <f>IF('2. Valuations'!P25="","",'2. Valuations'!P25)</f>
      </c>
      <c r="T25" s="427"/>
    </row>
    <row r="26" spans="1:20" ht="69.75" customHeight="1">
      <c r="A26" s="406">
        <f>'3. Characterization'!A26</f>
        <v>16</v>
      </c>
      <c r="B26" s="78" t="str">
        <f>'3. Characterization'!B26</f>
        <v>Access Control
</v>
      </c>
      <c r="C26" s="343" t="str">
        <f>'3. Characterization'!C26</f>
        <v>Credentials</v>
      </c>
      <c r="D26" s="593" t="str">
        <f>'3. Characterization'!D26</f>
        <v>Combination</v>
      </c>
      <c r="E26" s="65" t="str">
        <f>'3. Characterization'!F26</f>
        <v>mechanical and electronic</v>
      </c>
      <c r="F26" s="13"/>
      <c r="G26" s="165">
        <v>100</v>
      </c>
      <c r="H26" s="166">
        <v>1000</v>
      </c>
      <c r="I26" s="35" t="s">
        <v>1032</v>
      </c>
      <c r="J26" s="28">
        <v>0.1</v>
      </c>
      <c r="K26" s="27">
        <v>10</v>
      </c>
      <c r="L26" s="29">
        <f t="shared" si="2"/>
        <v>20</v>
      </c>
      <c r="M26" s="27">
        <v>1</v>
      </c>
      <c r="N26" s="30">
        <f t="shared" si="0"/>
        <v>20</v>
      </c>
      <c r="O26" s="74">
        <v>5</v>
      </c>
      <c r="P26" s="74">
        <v>1</v>
      </c>
      <c r="Q26" s="37" t="s">
        <v>1034</v>
      </c>
      <c r="R26" s="37" t="s">
        <v>862</v>
      </c>
      <c r="S26" s="27">
        <f>IF('2. Valuations'!P26="","",'2. Valuations'!P26)</f>
      </c>
      <c r="T26" s="427"/>
    </row>
    <row r="27" spans="1:20" ht="69.75" customHeight="1">
      <c r="A27" s="406">
        <f>'3. Characterization'!A27</f>
        <v>17</v>
      </c>
      <c r="B27" s="78" t="str">
        <f>'3. Characterization'!B27</f>
        <v>Access Control
</v>
      </c>
      <c r="C27" s="343" t="str">
        <f>'3. Characterization'!C27</f>
        <v>Credentials</v>
      </c>
      <c r="D27" s="593" t="str">
        <f>'3. Characterization'!D27</f>
        <v>Barcode Card</v>
      </c>
      <c r="E27" s="64" t="str">
        <f>'3. Characterization'!F27</f>
        <v>With or without photo, magnetic stripe, and/or Wiegand wire, readers have varied memory and ability to provide time-date stamps.</v>
      </c>
      <c r="F27" s="13"/>
      <c r="G27" s="165">
        <v>100</v>
      </c>
      <c r="H27" s="166">
        <v>500</v>
      </c>
      <c r="I27" s="29" t="s">
        <v>1033</v>
      </c>
      <c r="J27" s="28">
        <v>0.05</v>
      </c>
      <c r="K27" s="27">
        <v>7</v>
      </c>
      <c r="L27" s="29">
        <f t="shared" si="2"/>
        <v>19.285714285714285</v>
      </c>
      <c r="M27" s="27">
        <v>1</v>
      </c>
      <c r="N27" s="30">
        <f t="shared" si="0"/>
        <v>19.285714285714285</v>
      </c>
      <c r="O27" s="74">
        <v>5</v>
      </c>
      <c r="P27" s="74">
        <v>1</v>
      </c>
      <c r="Q27" s="37" t="s">
        <v>1036</v>
      </c>
      <c r="R27" s="37" t="s">
        <v>862</v>
      </c>
      <c r="S27" s="27">
        <f>IF('2. Valuations'!P27="","",'2. Valuations'!P27)</f>
      </c>
      <c r="T27" s="427"/>
    </row>
    <row r="28" spans="1:20" ht="69.75" customHeight="1">
      <c r="A28" s="406">
        <f>'3. Characterization'!A28</f>
        <v>18</v>
      </c>
      <c r="B28" s="78" t="str">
        <f>'3. Characterization'!B28</f>
        <v>Access Control
</v>
      </c>
      <c r="C28" s="343" t="str">
        <f>'3. Characterization'!C28</f>
        <v>Credentials</v>
      </c>
      <c r="D28" s="593" t="str">
        <f>'3. Characterization'!D28</f>
        <v>Magnetic Stripe Card</v>
      </c>
      <c r="E28" s="64" t="str">
        <f>'3. Characterization'!F28</f>
        <v>With or without photo, barcode, and/or Wiegand wire, readers have varied memory and ability to provide time-date stamps.</v>
      </c>
      <c r="F28" s="13"/>
      <c r="G28" s="165">
        <v>100</v>
      </c>
      <c r="H28" s="166">
        <v>500</v>
      </c>
      <c r="I28" s="29" t="s">
        <v>1033</v>
      </c>
      <c r="J28" s="28">
        <v>0.1</v>
      </c>
      <c r="K28" s="27">
        <v>6</v>
      </c>
      <c r="L28" s="29">
        <f t="shared" si="2"/>
        <v>26.666666666666668</v>
      </c>
      <c r="M28" s="27">
        <v>1</v>
      </c>
      <c r="N28" s="30">
        <f t="shared" si="0"/>
        <v>26.666666666666668</v>
      </c>
      <c r="O28" s="74">
        <v>5</v>
      </c>
      <c r="P28" s="74">
        <v>1</v>
      </c>
      <c r="Q28" s="37" t="s">
        <v>1036</v>
      </c>
      <c r="R28" s="37" t="s">
        <v>862</v>
      </c>
      <c r="S28" s="27">
        <f>IF('2. Valuations'!P28="","",'2. Valuations'!P28)</f>
      </c>
      <c r="T28" s="427"/>
    </row>
    <row r="29" spans="1:20" ht="69.75" customHeight="1">
      <c r="A29" s="406">
        <f>'3. Characterization'!A29</f>
        <v>19</v>
      </c>
      <c r="B29" s="78" t="str">
        <f>'3. Characterization'!B29</f>
        <v>Access Control
</v>
      </c>
      <c r="C29" s="343" t="str">
        <f>'3. Characterization'!C29</f>
        <v>Credentials</v>
      </c>
      <c r="D29" s="593" t="str">
        <f>'3. Characterization'!D29</f>
        <v>Wiegand Card</v>
      </c>
      <c r="E29" s="64" t="str">
        <f>'3. Characterization'!F29</f>
        <v>With or without photo, may also include barcode or magnetic stripe.</v>
      </c>
      <c r="F29" s="13"/>
      <c r="G29" s="165">
        <v>200</v>
      </c>
      <c r="H29" s="166">
        <v>400</v>
      </c>
      <c r="I29" s="35" t="s">
        <v>1033</v>
      </c>
      <c r="J29" s="28">
        <v>0.05</v>
      </c>
      <c r="K29" s="27">
        <v>7</v>
      </c>
      <c r="L29" s="29">
        <f t="shared" si="2"/>
        <v>38.57142857142857</v>
      </c>
      <c r="M29" s="27">
        <v>1</v>
      </c>
      <c r="N29" s="30">
        <f t="shared" si="0"/>
        <v>38.57142857142857</v>
      </c>
      <c r="O29" s="74">
        <v>5</v>
      </c>
      <c r="P29" s="74">
        <v>1</v>
      </c>
      <c r="Q29" s="37" t="s">
        <v>1036</v>
      </c>
      <c r="R29" s="37" t="s">
        <v>823</v>
      </c>
      <c r="S29" s="27">
        <f>IF('2. Valuations'!P29="","",'2. Valuations'!P29)</f>
      </c>
      <c r="T29" s="427"/>
    </row>
    <row r="30" spans="1:20" ht="69.75" customHeight="1">
      <c r="A30" s="406">
        <f>'3. Characterization'!A30</f>
        <v>20</v>
      </c>
      <c r="B30" s="78" t="str">
        <f>'3. Characterization'!B30</f>
        <v>Access Control
</v>
      </c>
      <c r="C30" s="343" t="str">
        <f>'3. Characterization'!C30</f>
        <v>Credentials</v>
      </c>
      <c r="D30" s="593" t="str">
        <f>'3. Characterization'!D30</f>
        <v>Proximity Card or Tag</v>
      </c>
      <c r="E30" s="64" t="str">
        <f>'3. Characterization'!F30</f>
        <v>With or without photo (dye sublimation or laminated), may also include magnetic stripe or barcode for ID information.</v>
      </c>
      <c r="F30" s="13"/>
      <c r="G30" s="165">
        <v>150</v>
      </c>
      <c r="H30" s="166">
        <v>1000</v>
      </c>
      <c r="I30" s="35" t="s">
        <v>1033</v>
      </c>
      <c r="J30" s="28">
        <v>0.04</v>
      </c>
      <c r="K30" s="27">
        <v>10</v>
      </c>
      <c r="L30" s="29">
        <f t="shared" si="2"/>
        <v>21</v>
      </c>
      <c r="M30" s="27">
        <v>1</v>
      </c>
      <c r="N30" s="30">
        <f t="shared" si="0"/>
        <v>21</v>
      </c>
      <c r="O30" s="74">
        <v>5</v>
      </c>
      <c r="P30" s="74">
        <v>1</v>
      </c>
      <c r="Q30" s="37" t="s">
        <v>1036</v>
      </c>
      <c r="R30" s="37" t="s">
        <v>823</v>
      </c>
      <c r="S30" s="27">
        <f>IF('2. Valuations'!P30="","",'2. Valuations'!P30)</f>
      </c>
      <c r="T30" s="427"/>
    </row>
    <row r="31" spans="1:20" ht="69.75" customHeight="1">
      <c r="A31" s="406">
        <f>'3. Characterization'!A31</f>
        <v>21</v>
      </c>
      <c r="B31" s="78" t="str">
        <f>'3. Characterization'!B31</f>
        <v>Access Control
</v>
      </c>
      <c r="C31" s="343" t="str">
        <f>'3. Characterization'!C31</f>
        <v>Credentials</v>
      </c>
      <c r="D31" s="593" t="str">
        <f>'3. Characterization'!D31</f>
        <v>Smart Card</v>
      </c>
      <c r="E31" s="65" t="str">
        <f>'3. Characterization'!F31</f>
        <v>Access to areas and/or data, can restrict data access to read-only. With or without a photo that may be electronically transferred when created with Dye Diffusion Thermal Transfer.  May be Integrated Circuit Memory Cards, Integrated Circuit Processor Cards, or Optical Memory Cards (addressed as GSM #22).</v>
      </c>
      <c r="F31" s="13"/>
      <c r="G31" s="165">
        <v>500</v>
      </c>
      <c r="H31" s="166">
        <v>500</v>
      </c>
      <c r="I31" s="35" t="s">
        <v>1033</v>
      </c>
      <c r="J31" s="28">
        <v>0.05</v>
      </c>
      <c r="K31" s="27">
        <v>6</v>
      </c>
      <c r="L31" s="29">
        <f t="shared" si="2"/>
        <v>108.33333333333333</v>
      </c>
      <c r="M31" s="27">
        <v>1</v>
      </c>
      <c r="N31" s="30">
        <f t="shared" si="0"/>
        <v>108.33333333333333</v>
      </c>
      <c r="O31" s="74" t="s">
        <v>53</v>
      </c>
      <c r="P31" s="74">
        <v>3</v>
      </c>
      <c r="Q31" s="37" t="s">
        <v>1036</v>
      </c>
      <c r="R31" s="37" t="s">
        <v>705</v>
      </c>
      <c r="S31" s="27">
        <f>IF('2. Valuations'!P31="","",'2. Valuations'!P31)</f>
      </c>
      <c r="T31" s="427"/>
    </row>
    <row r="32" spans="1:20" ht="69.75" customHeight="1">
      <c r="A32" s="406">
        <f>'3. Characterization'!A32</f>
        <v>22</v>
      </c>
      <c r="B32" s="78" t="str">
        <f>'3. Characterization'!B32</f>
        <v>Access Control
</v>
      </c>
      <c r="C32" s="343" t="str">
        <f>'3. Characterization'!C32</f>
        <v>Credentials</v>
      </c>
      <c r="D32" s="593" t="str">
        <f>'3. Characterization'!D32</f>
        <v>Optical Card</v>
      </c>
      <c r="E32" s="65" t="str">
        <f>'3. Characterization'!F32</f>
        <v>May include biometric information (e.g., fingerprint) or photo that may be electronically transferred when created with Dye Diffusion Thermal Transfer.  Varied cryptology levels.</v>
      </c>
      <c r="F32" s="13"/>
      <c r="G32" s="165">
        <v>3500</v>
      </c>
      <c r="H32" s="166">
        <v>4000</v>
      </c>
      <c r="I32" s="35" t="s">
        <v>1033</v>
      </c>
      <c r="J32" s="28">
        <v>0.05</v>
      </c>
      <c r="K32" s="27">
        <v>10</v>
      </c>
      <c r="L32" s="29">
        <f t="shared" si="2"/>
        <v>525</v>
      </c>
      <c r="M32" s="27">
        <v>1</v>
      </c>
      <c r="N32" s="30">
        <f t="shared" si="0"/>
        <v>525</v>
      </c>
      <c r="O32" s="144">
        <v>33</v>
      </c>
      <c r="P32" s="74">
        <v>3</v>
      </c>
      <c r="Q32" s="37" t="s">
        <v>1037</v>
      </c>
      <c r="R32" s="37" t="s">
        <v>705</v>
      </c>
      <c r="S32" s="27">
        <f>IF('2. Valuations'!P32="","",'2. Valuations'!P32)</f>
      </c>
      <c r="T32" s="427"/>
    </row>
    <row r="33" spans="1:20" ht="69.75" customHeight="1">
      <c r="A33" s="406">
        <f>'3. Characterization'!A33</f>
        <v>23</v>
      </c>
      <c r="B33" s="78" t="str">
        <f>'3. Characterization'!B33</f>
        <v>Access Control
</v>
      </c>
      <c r="C33" s="343" t="str">
        <f>'3. Characterization'!C33</f>
        <v>Credentials</v>
      </c>
      <c r="D33" s="593" t="str">
        <f>'3. Characterization'!D33</f>
        <v>Finger print</v>
      </c>
      <c r="E33" s="65" t="str">
        <f>'3. Characterization'!F33</f>
        <v>Finger print identification with optical scanner, capacitative sensor, or ultrasonic scanner.  Data file may be part of an ID card (Smart or optical).</v>
      </c>
      <c r="F33" s="13"/>
      <c r="G33" s="165">
        <v>150</v>
      </c>
      <c r="H33" s="166">
        <v>3000</v>
      </c>
      <c r="I33" s="29" t="s">
        <v>1039</v>
      </c>
      <c r="J33" s="28">
        <v>0.1</v>
      </c>
      <c r="K33" s="27">
        <v>6</v>
      </c>
      <c r="L33" s="29">
        <f t="shared" si="2"/>
        <v>40</v>
      </c>
      <c r="M33" s="27">
        <v>1</v>
      </c>
      <c r="N33" s="30">
        <f t="shared" si="0"/>
        <v>40</v>
      </c>
      <c r="O33" s="144">
        <v>5</v>
      </c>
      <c r="P33" s="74">
        <v>1</v>
      </c>
      <c r="Q33" s="37" t="s">
        <v>512</v>
      </c>
      <c r="R33" s="37" t="s">
        <v>1046</v>
      </c>
      <c r="S33" s="27">
        <f>IF('2. Valuations'!P33="","",'2. Valuations'!P33)</f>
      </c>
      <c r="T33" s="427"/>
    </row>
    <row r="34" spans="1:20" ht="69.75" customHeight="1">
      <c r="A34" s="406">
        <f>'3. Characterization'!A34</f>
        <v>24</v>
      </c>
      <c r="B34" s="78" t="str">
        <f>'3. Characterization'!B34</f>
        <v>Access Control
</v>
      </c>
      <c r="C34" s="343" t="str">
        <f>'3. Characterization'!C34</f>
        <v>Credentials</v>
      </c>
      <c r="D34" s="593" t="str">
        <f>'3. Characterization'!D34</f>
        <v>Iris Scan</v>
      </c>
      <c r="E34" s="65" t="str">
        <f>'3. Characterization'!F34</f>
        <v>Data file may be part of an ID card (Smart or optical).</v>
      </c>
      <c r="F34" s="13"/>
      <c r="G34" s="165">
        <v>200</v>
      </c>
      <c r="H34" s="166">
        <v>2000</v>
      </c>
      <c r="I34" s="29" t="s">
        <v>1045</v>
      </c>
      <c r="J34" s="28">
        <v>0.15</v>
      </c>
      <c r="K34" s="27">
        <v>6</v>
      </c>
      <c r="L34" s="29">
        <f t="shared" si="2"/>
        <v>63.333333333333336</v>
      </c>
      <c r="M34" s="27">
        <v>1</v>
      </c>
      <c r="N34" s="30">
        <f t="shared" si="0"/>
        <v>63.333333333333336</v>
      </c>
      <c r="O34" s="144">
        <v>5</v>
      </c>
      <c r="P34" s="74">
        <v>3</v>
      </c>
      <c r="Q34" s="37" t="s">
        <v>1040</v>
      </c>
      <c r="R34" s="37" t="s">
        <v>1046</v>
      </c>
      <c r="S34" s="27">
        <f>IF('2. Valuations'!P34="","",'2. Valuations'!P34)</f>
      </c>
      <c r="T34" s="427"/>
    </row>
    <row r="35" spans="1:20" ht="69.75" customHeight="1">
      <c r="A35" s="406">
        <f>'3. Characterization'!A35</f>
        <v>25</v>
      </c>
      <c r="B35" s="78" t="str">
        <f>'3. Characterization'!B35</f>
        <v>Access Control
</v>
      </c>
      <c r="C35" s="343" t="str">
        <f>'3. Characterization'!C35</f>
        <v>Credentials</v>
      </c>
      <c r="D35" s="593" t="str">
        <f>'3. Characterization'!D35</f>
        <v>Retinal Scan</v>
      </c>
      <c r="E35" s="65" t="str">
        <f>'3. Characterization'!F35</f>
        <v>Data file may be part of an ID card (Smart or optical).</v>
      </c>
      <c r="F35" s="13"/>
      <c r="G35" s="165">
        <v>3000</v>
      </c>
      <c r="H35" s="166">
        <v>5000</v>
      </c>
      <c r="I35" s="29" t="s">
        <v>1045</v>
      </c>
      <c r="J35" s="28">
        <v>0.05</v>
      </c>
      <c r="K35" s="27">
        <v>6</v>
      </c>
      <c r="L35" s="29">
        <f t="shared" si="2"/>
        <v>650</v>
      </c>
      <c r="M35" s="27">
        <v>1</v>
      </c>
      <c r="N35" s="30">
        <f t="shared" si="0"/>
        <v>650</v>
      </c>
      <c r="O35" s="144">
        <v>5</v>
      </c>
      <c r="P35" s="74">
        <v>2</v>
      </c>
      <c r="Q35" s="37" t="s">
        <v>1041</v>
      </c>
      <c r="R35" s="37" t="s">
        <v>1046</v>
      </c>
      <c r="S35" s="27">
        <f>IF('2. Valuations'!P35="","",'2. Valuations'!P35)</f>
      </c>
      <c r="T35" s="427"/>
    </row>
    <row r="36" spans="1:20" ht="69.75" customHeight="1">
      <c r="A36" s="406">
        <f>'3. Characterization'!A36</f>
        <v>26</v>
      </c>
      <c r="B36" s="78" t="str">
        <f>'3. Characterization'!B36</f>
        <v>Access Control
</v>
      </c>
      <c r="C36" s="343" t="str">
        <f>'3. Characterization'!C36</f>
        <v>Credentials</v>
      </c>
      <c r="D36" s="593" t="str">
        <f>'3. Characterization'!D36</f>
        <v>Hand Geometry</v>
      </c>
      <c r="E36" s="65" t="str">
        <f>'3. Characterization'!F36</f>
        <v>Data file may be part of an ID card (Smart or optical).</v>
      </c>
      <c r="F36" s="13"/>
      <c r="G36" s="165">
        <v>1000</v>
      </c>
      <c r="H36" s="166">
        <v>5000</v>
      </c>
      <c r="I36" s="29" t="s">
        <v>1045</v>
      </c>
      <c r="J36" s="28">
        <v>0.05</v>
      </c>
      <c r="K36" s="27">
        <v>6</v>
      </c>
      <c r="L36" s="29">
        <f t="shared" si="2"/>
        <v>216.66666666666666</v>
      </c>
      <c r="M36" s="27">
        <v>1</v>
      </c>
      <c r="N36" s="30">
        <f t="shared" si="0"/>
        <v>216.66666666666666</v>
      </c>
      <c r="O36" s="144" t="s">
        <v>54</v>
      </c>
      <c r="P36" s="74">
        <v>2</v>
      </c>
      <c r="Q36" s="37" t="s">
        <v>1041</v>
      </c>
      <c r="R36" s="37" t="s">
        <v>1046</v>
      </c>
      <c r="S36" s="27">
        <f>IF('2. Valuations'!P36="","",'2. Valuations'!P36)</f>
      </c>
      <c r="T36" s="427"/>
    </row>
    <row r="37" spans="1:20" ht="69.75" customHeight="1">
      <c r="A37" s="406">
        <f>'3. Characterization'!A37</f>
        <v>27</v>
      </c>
      <c r="B37" s="78" t="str">
        <f>'3. Characterization'!B37</f>
        <v>Access Control
</v>
      </c>
      <c r="C37" s="343" t="str">
        <f>'3. Characterization'!C37</f>
        <v>Credentials</v>
      </c>
      <c r="D37" s="593" t="str">
        <f>'3. Characterization'!D37</f>
        <v>Face Scan</v>
      </c>
      <c r="E37" s="65" t="str">
        <f>'3. Characterization'!F37</f>
        <v>Data file may be part of an ID card (Smart or optical).</v>
      </c>
      <c r="F37" s="13"/>
      <c r="G37" s="165">
        <v>2000</v>
      </c>
      <c r="H37" s="166">
        <v>5000</v>
      </c>
      <c r="I37" s="29" t="s">
        <v>1045</v>
      </c>
      <c r="J37" s="28">
        <v>0.15</v>
      </c>
      <c r="K37" s="27">
        <v>6</v>
      </c>
      <c r="L37" s="29">
        <f t="shared" si="2"/>
        <v>633.3333333333334</v>
      </c>
      <c r="M37" s="27">
        <v>1</v>
      </c>
      <c r="N37" s="30">
        <f t="shared" si="0"/>
        <v>633.3333333333334</v>
      </c>
      <c r="O37" s="144">
        <v>5</v>
      </c>
      <c r="P37" s="74">
        <v>3</v>
      </c>
      <c r="Q37" s="37" t="s">
        <v>1040</v>
      </c>
      <c r="R37" s="37" t="s">
        <v>1046</v>
      </c>
      <c r="S37" s="27">
        <f>IF('2. Valuations'!P37="","",'2. Valuations'!P37)</f>
      </c>
      <c r="T37" s="427"/>
    </row>
    <row r="38" spans="1:20" ht="69.75" customHeight="1">
      <c r="A38" s="406">
        <f>'3. Characterization'!A38</f>
        <v>28</v>
      </c>
      <c r="B38" s="78" t="str">
        <f>'3. Characterization'!B38</f>
        <v>Access Control
</v>
      </c>
      <c r="C38" s="343" t="str">
        <f>'3. Characterization'!C38</f>
        <v>Locks</v>
      </c>
      <c r="D38" s="593" t="str">
        <f>'3. Characterization'!D38</f>
        <v>Mechanical lock </v>
      </c>
      <c r="E38" s="65" t="str">
        <f>'3. Characterization'!F38</f>
        <v>Varied designs and security levels of both lock and door.</v>
      </c>
      <c r="F38" s="13"/>
      <c r="G38" s="165">
        <v>50</v>
      </c>
      <c r="H38" s="166">
        <v>150</v>
      </c>
      <c r="I38" s="35" t="s">
        <v>300</v>
      </c>
      <c r="J38" s="28">
        <v>0.25</v>
      </c>
      <c r="K38" s="27">
        <v>20</v>
      </c>
      <c r="L38" s="29">
        <f t="shared" si="2"/>
        <v>15</v>
      </c>
      <c r="M38" s="27">
        <v>1</v>
      </c>
      <c r="N38" s="30">
        <f t="shared" si="0"/>
        <v>15</v>
      </c>
      <c r="O38" s="74">
        <v>5</v>
      </c>
      <c r="P38" s="74">
        <v>1</v>
      </c>
      <c r="Q38" s="37" t="s">
        <v>861</v>
      </c>
      <c r="R38" s="37" t="s">
        <v>705</v>
      </c>
      <c r="S38" s="27">
        <f>IF('2. Valuations'!P38="","",'2. Valuations'!P38)</f>
      </c>
      <c r="T38" s="427"/>
    </row>
    <row r="39" spans="1:20" ht="69.75" customHeight="1">
      <c r="A39" s="406">
        <f>'3. Characterization'!A39</f>
        <v>29</v>
      </c>
      <c r="B39" s="78" t="str">
        <f>'3. Characterization'!B39</f>
        <v>Access Control
</v>
      </c>
      <c r="C39" s="343" t="str">
        <f>'3. Characterization'!C39</f>
        <v>Locks</v>
      </c>
      <c r="D39" s="593" t="str">
        <f>'3. Characterization'!D39</f>
        <v>Electric Strike Lock</v>
      </c>
      <c r="E39" s="65" t="str">
        <f>'3. Characterization'!F39</f>
        <v>Varied designs and security levels of both lock and door.</v>
      </c>
      <c r="F39" s="13"/>
      <c r="G39" s="165">
        <v>150</v>
      </c>
      <c r="H39" s="166">
        <v>500</v>
      </c>
      <c r="I39" s="35" t="s">
        <v>300</v>
      </c>
      <c r="J39" s="28">
        <v>0.2</v>
      </c>
      <c r="K39" s="27">
        <v>10</v>
      </c>
      <c r="L39" s="29">
        <f t="shared" si="2"/>
        <v>45</v>
      </c>
      <c r="M39" s="27">
        <v>1</v>
      </c>
      <c r="N39" s="30">
        <f t="shared" si="0"/>
        <v>45</v>
      </c>
      <c r="O39" s="144">
        <v>5</v>
      </c>
      <c r="P39" s="74">
        <v>1</v>
      </c>
      <c r="Q39" s="37" t="s">
        <v>861</v>
      </c>
      <c r="R39" s="37" t="s">
        <v>1046</v>
      </c>
      <c r="S39" s="27">
        <f>IF('2. Valuations'!P39="","",'2. Valuations'!P39)</f>
      </c>
      <c r="T39" s="427"/>
    </row>
    <row r="40" spans="1:20" ht="69.75" customHeight="1">
      <c r="A40" s="406">
        <f>'3. Characterization'!A40</f>
        <v>30</v>
      </c>
      <c r="B40" s="78" t="str">
        <f>'3. Characterization'!B40</f>
        <v>Access Control
</v>
      </c>
      <c r="C40" s="343" t="str">
        <f>'3. Characterization'!C40</f>
        <v>Locks</v>
      </c>
      <c r="D40" s="593" t="str">
        <f>'3. Characterization'!D40</f>
        <v>Magnetic Lock</v>
      </c>
      <c r="E40" s="65" t="str">
        <f>'3. Characterization'!F40</f>
        <v>Varied design and security levels of both lock and door  -- some lock versions can withstand over 600 lb force.</v>
      </c>
      <c r="F40" s="13"/>
      <c r="G40" s="165">
        <v>350</v>
      </c>
      <c r="H40" s="166">
        <v>700</v>
      </c>
      <c r="I40" s="35" t="s">
        <v>300</v>
      </c>
      <c r="J40" s="28">
        <v>0.03</v>
      </c>
      <c r="K40" s="27">
        <v>10</v>
      </c>
      <c r="L40" s="29">
        <f t="shared" si="2"/>
        <v>45.5</v>
      </c>
      <c r="M40" s="27">
        <v>1</v>
      </c>
      <c r="N40" s="30">
        <f t="shared" si="0"/>
        <v>45.5</v>
      </c>
      <c r="O40" s="145">
        <v>5</v>
      </c>
      <c r="P40" s="74">
        <v>1</v>
      </c>
      <c r="Q40" s="37" t="s">
        <v>861</v>
      </c>
      <c r="R40" s="37" t="s">
        <v>1046</v>
      </c>
      <c r="S40" s="27">
        <f>IF('2. Valuations'!P40="","",'2. Valuations'!P40)</f>
      </c>
      <c r="T40" s="427"/>
    </row>
    <row r="41" spans="1:20" ht="69.75" customHeight="1">
      <c r="A41" s="406">
        <f>'3. Characterization'!A41</f>
        <v>31</v>
      </c>
      <c r="B41" s="78" t="str">
        <f>'3. Characterization'!B41</f>
        <v>Access Control
</v>
      </c>
      <c r="C41" s="343" t="str">
        <f>'3. Characterization'!C41</f>
        <v>System Control</v>
      </c>
      <c r="D41" s="593" t="str">
        <f>'3. Characterization'!D41</f>
        <v>Stand Alone Electronic Access Points</v>
      </c>
      <c r="E41" s="65" t="str">
        <f>'3. Characterization'!F41</f>
        <v>Some require a PC for programming.</v>
      </c>
      <c r="F41" s="13"/>
      <c r="G41" s="165">
        <v>2000</v>
      </c>
      <c r="H41" s="166">
        <v>5000</v>
      </c>
      <c r="I41" s="35" t="s">
        <v>681</v>
      </c>
      <c r="J41" s="28">
        <v>0.2</v>
      </c>
      <c r="K41" s="27">
        <v>6</v>
      </c>
      <c r="L41" s="29">
        <f t="shared" si="2"/>
        <v>733.3333333333334</v>
      </c>
      <c r="M41" s="27">
        <v>1</v>
      </c>
      <c r="N41" s="30">
        <f t="shared" si="0"/>
        <v>733.3333333333334</v>
      </c>
      <c r="O41" s="145">
        <v>5</v>
      </c>
      <c r="P41" s="74">
        <v>1</v>
      </c>
      <c r="Q41" s="37" t="s">
        <v>314</v>
      </c>
      <c r="R41" s="37" t="s">
        <v>1046</v>
      </c>
      <c r="S41" s="27">
        <f>IF('2. Valuations'!P41="","",'2. Valuations'!P41)</f>
      </c>
      <c r="T41" s="427"/>
    </row>
    <row r="42" spans="1:20" ht="69.75" customHeight="1">
      <c r="A42" s="406">
        <f>'3. Characterization'!A42</f>
        <v>32</v>
      </c>
      <c r="B42" s="78" t="str">
        <f>'3. Characterization'!B42</f>
        <v>Access Control
</v>
      </c>
      <c r="C42" s="343" t="str">
        <f>'3. Characterization'!C42</f>
        <v>System Control</v>
      </c>
      <c r="D42" s="593" t="str">
        <f>'3. Characterization'!D42</f>
        <v>Network Control of Electronic Access Points</v>
      </c>
      <c r="E42" s="65" t="str">
        <f>'3. Characterization'!F42</f>
        <v>Multiple readers may be connected using hardwire or wireless technology.</v>
      </c>
      <c r="F42" s="13"/>
      <c r="G42" s="165">
        <v>5000</v>
      </c>
      <c r="H42" s="166">
        <v>500000</v>
      </c>
      <c r="I42" s="35" t="s">
        <v>306</v>
      </c>
      <c r="J42" s="28">
        <v>0.2</v>
      </c>
      <c r="K42" s="27">
        <v>10</v>
      </c>
      <c r="L42" s="29">
        <f t="shared" si="2"/>
        <v>1500</v>
      </c>
      <c r="M42" s="27">
        <v>1</v>
      </c>
      <c r="N42" s="30">
        <f t="shared" si="0"/>
        <v>1500</v>
      </c>
      <c r="O42" s="145">
        <v>5</v>
      </c>
      <c r="P42" s="74">
        <v>1</v>
      </c>
      <c r="Q42" s="37" t="s">
        <v>313</v>
      </c>
      <c r="R42" s="37" t="s">
        <v>312</v>
      </c>
      <c r="S42" s="27">
        <f>IF('2. Valuations'!P42="","",'2. Valuations'!P42)</f>
      </c>
      <c r="T42" s="427"/>
    </row>
    <row r="43" spans="1:20" ht="69.75" customHeight="1">
      <c r="A43" s="406">
        <f>'3. Characterization'!A43</f>
        <v>33</v>
      </c>
      <c r="B43" s="78" t="str">
        <f>'3. Characterization'!B43</f>
        <v>Access Control
</v>
      </c>
      <c r="C43" s="343" t="str">
        <f>'3. Characterization'!C43</f>
        <v>System Control</v>
      </c>
      <c r="D43" s="593" t="str">
        <f>'3. Characterization'!D43</f>
        <v>Integrated Security System</v>
      </c>
      <c r="E43" s="65" t="str">
        <f>'3. Characterization'!F43</f>
        <v>Multiple readers and users with hardwire or wireless connections.  Integrate with personnel identification, intrusion detection, and monitoring.</v>
      </c>
      <c r="F43" s="13"/>
      <c r="G43" s="165">
        <v>25000</v>
      </c>
      <c r="H43" s="166">
        <v>4000000</v>
      </c>
      <c r="I43" s="35" t="s">
        <v>307</v>
      </c>
      <c r="J43" s="28">
        <v>0.2</v>
      </c>
      <c r="K43" s="27">
        <v>7</v>
      </c>
      <c r="L43" s="29">
        <f t="shared" si="2"/>
        <v>8571.42857142857</v>
      </c>
      <c r="M43" s="27">
        <v>1</v>
      </c>
      <c r="N43" s="30">
        <f t="shared" si="0"/>
        <v>8571.42857142857</v>
      </c>
      <c r="O43" s="145">
        <v>5</v>
      </c>
      <c r="P43" s="74">
        <v>1</v>
      </c>
      <c r="Q43" s="37" t="s">
        <v>313</v>
      </c>
      <c r="R43" s="37" t="s">
        <v>312</v>
      </c>
      <c r="S43" s="27">
        <f>IF('2. Valuations'!P43="","",'2. Valuations'!P43)</f>
      </c>
      <c r="T43" s="427"/>
    </row>
    <row r="44" spans="1:20" ht="69.75" customHeight="1">
      <c r="A44" s="407">
        <f>'3. Characterization'!A44</f>
        <v>34</v>
      </c>
      <c r="B44" s="79" t="str">
        <f>'3. Characterization'!B44</f>
        <v>Intruder Sensors</v>
      </c>
      <c r="C44" s="344" t="str">
        <f>'3. Characterization'!C44</f>
        <v>Doors &amp; Windows</v>
      </c>
      <c r="D44" s="80" t="str">
        <f>'3. Characterization'!D44</f>
        <v>Mechanical Switch</v>
      </c>
      <c r="E44" s="81" t="str">
        <f>'3. Characterization'!F44</f>
        <v>Commonly used in conjunction with open area sensors at the exterior of portals, or inside the secured area.</v>
      </c>
      <c r="F44" s="14"/>
      <c r="G44" s="167">
        <v>5</v>
      </c>
      <c r="H44" s="168">
        <v>21</v>
      </c>
      <c r="I44" s="85" t="s">
        <v>261</v>
      </c>
      <c r="J44" s="91">
        <v>0.2</v>
      </c>
      <c r="K44" s="88">
        <v>10</v>
      </c>
      <c r="L44" s="92">
        <f t="shared" si="2"/>
        <v>1.5</v>
      </c>
      <c r="M44" s="93">
        <v>10</v>
      </c>
      <c r="N44" s="94">
        <f t="shared" si="0"/>
        <v>15</v>
      </c>
      <c r="O44" s="146">
        <v>5</v>
      </c>
      <c r="P44" s="150">
        <v>1</v>
      </c>
      <c r="Q44" s="95" t="s">
        <v>259</v>
      </c>
      <c r="R44" s="95" t="s">
        <v>864</v>
      </c>
      <c r="S44" s="88">
        <f>IF('2. Valuations'!P44="","",'2. Valuations'!P44)</f>
      </c>
      <c r="T44" s="429"/>
    </row>
    <row r="45" spans="1:20" ht="69.75" customHeight="1">
      <c r="A45" s="407">
        <f>'3. Characterization'!A45</f>
        <v>35</v>
      </c>
      <c r="B45" s="79" t="str">
        <f>'3. Characterization'!B45</f>
        <v>Intruder Sensors</v>
      </c>
      <c r="C45" s="344" t="str">
        <f>'3. Characterization'!C45</f>
        <v>Doors &amp; Windows</v>
      </c>
      <c r="D45" s="80" t="str">
        <f>'3. Characterization'!D45</f>
        <v>Magnetic Switch</v>
      </c>
      <c r="E45" s="81" t="str">
        <f>'3. Characterization'!F45</f>
        <v>Commonly used in conjunction with open area sensors at the exterior of portals, or inside the secured area.</v>
      </c>
      <c r="F45" s="15"/>
      <c r="G45" s="187">
        <v>5</v>
      </c>
      <c r="H45" s="92">
        <v>20</v>
      </c>
      <c r="I45" s="85" t="s">
        <v>261</v>
      </c>
      <c r="J45" s="91">
        <v>0.03</v>
      </c>
      <c r="K45" s="88">
        <v>20</v>
      </c>
      <c r="L45" s="92">
        <f t="shared" si="2"/>
        <v>0.4</v>
      </c>
      <c r="M45" s="93">
        <v>10</v>
      </c>
      <c r="N45" s="94">
        <f t="shared" si="0"/>
        <v>4</v>
      </c>
      <c r="O45" s="146">
        <v>5</v>
      </c>
      <c r="P45" s="151">
        <v>1</v>
      </c>
      <c r="Q45" s="95" t="s">
        <v>259</v>
      </c>
      <c r="R45" s="95" t="s">
        <v>864</v>
      </c>
      <c r="S45" s="88">
        <f>IF('2. Valuations'!P45="","",'2. Valuations'!P45)</f>
      </c>
      <c r="T45" s="429"/>
    </row>
    <row r="46" spans="1:20" ht="69.75" customHeight="1">
      <c r="A46" s="407">
        <f>'3. Characterization'!A46</f>
        <v>36</v>
      </c>
      <c r="B46" s="79" t="str">
        <f>'3. Characterization'!B46</f>
        <v>Intruder Sensors</v>
      </c>
      <c r="C46" s="344" t="str">
        <f>'3. Characterization'!C46</f>
        <v>Doors &amp; Windows</v>
      </c>
      <c r="D46" s="80" t="str">
        <f>'3. Characterization'!D46</f>
        <v>Balanced Magnetic Switch</v>
      </c>
      <c r="E46" s="81" t="str">
        <f>'3. Characterization'!F46</f>
        <v>Commonly used in conjunction with open area sensors at the exterior of portals, or inside the secured area.</v>
      </c>
      <c r="F46" s="15"/>
      <c r="G46" s="187">
        <v>50</v>
      </c>
      <c r="H46" s="92">
        <v>250</v>
      </c>
      <c r="I46" s="85" t="s">
        <v>261</v>
      </c>
      <c r="J46" s="91">
        <v>0.03</v>
      </c>
      <c r="K46" s="88">
        <v>20</v>
      </c>
      <c r="L46" s="92">
        <f t="shared" si="2"/>
        <v>4</v>
      </c>
      <c r="M46" s="93">
        <v>10</v>
      </c>
      <c r="N46" s="94">
        <f t="shared" si="0"/>
        <v>40</v>
      </c>
      <c r="O46" s="146">
        <v>5</v>
      </c>
      <c r="P46" s="151">
        <v>1</v>
      </c>
      <c r="Q46" s="95" t="s">
        <v>259</v>
      </c>
      <c r="R46" s="95" t="s">
        <v>864</v>
      </c>
      <c r="S46" s="88">
        <f>IF('2. Valuations'!P46="","",'2. Valuations'!P46)</f>
      </c>
      <c r="T46" s="429"/>
    </row>
    <row r="47" spans="1:20" ht="69.75" customHeight="1">
      <c r="A47" s="407">
        <f>'3. Characterization'!A47</f>
        <v>37</v>
      </c>
      <c r="B47" s="79" t="str">
        <f>'3. Characterization'!B47</f>
        <v>Intruder Sensors</v>
      </c>
      <c r="C47" s="344" t="str">
        <f>'3. Characterization'!C47</f>
        <v>
Walls/ Fence</v>
      </c>
      <c r="D47" s="80" t="str">
        <f>'3. Characterization'!D47</f>
        <v>Acoustic / 
Shock Wave / 
Audio Discriminator /
Passive Ultrasonic /
Glass Break</v>
      </c>
      <c r="E47" s="81" t="str">
        <f>'3. Characterization'!F47</f>
        <v>Acoustic (passive ultrasonic, high frequency, e.g. 20 to 30 kHz) or shock wave (electric piezo or non-electric piezo, low frequency, e.g., 5 kHz).  Dual systems combine acoustic and shock sensors to reduce nuisance alarms.  </v>
      </c>
      <c r="F47" s="15"/>
      <c r="G47" s="187">
        <v>40</v>
      </c>
      <c r="H47" s="92">
        <v>150</v>
      </c>
      <c r="I47" s="85" t="s">
        <v>264</v>
      </c>
      <c r="J47" s="91">
        <v>0.03</v>
      </c>
      <c r="K47" s="88">
        <v>10</v>
      </c>
      <c r="L47" s="92">
        <f t="shared" si="2"/>
        <v>5.2</v>
      </c>
      <c r="M47" s="93">
        <v>10</v>
      </c>
      <c r="N47" s="94">
        <f t="shared" si="0"/>
        <v>52</v>
      </c>
      <c r="O47" s="146">
        <v>5</v>
      </c>
      <c r="P47" s="151">
        <v>1</v>
      </c>
      <c r="Q47" s="95" t="s">
        <v>265</v>
      </c>
      <c r="R47" s="95" t="s">
        <v>864</v>
      </c>
      <c r="S47" s="88">
        <f>IF('2. Valuations'!P47="","",'2. Valuations'!P47)</f>
      </c>
      <c r="T47" s="429"/>
    </row>
    <row r="48" spans="1:20" ht="69.75" customHeight="1">
      <c r="A48" s="407">
        <f>'3. Characterization'!A48</f>
        <v>38</v>
      </c>
      <c r="B48" s="79" t="str">
        <f>'3. Characterization'!B48</f>
        <v>Intruder Sensors</v>
      </c>
      <c r="C48" s="344" t="str">
        <f>'3. Characterization'!C48</f>
        <v>
Walls/ Fence</v>
      </c>
      <c r="D48" s="80" t="str">
        <f>'3. Characterization'!D48</f>
        <v>Vibration --
Electro-mechanical
Piezoelectric</v>
      </c>
      <c r="E48" s="81" t="str">
        <f>'3. Characterization'!F48</f>
        <v>Built in or applied to a wall, ceiling, or fence. Sensor types: piezoelectric, and electro-mechanical.  Variations in sensitivity, processor abilities, and sensitivity adjustability. Often used with an outer fence and clear zone prior to intruder sensors to reduce false alarms. </v>
      </c>
      <c r="F48" s="15"/>
      <c r="G48" s="187">
        <v>20000</v>
      </c>
      <c r="H48" s="92">
        <v>40000</v>
      </c>
      <c r="I48" s="85" t="s">
        <v>251</v>
      </c>
      <c r="J48" s="91">
        <v>0.15</v>
      </c>
      <c r="K48" s="88">
        <v>10</v>
      </c>
      <c r="L48" s="92">
        <f t="shared" si="2"/>
        <v>5000</v>
      </c>
      <c r="M48" s="93">
        <v>1</v>
      </c>
      <c r="N48" s="94">
        <f t="shared" si="0"/>
        <v>5000</v>
      </c>
      <c r="O48" s="152" t="s">
        <v>55</v>
      </c>
      <c r="P48" s="151">
        <v>1</v>
      </c>
      <c r="Q48" s="95" t="s">
        <v>253</v>
      </c>
      <c r="R48" s="95" t="s">
        <v>272</v>
      </c>
      <c r="S48" s="88">
        <f>IF('2. Valuations'!P48="","",'2. Valuations'!P48)</f>
      </c>
      <c r="T48" s="429"/>
    </row>
    <row r="49" spans="1:20" ht="69.75" customHeight="1">
      <c r="A49" s="407">
        <f>'3. Characterization'!A49</f>
        <v>39</v>
      </c>
      <c r="B49" s="79" t="str">
        <f>'3. Characterization'!B49</f>
        <v>Intruder Sensors</v>
      </c>
      <c r="C49" s="344" t="str">
        <f>'3. Characterization'!C49</f>
        <v>
Walls/ Fence</v>
      </c>
      <c r="D49" s="80" t="str">
        <f>'3. Characterization'!D49</f>
        <v>Vibrations -- Fiber optic</v>
      </c>
      <c r="E49" s="81" t="str">
        <f>'3. Characterization'!F49</f>
        <v>Built in or applied to a wall, ceiling, or fence.  Variations in processor abilities and sensitivity adjustability. Often used with an outer fence and clear zone prior to intruder sensors to reduce false alarms. </v>
      </c>
      <c r="F49" s="15"/>
      <c r="G49" s="187">
        <v>60</v>
      </c>
      <c r="H49" s="92">
        <v>120</v>
      </c>
      <c r="I49" s="85" t="s">
        <v>267</v>
      </c>
      <c r="J49" s="91">
        <v>0.03</v>
      </c>
      <c r="K49" s="88">
        <v>10</v>
      </c>
      <c r="L49" s="92">
        <f t="shared" si="2"/>
        <v>7.8</v>
      </c>
      <c r="M49" s="93">
        <v>500</v>
      </c>
      <c r="N49" s="94">
        <f t="shared" si="0"/>
        <v>3900</v>
      </c>
      <c r="O49" s="152" t="s">
        <v>55</v>
      </c>
      <c r="P49" s="151">
        <v>1</v>
      </c>
      <c r="Q49" s="95" t="s">
        <v>253</v>
      </c>
      <c r="R49" s="95" t="s">
        <v>268</v>
      </c>
      <c r="S49" s="88">
        <f>IF('2. Valuations'!P49="","",'2. Valuations'!P49)</f>
      </c>
      <c r="T49" s="429"/>
    </row>
    <row r="50" spans="1:20" ht="69.75" customHeight="1">
      <c r="A50" s="407">
        <f>'3. Characterization'!A50</f>
        <v>40</v>
      </c>
      <c r="B50" s="79" t="str">
        <f>'3. Characterization'!B50</f>
        <v>Intruder Sensors</v>
      </c>
      <c r="C50" s="344" t="str">
        <f>'3. Characterization'!C50</f>
        <v>
Walls/ Fence</v>
      </c>
      <c r="D50" s="80" t="str">
        <f>'3. Characterization'!D50</f>
        <v>Taut Wire = Strain Sensitive Wire</v>
      </c>
      <c r="E50" s="83" t="str">
        <f>'3. Characterization'!F50</f>
        <v>Freestanding or fence-mounted.  Variations in signal processor ability to detect tension changes and in sensitivity adjustability.</v>
      </c>
      <c r="F50" s="15"/>
      <c r="G50" s="188">
        <v>5000</v>
      </c>
      <c r="H50" s="96">
        <v>40000</v>
      </c>
      <c r="I50" s="89" t="s">
        <v>270</v>
      </c>
      <c r="J50" s="98">
        <v>0.25</v>
      </c>
      <c r="K50" s="90">
        <v>8</v>
      </c>
      <c r="L50" s="92">
        <f t="shared" si="2"/>
        <v>1875</v>
      </c>
      <c r="M50" s="93">
        <v>1</v>
      </c>
      <c r="N50" s="94">
        <f t="shared" si="0"/>
        <v>1875</v>
      </c>
      <c r="O50" s="152" t="s">
        <v>55</v>
      </c>
      <c r="P50" s="151">
        <v>1</v>
      </c>
      <c r="Q50" s="95" t="s">
        <v>253</v>
      </c>
      <c r="R50" s="95" t="s">
        <v>995</v>
      </c>
      <c r="S50" s="88">
        <f>IF('2. Valuations'!P50="","",'2. Valuations'!P50)</f>
      </c>
      <c r="T50" s="430"/>
    </row>
    <row r="51" spans="1:20" ht="69.75" customHeight="1">
      <c r="A51" s="407">
        <f>'3. Characterization'!A51</f>
        <v>41</v>
      </c>
      <c r="B51" s="79" t="str">
        <f>'3. Characterization'!B51</f>
        <v>Intruder Sensors</v>
      </c>
      <c r="C51" s="344" t="str">
        <f>'3. Characterization'!C51</f>
        <v>
Walls/ Fence</v>
      </c>
      <c r="D51" s="80" t="str">
        <f>'3. Characterization'!D51</f>
        <v>Capacitive Cable</v>
      </c>
      <c r="E51" s="83" t="str">
        <f>'3. Characterization'!F51</f>
        <v>Variations in signal processor ability to detect tension changes and in sensitivity adjustability.</v>
      </c>
      <c r="F51" s="15"/>
      <c r="G51" s="188">
        <v>20000</v>
      </c>
      <c r="H51" s="96">
        <v>60000</v>
      </c>
      <c r="I51" s="89" t="s">
        <v>270</v>
      </c>
      <c r="J51" s="98">
        <v>0.1</v>
      </c>
      <c r="K51" s="90">
        <v>10</v>
      </c>
      <c r="L51" s="92">
        <f t="shared" si="2"/>
        <v>4000</v>
      </c>
      <c r="M51" s="93">
        <v>1</v>
      </c>
      <c r="N51" s="94">
        <f t="shared" si="0"/>
        <v>4000</v>
      </c>
      <c r="O51" s="152" t="s">
        <v>55</v>
      </c>
      <c r="P51" s="151">
        <v>1</v>
      </c>
      <c r="Q51" s="95" t="s">
        <v>253</v>
      </c>
      <c r="R51" s="95" t="s">
        <v>908</v>
      </c>
      <c r="S51" s="88">
        <f>IF('2. Valuations'!P51="","",'2. Valuations'!P51)</f>
      </c>
      <c r="T51" s="430"/>
    </row>
    <row r="52" spans="1:20" ht="69.75" customHeight="1">
      <c r="A52" s="407">
        <f>'3. Characterization'!A52</f>
        <v>42</v>
      </c>
      <c r="B52" s="79" t="str">
        <f>'3. Characterization'!B52</f>
        <v>Intruder Sensors</v>
      </c>
      <c r="C52" s="344" t="str">
        <f>'3. Characterization'!C52</f>
        <v>
Walls/ Fence</v>
      </c>
      <c r="D52" s="80" t="str">
        <f>'3. Characterization'!D52</f>
        <v>Electric Field = E-field </v>
      </c>
      <c r="E52" s="83" t="str">
        <f>'3. Characterization'!F52</f>
        <v>Stand-alone fence, or mounted on separate posts attached to an existing fence. May be used with a weather station that adjusts E-field sensor sensitivity based on weather conditions.</v>
      </c>
      <c r="F52" s="15"/>
      <c r="G52" s="188">
        <v>20000</v>
      </c>
      <c r="H52" s="96">
        <v>60000</v>
      </c>
      <c r="I52" s="89" t="s">
        <v>270</v>
      </c>
      <c r="J52" s="98">
        <v>0.1</v>
      </c>
      <c r="K52" s="90">
        <v>10</v>
      </c>
      <c r="L52" s="92">
        <f t="shared" si="2"/>
        <v>4000</v>
      </c>
      <c r="M52" s="93">
        <v>1</v>
      </c>
      <c r="N52" s="94">
        <f t="shared" si="0"/>
        <v>4000</v>
      </c>
      <c r="O52" s="152" t="s">
        <v>55</v>
      </c>
      <c r="P52" s="151">
        <v>1</v>
      </c>
      <c r="Q52" s="97"/>
      <c r="R52" s="97" t="s">
        <v>272</v>
      </c>
      <c r="S52" s="88">
        <f>IF('2. Valuations'!P52="","",'2. Valuations'!P52)</f>
      </c>
      <c r="T52" s="430"/>
    </row>
    <row r="53" spans="1:20" ht="69.75" customHeight="1">
      <c r="A53" s="407">
        <f>'3. Characterization'!A53</f>
        <v>43</v>
      </c>
      <c r="B53" s="79" t="str">
        <f>'3. Characterization'!B53</f>
        <v>Intruder Sensors</v>
      </c>
      <c r="C53" s="344" t="str">
        <f>'3. Characterization'!C53</f>
        <v>Volume Sensors -- Motion Detectors</v>
      </c>
      <c r="D53" s="80" t="str">
        <f>'3. Characterization'!D53</f>
        <v>Microwave Sensors (Short-range Radar)</v>
      </c>
      <c r="E53" s="81" t="str">
        <f>'3. Characterization'!F53</f>
        <v>Monostatic (transmitter and received encased on a single housing) or bistatic (transmitter and received are separate units). Dual technology units often include microwave and PIR.</v>
      </c>
      <c r="F53" s="15"/>
      <c r="G53" s="187">
        <v>3000</v>
      </c>
      <c r="H53" s="92">
        <v>5000</v>
      </c>
      <c r="I53" s="85" t="s">
        <v>648</v>
      </c>
      <c r="J53" s="91">
        <v>0.03</v>
      </c>
      <c r="K53" s="88">
        <v>10</v>
      </c>
      <c r="L53" s="92">
        <f t="shared" si="2"/>
        <v>390</v>
      </c>
      <c r="M53" s="93">
        <v>1</v>
      </c>
      <c r="N53" s="94">
        <f t="shared" si="0"/>
        <v>390</v>
      </c>
      <c r="O53" s="146">
        <v>5</v>
      </c>
      <c r="P53" s="151">
        <v>1</v>
      </c>
      <c r="Q53" s="95" t="s">
        <v>888</v>
      </c>
      <c r="R53" s="95" t="s">
        <v>868</v>
      </c>
      <c r="S53" s="88">
        <f>IF('2. Valuations'!P53="","",'2. Valuations'!P53)</f>
      </c>
      <c r="T53" s="429"/>
    </row>
    <row r="54" spans="1:20" ht="69.75" customHeight="1">
      <c r="A54" s="407">
        <f>'3. Characterization'!A54</f>
        <v>44</v>
      </c>
      <c r="B54" s="79" t="str">
        <f>'3. Characterization'!B54</f>
        <v>Intruder Sensors</v>
      </c>
      <c r="C54" s="344" t="str">
        <f>'3. Characterization'!C54</f>
        <v>Volume Sensors -- Motion Detectors</v>
      </c>
      <c r="D54" s="80" t="str">
        <f>'3. Characterization'!D54</f>
        <v>Passive Infrared (PIR)
(Heat/ Motion Detectors)</v>
      </c>
      <c r="E54" s="81" t="str">
        <f>'3. Characterization'!F54</f>
        <v>One or two sensors (Quad PIR) in one housing to reduce nuisance alarms.  Sensitivity depends on circuiting design, programs to ignore first movement, etc.  Often used in dual technology systems.</v>
      </c>
      <c r="F54" s="15"/>
      <c r="G54" s="187">
        <v>50</v>
      </c>
      <c r="H54" s="92">
        <v>500</v>
      </c>
      <c r="I54" s="85" t="s">
        <v>648</v>
      </c>
      <c r="J54" s="91">
        <v>0.03</v>
      </c>
      <c r="K54" s="88">
        <v>8</v>
      </c>
      <c r="L54" s="92">
        <f t="shared" si="2"/>
        <v>7.75</v>
      </c>
      <c r="M54" s="93">
        <v>10</v>
      </c>
      <c r="N54" s="94">
        <f t="shared" si="0"/>
        <v>77.5</v>
      </c>
      <c r="O54" s="146">
        <v>5</v>
      </c>
      <c r="P54" s="151">
        <v>1</v>
      </c>
      <c r="Q54" s="95" t="s">
        <v>889</v>
      </c>
      <c r="R54" s="95" t="s">
        <v>868</v>
      </c>
      <c r="S54" s="88">
        <f>IF('2. Valuations'!P54="","",'2. Valuations'!P54)</f>
      </c>
      <c r="T54" s="429"/>
    </row>
    <row r="55" spans="1:20" ht="69.75" customHeight="1">
      <c r="A55" s="407">
        <f>'3. Characterization'!A55</f>
        <v>45</v>
      </c>
      <c r="B55" s="79" t="str">
        <f>'3. Characterization'!B55</f>
        <v>Intruder Sensors</v>
      </c>
      <c r="C55" s="344" t="str">
        <f>'3. Characterization'!C55</f>
        <v>Volume Sensors -- Motion Detectors</v>
      </c>
      <c r="D55" s="80" t="str">
        <f>'3. Characterization'!D55</f>
        <v>Scanning Laser (Infrared)</v>
      </c>
      <c r="E55" s="83" t="str">
        <f>'3. Characterization'!F55</f>
        <v>Scanning range from a single plane up to 360 degrees.  System sensitivity depends on signal processing software.</v>
      </c>
      <c r="F55" s="15"/>
      <c r="G55" s="188">
        <v>75000</v>
      </c>
      <c r="H55" s="96">
        <v>110000</v>
      </c>
      <c r="I55" s="89" t="s">
        <v>892</v>
      </c>
      <c r="J55" s="98">
        <v>0.05</v>
      </c>
      <c r="K55" s="90">
        <v>7.5</v>
      </c>
      <c r="L55" s="96">
        <f t="shared" si="2"/>
        <v>13750</v>
      </c>
      <c r="M55" s="93">
        <v>8</v>
      </c>
      <c r="N55" s="94">
        <f t="shared" si="0"/>
        <v>110000</v>
      </c>
      <c r="O55" s="147">
        <v>5</v>
      </c>
      <c r="P55" s="150">
        <v>1</v>
      </c>
      <c r="Q55" s="97"/>
      <c r="R55" s="97" t="s">
        <v>868</v>
      </c>
      <c r="S55" s="88">
        <f>IF('2. Valuations'!P55="","",'2. Valuations'!P55)</f>
      </c>
      <c r="T55" s="430"/>
    </row>
    <row r="56" spans="1:20" ht="69.75" customHeight="1">
      <c r="A56" s="407">
        <f>'3. Characterization'!A56</f>
        <v>46</v>
      </c>
      <c r="B56" s="79" t="str">
        <f>'3. Characterization'!B56</f>
        <v>Intruder Sensors</v>
      </c>
      <c r="C56" s="344" t="str">
        <f>'3. Characterization'!C56</f>
        <v>Volume Sensors -- Motion Detectors</v>
      </c>
      <c r="D56" s="80" t="str">
        <f>'3. Characterization'!D56</f>
        <v>Active Infra-Red (IR)
(Beam or Curtain)</v>
      </c>
      <c r="E56" s="81" t="str">
        <f>'3. Characterization'!F56</f>
        <v>Indoor or outdoor, variations in coverage distance and the number of laser lines and their distance apart within the IR "curtain".</v>
      </c>
      <c r="F56" s="15"/>
      <c r="G56" s="187">
        <v>200</v>
      </c>
      <c r="H56" s="92">
        <v>1000</v>
      </c>
      <c r="I56" s="85" t="s">
        <v>648</v>
      </c>
      <c r="J56" s="98">
        <v>0.03</v>
      </c>
      <c r="K56" s="88">
        <v>8</v>
      </c>
      <c r="L56" s="92">
        <f t="shared" si="2"/>
        <v>31</v>
      </c>
      <c r="M56" s="93">
        <v>5</v>
      </c>
      <c r="N56" s="94">
        <f t="shared" si="0"/>
        <v>155</v>
      </c>
      <c r="O56" s="146">
        <v>5</v>
      </c>
      <c r="P56" s="151">
        <v>1</v>
      </c>
      <c r="Q56" s="95" t="s">
        <v>650</v>
      </c>
      <c r="R56" s="95"/>
      <c r="S56" s="88">
        <f>IF('2. Valuations'!P56="","",'2. Valuations'!P56)</f>
      </c>
      <c r="T56" s="429"/>
    </row>
    <row r="57" spans="1:20" ht="69.75" customHeight="1">
      <c r="A57" s="407">
        <f>'3. Characterization'!A57</f>
        <v>47</v>
      </c>
      <c r="B57" s="79" t="str">
        <f>'3. Characterization'!B57</f>
        <v>Intruder Sensors</v>
      </c>
      <c r="C57" s="344" t="str">
        <f>'3. Characterization'!C57</f>
        <v>Volume Sensors -- Motion Detectors</v>
      </c>
      <c r="D57" s="80" t="str">
        <f>'3. Characterization'!D57</f>
        <v>Photo-Electric Eye /
Electric Eye
(Beam or Curtain)</v>
      </c>
      <c r="E57" s="81" t="str">
        <f>'3. Characterization'!F57</f>
        <v>Variations in coverage distance and the number of laser lines and their distance apart within the photo-electric curtain.</v>
      </c>
      <c r="F57" s="15"/>
      <c r="G57" s="187">
        <v>200</v>
      </c>
      <c r="H57" s="92">
        <v>1000</v>
      </c>
      <c r="I57" s="85" t="s">
        <v>648</v>
      </c>
      <c r="J57" s="98">
        <v>0.03</v>
      </c>
      <c r="K57" s="88">
        <v>8</v>
      </c>
      <c r="L57" s="92">
        <f t="shared" si="2"/>
        <v>31</v>
      </c>
      <c r="M57" s="93">
        <v>5</v>
      </c>
      <c r="N57" s="94">
        <f t="shared" si="0"/>
        <v>155</v>
      </c>
      <c r="O57" s="146">
        <v>5</v>
      </c>
      <c r="P57" s="151">
        <v>1</v>
      </c>
      <c r="Q57" s="95" t="s">
        <v>650</v>
      </c>
      <c r="R57" s="95"/>
      <c r="S57" s="88">
        <f>IF('2. Valuations'!P57="","",'2. Valuations'!P57)</f>
      </c>
      <c r="T57" s="429"/>
    </row>
    <row r="58" spans="1:20" ht="69.75" customHeight="1">
      <c r="A58" s="407">
        <f>'3. Characterization'!A58</f>
        <v>48</v>
      </c>
      <c r="B58" s="79" t="str">
        <f>'3. Characterization'!B58</f>
        <v>Intruder Sensors</v>
      </c>
      <c r="C58" s="344" t="str">
        <f>'3. Characterization'!C58</f>
        <v>Volume Sensors -- Motion Detectors</v>
      </c>
      <c r="D58" s="80" t="str">
        <f>'3. Characterization'!D58</f>
        <v>Active Ultrasonic
</v>
      </c>
      <c r="E58" s="81" t="str">
        <f>'3. Characterization'!F58</f>
        <v>Wall or ceiling mounted. Used in tandem with passive IR.</v>
      </c>
      <c r="F58" s="15"/>
      <c r="G58" s="187" t="s">
        <v>113</v>
      </c>
      <c r="H58" s="92" t="s">
        <v>113</v>
      </c>
      <c r="I58" s="85" t="s">
        <v>114</v>
      </c>
      <c r="J58" s="98" t="s">
        <v>113</v>
      </c>
      <c r="K58" s="88" t="s">
        <v>113</v>
      </c>
      <c r="L58" s="92" t="s">
        <v>113</v>
      </c>
      <c r="M58" s="93" t="s">
        <v>113</v>
      </c>
      <c r="N58" s="94" t="s">
        <v>113</v>
      </c>
      <c r="O58" s="146" t="s">
        <v>113</v>
      </c>
      <c r="P58" s="151" t="s">
        <v>113</v>
      </c>
      <c r="Q58" s="95" t="s">
        <v>649</v>
      </c>
      <c r="R58" s="95" t="s">
        <v>120</v>
      </c>
      <c r="S58" s="88">
        <f>IF('2. Valuations'!P58="","",'2. Valuations'!P58)</f>
      </c>
      <c r="T58" s="429"/>
    </row>
    <row r="59" spans="1:20" ht="69.75" customHeight="1">
      <c r="A59" s="407">
        <f>'3. Characterization'!A59</f>
        <v>49</v>
      </c>
      <c r="B59" s="79" t="str">
        <f>'3. Characterization'!B59</f>
        <v>Intruder Sensors</v>
      </c>
      <c r="C59" s="344" t="str">
        <f>'3. Characterization'!C59</f>
        <v>Volume Sensors -- Motion Detectors</v>
      </c>
      <c r="D59" s="80" t="str">
        <f>'3. Characterization'!D59</f>
        <v>Dual-Technology
</v>
      </c>
      <c r="E59" s="81" t="str">
        <f>'3. Characterization'!F59</f>
        <v>Common motion detection technologies paired in a single unit include PIR with either microwave or active ultrasonic technologies.  Indoor and outdoor systems.</v>
      </c>
      <c r="F59" s="15"/>
      <c r="G59" s="187">
        <v>100</v>
      </c>
      <c r="H59" s="92">
        <v>1000</v>
      </c>
      <c r="I59" s="85" t="s">
        <v>648</v>
      </c>
      <c r="J59" s="98">
        <v>0.03</v>
      </c>
      <c r="K59" s="88">
        <v>8</v>
      </c>
      <c r="L59" s="92">
        <f aca="true" t="shared" si="3" ref="L59:L110">+(G59+(G59*J59*K59))/K59</f>
        <v>15.5</v>
      </c>
      <c r="M59" s="93">
        <v>3</v>
      </c>
      <c r="N59" s="94">
        <f aca="true" t="shared" si="4" ref="N59:N99">+(L59*M59)</f>
        <v>46.5</v>
      </c>
      <c r="O59" s="146">
        <v>5</v>
      </c>
      <c r="P59" s="151">
        <v>1</v>
      </c>
      <c r="Q59" s="95" t="s">
        <v>649</v>
      </c>
      <c r="R59" s="95" t="s">
        <v>120</v>
      </c>
      <c r="S59" s="88">
        <f>IF('2. Valuations'!P59="","",'2. Valuations'!P59)</f>
      </c>
      <c r="T59" s="429"/>
    </row>
    <row r="60" spans="1:20" ht="69.75" customHeight="1">
      <c r="A60" s="407">
        <f>'3. Characterization'!A60</f>
        <v>50</v>
      </c>
      <c r="B60" s="79" t="str">
        <f>'3. Characterization'!B60</f>
        <v>Intruder Sensors</v>
      </c>
      <c r="C60" s="344" t="str">
        <f>'3. Characterization'!C60</f>
        <v>Volume Sensors -- Motion Detectors</v>
      </c>
      <c r="D60" s="80" t="str">
        <f>'3. Characterization'!D60</f>
        <v>Video Motion Detection (VMD)</v>
      </c>
      <c r="E60" s="81" t="str">
        <f>'3. Characterization'!F60</f>
        <v>Color (visible light), Low light level (black-and-white), or infrared.  View changes may trigger alarm. Variable number of channels, may be stand-alone or software on a PC.</v>
      </c>
      <c r="F60" s="15"/>
      <c r="G60" s="187">
        <v>2000</v>
      </c>
      <c r="H60" s="92">
        <v>3000</v>
      </c>
      <c r="I60" s="85" t="s">
        <v>86</v>
      </c>
      <c r="J60" s="98">
        <v>0.03</v>
      </c>
      <c r="K60" s="88">
        <v>10</v>
      </c>
      <c r="L60" s="92">
        <f t="shared" si="3"/>
        <v>260</v>
      </c>
      <c r="M60" s="93">
        <v>3</v>
      </c>
      <c r="N60" s="94">
        <f t="shared" si="4"/>
        <v>780</v>
      </c>
      <c r="O60" s="146">
        <v>5</v>
      </c>
      <c r="P60" s="151">
        <v>1</v>
      </c>
      <c r="Q60" s="95"/>
      <c r="R60" s="95" t="s">
        <v>120</v>
      </c>
      <c r="S60" s="88">
        <f>IF('2. Valuations'!P60="","",'2. Valuations'!P60)</f>
      </c>
      <c r="T60" s="429"/>
    </row>
    <row r="61" spans="1:20" ht="69.75" customHeight="1">
      <c r="A61" s="407">
        <f>'3. Characterization'!A61</f>
        <v>51</v>
      </c>
      <c r="B61" s="79" t="str">
        <f>'3. Characterization'!B61</f>
        <v>Intruder Sensors</v>
      </c>
      <c r="C61" s="344" t="str">
        <f>'3. Characterization'!C61</f>
        <v>Volume Sensors -- Motion Detectors</v>
      </c>
      <c r="D61" s="80" t="str">
        <f>'3. Characterization'!D61</f>
        <v>Air Turbulence
(Acoustic Sensor  or RF)</v>
      </c>
      <c r="E61" s="81" t="str">
        <f>'3. Characterization'!F61</f>
        <v>Varied signal processing methods.</v>
      </c>
      <c r="F61" s="15"/>
      <c r="G61" s="187">
        <v>1000</v>
      </c>
      <c r="H61" s="92">
        <v>5000</v>
      </c>
      <c r="I61" s="85" t="s">
        <v>111</v>
      </c>
      <c r="J61" s="98">
        <v>0.1</v>
      </c>
      <c r="K61" s="88">
        <v>10</v>
      </c>
      <c r="L61" s="92">
        <f t="shared" si="3"/>
        <v>200</v>
      </c>
      <c r="M61" s="93">
        <v>4</v>
      </c>
      <c r="N61" s="94">
        <f t="shared" si="4"/>
        <v>800</v>
      </c>
      <c r="O61" s="146">
        <v>5</v>
      </c>
      <c r="P61" s="151">
        <v>1</v>
      </c>
      <c r="Q61" s="95"/>
      <c r="R61" s="95" t="s">
        <v>120</v>
      </c>
      <c r="S61" s="88">
        <f>IF('2. Valuations'!P61="","",'2. Valuations'!P61)</f>
      </c>
      <c r="T61" s="429"/>
    </row>
    <row r="62" spans="1:20" ht="69.75" customHeight="1">
      <c r="A62" s="407">
        <f>'3. Characterization'!A62</f>
        <v>52</v>
      </c>
      <c r="B62" s="79" t="str">
        <f>'3. Characterization'!B62</f>
        <v>Intruder Sensors</v>
      </c>
      <c r="C62" s="344" t="str">
        <f>'3. Characterization'!C62</f>
        <v>Buried 
(in ground)</v>
      </c>
      <c r="D62" s="80" t="str">
        <f>'3. Characterization'!D62</f>
        <v>Balanced Pressure Buried Tube/pipe</v>
      </c>
      <c r="E62" s="81" t="str">
        <f>'3. Characterization'!F62</f>
        <v>For monitoring sensitive approach or access areas, and restricted zones.  Several technologies exist.</v>
      </c>
      <c r="F62" s="15"/>
      <c r="G62" s="187">
        <v>20000</v>
      </c>
      <c r="H62" s="92">
        <v>30000</v>
      </c>
      <c r="I62" s="85" t="s">
        <v>771</v>
      </c>
      <c r="J62" s="98">
        <v>0.15</v>
      </c>
      <c r="K62" s="88">
        <v>10</v>
      </c>
      <c r="L62" s="92">
        <f t="shared" si="3"/>
        <v>5000</v>
      </c>
      <c r="M62" s="93">
        <v>1</v>
      </c>
      <c r="N62" s="94">
        <f t="shared" si="4"/>
        <v>5000</v>
      </c>
      <c r="O62" s="146" t="s">
        <v>56</v>
      </c>
      <c r="P62" s="151">
        <v>1</v>
      </c>
      <c r="Q62" s="95"/>
      <c r="R62" s="95" t="s">
        <v>119</v>
      </c>
      <c r="S62" s="88">
        <f>IF('2. Valuations'!P62="","",'2. Valuations'!P62)</f>
      </c>
      <c r="T62" s="429"/>
    </row>
    <row r="63" spans="1:20" ht="69.75" customHeight="1">
      <c r="A63" s="407">
        <f>'3. Characterization'!A63</f>
        <v>53</v>
      </c>
      <c r="B63" s="79" t="str">
        <f>'3. Characterization'!B63</f>
        <v>Intruder Sensors</v>
      </c>
      <c r="C63" s="344" t="str">
        <f>'3. Characterization'!C63</f>
        <v>Buried 
(in ground)</v>
      </c>
      <c r="D63" s="80" t="str">
        <f>'3. Characterization'!D63</f>
        <v>Buried Geophone</v>
      </c>
      <c r="E63" s="83" t="str">
        <f>'3. Characterization'!F63</f>
        <v>Sensitivity depends on sensors and control algorithm ability to compensate for background signals.</v>
      </c>
      <c r="F63" s="15"/>
      <c r="G63" s="187">
        <v>20000</v>
      </c>
      <c r="H63" s="92">
        <v>30000</v>
      </c>
      <c r="I63" s="85" t="s">
        <v>771</v>
      </c>
      <c r="J63" s="98">
        <v>0.2</v>
      </c>
      <c r="K63" s="88">
        <v>10</v>
      </c>
      <c r="L63" s="92">
        <f t="shared" si="3"/>
        <v>6000</v>
      </c>
      <c r="M63" s="93">
        <v>1</v>
      </c>
      <c r="N63" s="94">
        <f t="shared" si="4"/>
        <v>6000</v>
      </c>
      <c r="O63" s="146" t="s">
        <v>56</v>
      </c>
      <c r="P63" s="151">
        <v>1</v>
      </c>
      <c r="Q63" s="97" t="s">
        <v>887</v>
      </c>
      <c r="R63" s="97" t="s">
        <v>119</v>
      </c>
      <c r="S63" s="88">
        <f>IF('2. Valuations'!P63="","",'2. Valuations'!P63)</f>
      </c>
      <c r="T63" s="430"/>
    </row>
    <row r="64" spans="1:20" ht="69.75" customHeight="1">
      <c r="A64" s="407">
        <f>'3. Characterization'!A64</f>
        <v>54</v>
      </c>
      <c r="B64" s="79" t="str">
        <f>'3. Characterization'!B64</f>
        <v>Intruder Sensors</v>
      </c>
      <c r="C64" s="344" t="str">
        <f>'3. Characterization'!C64</f>
        <v>Buried 
(in ground)</v>
      </c>
      <c r="D64" s="80" t="str">
        <f>'3. Characterization'!D64</f>
        <v>Fiber Optic</v>
      </c>
      <c r="E64" s="83" t="str">
        <f>'3. Characterization'!F64</f>
        <v>Sensitivity depends on sensors and control algorithm ability to compensate for background signals.</v>
      </c>
      <c r="F64" s="15"/>
      <c r="G64" s="188">
        <v>30000</v>
      </c>
      <c r="H64" s="96">
        <v>40000</v>
      </c>
      <c r="I64" s="85" t="s">
        <v>771</v>
      </c>
      <c r="J64" s="98">
        <v>0.1</v>
      </c>
      <c r="K64" s="88">
        <v>10</v>
      </c>
      <c r="L64" s="92">
        <f t="shared" si="3"/>
        <v>6000</v>
      </c>
      <c r="M64" s="93">
        <v>1</v>
      </c>
      <c r="N64" s="94">
        <f t="shared" si="4"/>
        <v>6000</v>
      </c>
      <c r="O64" s="146" t="s">
        <v>56</v>
      </c>
      <c r="P64" s="151">
        <v>1</v>
      </c>
      <c r="Q64" s="97" t="s">
        <v>887</v>
      </c>
      <c r="R64" s="97" t="s">
        <v>119</v>
      </c>
      <c r="S64" s="88">
        <f>IF('2. Valuations'!P64="","",'2. Valuations'!P64)</f>
      </c>
      <c r="T64" s="430"/>
    </row>
    <row r="65" spans="1:20" ht="69.75" customHeight="1">
      <c r="A65" s="407">
        <f>'3. Characterization'!A65</f>
        <v>55</v>
      </c>
      <c r="B65" s="79" t="str">
        <f>'3. Characterization'!B65</f>
        <v>Intruder Sensors</v>
      </c>
      <c r="C65" s="344" t="str">
        <f>'3. Characterization'!C65</f>
        <v>Buried 
(in ground)</v>
      </c>
      <c r="D65" s="80" t="str">
        <f>'3. Characterization'!D65</f>
        <v>Coaxial Cable =
Ported Coax Line =
Capacitive Cable</v>
      </c>
      <c r="E65" s="83" t="str">
        <f>'3. Characterization'!F65</f>
        <v>Uses continuous wave or pulsed sensors.  Sensitivity depends on sensors and processor ability to compensate for background signals.  Cable placement and soil density affect zone covered.</v>
      </c>
      <c r="F65" s="15"/>
      <c r="G65" s="187">
        <v>20000</v>
      </c>
      <c r="H65" s="92">
        <v>30000</v>
      </c>
      <c r="I65" s="85" t="s">
        <v>771</v>
      </c>
      <c r="J65" s="98">
        <v>0.1</v>
      </c>
      <c r="K65" s="88">
        <v>10</v>
      </c>
      <c r="L65" s="92">
        <f t="shared" si="3"/>
        <v>4000</v>
      </c>
      <c r="M65" s="93">
        <v>1</v>
      </c>
      <c r="N65" s="94">
        <f t="shared" si="4"/>
        <v>4000</v>
      </c>
      <c r="O65" s="146" t="s">
        <v>56</v>
      </c>
      <c r="P65" s="151">
        <v>1</v>
      </c>
      <c r="Q65" s="97" t="s">
        <v>887</v>
      </c>
      <c r="R65" s="97" t="s">
        <v>119</v>
      </c>
      <c r="S65" s="88">
        <f>IF('2. Valuations'!P65="","",'2. Valuations'!P65)</f>
      </c>
      <c r="T65" s="430"/>
    </row>
    <row r="66" spans="1:20" ht="69.75" customHeight="1">
      <c r="A66" s="408">
        <f>'3. Characterization'!A66</f>
        <v>56</v>
      </c>
      <c r="B66" s="99" t="str">
        <f>'3. Characterization'!B66</f>
        <v>Monitoring Technology
</v>
      </c>
      <c r="C66" s="345" t="str">
        <f>'3. Characterization'!C66</f>
        <v>Lighting
</v>
      </c>
      <c r="D66" s="100" t="str">
        <f>'3. Characterization'!D66</f>
        <v>Spot/ Zone Lighting
</v>
      </c>
      <c r="E66" s="101" t="str">
        <f>'3. Characterization'!F66</f>
        <v>Incandescent, tungsten halogen, or fluorescent systems.  Reflectors for spot lights and flood lighting.  May be triggered by a motion detector.</v>
      </c>
      <c r="F66" s="14"/>
      <c r="G66" s="189">
        <v>100</v>
      </c>
      <c r="H66" s="110">
        <v>1000</v>
      </c>
      <c r="I66" s="103" t="s">
        <v>479</v>
      </c>
      <c r="J66" s="109">
        <v>0.35</v>
      </c>
      <c r="K66" s="106">
        <v>20</v>
      </c>
      <c r="L66" s="110">
        <f t="shared" si="3"/>
        <v>40</v>
      </c>
      <c r="M66" s="108">
        <v>50</v>
      </c>
      <c r="N66" s="111">
        <f t="shared" si="4"/>
        <v>2000</v>
      </c>
      <c r="O66" s="148">
        <v>5</v>
      </c>
      <c r="P66" s="112">
        <v>1</v>
      </c>
      <c r="Q66" s="113" t="s">
        <v>1046</v>
      </c>
      <c r="R66" s="113" t="s">
        <v>184</v>
      </c>
      <c r="S66" s="106">
        <f>IF('2. Valuations'!P66="","",'2. Valuations'!P66)</f>
      </c>
      <c r="T66" s="427"/>
    </row>
    <row r="67" spans="1:20" ht="69.75" customHeight="1">
      <c r="A67" s="408">
        <f>'3. Characterization'!A67</f>
        <v>57</v>
      </c>
      <c r="B67" s="99" t="str">
        <f>'3. Characterization'!B67</f>
        <v>Monitoring Technology
</v>
      </c>
      <c r="C67" s="345" t="str">
        <f>'3. Characterization'!C67</f>
        <v>Lighting
</v>
      </c>
      <c r="D67" s="100" t="str">
        <f>'3. Characterization'!D67</f>
        <v>Wide-Area Lighting
</v>
      </c>
      <c r="E67" s="101" t="str">
        <f>'3. Characterization'!F67</f>
        <v>Metal halide, high pressure sodium, or low pressure sodium systems.  </v>
      </c>
      <c r="F67" s="14"/>
      <c r="G67" s="189">
        <v>1000</v>
      </c>
      <c r="H67" s="110">
        <v>5000</v>
      </c>
      <c r="I67" s="103" t="s">
        <v>479</v>
      </c>
      <c r="J67" s="109">
        <v>0.2</v>
      </c>
      <c r="K67" s="106">
        <v>20</v>
      </c>
      <c r="L67" s="110">
        <f t="shared" si="3"/>
        <v>250</v>
      </c>
      <c r="M67" s="108">
        <v>20</v>
      </c>
      <c r="N67" s="111">
        <f t="shared" si="4"/>
        <v>5000</v>
      </c>
      <c r="O67" s="148">
        <v>5</v>
      </c>
      <c r="P67" s="112">
        <v>1</v>
      </c>
      <c r="Q67" s="113" t="s">
        <v>1046</v>
      </c>
      <c r="R67" s="113" t="s">
        <v>184</v>
      </c>
      <c r="S67" s="106">
        <f>IF('2. Valuations'!P67="","",'2. Valuations'!P67)</f>
      </c>
      <c r="T67" s="427"/>
    </row>
    <row r="68" spans="1:20" ht="69.75" customHeight="1">
      <c r="A68" s="408">
        <f>'3. Characterization'!A68</f>
        <v>58</v>
      </c>
      <c r="B68" s="99" t="str">
        <f>'3. Characterization'!B68</f>
        <v>Monitoring Technology
</v>
      </c>
      <c r="C68" s="345" t="str">
        <f>'3. Characterization'!C68</f>
        <v>Lighting
</v>
      </c>
      <c r="D68" s="100" t="str">
        <f>'3. Characterization'!D68</f>
        <v>Infrared (IR) lights</v>
      </c>
      <c r="E68" s="101" t="str">
        <f>'3. Characterization'!F68</f>
        <v>Used with CCTV in dark areas.  IR lights and CCTV may be triggered by a motion detector. </v>
      </c>
      <c r="F68" s="14"/>
      <c r="G68" s="189">
        <v>300</v>
      </c>
      <c r="H68" s="110">
        <v>500</v>
      </c>
      <c r="I68" s="103" t="s">
        <v>478</v>
      </c>
      <c r="J68" s="109">
        <v>0.25</v>
      </c>
      <c r="K68" s="106">
        <v>20</v>
      </c>
      <c r="L68" s="110">
        <f t="shared" si="3"/>
        <v>90</v>
      </c>
      <c r="M68" s="108">
        <v>10</v>
      </c>
      <c r="N68" s="111">
        <f t="shared" si="4"/>
        <v>900</v>
      </c>
      <c r="O68" s="148">
        <v>5</v>
      </c>
      <c r="P68" s="112">
        <v>1</v>
      </c>
      <c r="Q68" s="113" t="s">
        <v>1046</v>
      </c>
      <c r="R68" s="113" t="s">
        <v>184</v>
      </c>
      <c r="S68" s="106">
        <f>IF('2. Valuations'!P68="","",'2. Valuations'!P68)</f>
      </c>
      <c r="T68" s="428"/>
    </row>
    <row r="69" spans="1:20" ht="69.75" customHeight="1">
      <c r="A69" s="408">
        <f>'3. Characterization'!A69</f>
        <v>59</v>
      </c>
      <c r="B69" s="99" t="str">
        <f>'3. Characterization'!B69</f>
        <v>Monitoring Technology
</v>
      </c>
      <c r="C69" s="345" t="str">
        <f>'3. Characterization'!C69</f>
        <v>CCTV / Video Camera
</v>
      </c>
      <c r="D69" s="100" t="str">
        <f>'3. Characterization'!D69</f>
        <v>Black &amp; white
(Low Light Levels)</v>
      </c>
      <c r="E69" s="101" t="str">
        <f>'3. Characterization'!F69</f>
        <v>Variations in field of view, zoom, pan, and tilt capability.  Image intensifiers for low light conditions.  Reflective mirrors to see around obstacles. For outdoor use: wiper/ washer system, and heater/ cooler.</v>
      </c>
      <c r="F69" s="14"/>
      <c r="G69" s="189">
        <v>100</v>
      </c>
      <c r="H69" s="110">
        <v>1000</v>
      </c>
      <c r="I69" s="103" t="s">
        <v>180</v>
      </c>
      <c r="J69" s="109">
        <v>0.05</v>
      </c>
      <c r="K69" s="106">
        <v>6</v>
      </c>
      <c r="L69" s="110">
        <f t="shared" si="3"/>
        <v>21.666666666666668</v>
      </c>
      <c r="M69" s="108">
        <v>5</v>
      </c>
      <c r="N69" s="111">
        <f t="shared" si="4"/>
        <v>108.33333333333334</v>
      </c>
      <c r="O69" s="149">
        <v>5</v>
      </c>
      <c r="P69" s="112">
        <v>1</v>
      </c>
      <c r="Q69" s="113" t="s">
        <v>185</v>
      </c>
      <c r="R69" s="113" t="s">
        <v>186</v>
      </c>
      <c r="S69" s="106">
        <f>IF('2. Valuations'!P69="","",'2. Valuations'!P69)</f>
      </c>
      <c r="T69" s="429"/>
    </row>
    <row r="70" spans="1:20" ht="69.75" customHeight="1">
      <c r="A70" s="408">
        <f>'3. Characterization'!A70</f>
        <v>60</v>
      </c>
      <c r="B70" s="99" t="str">
        <f>'3. Characterization'!B70</f>
        <v>Monitoring Technology
</v>
      </c>
      <c r="C70" s="345" t="str">
        <f>'3. Characterization'!C70</f>
        <v>CCTV / Video Camera
</v>
      </c>
      <c r="D70" s="100" t="str">
        <f>'3. Characterization'!D70</f>
        <v>Color
</v>
      </c>
      <c r="E70" s="101" t="str">
        <f>'3. Characterization'!F70</f>
        <v>Variations in field of view, zoom, pan, and tilt capability.  Image intensifiers for low light conditions.  Reflective mirrors to see around obstacles. For outdoor use: wiper/ washer system, and heater/ cooler.</v>
      </c>
      <c r="F70" s="14"/>
      <c r="G70" s="189">
        <v>500</v>
      </c>
      <c r="H70" s="110">
        <v>3000</v>
      </c>
      <c r="I70" s="103" t="s">
        <v>180</v>
      </c>
      <c r="J70" s="109">
        <v>0.05</v>
      </c>
      <c r="K70" s="106">
        <v>6</v>
      </c>
      <c r="L70" s="110">
        <f t="shared" si="3"/>
        <v>108.33333333333333</v>
      </c>
      <c r="M70" s="108">
        <v>5</v>
      </c>
      <c r="N70" s="111">
        <f t="shared" si="4"/>
        <v>541.6666666666666</v>
      </c>
      <c r="O70" s="149">
        <v>5</v>
      </c>
      <c r="P70" s="112">
        <v>1</v>
      </c>
      <c r="Q70" s="113" t="s">
        <v>185</v>
      </c>
      <c r="R70" s="113" t="s">
        <v>186</v>
      </c>
      <c r="S70" s="106">
        <f>IF('2. Valuations'!P70="","",'2. Valuations'!P70)</f>
      </c>
      <c r="T70" s="430"/>
    </row>
    <row r="71" spans="1:20" ht="69.75" customHeight="1">
      <c r="A71" s="408">
        <f>'3. Characterization'!A71</f>
        <v>61</v>
      </c>
      <c r="B71" s="99" t="str">
        <f>'3. Characterization'!B71</f>
        <v>Monitoring Technology
</v>
      </c>
      <c r="C71" s="345" t="str">
        <f>'3. Characterization'!C71</f>
        <v>CCTV / Video Camera
</v>
      </c>
      <c r="D71" s="100" t="str">
        <f>'3. Characterization'!D71</f>
        <v>Convertible
(B&amp;W and Color)</v>
      </c>
      <c r="E71" s="101" t="str">
        <f>'3. Characterization'!F71</f>
        <v>Variations in field of view, zoom, pan, and tilt capability.  Image intensifiers for low light conditions.  Reflective mirrors to see around obstacles. For outdoor use: wiper/ washer system, and heater/ cooler.</v>
      </c>
      <c r="F71" s="14"/>
      <c r="G71" s="189">
        <v>600</v>
      </c>
      <c r="H71" s="110">
        <v>3100</v>
      </c>
      <c r="I71" s="103" t="s">
        <v>180</v>
      </c>
      <c r="J71" s="109">
        <v>0.05</v>
      </c>
      <c r="K71" s="106">
        <v>6</v>
      </c>
      <c r="L71" s="110">
        <f t="shared" si="3"/>
        <v>130</v>
      </c>
      <c r="M71" s="108">
        <v>5</v>
      </c>
      <c r="N71" s="111">
        <f t="shared" si="4"/>
        <v>650</v>
      </c>
      <c r="O71" s="149">
        <v>5</v>
      </c>
      <c r="P71" s="112">
        <v>1</v>
      </c>
      <c r="Q71" s="113" t="s">
        <v>185</v>
      </c>
      <c r="R71" s="113" t="s">
        <v>186</v>
      </c>
      <c r="S71" s="106">
        <f>IF('2. Valuations'!P71="","",'2. Valuations'!P71)</f>
      </c>
      <c r="T71" s="430"/>
    </row>
    <row r="72" spans="1:20" ht="69.75" customHeight="1">
      <c r="A72" s="408">
        <f>'3. Characterization'!A72</f>
        <v>62</v>
      </c>
      <c r="B72" s="99" t="str">
        <f>'3. Characterization'!B72</f>
        <v>Monitoring Technology
</v>
      </c>
      <c r="C72" s="345" t="str">
        <f>'3. Characterization'!C72</f>
        <v>CCTV / Video Recorder</v>
      </c>
      <c r="D72" s="100" t="str">
        <f>'3. Characterization'!D72</f>
        <v>Analog / VHS</v>
      </c>
      <c r="E72" s="244" t="str">
        <f>'3. Characterization'!F72</f>
        <v>Real-time and time-lapse recorders. Variations in VHS tape resolution. May have remote control device.  May be triggered by a motion detector.</v>
      </c>
      <c r="F72" s="14"/>
      <c r="G72" s="189">
        <v>250</v>
      </c>
      <c r="H72" s="110">
        <v>1000</v>
      </c>
      <c r="I72" s="103" t="s">
        <v>87</v>
      </c>
      <c r="J72" s="109">
        <v>0.2</v>
      </c>
      <c r="K72" s="106">
        <v>5</v>
      </c>
      <c r="L72" s="110">
        <f t="shared" si="3"/>
        <v>100</v>
      </c>
      <c r="M72" s="108">
        <v>8</v>
      </c>
      <c r="N72" s="111">
        <f t="shared" si="4"/>
        <v>800</v>
      </c>
      <c r="O72" s="149">
        <v>5</v>
      </c>
      <c r="P72" s="243">
        <v>1</v>
      </c>
      <c r="Q72" s="113" t="s">
        <v>1046</v>
      </c>
      <c r="R72" s="113" t="s">
        <v>446</v>
      </c>
      <c r="S72" s="106">
        <f>IF('2. Valuations'!P72="","",'2. Valuations'!P72)</f>
      </c>
      <c r="T72" s="430"/>
    </row>
    <row r="73" spans="1:20" ht="69.75" customHeight="1">
      <c r="A73" s="408">
        <f>'3. Characterization'!A73</f>
        <v>63</v>
      </c>
      <c r="B73" s="99" t="str">
        <f>'3. Characterization'!B73</f>
        <v>Monitoring Technology
</v>
      </c>
      <c r="C73" s="345" t="str">
        <f>'3. Characterization'!C73</f>
        <v>CCTV / Video Recorder</v>
      </c>
      <c r="D73" s="100" t="str">
        <f>'3. Characterization'!D73</f>
        <v>Digital / DVD</v>
      </c>
      <c r="E73" s="244" t="str">
        <f>'3. Characterization'!F73</f>
        <v>Varied resolution and compression formats. Continous real-time or event recorders which may have audio capability.</v>
      </c>
      <c r="F73" s="14"/>
      <c r="G73" s="189">
        <v>2000</v>
      </c>
      <c r="H73" s="110">
        <v>10000</v>
      </c>
      <c r="I73" s="103" t="s">
        <v>87</v>
      </c>
      <c r="J73" s="109">
        <v>0.1</v>
      </c>
      <c r="K73" s="106">
        <v>7</v>
      </c>
      <c r="L73" s="110">
        <f t="shared" si="3"/>
        <v>485.7142857142857</v>
      </c>
      <c r="M73" s="108">
        <v>8</v>
      </c>
      <c r="N73" s="111">
        <f t="shared" si="4"/>
        <v>3885.714285714286</v>
      </c>
      <c r="O73" s="149">
        <v>5</v>
      </c>
      <c r="P73" s="243">
        <v>3</v>
      </c>
      <c r="Q73" s="113" t="s">
        <v>1046</v>
      </c>
      <c r="R73" s="113" t="s">
        <v>157</v>
      </c>
      <c r="S73" s="106">
        <f>IF('2. Valuations'!P73="","",'2. Valuations'!P73)</f>
      </c>
      <c r="T73" s="431"/>
    </row>
    <row r="74" spans="1:20" ht="69.75" customHeight="1">
      <c r="A74" s="408">
        <f>'3. Characterization'!A74</f>
        <v>64</v>
      </c>
      <c r="B74" s="99" t="str">
        <f>'3. Characterization'!B74</f>
        <v>Monitoring Technology
</v>
      </c>
      <c r="C74" s="345" t="str">
        <f>'3. Characterization'!C74</f>
        <v>CCTV / Video Analysis
</v>
      </c>
      <c r="D74" s="100" t="str">
        <f>'3. Characterization'!D74</f>
        <v>guard </v>
      </c>
      <c r="E74" s="244" t="str">
        <f>'3. Characterization'!F74</f>
        <v>Number of guards on duty, duration of viewing shift, etc.</v>
      </c>
      <c r="F74" s="14"/>
      <c r="G74" s="245">
        <v>150</v>
      </c>
      <c r="H74" s="245">
        <v>400</v>
      </c>
      <c r="I74" s="106" t="s">
        <v>355</v>
      </c>
      <c r="J74" s="114">
        <v>0.05</v>
      </c>
      <c r="K74" s="106">
        <v>1</v>
      </c>
      <c r="L74" s="245">
        <f t="shared" si="3"/>
        <v>157.5</v>
      </c>
      <c r="M74" s="106">
        <v>12</v>
      </c>
      <c r="N74" s="245">
        <f t="shared" si="4"/>
        <v>1890</v>
      </c>
      <c r="O74" s="149">
        <v>63</v>
      </c>
      <c r="P74" s="243">
        <v>1</v>
      </c>
      <c r="Q74" s="113" t="s">
        <v>165</v>
      </c>
      <c r="R74" s="113"/>
      <c r="S74" s="106">
        <f>IF('2. Valuations'!P74="","",'2. Valuations'!P74)</f>
      </c>
      <c r="T74" s="431"/>
    </row>
    <row r="75" spans="1:20" ht="69.75" customHeight="1">
      <c r="A75" s="408">
        <f>'3. Characterization'!A75</f>
        <v>65</v>
      </c>
      <c r="B75" s="99" t="str">
        <f>'3. Characterization'!B75</f>
        <v>Monitoring Technology
</v>
      </c>
      <c r="C75" s="345" t="str">
        <f>'3. Characterization'!C75</f>
        <v>CCTV / Video Analysis
</v>
      </c>
      <c r="D75" s="100" t="str">
        <f>'3. Characterization'!D75</f>
        <v>computer</v>
      </c>
      <c r="E75" s="244" t="str">
        <f>'3. Characterization'!F75</f>
        <v>Variations in the ability to separate background/ normal images from  unusual images.</v>
      </c>
      <c r="F75" s="14"/>
      <c r="G75" s="189">
        <v>400</v>
      </c>
      <c r="H75" s="110">
        <v>800</v>
      </c>
      <c r="I75" s="103" t="s">
        <v>159</v>
      </c>
      <c r="J75" s="109">
        <v>0.2</v>
      </c>
      <c r="K75" s="106">
        <v>5</v>
      </c>
      <c r="L75" s="110">
        <f t="shared" si="3"/>
        <v>160</v>
      </c>
      <c r="M75" s="108">
        <v>8</v>
      </c>
      <c r="N75" s="111">
        <f t="shared" si="4"/>
        <v>1280</v>
      </c>
      <c r="O75" s="149">
        <v>62</v>
      </c>
      <c r="P75" s="243">
        <v>3</v>
      </c>
      <c r="Q75" s="113" t="s">
        <v>814</v>
      </c>
      <c r="R75" s="113"/>
      <c r="S75" s="106">
        <f>IF('2. Valuations'!P75="","",'2. Valuations'!P75)</f>
      </c>
      <c r="T75" s="431"/>
    </row>
    <row r="76" spans="1:20" ht="69.75" customHeight="1">
      <c r="A76" s="409">
        <f>'3. Characterization'!A76</f>
        <v>66</v>
      </c>
      <c r="B76" s="115" t="str">
        <f>'3. Characterization'!B76</f>
        <v>Procedural / Low Cost</v>
      </c>
      <c r="C76" s="142" t="str">
        <f>'3. Characterization'!C76</f>
        <v>Procedural / Low Cost</v>
      </c>
      <c r="D76" s="551" t="str">
        <f>'3. Characterization'!D76</f>
        <v>Vary procedures to reduce certainty of expected patterns</v>
      </c>
      <c r="E76" s="116" t="str">
        <f>'3. Characterization'!F76</f>
        <v>Randomly alter procedures such as passenger processing, cargo handling, time intervals, sequences, etc.</v>
      </c>
      <c r="F76" s="13"/>
      <c r="G76" s="190">
        <v>1</v>
      </c>
      <c r="H76" s="128">
        <v>1</v>
      </c>
      <c r="I76" s="126" t="s">
        <v>122</v>
      </c>
      <c r="J76" s="127">
        <v>0.01</v>
      </c>
      <c r="K76" s="126">
        <v>1</v>
      </c>
      <c r="L76" s="128">
        <f t="shared" si="3"/>
        <v>1.01</v>
      </c>
      <c r="M76" s="126">
        <v>12</v>
      </c>
      <c r="N76" s="129">
        <f t="shared" si="4"/>
        <v>12.120000000000001</v>
      </c>
      <c r="O76" s="698">
        <v>63</v>
      </c>
      <c r="P76" s="139" t="s">
        <v>113</v>
      </c>
      <c r="Q76" s="130" t="s">
        <v>855</v>
      </c>
      <c r="R76" s="130" t="s">
        <v>924</v>
      </c>
      <c r="S76" s="495">
        <f>IF('2. Valuations'!P76="","",'2. Valuations'!P76)</f>
      </c>
      <c r="T76" s="427"/>
    </row>
    <row r="77" spans="1:20" ht="69.75" customHeight="1">
      <c r="A77" s="409">
        <f>'3. Characterization'!A77</f>
        <v>67</v>
      </c>
      <c r="B77" s="115" t="str">
        <f>'3. Characterization'!B77</f>
        <v>Procedural / Low Cost</v>
      </c>
      <c r="C77" s="142" t="str">
        <f>'3. Characterization'!C77</f>
        <v>Procedural / Low Cost</v>
      </c>
      <c r="D77" s="551" t="str">
        <f>'3. Characterization'!D77</f>
        <v>Simulate / fake security measures</v>
      </c>
      <c r="E77" s="116" t="str">
        <f>'3. Characterization'!F77</f>
        <v>Exaggerate security measures e.g., deploy more camera housings than cameras, use "untrained" K9 units, park police cars on premises, etc. </v>
      </c>
      <c r="F77" s="13"/>
      <c r="G77" s="190">
        <v>200</v>
      </c>
      <c r="H77" s="128">
        <v>500</v>
      </c>
      <c r="I77" s="136" t="s">
        <v>123</v>
      </c>
      <c r="J77" s="127">
        <v>0.1</v>
      </c>
      <c r="K77" s="126">
        <v>10</v>
      </c>
      <c r="L77" s="128">
        <f t="shared" si="3"/>
        <v>40</v>
      </c>
      <c r="M77" s="126">
        <v>3</v>
      </c>
      <c r="N77" s="129">
        <f t="shared" si="4"/>
        <v>120</v>
      </c>
      <c r="O77" s="698">
        <v>63</v>
      </c>
      <c r="P77" s="139" t="s">
        <v>113</v>
      </c>
      <c r="Q77" s="137" t="s">
        <v>920</v>
      </c>
      <c r="R77" s="137" t="s">
        <v>1006</v>
      </c>
      <c r="S77" s="496">
        <f>IF('2. Valuations'!P77="","",'2. Valuations'!P77)</f>
      </c>
      <c r="T77" s="428"/>
    </row>
    <row r="78" spans="1:20" ht="69.75" customHeight="1">
      <c r="A78" s="409">
        <f>'3. Characterization'!A78</f>
        <v>68</v>
      </c>
      <c r="B78" s="115" t="str">
        <f>'3. Characterization'!B78</f>
        <v>Procedural / Low Cost</v>
      </c>
      <c r="C78" s="142" t="str">
        <f>'3. Characterization'!C78</f>
        <v>Procedural / Low Cost</v>
      </c>
      <c r="D78" s="551" t="str">
        <f>'3. Characterization'!D78</f>
        <v>Vary equipment locations to reduce certainty of expected patterns</v>
      </c>
      <c r="E78" s="118" t="str">
        <f>'3. Characterization'!F78</f>
        <v>Random physical, operational, administrative changes, e.g., move guard house, cameras, lights, change routes and passes (e.g., under bridges, near shore, etc.).</v>
      </c>
      <c r="F78" s="13"/>
      <c r="G78" s="190">
        <v>10</v>
      </c>
      <c r="H78" s="128">
        <v>200</v>
      </c>
      <c r="I78" s="136" t="s">
        <v>124</v>
      </c>
      <c r="J78" s="127">
        <v>0.05</v>
      </c>
      <c r="K78" s="126">
        <v>1</v>
      </c>
      <c r="L78" s="128">
        <f t="shared" si="3"/>
        <v>10.5</v>
      </c>
      <c r="M78" s="126">
        <v>100</v>
      </c>
      <c r="N78" s="129">
        <f t="shared" si="4"/>
        <v>1050</v>
      </c>
      <c r="O78" s="698">
        <v>63</v>
      </c>
      <c r="P78" s="139" t="s">
        <v>113</v>
      </c>
      <c r="Q78" s="137" t="s">
        <v>917</v>
      </c>
      <c r="R78" s="137" t="s">
        <v>705</v>
      </c>
      <c r="S78" s="496">
        <f>IF('2. Valuations'!P78="","",'2. Valuations'!P78)</f>
      </c>
      <c r="T78" s="427"/>
    </row>
    <row r="79" spans="1:20" ht="69.75" customHeight="1">
      <c r="A79" s="409">
        <f>'3. Characterization'!A79</f>
        <v>69</v>
      </c>
      <c r="B79" s="115" t="str">
        <f>'3. Characterization'!B79</f>
        <v>Procedural / Low Cost</v>
      </c>
      <c r="C79" s="142" t="str">
        <f>'3. Characterization'!C79</f>
        <v>Procedural / Low Cost</v>
      </c>
      <c r="D79" s="551" t="str">
        <f>'3. Characterization'!D79</f>
        <v>Public communication of security</v>
      </c>
      <c r="E79" s="119" t="str">
        <f>'3. Characterization'!F79</f>
        <v>Communicate that sensitive areas and targets are well secured and detection systems are in place. Disclosed measures may be or may not be real.  (All real measures should not be disclosed.)</v>
      </c>
      <c r="F79" s="13"/>
      <c r="G79" s="190">
        <v>200</v>
      </c>
      <c r="H79" s="128">
        <v>500</v>
      </c>
      <c r="I79" s="136" t="s">
        <v>125</v>
      </c>
      <c r="J79" s="127">
        <v>0.05</v>
      </c>
      <c r="K79" s="126">
        <v>10</v>
      </c>
      <c r="L79" s="128">
        <f t="shared" si="3"/>
        <v>30</v>
      </c>
      <c r="M79" s="126">
        <v>20</v>
      </c>
      <c r="N79" s="129">
        <f t="shared" si="4"/>
        <v>600</v>
      </c>
      <c r="O79" s="698">
        <v>63</v>
      </c>
      <c r="P79" s="139" t="s">
        <v>113</v>
      </c>
      <c r="Q79" s="137" t="s">
        <v>914</v>
      </c>
      <c r="R79" s="137" t="s">
        <v>913</v>
      </c>
      <c r="S79" s="496">
        <f>IF('2. Valuations'!P79="","",'2. Valuations'!P79)</f>
      </c>
      <c r="T79" s="427"/>
    </row>
    <row r="80" spans="1:20" ht="69.75" customHeight="1" thickBot="1">
      <c r="A80" s="409">
        <f>'3. Characterization'!A80</f>
        <v>70</v>
      </c>
      <c r="B80" s="115" t="str">
        <f>'3. Characterization'!B80</f>
        <v>Procedural / Low Cost</v>
      </c>
      <c r="C80" s="142" t="str">
        <f>'3. Characterization'!C80</f>
        <v>Procedural / Low Cost</v>
      </c>
      <c r="D80" s="551" t="str">
        <f>'3. Characterization'!D80</f>
        <v>Separate and dilute targets</v>
      </c>
      <c r="E80" s="116" t="str">
        <f>'3. Characterization'!F80</f>
        <v>Maximize distance and barriers between targets (vessels, fuel, cargo, passengers, etc.), and reduce target size, e.g., increase distance of vehicles from fuel tanks, stagger boarding times to minimize shoreside crowding, etc.</v>
      </c>
      <c r="F80" s="13"/>
      <c r="G80" s="190">
        <v>1</v>
      </c>
      <c r="H80" s="128">
        <v>500</v>
      </c>
      <c r="I80" s="136" t="s">
        <v>911</v>
      </c>
      <c r="J80" s="127">
        <v>0.04</v>
      </c>
      <c r="K80" s="126">
        <v>1</v>
      </c>
      <c r="L80" s="128">
        <f t="shared" si="3"/>
        <v>1.04</v>
      </c>
      <c r="M80" s="126">
        <v>365</v>
      </c>
      <c r="N80" s="129">
        <f t="shared" si="4"/>
        <v>379.6</v>
      </c>
      <c r="O80" s="698">
        <v>63</v>
      </c>
      <c r="P80" s="139" t="s">
        <v>113</v>
      </c>
      <c r="Q80" s="137" t="s">
        <v>693</v>
      </c>
      <c r="R80" s="137"/>
      <c r="S80" s="496">
        <f>IF('2. Valuations'!P80="","",'2. Valuations'!P80)</f>
      </c>
      <c r="T80" s="428"/>
    </row>
    <row r="81" spans="1:20" ht="69.75" customHeight="1" thickBot="1">
      <c r="A81" s="410">
        <f>'3. Characterization'!A81</f>
        <v>71</v>
      </c>
      <c r="B81" s="140" t="str">
        <f>'3. Characterization'!B81</f>
        <v>Waterside Security 
</v>
      </c>
      <c r="C81" s="346" t="str">
        <f>'3. Characterization'!C81</f>
        <v> Surface</v>
      </c>
      <c r="D81" s="41" t="str">
        <f>'3. Characterization'!D81</f>
        <v>RADAR
(Radio Detection And Ranging)</v>
      </c>
      <c r="E81" s="153" t="str">
        <f>'3. Characterization'!F81</f>
        <v>Detection distance is limited by height over water. Variations in receiver sensitivity, options include use with a chart plotter or fishfinder, split-screen viewing of short and long-distance targets, etc.</v>
      </c>
      <c r="F81" s="186"/>
      <c r="G81" s="183">
        <v>100000</v>
      </c>
      <c r="H81" s="183">
        <v>300000</v>
      </c>
      <c r="I81" s="182" t="s">
        <v>278</v>
      </c>
      <c r="J81" s="182">
        <v>0.5</v>
      </c>
      <c r="K81" s="182">
        <v>10</v>
      </c>
      <c r="L81" s="183">
        <f t="shared" si="3"/>
        <v>60000</v>
      </c>
      <c r="M81" s="182">
        <v>1</v>
      </c>
      <c r="N81" s="183">
        <f t="shared" si="4"/>
        <v>60000</v>
      </c>
      <c r="O81" s="699">
        <v>64</v>
      </c>
      <c r="P81" s="184">
        <v>3</v>
      </c>
      <c r="Q81" s="154" t="s">
        <v>471</v>
      </c>
      <c r="R81" s="154" t="s">
        <v>280</v>
      </c>
      <c r="S81" s="497">
        <f>IF('2. Valuations'!P81="","",'2. Valuations'!P81)</f>
      </c>
      <c r="T81" s="428"/>
    </row>
    <row r="82" spans="1:20" ht="69.75" customHeight="1" thickBot="1">
      <c r="A82" s="410">
        <f>'3. Characterization'!A82</f>
        <v>72</v>
      </c>
      <c r="B82" s="140" t="str">
        <f>'3. Characterization'!B82</f>
        <v>Waterside Security 
</v>
      </c>
      <c r="C82" s="346" t="str">
        <f>'3. Characterization'!C82</f>
        <v> Surface</v>
      </c>
      <c r="D82" s="41" t="str">
        <f>'3. Characterization'!D82</f>
        <v>Buoys</v>
      </c>
      <c r="E82" s="153" t="str">
        <f>'3. Characterization'!F82</f>
        <v> Lights can be placed on buoys to illuminate boundaries. Signage can posted on or directly engraved into the buoys. </v>
      </c>
      <c r="F82" s="186"/>
      <c r="G82" s="191">
        <v>250</v>
      </c>
      <c r="H82" s="191">
        <v>500</v>
      </c>
      <c r="I82" s="182" t="s">
        <v>192</v>
      </c>
      <c r="J82" s="182">
        <v>1</v>
      </c>
      <c r="K82" s="182">
        <v>10</v>
      </c>
      <c r="L82" s="183">
        <f t="shared" si="3"/>
        <v>275</v>
      </c>
      <c r="M82" s="182">
        <v>5</v>
      </c>
      <c r="N82" s="183">
        <f t="shared" si="4"/>
        <v>1375</v>
      </c>
      <c r="O82" s="699">
        <v>65</v>
      </c>
      <c r="P82" s="184">
        <v>1</v>
      </c>
      <c r="Q82" s="154" t="s">
        <v>745</v>
      </c>
      <c r="R82" s="154" t="s">
        <v>195</v>
      </c>
      <c r="S82" s="497">
        <f>IF('2. Valuations'!P82="","",'2. Valuations'!P82)</f>
      </c>
      <c r="T82" s="431"/>
    </row>
    <row r="83" spans="1:20" ht="69.75" customHeight="1" thickBot="1">
      <c r="A83" s="410">
        <f>'3. Characterization'!A83</f>
        <v>73</v>
      </c>
      <c r="B83" s="140" t="str">
        <f>'3. Characterization'!B83</f>
        <v>Waterside Security 
</v>
      </c>
      <c r="C83" s="346" t="str">
        <f>'3. Characterization'!C83</f>
        <v> Surface</v>
      </c>
      <c r="D83" s="41" t="str">
        <f>'3. Characterization'!D83</f>
        <v>Pier and Buoy Signage</v>
      </c>
      <c r="E83" s="153" t="str">
        <f>'3. Characterization'!F83</f>
        <v>Signage of wood, metal construction with reflectorized materials.  Signage can posted on or directly engraved into the buoys.   </v>
      </c>
      <c r="F83" s="186"/>
      <c r="G83" s="183">
        <v>28</v>
      </c>
      <c r="H83" s="183">
        <v>100</v>
      </c>
      <c r="I83" s="182" t="s">
        <v>287</v>
      </c>
      <c r="J83" s="182">
        <v>3</v>
      </c>
      <c r="K83" s="182">
        <v>8</v>
      </c>
      <c r="L83" s="183">
        <f t="shared" si="3"/>
        <v>87.5</v>
      </c>
      <c r="M83" s="182">
        <v>5</v>
      </c>
      <c r="N83" s="183">
        <f t="shared" si="4"/>
        <v>437.5</v>
      </c>
      <c r="O83" s="699">
        <v>66</v>
      </c>
      <c r="P83" s="184">
        <v>1</v>
      </c>
      <c r="Q83" s="154" t="s">
        <v>204</v>
      </c>
      <c r="R83" s="154" t="s">
        <v>746</v>
      </c>
      <c r="S83" s="497">
        <f>IF('2. Valuations'!P83="","",'2. Valuations'!P83)</f>
      </c>
      <c r="T83" s="431"/>
    </row>
    <row r="84" spans="1:20" ht="69.75" customHeight="1" thickBot="1">
      <c r="A84" s="410">
        <f>'3. Characterization'!A84</f>
        <v>74</v>
      </c>
      <c r="B84" s="140" t="str">
        <f>'3. Characterization'!B84</f>
        <v>Waterside Security 
</v>
      </c>
      <c r="C84" s="346" t="str">
        <f>'3. Characterization'!C84</f>
        <v> Surface</v>
      </c>
      <c r="D84" s="41" t="str">
        <f>'3. Characterization'!D84</f>
        <v>Vessel Barriers</v>
      </c>
      <c r="E84" s="700" t="str">
        <f>'3. Characterization'!F84</f>
        <v>Commonly constructed of composites and metals.  May appear as connected colored buoy .  May or may not have nets.</v>
      </c>
      <c r="F84" s="186"/>
      <c r="G84" s="183">
        <v>170</v>
      </c>
      <c r="H84" s="183">
        <v>600</v>
      </c>
      <c r="I84" s="182" t="s">
        <v>288</v>
      </c>
      <c r="J84" s="182">
        <v>3</v>
      </c>
      <c r="K84" s="182">
        <v>10</v>
      </c>
      <c r="L84" s="183">
        <f t="shared" si="3"/>
        <v>527</v>
      </c>
      <c r="M84" s="182">
        <v>20</v>
      </c>
      <c r="N84" s="183">
        <f t="shared" si="4"/>
        <v>10540</v>
      </c>
      <c r="O84" s="699" t="s">
        <v>33</v>
      </c>
      <c r="P84" s="184">
        <v>3</v>
      </c>
      <c r="Q84" s="154" t="s">
        <v>747</v>
      </c>
      <c r="R84" s="154" t="s">
        <v>195</v>
      </c>
      <c r="S84" s="497">
        <f>IF('2. Valuations'!P84="","",'2. Valuations'!P84)</f>
      </c>
      <c r="T84" s="431"/>
    </row>
    <row r="85" spans="1:20" ht="69.75" customHeight="1" thickBot="1">
      <c r="A85" s="410">
        <f>'3. Characterization'!A85</f>
        <v>75</v>
      </c>
      <c r="B85" s="140" t="str">
        <f>'3. Characterization'!B85</f>
        <v>Waterside Security 
</v>
      </c>
      <c r="C85" s="346" t="str">
        <f>'3. Characterization'!C85</f>
        <v>Underwater</v>
      </c>
      <c r="D85" s="41" t="str">
        <f>'3. Characterization'!D85</f>
        <v>Side Scan Sonar</v>
      </c>
      <c r="E85" s="157" t="str">
        <f>'3. Characterization'!F85</f>
        <v>Towed through water or mounted on vessel hull, ROV, or AUV. Depth and area variations. Options: distortion correction and image enhancement software, digital recording, and positioning equipment.</v>
      </c>
      <c r="F85" s="186"/>
      <c r="G85" s="183">
        <v>23000</v>
      </c>
      <c r="H85" s="183">
        <v>42000</v>
      </c>
      <c r="I85" s="182" t="s">
        <v>281</v>
      </c>
      <c r="J85" s="182">
        <v>0.5</v>
      </c>
      <c r="K85" s="182">
        <v>10</v>
      </c>
      <c r="L85" s="183">
        <f t="shared" si="3"/>
        <v>13800</v>
      </c>
      <c r="M85" s="182">
        <v>1</v>
      </c>
      <c r="N85" s="183">
        <f t="shared" si="4"/>
        <v>13800</v>
      </c>
      <c r="O85" s="699">
        <v>67</v>
      </c>
      <c r="P85" s="184">
        <v>3</v>
      </c>
      <c r="Q85" s="154" t="s">
        <v>345</v>
      </c>
      <c r="R85" s="154" t="s">
        <v>346</v>
      </c>
      <c r="S85" s="497">
        <f>IF('2. Valuations'!P85="","",'2. Valuations'!P85)</f>
      </c>
      <c r="T85" s="431"/>
    </row>
    <row r="86" spans="1:20" ht="69.75" customHeight="1" thickBot="1">
      <c r="A86" s="410">
        <f>'3. Characterization'!A86</f>
        <v>76</v>
      </c>
      <c r="B86" s="140" t="str">
        <f>'3. Characterization'!B86</f>
        <v>Waterside Security 
</v>
      </c>
      <c r="C86" s="346" t="str">
        <f>'3. Characterization'!C86</f>
        <v>Underwater</v>
      </c>
      <c r="D86" s="41" t="str">
        <f>'3. Characterization'!D86</f>
        <v>Forward Looking Sonar </v>
      </c>
      <c r="E86" s="153" t="str">
        <f>'3. Characterization'!F86</f>
        <v>Towed through the water or mounted on the hull of a vessel, ROV, or AUV.  Towing usually needs currents of at least 8 knots. Different frequency options for deep water and shallow water applications.</v>
      </c>
      <c r="F86" s="186"/>
      <c r="G86" s="183">
        <v>70000</v>
      </c>
      <c r="H86" s="183">
        <v>85000</v>
      </c>
      <c r="I86" s="182" t="s">
        <v>282</v>
      </c>
      <c r="J86" s="182">
        <v>0.5</v>
      </c>
      <c r="K86" s="182">
        <v>10</v>
      </c>
      <c r="L86" s="183">
        <f t="shared" si="3"/>
        <v>42000</v>
      </c>
      <c r="M86" s="182">
        <v>1</v>
      </c>
      <c r="N86" s="183">
        <f t="shared" si="4"/>
        <v>42000</v>
      </c>
      <c r="O86" s="699">
        <v>45</v>
      </c>
      <c r="P86" s="184">
        <v>3</v>
      </c>
      <c r="Q86" s="154" t="s">
        <v>347</v>
      </c>
      <c r="R86" s="154" t="s">
        <v>283</v>
      </c>
      <c r="S86" s="497">
        <f>IF('2. Valuations'!P86="","",'2. Valuations'!P86)</f>
      </c>
      <c r="T86" s="431"/>
    </row>
    <row r="87" spans="1:20" ht="69.75" customHeight="1" thickBot="1">
      <c r="A87" s="410">
        <f>'3. Characterization'!A87</f>
        <v>77</v>
      </c>
      <c r="B87" s="140" t="str">
        <f>'3. Characterization'!B87</f>
        <v>Waterside Security 
</v>
      </c>
      <c r="C87" s="346" t="str">
        <f>'3. Characterization'!C87</f>
        <v>Underwater</v>
      </c>
      <c r="D87" s="41" t="str">
        <f>'3. Characterization'!D87</f>
        <v>Multibeam Sonar 
(3-D images)</v>
      </c>
      <c r="E87" s="41" t="str">
        <f>'3. Characterization'!F87</f>
        <v>Towline or mounted on hull of vessel, ROV, or AUV.  Variations in depth rating, housing type, number of beams, range, etc.</v>
      </c>
      <c r="F87" s="186"/>
      <c r="G87" s="183">
        <v>100000</v>
      </c>
      <c r="H87" s="183">
        <v>300000</v>
      </c>
      <c r="I87" s="182" t="s">
        <v>490</v>
      </c>
      <c r="J87" s="182">
        <v>0.5</v>
      </c>
      <c r="K87" s="182">
        <v>10</v>
      </c>
      <c r="L87" s="183">
        <f t="shared" si="3"/>
        <v>60000</v>
      </c>
      <c r="M87" s="182">
        <v>1</v>
      </c>
      <c r="N87" s="183">
        <f t="shared" si="4"/>
        <v>60000</v>
      </c>
      <c r="O87" s="699">
        <v>68</v>
      </c>
      <c r="P87" s="184">
        <v>3</v>
      </c>
      <c r="Q87" s="154" t="s">
        <v>347</v>
      </c>
      <c r="R87" s="154" t="s">
        <v>283</v>
      </c>
      <c r="S87" s="497">
        <f>IF('2. Valuations'!P87="","",'2. Valuations'!P87)</f>
      </c>
      <c r="T87" s="431"/>
    </row>
    <row r="88" spans="1:20" ht="69.75" customHeight="1" thickBot="1">
      <c r="A88" s="410">
        <f>'3. Characterization'!A88</f>
        <v>78</v>
      </c>
      <c r="B88" s="140" t="str">
        <f>'3. Characterization'!B88</f>
        <v>Waterside Security 
</v>
      </c>
      <c r="C88" s="346" t="str">
        <f>'3. Characterization'!C88</f>
        <v>Underwater</v>
      </c>
      <c r="D88" s="41" t="str">
        <f>'3. Characterization'!D88</f>
        <v>Remotely Operated Vehicle (ROV)</v>
      </c>
      <c r="E88" s="153" t="str">
        <f>'3. Characterization'!F88</f>
        <v>Subsurface, remotely controlled hull inspection system. May include side scan and forward looking sonar, bathymetry, video, two-way communication system, etc.</v>
      </c>
      <c r="F88" s="186"/>
      <c r="G88" s="183">
        <v>20000</v>
      </c>
      <c r="H88" s="183">
        <v>3000000</v>
      </c>
      <c r="I88" s="182" t="s">
        <v>474</v>
      </c>
      <c r="J88" s="182">
        <v>3</v>
      </c>
      <c r="K88" s="182">
        <v>10</v>
      </c>
      <c r="L88" s="183">
        <f t="shared" si="3"/>
        <v>62000</v>
      </c>
      <c r="M88" s="182">
        <v>1</v>
      </c>
      <c r="N88" s="183">
        <f t="shared" si="4"/>
        <v>62000</v>
      </c>
      <c r="O88" s="699">
        <v>69</v>
      </c>
      <c r="P88" s="184">
        <v>1</v>
      </c>
      <c r="Q88" s="154" t="s">
        <v>351</v>
      </c>
      <c r="R88" s="154" t="s">
        <v>189</v>
      </c>
      <c r="S88" s="497">
        <f>IF('2. Valuations'!P88="","",'2. Valuations'!P88)</f>
      </c>
      <c r="T88" s="431"/>
    </row>
    <row r="89" spans="1:20" ht="69.75" customHeight="1" thickBot="1">
      <c r="A89" s="410">
        <f>'3. Characterization'!A89</f>
        <v>79</v>
      </c>
      <c r="B89" s="140" t="str">
        <f>'3. Characterization'!B89</f>
        <v>Waterside Security 
</v>
      </c>
      <c r="C89" s="346" t="str">
        <f>'3. Characterization'!C89</f>
        <v>Underwater</v>
      </c>
      <c r="D89" s="41" t="str">
        <f>'3. Characterization'!D89</f>
        <v>Autonomous Underwater Vehicle (AUV)</v>
      </c>
      <c r="E89" s="153" t="str">
        <f>'3. Characterization'!F89</f>
        <v>May include side and forward sonar, bathymetry, video, etc.</v>
      </c>
      <c r="F89" s="186"/>
      <c r="G89" s="183">
        <v>750000</v>
      </c>
      <c r="H89" s="183">
        <v>2000000</v>
      </c>
      <c r="I89" s="182" t="s">
        <v>474</v>
      </c>
      <c r="J89" s="182">
        <v>0.3</v>
      </c>
      <c r="K89" s="182">
        <v>10</v>
      </c>
      <c r="L89" s="183">
        <f t="shared" si="3"/>
        <v>300000</v>
      </c>
      <c r="M89" s="182">
        <v>1</v>
      </c>
      <c r="N89" s="183">
        <f t="shared" si="4"/>
        <v>300000</v>
      </c>
      <c r="O89" s="699">
        <v>46</v>
      </c>
      <c r="P89" s="184">
        <v>1</v>
      </c>
      <c r="Q89" s="154" t="s">
        <v>353</v>
      </c>
      <c r="R89" s="154" t="s">
        <v>191</v>
      </c>
      <c r="S89" s="497">
        <f>IF('2. Valuations'!P89="","",'2. Valuations'!P89)</f>
      </c>
      <c r="T89" s="431"/>
    </row>
    <row r="90" spans="1:20" ht="69.75" customHeight="1">
      <c r="A90" s="411">
        <f>'3. Characterization'!A90</f>
        <v>80</v>
      </c>
      <c r="B90" s="219" t="str">
        <f>'3. Characterization'!B90</f>
        <v>Screening </v>
      </c>
      <c r="C90" s="347" t="str">
        <f>'3. Characterization'!C90</f>
        <v>Passengers &amp; Cargo
All threats</v>
      </c>
      <c r="D90" s="220" t="str">
        <f>'3. Characterization'!D90</f>
        <v>Human inspections</v>
      </c>
      <c r="E90" s="349" t="str">
        <f>'3. Characterization'!F90</f>
        <v>Cargo searches may use of a mirror and flashlight. Pat-down passenger inspections with or without hand-held detectors.</v>
      </c>
      <c r="F90" s="233"/>
      <c r="G90" s="228">
        <v>150</v>
      </c>
      <c r="H90" s="228">
        <v>400</v>
      </c>
      <c r="I90" s="222" t="s">
        <v>355</v>
      </c>
      <c r="J90" s="225">
        <v>0.05</v>
      </c>
      <c r="K90" s="222">
        <v>1</v>
      </c>
      <c r="L90" s="228">
        <f t="shared" si="3"/>
        <v>157.5</v>
      </c>
      <c r="M90" s="222">
        <v>12</v>
      </c>
      <c r="N90" s="228">
        <f t="shared" si="4"/>
        <v>1890</v>
      </c>
      <c r="O90" s="237" t="s">
        <v>57</v>
      </c>
      <c r="P90" s="234">
        <v>1</v>
      </c>
      <c r="Q90" s="226" t="s">
        <v>360</v>
      </c>
      <c r="R90" s="226"/>
      <c r="S90" s="222">
        <f>IF('2. Valuations'!P90="","",'2. Valuations'!P90)</f>
      </c>
      <c r="T90" s="431"/>
    </row>
    <row r="91" spans="1:20" ht="69.75" customHeight="1">
      <c r="A91" s="411">
        <f>'3. Characterization'!A91</f>
        <v>81</v>
      </c>
      <c r="B91" s="219" t="str">
        <f>'3. Characterization'!B91</f>
        <v>Screening </v>
      </c>
      <c r="C91" s="347" t="str">
        <f>'3. Characterization'!C91</f>
        <v>Passengers &amp; Cargo
Weapons, explosives</v>
      </c>
      <c r="D91" s="220" t="str">
        <f>'3. Characterization'!D91</f>
        <v>Backscatter x-rays </v>
      </c>
      <c r="E91" s="349" t="str">
        <f>'3. Characterization'!F91</f>
        <v>Portals designed for scans of people or vehicles, mobile units transported in vans for scanning passing vehicles.  Software graphics overlays to protect privacy/ modesty.</v>
      </c>
      <c r="F91" s="233"/>
      <c r="G91" s="223">
        <v>100000</v>
      </c>
      <c r="H91" s="224">
        <v>750000</v>
      </c>
      <c r="I91" s="222" t="s">
        <v>362</v>
      </c>
      <c r="J91" s="225">
        <v>0.05</v>
      </c>
      <c r="K91" s="222">
        <v>15</v>
      </c>
      <c r="L91" s="228">
        <f t="shared" si="3"/>
        <v>11666.666666666666</v>
      </c>
      <c r="M91" s="222">
        <v>1</v>
      </c>
      <c r="N91" s="228">
        <f t="shared" si="4"/>
        <v>11666.666666666666</v>
      </c>
      <c r="O91" s="231"/>
      <c r="P91" s="234">
        <v>3</v>
      </c>
      <c r="Q91" s="226" t="s">
        <v>174</v>
      </c>
      <c r="R91" s="226" t="s">
        <v>176</v>
      </c>
      <c r="S91" s="222">
        <f>IF('2. Valuations'!P91="","",'2. Valuations'!P91)</f>
      </c>
      <c r="T91" s="431"/>
    </row>
    <row r="92" spans="1:20" ht="69.75" customHeight="1">
      <c r="A92" s="411">
        <f>'3. Characterization'!A92</f>
        <v>82</v>
      </c>
      <c r="B92" s="219" t="str">
        <f>'3. Characterization'!B92</f>
        <v>Screening </v>
      </c>
      <c r="C92" s="347" t="str">
        <f>'3. Characterization'!C92</f>
        <v>Passengers
Weapons, explosives</v>
      </c>
      <c r="D92" s="220" t="str">
        <f>'3. Characterization'!D92</f>
        <v>Millimeter Wave (MMW)</v>
      </c>
      <c r="E92" s="349" t="str">
        <f>'3. Characterization'!F92</f>
        <v>Software graphics overlays to protect privacy/ modesty.</v>
      </c>
      <c r="F92" s="233"/>
      <c r="G92" s="223">
        <v>270000</v>
      </c>
      <c r="H92" s="224">
        <v>3500000</v>
      </c>
      <c r="I92" s="228" t="s">
        <v>367</v>
      </c>
      <c r="J92" s="225">
        <v>0.05</v>
      </c>
      <c r="K92" s="222">
        <v>15</v>
      </c>
      <c r="L92" s="228">
        <f t="shared" si="3"/>
        <v>31500</v>
      </c>
      <c r="M92" s="222">
        <v>1</v>
      </c>
      <c r="N92" s="228">
        <f t="shared" si="4"/>
        <v>31500</v>
      </c>
      <c r="O92" s="237" t="s">
        <v>58</v>
      </c>
      <c r="P92" s="234">
        <v>4</v>
      </c>
      <c r="Q92" s="226" t="s">
        <v>174</v>
      </c>
      <c r="R92" s="226" t="s">
        <v>177</v>
      </c>
      <c r="S92" s="222">
        <f>IF('2. Valuations'!P92="","",'2. Valuations'!P92)</f>
      </c>
      <c r="T92" s="431"/>
    </row>
    <row r="93" spans="1:20" ht="69.75" customHeight="1">
      <c r="A93" s="411">
        <f>'3. Characterization'!A93</f>
        <v>83</v>
      </c>
      <c r="B93" s="219" t="str">
        <f>'3. Characterization'!B93</f>
        <v>Screening </v>
      </c>
      <c r="C93" s="347" t="str">
        <f>'3. Characterization'!C93</f>
        <v>Cargo
Weapons, explosives</v>
      </c>
      <c r="D93" s="220" t="str">
        <f>'3. Characterization'!D93</f>
        <v>Transmission x-ray</v>
      </c>
      <c r="E93" s="349" t="str">
        <f>'3. Characterization'!F93</f>
        <v>Unit size and throughpout rate.</v>
      </c>
      <c r="F93" s="233"/>
      <c r="G93" s="223">
        <v>100000</v>
      </c>
      <c r="H93" s="224">
        <v>750000</v>
      </c>
      <c r="I93" s="222" t="s">
        <v>362</v>
      </c>
      <c r="J93" s="225">
        <v>0.05</v>
      </c>
      <c r="K93" s="222">
        <v>15</v>
      </c>
      <c r="L93" s="228">
        <f t="shared" si="3"/>
        <v>11666.666666666666</v>
      </c>
      <c r="M93" s="222">
        <v>1</v>
      </c>
      <c r="N93" s="228">
        <f t="shared" si="4"/>
        <v>11666.666666666666</v>
      </c>
      <c r="O93" s="229"/>
      <c r="P93" s="234">
        <v>1</v>
      </c>
      <c r="Q93" s="226" t="s">
        <v>174</v>
      </c>
      <c r="R93" s="226" t="s">
        <v>176</v>
      </c>
      <c r="S93" s="222">
        <f>IF('2. Valuations'!P93="","",'2. Valuations'!P93)</f>
      </c>
      <c r="T93" s="431"/>
    </row>
    <row r="94" spans="1:20" ht="69.75" customHeight="1">
      <c r="A94" s="411">
        <f>'3. Characterization'!A94</f>
        <v>84</v>
      </c>
      <c r="B94" s="219" t="str">
        <f>'3. Characterization'!B94</f>
        <v>Screening </v>
      </c>
      <c r="C94" s="347" t="str">
        <f>'3. Characterization'!C94</f>
        <v>Cargo
Weapons, explosives</v>
      </c>
      <c r="D94" s="220" t="str">
        <f>'3. Characterization'!D94</f>
        <v>CAT Scan</v>
      </c>
      <c r="E94" s="349" t="str">
        <f>'3. Characterization'!F94</f>
        <v>Unit size and throughpout rate.</v>
      </c>
      <c r="F94" s="233"/>
      <c r="G94" s="223">
        <v>1000000</v>
      </c>
      <c r="H94" s="224">
        <v>1500000</v>
      </c>
      <c r="I94" s="222" t="s">
        <v>362</v>
      </c>
      <c r="J94" s="225">
        <v>0.05</v>
      </c>
      <c r="K94" s="222">
        <v>15</v>
      </c>
      <c r="L94" s="228">
        <f t="shared" si="3"/>
        <v>116666.66666666667</v>
      </c>
      <c r="M94" s="222">
        <v>1</v>
      </c>
      <c r="N94" s="228">
        <f t="shared" si="4"/>
        <v>116666.66666666667</v>
      </c>
      <c r="O94" s="229" t="s">
        <v>59</v>
      </c>
      <c r="P94" s="234">
        <v>1</v>
      </c>
      <c r="Q94" s="226" t="s">
        <v>175</v>
      </c>
      <c r="R94" s="226" t="s">
        <v>176</v>
      </c>
      <c r="S94" s="222">
        <f>IF('2. Valuations'!P94="","",'2. Valuations'!P94)</f>
      </c>
      <c r="T94" s="431"/>
    </row>
    <row r="95" spans="1:20" ht="69.75" customHeight="1">
      <c r="A95" s="411">
        <f>'3. Characterization'!A95</f>
        <v>85</v>
      </c>
      <c r="B95" s="219" t="str">
        <f>'3. Characterization'!B95</f>
        <v>Screening </v>
      </c>
      <c r="C95" s="347" t="str">
        <f>'3. Characterization'!C95</f>
        <v>Cargo
Weapons</v>
      </c>
      <c r="D95" s="220" t="str">
        <f>'3. Characterization'!D95</f>
        <v>Metal detectors</v>
      </c>
      <c r="E95" s="349" t="str">
        <f>'3. Characterization'!F95</f>
        <v>Hand-held wands (requires 2 minutes per scan for trained security personel), or portal systems .</v>
      </c>
      <c r="F95" s="233"/>
      <c r="G95" s="223">
        <v>200</v>
      </c>
      <c r="H95" s="224">
        <v>4000</v>
      </c>
      <c r="I95" s="222" t="s">
        <v>377</v>
      </c>
      <c r="J95" s="225">
        <v>0.05</v>
      </c>
      <c r="K95" s="222">
        <v>15</v>
      </c>
      <c r="L95" s="228">
        <f t="shared" si="3"/>
        <v>23.333333333333332</v>
      </c>
      <c r="M95" s="222">
        <v>1</v>
      </c>
      <c r="N95" s="228">
        <f t="shared" si="4"/>
        <v>23.333333333333332</v>
      </c>
      <c r="O95" s="229" t="s">
        <v>60</v>
      </c>
      <c r="P95" s="234">
        <v>1</v>
      </c>
      <c r="Q95" s="226" t="s">
        <v>174</v>
      </c>
      <c r="R95" s="226" t="s">
        <v>176</v>
      </c>
      <c r="S95" s="222">
        <f>IF('2. Valuations'!P95="","",'2. Valuations'!P95)</f>
      </c>
      <c r="T95" s="431"/>
    </row>
    <row r="96" spans="1:20" ht="69.75" customHeight="1">
      <c r="A96" s="411">
        <f>'3. Characterization'!A96</f>
        <v>86</v>
      </c>
      <c r="B96" s="219" t="str">
        <f>'3. Characterization'!B96</f>
        <v>Screening </v>
      </c>
      <c r="C96" s="347" t="str">
        <f>'3. Characterization'!C96</f>
        <v>Cargo
Weapons, explosives</v>
      </c>
      <c r="D96" s="220" t="str">
        <f>'3. Characterization'!D96</f>
        <v>Gamma rays </v>
      </c>
      <c r="E96" s="349" t="str">
        <f>'3. Characterization'!F96</f>
        <v>Portals for scans of vehicles, or mobile units transported on vans.  </v>
      </c>
      <c r="F96" s="233"/>
      <c r="G96" s="223">
        <v>100000</v>
      </c>
      <c r="H96" s="224">
        <v>1500000</v>
      </c>
      <c r="I96" s="222" t="s">
        <v>1016</v>
      </c>
      <c r="J96" s="225">
        <v>0.03</v>
      </c>
      <c r="K96" s="222">
        <v>15</v>
      </c>
      <c r="L96" s="228">
        <f t="shared" si="3"/>
        <v>9666.666666666666</v>
      </c>
      <c r="M96" s="222">
        <v>1</v>
      </c>
      <c r="N96" s="228">
        <f t="shared" si="4"/>
        <v>9666.666666666666</v>
      </c>
      <c r="O96" s="229" t="s">
        <v>754</v>
      </c>
      <c r="P96" s="234">
        <v>4</v>
      </c>
      <c r="Q96" s="226" t="s">
        <v>174</v>
      </c>
      <c r="R96" s="226" t="s">
        <v>176</v>
      </c>
      <c r="S96" s="222">
        <f>IF('2. Valuations'!P96="","",'2. Valuations'!P96)</f>
      </c>
      <c r="T96" s="431"/>
    </row>
    <row r="97" spans="1:20" ht="69.75" customHeight="1">
      <c r="A97" s="411">
        <f>'3. Characterization'!A97</f>
        <v>87</v>
      </c>
      <c r="B97" s="219" t="str">
        <f>'3. Characterization'!B97</f>
        <v>Screening </v>
      </c>
      <c r="C97" s="347" t="str">
        <f>'3. Characterization'!C97</f>
        <v>Trace Detection
Explosives</v>
      </c>
      <c r="D97" s="220" t="str">
        <f>'3. Characterization'!D97</f>
        <v>K-9 Units</v>
      </c>
      <c r="E97" s="349" t="str">
        <f>'3. Characterization'!F97</f>
        <v>Canines trained for explosives detection, and / or drug detection.  Training for detection of biological and CWA may be possible, but is not standard.</v>
      </c>
      <c r="F97" s="233"/>
      <c r="G97" s="223">
        <v>10000</v>
      </c>
      <c r="H97" s="224">
        <v>12000</v>
      </c>
      <c r="I97" s="222" t="s">
        <v>1021</v>
      </c>
      <c r="J97" s="225">
        <v>0.2</v>
      </c>
      <c r="K97" s="222">
        <v>8</v>
      </c>
      <c r="L97" s="228">
        <f t="shared" si="3"/>
        <v>3250</v>
      </c>
      <c r="M97" s="222">
        <v>1</v>
      </c>
      <c r="N97" s="228">
        <f t="shared" si="4"/>
        <v>3250</v>
      </c>
      <c r="O97" s="229"/>
      <c r="P97" s="234">
        <v>1</v>
      </c>
      <c r="Q97" s="226" t="s">
        <v>1024</v>
      </c>
      <c r="R97" s="226" t="s">
        <v>1025</v>
      </c>
      <c r="S97" s="222">
        <f>IF('2. Valuations'!P97="","",'2. Valuations'!P97)</f>
      </c>
      <c r="T97" s="431"/>
    </row>
    <row r="98" spans="1:20" ht="69.75" customHeight="1">
      <c r="A98" s="411">
        <f>'3. Characterization'!A98</f>
        <v>88</v>
      </c>
      <c r="B98" s="219" t="str">
        <f>'3. Characterization'!B98</f>
        <v>Screening </v>
      </c>
      <c r="C98" s="347" t="str">
        <f>'3. Characterization'!C98</f>
        <v>Trace Detection
Explosives, CWA</v>
      </c>
      <c r="D98" s="220" t="str">
        <f>'3. Characterization'!D98</f>
        <v>IMS (Ion Mobility Spectrometry)</v>
      </c>
      <c r="E98" s="349" t="str">
        <f>'3. Characterization'!F98</f>
        <v>Continuous monitors with alarms or hand-held units.  Sensitivity to specfic chemical varies.  Specific chemicals detected depends on the units software.</v>
      </c>
      <c r="F98" s="233">
        <v>3</v>
      </c>
      <c r="G98" s="223">
        <v>7000</v>
      </c>
      <c r="H98" s="224">
        <v>34000</v>
      </c>
      <c r="I98" s="222" t="s">
        <v>1028</v>
      </c>
      <c r="J98" s="225">
        <v>0.05</v>
      </c>
      <c r="K98" s="222">
        <v>10</v>
      </c>
      <c r="L98" s="228">
        <f t="shared" si="3"/>
        <v>1050</v>
      </c>
      <c r="M98" s="222">
        <v>1</v>
      </c>
      <c r="N98" s="228">
        <f t="shared" si="4"/>
        <v>1050</v>
      </c>
      <c r="O98" s="229" t="s">
        <v>61</v>
      </c>
      <c r="P98" s="234">
        <v>3</v>
      </c>
      <c r="Q98" s="226"/>
      <c r="R98" s="226"/>
      <c r="S98" s="222">
        <f>IF('2. Valuations'!P98="","",'2. Valuations'!P98)</f>
      </c>
      <c r="T98" s="431"/>
    </row>
    <row r="99" spans="1:20" ht="69.75" customHeight="1">
      <c r="A99" s="411">
        <f>'3. Characterization'!A99</f>
        <v>89</v>
      </c>
      <c r="B99" s="219" t="str">
        <f>'3. Characterization'!B99</f>
        <v>Screening </v>
      </c>
      <c r="C99" s="347" t="str">
        <f>'3. Characterization'!C99</f>
        <v>Trace Detection
Explosives, CWA</v>
      </c>
      <c r="D99" s="220" t="str">
        <f>'3. Characterization'!D99</f>
        <v>SAW (Surface Acoustic Wave)</v>
      </c>
      <c r="E99" s="349" t="str">
        <f>'3. Characterization'!F99</f>
        <v>The hand-held or wall mounted.  Chemicals detected depend on the units design but may include nerve agents, blister agents and several classes of toxic industrial chemicals (TIC’s).  Detection of explosives is under development.</v>
      </c>
      <c r="F99" s="233">
        <v>3</v>
      </c>
      <c r="G99" s="223">
        <v>6000</v>
      </c>
      <c r="H99" s="224">
        <v>9000</v>
      </c>
      <c r="I99" s="222" t="s">
        <v>1028</v>
      </c>
      <c r="J99" s="225">
        <v>0.05</v>
      </c>
      <c r="K99" s="222">
        <v>10</v>
      </c>
      <c r="L99" s="228">
        <f t="shared" si="3"/>
        <v>900</v>
      </c>
      <c r="M99" s="222">
        <v>1</v>
      </c>
      <c r="N99" s="228">
        <f t="shared" si="4"/>
        <v>900</v>
      </c>
      <c r="O99" s="229" t="s">
        <v>62</v>
      </c>
      <c r="P99" s="235">
        <v>4</v>
      </c>
      <c r="Q99" s="226"/>
      <c r="R99" s="226"/>
      <c r="S99" s="222">
        <f>IF('2. Valuations'!P99="","",'2. Valuations'!P99)</f>
      </c>
      <c r="T99" s="431"/>
    </row>
    <row r="100" spans="1:20" ht="69.75" customHeight="1">
      <c r="A100" s="411">
        <f>'3. Characterization'!A100</f>
        <v>90</v>
      </c>
      <c r="B100" s="219" t="str">
        <f>'3. Characterization'!B100</f>
        <v>Screening </v>
      </c>
      <c r="C100" s="347" t="str">
        <f>'3. Characterization'!C100</f>
        <v>Trace Detection
CWA</v>
      </c>
      <c r="D100" s="220" t="str">
        <f>'3. Characterization'!D100</f>
        <v>Enzyme-Based, Immunoassay</v>
      </c>
      <c r="E100" s="349" t="str">
        <f>'3. Characterization'!F100</f>
        <v>Specific assays for specific chemical agents.  Variations in the extent of assay automation.</v>
      </c>
      <c r="F100" s="233"/>
      <c r="G100" s="223">
        <v>5500</v>
      </c>
      <c r="H100" s="224">
        <v>10500</v>
      </c>
      <c r="I100" s="222" t="s">
        <v>396</v>
      </c>
      <c r="J100" s="225">
        <v>0.1</v>
      </c>
      <c r="K100" s="222">
        <v>10</v>
      </c>
      <c r="L100" s="228">
        <f>+(G100+(G100*J100*K100))/K100</f>
        <v>1100</v>
      </c>
      <c r="M100" s="222">
        <v>1</v>
      </c>
      <c r="N100" s="228">
        <f aca="true" t="shared" si="5" ref="N100:N115">+(L100*M100)</f>
        <v>1100</v>
      </c>
      <c r="O100" s="229" t="s">
        <v>63</v>
      </c>
      <c r="P100" s="234">
        <v>4</v>
      </c>
      <c r="Q100" s="226"/>
      <c r="R100" s="226"/>
      <c r="S100" s="222">
        <f>IF('2. Valuations'!P100="","",'2. Valuations'!P100)</f>
      </c>
      <c r="T100" s="431"/>
    </row>
    <row r="101" spans="1:20" ht="69.75" customHeight="1">
      <c r="A101" s="411">
        <f>'3. Characterization'!A101</f>
        <v>91</v>
      </c>
      <c r="B101" s="219" t="str">
        <f>'3. Characterization'!B101</f>
        <v>Screening </v>
      </c>
      <c r="C101" s="347" t="str">
        <f>'3. Characterization'!C101</f>
        <v>Trace Detection
Radioactivity</v>
      </c>
      <c r="D101" s="220" t="str">
        <f>'3. Characterization'!D101</f>
        <v>Hand-Held Geiger Counters</v>
      </c>
      <c r="E101" s="349" t="str">
        <f>'3. Characterization'!F101</f>
        <v>Pager sized geiger counters and gamma detectors can detect radiological agents in the immediate vaccinity.  They can be easily carried by law enforcement agents.</v>
      </c>
      <c r="F101" s="233"/>
      <c r="G101" s="223">
        <v>300</v>
      </c>
      <c r="H101" s="224">
        <v>400</v>
      </c>
      <c r="I101" s="222" t="s">
        <v>1122</v>
      </c>
      <c r="J101" s="225">
        <v>0.2</v>
      </c>
      <c r="K101" s="222">
        <v>10</v>
      </c>
      <c r="L101" s="228">
        <f t="shared" si="3"/>
        <v>90</v>
      </c>
      <c r="M101" s="222">
        <v>1</v>
      </c>
      <c r="N101" s="228">
        <f t="shared" si="5"/>
        <v>90</v>
      </c>
      <c r="O101" s="229" t="s">
        <v>64</v>
      </c>
      <c r="P101" s="234">
        <v>1</v>
      </c>
      <c r="Q101" s="226"/>
      <c r="R101" s="226"/>
      <c r="S101" s="222">
        <f>IF('2. Valuations'!P101="","",'2. Valuations'!P101)</f>
      </c>
      <c r="T101" s="431"/>
    </row>
    <row r="102" spans="1:20" ht="69.75" customHeight="1">
      <c r="A102" s="411">
        <f>'3. Characterization'!A102</f>
        <v>92</v>
      </c>
      <c r="B102" s="219" t="str">
        <f>'3. Characterization'!B102</f>
        <v>Screening </v>
      </c>
      <c r="C102" s="347" t="str">
        <f>'3. Characterization'!C102</f>
        <v>Trace Detection
Radioactivity</v>
      </c>
      <c r="D102" s="220" t="str">
        <f>'3. Characterization'!D102</f>
        <v>Smear Counters</v>
      </c>
      <c r="E102" s="349" t="str">
        <f>'3. Characterization'!F102</f>
        <v>The time needed for measurements depends on the desired level of sensitivity. </v>
      </c>
      <c r="F102" s="233"/>
      <c r="G102" s="223">
        <v>800</v>
      </c>
      <c r="H102" s="224">
        <v>5000</v>
      </c>
      <c r="I102" s="222" t="s">
        <v>1122</v>
      </c>
      <c r="J102" s="225">
        <v>0.2</v>
      </c>
      <c r="K102" s="222">
        <v>10</v>
      </c>
      <c r="L102" s="228">
        <f>+(G102+(G102*J102*K102))/K102</f>
        <v>240</v>
      </c>
      <c r="M102" s="222">
        <v>1</v>
      </c>
      <c r="N102" s="228">
        <f t="shared" si="5"/>
        <v>240</v>
      </c>
      <c r="O102" s="229" t="s">
        <v>44</v>
      </c>
      <c r="P102" s="234">
        <v>1</v>
      </c>
      <c r="Q102" s="226"/>
      <c r="R102" s="226"/>
      <c r="S102" s="222"/>
      <c r="T102" s="431"/>
    </row>
    <row r="103" spans="1:20" ht="69.75" customHeight="1">
      <c r="A103" s="411">
        <f>'3. Characterization'!A103</f>
        <v>93</v>
      </c>
      <c r="B103" s="219" t="str">
        <f>'3. Characterization'!B103</f>
        <v>Screening </v>
      </c>
      <c r="C103" s="347" t="str">
        <f>'3. Characterization'!C103</f>
        <v>Trace Detection
Radioactivity</v>
      </c>
      <c r="D103" s="220" t="str">
        <f>'3. Characterization'!D103</f>
        <v>Hand and Shoe Monitors</v>
      </c>
      <c r="E103" s="349" t="str">
        <f>'3. Characterization'!F103</f>
        <v>Variations in sensitivity.</v>
      </c>
      <c r="F103" s="233"/>
      <c r="G103" s="223">
        <v>9000</v>
      </c>
      <c r="H103" s="224">
        <v>25000</v>
      </c>
      <c r="I103" s="222" t="s">
        <v>1122</v>
      </c>
      <c r="J103" s="225">
        <v>0.2</v>
      </c>
      <c r="K103" s="222">
        <v>10</v>
      </c>
      <c r="L103" s="228">
        <f>+(G103+(G103*J103*K103))/K103</f>
        <v>2700</v>
      </c>
      <c r="M103" s="222">
        <v>1</v>
      </c>
      <c r="N103" s="228">
        <f t="shared" si="5"/>
        <v>2700</v>
      </c>
      <c r="O103" s="229" t="s">
        <v>44</v>
      </c>
      <c r="P103" s="234">
        <v>1</v>
      </c>
      <c r="Q103" s="226"/>
      <c r="R103" s="226"/>
      <c r="S103" s="222"/>
      <c r="T103" s="431"/>
    </row>
    <row r="104" spans="1:20" ht="69.75" customHeight="1">
      <c r="A104" s="411">
        <f>'3. Characterization'!A104</f>
        <v>94</v>
      </c>
      <c r="B104" s="219" t="str">
        <f>'3. Characterization'!B104</f>
        <v>Screening </v>
      </c>
      <c r="C104" s="347" t="str">
        <f>'3. Characterization'!C104</f>
        <v>Trace Detection
CWA</v>
      </c>
      <c r="D104" s="220" t="str">
        <f>'3. Characterization'!D104</f>
        <v>Chemical Detection  Paper </v>
      </c>
      <c r="E104" s="349" t="str">
        <f>'3. Characterization'!F104</f>
        <v>M8 paper or M9 tape</v>
      </c>
      <c r="F104" s="233"/>
      <c r="G104" s="223">
        <v>200</v>
      </c>
      <c r="H104" s="224">
        <v>300</v>
      </c>
      <c r="I104" s="222" t="s">
        <v>1126</v>
      </c>
      <c r="J104" s="225">
        <v>0.1</v>
      </c>
      <c r="K104" s="222">
        <v>1</v>
      </c>
      <c r="L104" s="228">
        <f t="shared" si="3"/>
        <v>220</v>
      </c>
      <c r="M104" s="222">
        <v>1</v>
      </c>
      <c r="N104" s="228">
        <f t="shared" si="5"/>
        <v>220</v>
      </c>
      <c r="O104" s="229" t="s">
        <v>65</v>
      </c>
      <c r="P104" s="234">
        <v>2</v>
      </c>
      <c r="Q104" s="226"/>
      <c r="R104" s="226"/>
      <c r="S104" s="222">
        <f>IF('2. Valuations'!P104="","",'2. Valuations'!P104)</f>
      </c>
      <c r="T104" s="431"/>
    </row>
    <row r="105" spans="1:20" ht="69.75" customHeight="1">
      <c r="A105" s="411">
        <f>'3. Characterization'!A105</f>
        <v>95</v>
      </c>
      <c r="B105" s="219" t="str">
        <f>'3. Characterization'!B105</f>
        <v>Screening </v>
      </c>
      <c r="C105" s="347" t="str">
        <f>'3. Characterization'!C105</f>
        <v>Trace Detection
CWA, TIC</v>
      </c>
      <c r="D105" s="220" t="str">
        <f>'3. Characterization'!D105</f>
        <v>Colorimetric tubes</v>
      </c>
      <c r="E105" s="349" t="str">
        <f>'3. Characterization'!F105</f>
        <v>Specific detector tubes for different CWA and toxic industrial chemicals (TIC).</v>
      </c>
      <c r="F105" s="233"/>
      <c r="G105" s="223">
        <v>300</v>
      </c>
      <c r="H105" s="224">
        <v>500</v>
      </c>
      <c r="I105" s="222" t="s">
        <v>1131</v>
      </c>
      <c r="J105" s="225">
        <v>0.5</v>
      </c>
      <c r="K105" s="222">
        <v>10</v>
      </c>
      <c r="L105" s="228">
        <f t="shared" si="3"/>
        <v>180</v>
      </c>
      <c r="M105" s="222">
        <v>1</v>
      </c>
      <c r="N105" s="228">
        <f t="shared" si="5"/>
        <v>180</v>
      </c>
      <c r="O105" s="229" t="s">
        <v>66</v>
      </c>
      <c r="P105" s="234">
        <v>2</v>
      </c>
      <c r="Q105" s="226"/>
      <c r="R105" s="226"/>
      <c r="S105" s="222">
        <f>IF('2. Valuations'!P105="","",'2. Valuations'!P105)</f>
      </c>
      <c r="T105" s="431"/>
    </row>
    <row r="106" spans="1:20" ht="69.75" customHeight="1">
      <c r="A106" s="411">
        <f>'3. Characterization'!A106</f>
        <v>96</v>
      </c>
      <c r="B106" s="219" t="str">
        <f>'3. Characterization'!B106</f>
        <v>Screening </v>
      </c>
      <c r="C106" s="347" t="str">
        <f>'3. Characterization'!C106</f>
        <v>Trace Detection
Explosives, CWA</v>
      </c>
      <c r="D106" s="220" t="str">
        <f>'3. Characterization'!D106</f>
        <v>Electron Capture Detectors (ECD)</v>
      </c>
      <c r="E106" s="349" t="str">
        <f>'3. Characterization'!F106</f>
        <v>Sensitivity to specific chemicals varies.  Specific chemicals detected depends on the units software.</v>
      </c>
      <c r="F106" s="233"/>
      <c r="G106" s="223">
        <v>10000</v>
      </c>
      <c r="H106" s="224">
        <v>30000</v>
      </c>
      <c r="I106" s="222" t="s">
        <v>402</v>
      </c>
      <c r="J106" s="225">
        <v>0.1</v>
      </c>
      <c r="K106" s="222">
        <v>15</v>
      </c>
      <c r="L106" s="228">
        <f t="shared" si="3"/>
        <v>1666.6666666666667</v>
      </c>
      <c r="M106" s="222">
        <v>1</v>
      </c>
      <c r="N106" s="228">
        <f t="shared" si="5"/>
        <v>1666.6666666666667</v>
      </c>
      <c r="O106" s="229"/>
      <c r="P106" s="234">
        <v>4</v>
      </c>
      <c r="Q106" s="226"/>
      <c r="R106" s="226"/>
      <c r="S106" s="222">
        <f>IF('2. Valuations'!P106="","",'2. Valuations'!P106)</f>
      </c>
      <c r="T106" s="431"/>
    </row>
    <row r="107" spans="1:20" ht="69.75" customHeight="1">
      <c r="A107" s="411">
        <f>'3. Characterization'!A107</f>
        <v>97</v>
      </c>
      <c r="B107" s="219" t="str">
        <f>'3. Characterization'!B107</f>
        <v>Screening </v>
      </c>
      <c r="C107" s="347" t="str">
        <f>'3. Characterization'!C107</f>
        <v>Trace Detection
Bio Agents</v>
      </c>
      <c r="D107" s="220" t="str">
        <f>'3. Characterization'!D107</f>
        <v>Immunoassays, 
Hand-Held Assay (HHA) Kits, 
Antibody identification</v>
      </c>
      <c r="E107" s="349" t="str">
        <f>'3. Characterization'!F107</f>
        <v>Separate assays (i.e., tickets) for detection of different biological agents (e.g., anthrax, plague, botulina, etc.).  If sample is not visible (e.g., powder), a sampler that concentrates particles is needed.  Sensitivity of the test is limited by the strip reader, which may be visual (low cost, low sensitivity), or purchased strip readers that vary in sensitivity and time for measurement.</v>
      </c>
      <c r="F107" s="233"/>
      <c r="G107" s="223">
        <v>5500</v>
      </c>
      <c r="H107" s="224">
        <v>10500</v>
      </c>
      <c r="I107" s="222" t="s">
        <v>396</v>
      </c>
      <c r="J107" s="225">
        <v>0.1</v>
      </c>
      <c r="K107" s="222">
        <v>10</v>
      </c>
      <c r="L107" s="228">
        <f t="shared" si="3"/>
        <v>1100</v>
      </c>
      <c r="M107" s="222">
        <v>1</v>
      </c>
      <c r="N107" s="228">
        <f t="shared" si="5"/>
        <v>1100</v>
      </c>
      <c r="O107" s="229" t="s">
        <v>63</v>
      </c>
      <c r="P107" s="234">
        <v>4</v>
      </c>
      <c r="Q107" s="226" t="s">
        <v>401</v>
      </c>
      <c r="R107" s="226" t="s">
        <v>398</v>
      </c>
      <c r="S107" s="222">
        <f>IF('2. Valuations'!P107="","",'2. Valuations'!P107)</f>
      </c>
      <c r="T107" s="431"/>
    </row>
    <row r="108" spans="1:20" ht="69.75" customHeight="1">
      <c r="A108" s="411">
        <f>'3. Characterization'!A108</f>
        <v>98</v>
      </c>
      <c r="B108" s="219" t="str">
        <f>'3. Characterization'!B108</f>
        <v>Screening </v>
      </c>
      <c r="C108" s="347" t="str">
        <f>'3. Characterization'!C108</f>
        <v>Trace Detection
Bio Agents</v>
      </c>
      <c r="D108" s="220" t="str">
        <f>'3. Characterization'!D108</f>
        <v>Protein Screening</v>
      </c>
      <c r="E108" s="349" t="str">
        <f>'3. Characterization'!F108</f>
        <v>For testing air samples, an air collector that concentartes particles is needed.   Variations in sensitivity and time required for reaction.</v>
      </c>
      <c r="F108" s="233"/>
      <c r="G108" s="223">
        <v>300</v>
      </c>
      <c r="H108" s="224">
        <v>500</v>
      </c>
      <c r="I108" s="222" t="s">
        <v>397</v>
      </c>
      <c r="J108" s="225">
        <v>0</v>
      </c>
      <c r="K108" s="222">
        <v>1</v>
      </c>
      <c r="L108" s="228">
        <f t="shared" si="3"/>
        <v>300</v>
      </c>
      <c r="M108" s="222">
        <v>1</v>
      </c>
      <c r="N108" s="228">
        <f t="shared" si="5"/>
        <v>300</v>
      </c>
      <c r="O108" s="229" t="s">
        <v>48</v>
      </c>
      <c r="P108" s="234">
        <v>4</v>
      </c>
      <c r="Q108" s="226" t="s">
        <v>401</v>
      </c>
      <c r="R108" s="226" t="s">
        <v>398</v>
      </c>
      <c r="S108" s="222"/>
      <c r="T108" s="431"/>
    </row>
    <row r="109" spans="1:20" ht="69.75" customHeight="1">
      <c r="A109" s="411">
        <f>'3. Characterization'!A109</f>
        <v>99</v>
      </c>
      <c r="B109" s="219" t="str">
        <f>'3. Characterization'!B109</f>
        <v>Screening </v>
      </c>
      <c r="C109" s="347" t="str">
        <f>'3. Characterization'!C109</f>
        <v>Trace Detection
Bio Agents</v>
      </c>
      <c r="D109" s="220" t="str">
        <f>'3. Characterization'!D109</f>
        <v>Particle Fluorescence Monitoring</v>
      </c>
      <c r="E109" s="349" t="str">
        <f>'3. Characterization'!F109</f>
        <v>Indoor units operate continously.  Alarms may silently indicate the need for further testing.  Variations in sensitivity and the ability to collect samples for additional analyses.</v>
      </c>
      <c r="F109" s="233"/>
      <c r="G109" s="223">
        <v>8500</v>
      </c>
      <c r="H109" s="224">
        <v>10000</v>
      </c>
      <c r="I109" s="222" t="s">
        <v>400</v>
      </c>
      <c r="J109" s="225">
        <v>0.05</v>
      </c>
      <c r="K109" s="222">
        <v>10</v>
      </c>
      <c r="L109" s="228">
        <f t="shared" si="3"/>
        <v>1275</v>
      </c>
      <c r="M109" s="222">
        <v>1</v>
      </c>
      <c r="N109" s="228">
        <f t="shared" si="5"/>
        <v>1275</v>
      </c>
      <c r="O109" s="229" t="s">
        <v>767</v>
      </c>
      <c r="P109" s="234">
        <v>4</v>
      </c>
      <c r="Q109" s="226"/>
      <c r="R109" s="226" t="s">
        <v>399</v>
      </c>
      <c r="S109" s="222"/>
      <c r="T109" s="431"/>
    </row>
    <row r="110" spans="1:20" ht="69.75" customHeight="1">
      <c r="A110" s="411">
        <f>'3. Characterization'!A110</f>
        <v>100</v>
      </c>
      <c r="B110" s="219" t="str">
        <f>'3. Characterization'!B110</f>
        <v>Screening </v>
      </c>
      <c r="C110" s="347" t="str">
        <f>'3. Characterization'!C110</f>
        <v>Trace Detection
Bio Agents</v>
      </c>
      <c r="D110" s="220" t="str">
        <f>'3. Characterization'!D110</f>
        <v>Aerosol Particle Sizers (APS)</v>
      </c>
      <c r="E110" s="349" t="str">
        <f>'3. Characterization'!F110</f>
        <v>Hand-held and stationary units.  Variations in the ability to discriminate between particle types based on their size and general shape. </v>
      </c>
      <c r="F110" s="233"/>
      <c r="G110" s="223">
        <v>5000</v>
      </c>
      <c r="H110" s="224">
        <v>20000</v>
      </c>
      <c r="I110" s="222" t="s">
        <v>400</v>
      </c>
      <c r="J110" s="225">
        <v>0.05</v>
      </c>
      <c r="K110" s="222">
        <v>10</v>
      </c>
      <c r="L110" s="228">
        <f t="shared" si="3"/>
        <v>750</v>
      </c>
      <c r="M110" s="222">
        <v>1</v>
      </c>
      <c r="N110" s="228">
        <f t="shared" si="5"/>
        <v>750</v>
      </c>
      <c r="O110" s="229"/>
      <c r="P110" s="236">
        <v>4</v>
      </c>
      <c r="Q110" s="226"/>
      <c r="R110" s="226" t="s">
        <v>399</v>
      </c>
      <c r="S110" s="222">
        <f>IF('2. Valuations'!P110="","",'2. Valuations'!P110)</f>
      </c>
      <c r="T110" s="431"/>
    </row>
    <row r="111" spans="1:20" ht="69.75" customHeight="1">
      <c r="A111" s="412">
        <f>'3. Characterization'!A111</f>
        <v>101</v>
      </c>
      <c r="B111" s="290" t="str">
        <f>'3. Characterization'!B111</f>
        <v>Human Observation
</v>
      </c>
      <c r="C111" s="348" t="str">
        <f>'3. Characterization'!C111</f>
        <v>All Areas
</v>
      </c>
      <c r="D111" s="291" t="str">
        <f>'3. Characterization'!D111</f>
        <v>Public Watch </v>
      </c>
      <c r="E111" s="292" t="str">
        <f>'3. Characterization'!F111</f>
        <v>Request and instruct passengers and neighbors to observe and report suspicious and unusual activities  </v>
      </c>
      <c r="F111" s="14"/>
      <c r="G111" s="307">
        <v>1000</v>
      </c>
      <c r="H111" s="308"/>
      <c r="I111" s="297" t="s">
        <v>721</v>
      </c>
      <c r="J111" s="309">
        <v>0.1</v>
      </c>
      <c r="K111" s="304">
        <v>5</v>
      </c>
      <c r="L111" s="308">
        <f>+(G111+(G111*J111*K111))/K111</f>
        <v>300</v>
      </c>
      <c r="M111" s="306">
        <v>8</v>
      </c>
      <c r="N111" s="310">
        <f t="shared" si="5"/>
        <v>2400</v>
      </c>
      <c r="O111" s="311">
        <v>63</v>
      </c>
      <c r="P111" s="625">
        <v>1</v>
      </c>
      <c r="Q111" s="312" t="s">
        <v>1012</v>
      </c>
      <c r="R111" s="312" t="s">
        <v>1011</v>
      </c>
      <c r="S111" s="304">
        <f>IF('2. Valuations'!P111="","",'2. Valuations'!P111)</f>
      </c>
      <c r="T111" s="431"/>
    </row>
    <row r="112" spans="1:20" ht="69.75" customHeight="1">
      <c r="A112" s="412">
        <f>'3. Characterization'!A112</f>
        <v>102</v>
      </c>
      <c r="B112" s="290" t="str">
        <f>'3. Characterization'!B112</f>
        <v>Human Observation
</v>
      </c>
      <c r="C112" s="348" t="str">
        <f>'3. Characterization'!C112</f>
        <v>All Areas
</v>
      </c>
      <c r="D112" s="291" t="str">
        <f>'3. Characterization'!D112</f>
        <v>Employee Watch -- Awareness Training</v>
      </c>
      <c r="E112" s="292" t="str">
        <f>'3. Characterization'!F112</f>
        <v>Establish procedures and train employees to recognize and report unusual and suspicious activities, vehicles, and luggage. </v>
      </c>
      <c r="F112" s="15"/>
      <c r="G112" s="307">
        <v>250</v>
      </c>
      <c r="H112" s="308">
        <v>500</v>
      </c>
      <c r="I112" s="297" t="s">
        <v>723</v>
      </c>
      <c r="J112" s="309">
        <v>0.05</v>
      </c>
      <c r="K112" s="304">
        <v>1</v>
      </c>
      <c r="L112" s="308">
        <f>+(G112+(G112*J112*K112))/K112</f>
        <v>262.5</v>
      </c>
      <c r="M112" s="306">
        <v>2</v>
      </c>
      <c r="N112" s="310">
        <f t="shared" si="5"/>
        <v>525</v>
      </c>
      <c r="O112" s="311">
        <v>63</v>
      </c>
      <c r="P112" s="625">
        <v>1</v>
      </c>
      <c r="Q112" s="312" t="s">
        <v>719</v>
      </c>
      <c r="R112" s="312" t="s">
        <v>720</v>
      </c>
      <c r="S112" s="304">
        <f>IF('2. Valuations'!P112="","",'2. Valuations'!P112)</f>
      </c>
      <c r="T112" s="426"/>
    </row>
    <row r="113" spans="1:20" ht="69.75" customHeight="1" thickBot="1">
      <c r="A113" s="412">
        <f>'3. Characterization'!A113</f>
        <v>103</v>
      </c>
      <c r="B113" s="290" t="str">
        <f>'3. Characterization'!B113</f>
        <v>Human Observation
</v>
      </c>
      <c r="C113" s="348" t="str">
        <f>'3. Characterization'!C113</f>
        <v>All Areas
</v>
      </c>
      <c r="D113" s="291" t="str">
        <f>'3. Characterization'!D113</f>
        <v>Uniform Patrols on ground or on ferry</v>
      </c>
      <c r="E113" s="294" t="str">
        <f>'3. Characterization'!F113</f>
        <v>Shore-side or on ferry vessels, set or random route</v>
      </c>
      <c r="F113" s="55"/>
      <c r="G113" s="313">
        <v>150</v>
      </c>
      <c r="H113" s="314">
        <v>400</v>
      </c>
      <c r="I113" s="301" t="s">
        <v>355</v>
      </c>
      <c r="J113" s="315">
        <v>0.05</v>
      </c>
      <c r="K113" s="306">
        <v>1</v>
      </c>
      <c r="L113" s="308">
        <f>+(G113+(G113*J113*K113))/K113</f>
        <v>157.5</v>
      </c>
      <c r="M113" s="306">
        <v>12</v>
      </c>
      <c r="N113" s="310">
        <f t="shared" si="5"/>
        <v>1890</v>
      </c>
      <c r="O113" s="311">
        <v>63</v>
      </c>
      <c r="P113" s="316">
        <v>1</v>
      </c>
      <c r="Q113" s="317"/>
      <c r="R113" s="317"/>
      <c r="S113" s="306">
        <f>IF('2. Valuations'!P113="","",'2. Valuations'!P113)</f>
      </c>
      <c r="T113" s="426"/>
    </row>
    <row r="114" spans="1:20" ht="69.75" customHeight="1" thickBot="1">
      <c r="A114" s="412">
        <f>'3. Characterization'!A114</f>
        <v>104</v>
      </c>
      <c r="B114" s="290" t="str">
        <f>'3. Characterization'!B114</f>
        <v>Human Observation
</v>
      </c>
      <c r="C114" s="348" t="str">
        <f>'3. Characterization'!C114</f>
        <v>Waterside
</v>
      </c>
      <c r="D114" s="291" t="str">
        <f>'3. Characterization'!D114</f>
        <v>Patrol Vessels and Escorts</v>
      </c>
      <c r="E114" s="295" t="str">
        <f>'3. Characterization'!F114</f>
        <v>Fiberglass or metal hull vessels varying in length and on-board equipment (e.g., sonar, weapons, etc).  Escort may be random or scheduled, and for portions of a route or the entire route. </v>
      </c>
      <c r="F114" s="186"/>
      <c r="G114" s="318">
        <v>85000</v>
      </c>
      <c r="H114" s="318">
        <v>150000</v>
      </c>
      <c r="I114" s="304" t="s">
        <v>641</v>
      </c>
      <c r="J114" s="304">
        <v>5</v>
      </c>
      <c r="K114" s="304">
        <v>20</v>
      </c>
      <c r="L114" s="318">
        <f>+(G114+(G114*J114*K114))/K114</f>
        <v>429250</v>
      </c>
      <c r="M114" s="304">
        <v>1</v>
      </c>
      <c r="N114" s="318">
        <f t="shared" si="5"/>
        <v>429250</v>
      </c>
      <c r="O114" s="311">
        <v>30</v>
      </c>
      <c r="P114" s="298">
        <v>1</v>
      </c>
      <c r="Q114" s="319" t="s">
        <v>200</v>
      </c>
      <c r="R114" s="319" t="s">
        <v>201</v>
      </c>
      <c r="S114" s="498">
        <f>IF('2. Valuations'!P114="","",'2. Valuations'!P114)</f>
      </c>
      <c r="T114" s="431"/>
    </row>
    <row r="115" spans="1:20" ht="69.75" customHeight="1">
      <c r="A115" s="412">
        <f>'3. Characterization'!A115</f>
        <v>105</v>
      </c>
      <c r="B115" s="290" t="str">
        <f>'3. Characterization'!B115</f>
        <v>Human Observation
</v>
      </c>
      <c r="C115" s="348" t="str">
        <f>'3. Characterization'!C115</f>
        <v>Waterside
</v>
      </c>
      <c r="D115" s="291" t="str">
        <f>'3. Characterization'!D115</f>
        <v>Divers</v>
      </c>
      <c r="E115" s="295" t="str">
        <f>'3. Characterization'!F115</f>
        <v>Certified divers visually inspect undersides of vessels, piers and supporting infrastructure</v>
      </c>
      <c r="F115" s="227"/>
      <c r="G115" s="320">
        <v>35</v>
      </c>
      <c r="H115" s="320">
        <v>75</v>
      </c>
      <c r="I115" s="305" t="s">
        <v>284</v>
      </c>
      <c r="J115" s="305">
        <v>5</v>
      </c>
      <c r="K115" s="305">
        <v>1</v>
      </c>
      <c r="L115" s="320">
        <f>+(G115+(G115*J115*K115))/K115</f>
        <v>210</v>
      </c>
      <c r="M115" s="305">
        <v>1</v>
      </c>
      <c r="N115" s="320">
        <f t="shared" si="5"/>
        <v>210</v>
      </c>
      <c r="O115" s="311">
        <v>76</v>
      </c>
      <c r="P115" s="321">
        <v>1</v>
      </c>
      <c r="Q115" s="322" t="s">
        <v>286</v>
      </c>
      <c r="R115" s="322" t="s">
        <v>199</v>
      </c>
      <c r="S115" s="499">
        <f>IF('2. Valuations'!P115="","",'2. Valuations'!P115)</f>
      </c>
      <c r="T115" s="428"/>
    </row>
    <row r="116" ht="69.75" customHeight="1"/>
    <row r="117" spans="1:20" ht="12.75">
      <c r="A117" s="355"/>
      <c r="B117" s="1"/>
      <c r="C117" s="1"/>
      <c r="D117" s="1"/>
      <c r="E117" s="1"/>
      <c r="F117" s="1"/>
      <c r="G117" s="169"/>
      <c r="H117" s="169"/>
      <c r="I117" s="1"/>
      <c r="J117" s="1"/>
      <c r="K117" s="1"/>
      <c r="L117" s="1"/>
      <c r="M117" s="1"/>
      <c r="N117" s="1"/>
      <c r="O117" s="1"/>
      <c r="P117" s="1"/>
      <c r="Q117" s="1"/>
      <c r="R117" s="1"/>
      <c r="S117" s="352"/>
      <c r="T117" s="1"/>
    </row>
    <row r="118" spans="1:20" ht="12.75">
      <c r="A118" s="355"/>
      <c r="B118" s="1"/>
      <c r="C118" s="1"/>
      <c r="D118" s="1"/>
      <c r="E118" s="1"/>
      <c r="F118" s="1"/>
      <c r="G118" s="169"/>
      <c r="H118" s="169"/>
      <c r="I118" s="1"/>
      <c r="J118" s="1"/>
      <c r="K118" s="1"/>
      <c r="L118" s="1"/>
      <c r="M118" s="1"/>
      <c r="N118" s="1"/>
      <c r="O118" s="1"/>
      <c r="P118" s="1"/>
      <c r="Q118" s="1"/>
      <c r="R118" s="1"/>
      <c r="S118" s="352"/>
      <c r="T118" s="1"/>
    </row>
    <row r="119" spans="1:20" ht="12.75">
      <c r="A119" s="355"/>
      <c r="B119" s="1"/>
      <c r="C119" s="1"/>
      <c r="D119" s="1"/>
      <c r="E119" s="1"/>
      <c r="F119" s="1"/>
      <c r="G119" s="169"/>
      <c r="H119" s="169"/>
      <c r="I119" s="1"/>
      <c r="J119" s="1"/>
      <c r="K119" s="1"/>
      <c r="L119" s="1"/>
      <c r="M119" s="1"/>
      <c r="N119" s="1"/>
      <c r="O119" s="1"/>
      <c r="P119" s="1"/>
      <c r="Q119" s="1"/>
      <c r="R119" s="1"/>
      <c r="S119" s="352"/>
      <c r="T119" s="1"/>
    </row>
    <row r="120" spans="1:20" ht="12.75">
      <c r="A120" s="355"/>
      <c r="B120" s="1"/>
      <c r="C120" s="1"/>
      <c r="D120" s="1"/>
      <c r="E120" s="1"/>
      <c r="F120" s="1"/>
      <c r="G120" s="169"/>
      <c r="H120" s="169"/>
      <c r="I120" s="1"/>
      <c r="J120" s="1"/>
      <c r="K120" s="1"/>
      <c r="L120" s="1"/>
      <c r="M120" s="1"/>
      <c r="N120" s="1"/>
      <c r="O120" s="1"/>
      <c r="P120" s="1"/>
      <c r="Q120" s="1"/>
      <c r="R120" s="1"/>
      <c r="S120" s="352"/>
      <c r="T120" s="1"/>
    </row>
    <row r="121" spans="1:20" ht="12.75">
      <c r="A121" s="355"/>
      <c r="B121" s="1"/>
      <c r="C121" s="1"/>
      <c r="D121" s="1"/>
      <c r="E121" s="1"/>
      <c r="F121" s="1"/>
      <c r="G121" s="169"/>
      <c r="H121" s="169"/>
      <c r="I121" s="1"/>
      <c r="J121" s="1"/>
      <c r="K121" s="1"/>
      <c r="L121" s="1"/>
      <c r="M121" s="1"/>
      <c r="N121" s="1"/>
      <c r="O121" s="1"/>
      <c r="P121" s="1"/>
      <c r="Q121" s="1"/>
      <c r="R121" s="1"/>
      <c r="S121" s="352"/>
      <c r="T121" s="1"/>
    </row>
    <row r="122" spans="1:20" ht="12.75">
      <c r="A122" s="355"/>
      <c r="B122" s="1"/>
      <c r="C122" s="1"/>
      <c r="D122" s="1"/>
      <c r="E122" s="1"/>
      <c r="F122" s="1"/>
      <c r="G122" s="169"/>
      <c r="H122" s="169"/>
      <c r="I122" s="1"/>
      <c r="J122" s="1"/>
      <c r="K122" s="1"/>
      <c r="L122" s="1"/>
      <c r="M122" s="1"/>
      <c r="N122" s="1"/>
      <c r="O122" s="1"/>
      <c r="P122" s="1"/>
      <c r="Q122" s="1"/>
      <c r="R122" s="1"/>
      <c r="S122" s="352"/>
      <c r="T122" s="1"/>
    </row>
    <row r="123" spans="1:20" ht="12.75">
      <c r="A123" s="355"/>
      <c r="B123" s="1"/>
      <c r="C123" s="1"/>
      <c r="D123" s="1"/>
      <c r="E123" s="1"/>
      <c r="F123" s="1"/>
      <c r="G123" s="169"/>
      <c r="H123" s="169"/>
      <c r="I123" s="1"/>
      <c r="J123" s="1"/>
      <c r="K123" s="1"/>
      <c r="L123" s="1"/>
      <c r="M123" s="1"/>
      <c r="N123" s="1"/>
      <c r="O123" s="1"/>
      <c r="P123" s="1"/>
      <c r="Q123" s="1"/>
      <c r="R123" s="1"/>
      <c r="S123" s="352"/>
      <c r="T123" s="1"/>
    </row>
    <row r="124" spans="1:20" ht="12.75">
      <c r="A124" s="355"/>
      <c r="B124" s="1"/>
      <c r="C124" s="1"/>
      <c r="D124" s="1"/>
      <c r="E124" s="1"/>
      <c r="F124" s="1"/>
      <c r="G124" s="169"/>
      <c r="H124" s="169"/>
      <c r="I124" s="1"/>
      <c r="J124" s="1"/>
      <c r="K124" s="1"/>
      <c r="L124" s="1"/>
      <c r="M124" s="1"/>
      <c r="N124" s="1"/>
      <c r="O124" s="1"/>
      <c r="P124" s="1"/>
      <c r="Q124" s="1"/>
      <c r="R124" s="1"/>
      <c r="S124" s="352"/>
      <c r="T124" s="1"/>
    </row>
    <row r="125" spans="1:20" ht="12.75">
      <c r="A125" s="355"/>
      <c r="B125" s="1"/>
      <c r="C125" s="1"/>
      <c r="D125" s="1"/>
      <c r="E125" s="1"/>
      <c r="F125" s="1"/>
      <c r="G125" s="169"/>
      <c r="H125" s="169"/>
      <c r="I125" s="1"/>
      <c r="J125" s="1"/>
      <c r="K125" s="1"/>
      <c r="L125" s="1"/>
      <c r="M125" s="1"/>
      <c r="N125" s="1"/>
      <c r="O125" s="1"/>
      <c r="P125" s="1"/>
      <c r="Q125" s="1"/>
      <c r="R125" s="1"/>
      <c r="S125" s="352"/>
      <c r="T125" s="1"/>
    </row>
    <row r="126" spans="1:20" ht="12.75">
      <c r="A126" s="355"/>
      <c r="B126" s="1"/>
      <c r="C126" s="1"/>
      <c r="D126" s="1"/>
      <c r="E126" s="1"/>
      <c r="F126" s="1"/>
      <c r="G126" s="169"/>
      <c r="H126" s="169"/>
      <c r="I126" s="1"/>
      <c r="J126" s="1"/>
      <c r="K126" s="1"/>
      <c r="L126" s="1"/>
      <c r="M126" s="1"/>
      <c r="N126" s="1"/>
      <c r="O126" s="1"/>
      <c r="P126" s="1"/>
      <c r="Q126" s="1"/>
      <c r="R126" s="1"/>
      <c r="S126" s="352"/>
      <c r="T126" s="1"/>
    </row>
    <row r="127" spans="1:20" ht="12.75">
      <c r="A127" s="355"/>
      <c r="B127" s="1"/>
      <c r="C127" s="1"/>
      <c r="D127" s="1"/>
      <c r="E127" s="1"/>
      <c r="F127" s="1"/>
      <c r="G127" s="169"/>
      <c r="H127" s="169"/>
      <c r="I127" s="1"/>
      <c r="J127" s="1"/>
      <c r="K127" s="1"/>
      <c r="L127" s="1"/>
      <c r="M127" s="1"/>
      <c r="N127" s="1"/>
      <c r="O127" s="1"/>
      <c r="P127" s="1"/>
      <c r="Q127" s="1"/>
      <c r="R127" s="1"/>
      <c r="S127" s="352"/>
      <c r="T127" s="1"/>
    </row>
    <row r="128" spans="1:20" ht="12.75">
      <c r="A128" s="355"/>
      <c r="B128" s="1"/>
      <c r="C128" s="1"/>
      <c r="D128" s="1"/>
      <c r="E128" s="1"/>
      <c r="F128" s="1"/>
      <c r="G128" s="169"/>
      <c r="H128" s="169"/>
      <c r="I128" s="1"/>
      <c r="J128" s="1"/>
      <c r="K128" s="1"/>
      <c r="L128" s="1"/>
      <c r="M128" s="1"/>
      <c r="N128" s="1"/>
      <c r="O128" s="1"/>
      <c r="P128" s="1"/>
      <c r="Q128" s="1"/>
      <c r="R128" s="1"/>
      <c r="S128" s="352"/>
      <c r="T128" s="1"/>
    </row>
    <row r="129" spans="1:20" ht="12.75">
      <c r="A129" s="355"/>
      <c r="B129" s="1"/>
      <c r="C129" s="1"/>
      <c r="D129" s="1"/>
      <c r="E129" s="1"/>
      <c r="F129" s="1"/>
      <c r="G129" s="169"/>
      <c r="H129" s="169"/>
      <c r="I129" s="1"/>
      <c r="J129" s="1"/>
      <c r="K129" s="1"/>
      <c r="L129" s="1"/>
      <c r="M129" s="1"/>
      <c r="N129" s="1"/>
      <c r="O129" s="1"/>
      <c r="P129" s="1"/>
      <c r="Q129" s="1"/>
      <c r="R129" s="1"/>
      <c r="S129" s="352"/>
      <c r="T129" s="1"/>
    </row>
    <row r="130" spans="1:20" ht="12.75">
      <c r="A130" s="355"/>
      <c r="B130" s="1"/>
      <c r="C130" s="1"/>
      <c r="D130" s="1"/>
      <c r="E130" s="1"/>
      <c r="F130" s="1"/>
      <c r="G130" s="169"/>
      <c r="H130" s="169"/>
      <c r="I130" s="1"/>
      <c r="J130" s="1"/>
      <c r="K130" s="1"/>
      <c r="L130" s="1"/>
      <c r="M130" s="1"/>
      <c r="N130" s="1"/>
      <c r="O130" s="1"/>
      <c r="P130" s="1"/>
      <c r="Q130" s="1"/>
      <c r="R130" s="1"/>
      <c r="S130" s="352"/>
      <c r="T130" s="1"/>
    </row>
    <row r="131" spans="1:20" ht="12.75">
      <c r="A131" s="355"/>
      <c r="B131" s="1"/>
      <c r="C131" s="1"/>
      <c r="D131" s="1"/>
      <c r="E131" s="1"/>
      <c r="F131" s="1"/>
      <c r="G131" s="169"/>
      <c r="H131" s="169"/>
      <c r="I131" s="1"/>
      <c r="J131" s="1"/>
      <c r="K131" s="1"/>
      <c r="L131" s="1"/>
      <c r="M131" s="1"/>
      <c r="N131" s="1"/>
      <c r="O131" s="1"/>
      <c r="P131" s="1"/>
      <c r="Q131" s="1"/>
      <c r="R131" s="1"/>
      <c r="S131" s="352"/>
      <c r="T131" s="1"/>
    </row>
    <row r="132" spans="1:20" ht="12.75">
      <c r="A132" s="355"/>
      <c r="B132" s="1"/>
      <c r="C132" s="1"/>
      <c r="D132" s="1"/>
      <c r="E132" s="1"/>
      <c r="F132" s="1"/>
      <c r="G132" s="169"/>
      <c r="H132" s="169"/>
      <c r="I132" s="1"/>
      <c r="J132" s="1"/>
      <c r="K132" s="1"/>
      <c r="L132" s="1"/>
      <c r="M132" s="1"/>
      <c r="N132" s="1"/>
      <c r="O132" s="1"/>
      <c r="P132" s="1"/>
      <c r="Q132" s="1"/>
      <c r="R132" s="1"/>
      <c r="S132" s="352"/>
      <c r="T132" s="1"/>
    </row>
    <row r="133" spans="1:20" ht="12.75">
      <c r="A133" s="355"/>
      <c r="B133" s="1"/>
      <c r="C133" s="1"/>
      <c r="D133" s="1"/>
      <c r="E133" s="1"/>
      <c r="F133" s="1"/>
      <c r="G133" s="169"/>
      <c r="H133" s="169"/>
      <c r="I133" s="1"/>
      <c r="J133" s="1"/>
      <c r="K133" s="1"/>
      <c r="L133" s="1"/>
      <c r="M133" s="1"/>
      <c r="N133" s="1"/>
      <c r="O133" s="1"/>
      <c r="P133" s="1"/>
      <c r="Q133" s="1"/>
      <c r="R133" s="1"/>
      <c r="S133" s="352"/>
      <c r="T133" s="1"/>
    </row>
    <row r="134" spans="1:20" ht="12.75">
      <c r="A134" s="355"/>
      <c r="B134" s="1"/>
      <c r="C134" s="1"/>
      <c r="D134" s="1"/>
      <c r="E134" s="1"/>
      <c r="F134" s="1"/>
      <c r="G134" s="169"/>
      <c r="H134" s="169"/>
      <c r="I134" s="1"/>
      <c r="J134" s="1"/>
      <c r="K134" s="1"/>
      <c r="L134" s="1"/>
      <c r="M134" s="1"/>
      <c r="N134" s="1"/>
      <c r="O134" s="1"/>
      <c r="P134" s="1"/>
      <c r="Q134" s="1"/>
      <c r="R134" s="1"/>
      <c r="S134" s="352"/>
      <c r="T134" s="1"/>
    </row>
    <row r="135" spans="1:20" ht="12.75">
      <c r="A135" s="356"/>
      <c r="B135" s="2"/>
      <c r="C135" s="2"/>
      <c r="D135" s="2"/>
      <c r="E135" s="2"/>
      <c r="F135" s="2"/>
      <c r="G135" s="170"/>
      <c r="H135" s="170"/>
      <c r="I135" s="2"/>
      <c r="J135" s="2"/>
      <c r="K135" s="2"/>
      <c r="L135" s="2"/>
      <c r="M135" s="2"/>
      <c r="N135" s="2"/>
      <c r="O135" s="2"/>
      <c r="P135" s="2"/>
      <c r="Q135" s="2"/>
      <c r="R135" s="2"/>
      <c r="S135" s="353"/>
      <c r="T135" s="1"/>
    </row>
    <row r="136" spans="1:20" ht="12.75">
      <c r="A136" s="356"/>
      <c r="B136" s="2"/>
      <c r="C136" s="2"/>
      <c r="D136" s="2"/>
      <c r="E136" s="2"/>
      <c r="F136" s="2"/>
      <c r="G136" s="170"/>
      <c r="H136" s="170"/>
      <c r="I136" s="2"/>
      <c r="J136" s="2"/>
      <c r="K136" s="2"/>
      <c r="L136" s="2"/>
      <c r="M136" s="2"/>
      <c r="N136" s="2"/>
      <c r="O136" s="2"/>
      <c r="P136" s="2"/>
      <c r="Q136" s="2"/>
      <c r="R136" s="2"/>
      <c r="S136" s="353"/>
      <c r="T136" s="1"/>
    </row>
    <row r="137" spans="1:20" ht="12.75">
      <c r="A137" s="356"/>
      <c r="B137" s="2"/>
      <c r="C137" s="2"/>
      <c r="D137" s="2"/>
      <c r="E137" s="2"/>
      <c r="F137" s="2"/>
      <c r="G137" s="170"/>
      <c r="H137" s="170"/>
      <c r="I137" s="2"/>
      <c r="J137" s="2"/>
      <c r="K137" s="2"/>
      <c r="L137" s="2"/>
      <c r="M137" s="2"/>
      <c r="N137" s="2"/>
      <c r="O137" s="2"/>
      <c r="P137" s="2"/>
      <c r="Q137" s="2"/>
      <c r="R137" s="2"/>
      <c r="S137" s="353"/>
      <c r="T137" s="1"/>
    </row>
    <row r="138" spans="1:20" ht="12.75">
      <c r="A138" s="356"/>
      <c r="B138" s="2"/>
      <c r="C138" s="2"/>
      <c r="D138" s="2"/>
      <c r="E138" s="2"/>
      <c r="F138" s="2"/>
      <c r="G138" s="170"/>
      <c r="H138" s="170"/>
      <c r="I138" s="2"/>
      <c r="J138" s="2"/>
      <c r="K138" s="2"/>
      <c r="L138" s="2"/>
      <c r="M138" s="2"/>
      <c r="N138" s="2"/>
      <c r="O138" s="2"/>
      <c r="P138" s="2"/>
      <c r="Q138" s="2"/>
      <c r="R138" s="2"/>
      <c r="S138" s="353"/>
      <c r="T138" s="1"/>
    </row>
    <row r="139" spans="1:20" ht="12.75">
      <c r="A139" s="356"/>
      <c r="B139" s="2"/>
      <c r="C139" s="2"/>
      <c r="D139" s="2"/>
      <c r="E139" s="2"/>
      <c r="F139" s="2"/>
      <c r="G139" s="170"/>
      <c r="H139" s="170"/>
      <c r="I139" s="2"/>
      <c r="J139" s="2"/>
      <c r="K139" s="2"/>
      <c r="L139" s="2"/>
      <c r="M139" s="2"/>
      <c r="N139" s="2"/>
      <c r="O139" s="2"/>
      <c r="P139" s="2"/>
      <c r="Q139" s="2"/>
      <c r="R139" s="2"/>
      <c r="S139" s="353"/>
      <c r="T139" s="1"/>
    </row>
    <row r="140" spans="1:20" ht="12.75">
      <c r="A140" s="356"/>
      <c r="B140" s="2"/>
      <c r="C140" s="2"/>
      <c r="D140" s="2"/>
      <c r="E140" s="2"/>
      <c r="F140" s="2"/>
      <c r="G140" s="170"/>
      <c r="H140" s="170"/>
      <c r="I140" s="2"/>
      <c r="J140" s="2"/>
      <c r="K140" s="2"/>
      <c r="L140" s="2"/>
      <c r="M140" s="2"/>
      <c r="N140" s="2"/>
      <c r="O140" s="2"/>
      <c r="P140" s="2"/>
      <c r="Q140" s="2"/>
      <c r="R140" s="2"/>
      <c r="S140" s="353"/>
      <c r="T140" s="1"/>
    </row>
    <row r="141" spans="1:20" ht="12.75">
      <c r="A141" s="356"/>
      <c r="B141" s="2"/>
      <c r="C141" s="2"/>
      <c r="D141" s="2"/>
      <c r="E141" s="2"/>
      <c r="F141" s="2"/>
      <c r="G141" s="170"/>
      <c r="H141" s="170"/>
      <c r="I141" s="2"/>
      <c r="J141" s="2"/>
      <c r="K141" s="2"/>
      <c r="L141" s="2"/>
      <c r="M141" s="2"/>
      <c r="N141" s="2"/>
      <c r="O141" s="2"/>
      <c r="P141" s="2"/>
      <c r="Q141" s="2"/>
      <c r="R141" s="2"/>
      <c r="S141" s="353"/>
      <c r="T141" s="1"/>
    </row>
    <row r="142" spans="1:20" ht="12.75">
      <c r="A142" s="356"/>
      <c r="B142" s="2"/>
      <c r="C142" s="2"/>
      <c r="D142" s="2"/>
      <c r="E142" s="2"/>
      <c r="F142" s="2"/>
      <c r="G142" s="170"/>
      <c r="H142" s="170"/>
      <c r="I142" s="2"/>
      <c r="J142" s="2"/>
      <c r="K142" s="2"/>
      <c r="L142" s="2"/>
      <c r="M142" s="2"/>
      <c r="N142" s="2"/>
      <c r="O142" s="2"/>
      <c r="P142" s="2"/>
      <c r="Q142" s="2"/>
      <c r="R142" s="2"/>
      <c r="S142" s="353"/>
      <c r="T142" s="1"/>
    </row>
    <row r="143" spans="1:20" ht="12.75">
      <c r="A143" s="356"/>
      <c r="B143" s="2"/>
      <c r="C143" s="2"/>
      <c r="D143" s="2"/>
      <c r="E143" s="2"/>
      <c r="F143" s="2"/>
      <c r="G143" s="170"/>
      <c r="H143" s="170"/>
      <c r="I143" s="2"/>
      <c r="J143" s="2"/>
      <c r="K143" s="2"/>
      <c r="L143" s="2"/>
      <c r="M143" s="2"/>
      <c r="N143" s="2"/>
      <c r="O143" s="2"/>
      <c r="P143" s="2"/>
      <c r="Q143" s="2"/>
      <c r="R143" s="2"/>
      <c r="S143" s="353"/>
      <c r="T143" s="1"/>
    </row>
    <row r="144" spans="1:20" ht="12.75">
      <c r="A144" s="356"/>
      <c r="B144" s="2"/>
      <c r="C144" s="2"/>
      <c r="D144" s="2"/>
      <c r="E144" s="2"/>
      <c r="F144" s="2"/>
      <c r="G144" s="170"/>
      <c r="H144" s="170"/>
      <c r="I144" s="2"/>
      <c r="J144" s="2"/>
      <c r="K144" s="2"/>
      <c r="L144" s="2"/>
      <c r="M144" s="2"/>
      <c r="N144" s="2"/>
      <c r="O144" s="2"/>
      <c r="P144" s="2"/>
      <c r="Q144" s="2"/>
      <c r="R144" s="2"/>
      <c r="S144" s="353"/>
      <c r="T144" s="1"/>
    </row>
    <row r="145" spans="1:20" ht="12.75">
      <c r="A145" s="356"/>
      <c r="B145" s="2"/>
      <c r="C145" s="2"/>
      <c r="D145" s="2"/>
      <c r="E145" s="2"/>
      <c r="F145" s="2"/>
      <c r="G145" s="170"/>
      <c r="H145" s="170"/>
      <c r="I145" s="2"/>
      <c r="J145" s="2"/>
      <c r="K145" s="2"/>
      <c r="L145" s="2"/>
      <c r="M145" s="2"/>
      <c r="N145" s="2"/>
      <c r="O145" s="2"/>
      <c r="P145" s="2"/>
      <c r="Q145" s="2"/>
      <c r="R145" s="2"/>
      <c r="S145" s="353"/>
      <c r="T145" s="1"/>
    </row>
    <row r="146" spans="1:20" ht="12.75">
      <c r="A146" s="356"/>
      <c r="B146" s="2"/>
      <c r="C146" s="2"/>
      <c r="D146" s="2"/>
      <c r="E146" s="2"/>
      <c r="F146" s="2"/>
      <c r="G146" s="170"/>
      <c r="H146" s="170"/>
      <c r="I146" s="2"/>
      <c r="J146" s="2"/>
      <c r="K146" s="2"/>
      <c r="L146" s="2"/>
      <c r="M146" s="2"/>
      <c r="N146" s="2"/>
      <c r="O146" s="2"/>
      <c r="P146" s="2"/>
      <c r="Q146" s="2"/>
      <c r="R146" s="2"/>
      <c r="S146" s="353"/>
      <c r="T146" s="1"/>
    </row>
    <row r="147" spans="1:20" ht="12.75">
      <c r="A147" s="356"/>
      <c r="B147" s="2"/>
      <c r="C147" s="2"/>
      <c r="D147" s="2"/>
      <c r="E147" s="2"/>
      <c r="F147" s="2"/>
      <c r="G147" s="170"/>
      <c r="H147" s="170"/>
      <c r="I147" s="2"/>
      <c r="J147" s="2"/>
      <c r="K147" s="2"/>
      <c r="L147" s="2"/>
      <c r="M147" s="2"/>
      <c r="N147" s="2"/>
      <c r="O147" s="2"/>
      <c r="P147" s="2"/>
      <c r="Q147" s="2"/>
      <c r="R147" s="2"/>
      <c r="S147" s="353"/>
      <c r="T147" s="1"/>
    </row>
    <row r="148" spans="1:20" ht="12.75">
      <c r="A148" s="356"/>
      <c r="B148" s="2"/>
      <c r="C148" s="2"/>
      <c r="D148" s="2"/>
      <c r="E148" s="2"/>
      <c r="F148" s="2"/>
      <c r="G148" s="170"/>
      <c r="H148" s="170"/>
      <c r="I148" s="2"/>
      <c r="J148" s="2"/>
      <c r="K148" s="2"/>
      <c r="L148" s="2"/>
      <c r="M148" s="2"/>
      <c r="N148" s="2"/>
      <c r="O148" s="2"/>
      <c r="P148" s="2"/>
      <c r="Q148" s="2"/>
      <c r="R148" s="2"/>
      <c r="S148" s="353"/>
      <c r="T148" s="2"/>
    </row>
    <row r="149" spans="1:20" ht="12.75">
      <c r="A149" s="356"/>
      <c r="B149" s="2"/>
      <c r="C149" s="2"/>
      <c r="D149" s="2"/>
      <c r="E149" s="2"/>
      <c r="F149" s="2"/>
      <c r="G149" s="170"/>
      <c r="H149" s="170"/>
      <c r="I149" s="2"/>
      <c r="J149" s="2"/>
      <c r="K149" s="2"/>
      <c r="L149" s="2"/>
      <c r="M149" s="2"/>
      <c r="N149" s="2"/>
      <c r="O149" s="2"/>
      <c r="P149" s="2"/>
      <c r="Q149" s="2"/>
      <c r="R149" s="2"/>
      <c r="S149" s="353"/>
      <c r="T149" s="2"/>
    </row>
    <row r="150" spans="1:20" ht="12.75">
      <c r="A150" s="356"/>
      <c r="B150" s="2"/>
      <c r="C150" s="2"/>
      <c r="D150" s="2"/>
      <c r="E150" s="2"/>
      <c r="F150" s="2"/>
      <c r="G150" s="170"/>
      <c r="H150" s="170"/>
      <c r="I150" s="2"/>
      <c r="J150" s="2"/>
      <c r="K150" s="2"/>
      <c r="L150" s="2"/>
      <c r="M150" s="2"/>
      <c r="N150" s="2"/>
      <c r="O150" s="2"/>
      <c r="P150" s="2"/>
      <c r="Q150" s="2"/>
      <c r="R150" s="2"/>
      <c r="S150" s="353"/>
      <c r="T150" s="2"/>
    </row>
    <row r="151" spans="1:20" ht="12.75">
      <c r="A151" s="356"/>
      <c r="B151" s="2"/>
      <c r="C151" s="2"/>
      <c r="D151" s="2"/>
      <c r="E151" s="2"/>
      <c r="F151" s="2"/>
      <c r="G151" s="170"/>
      <c r="H151" s="170"/>
      <c r="I151" s="2"/>
      <c r="J151" s="2"/>
      <c r="K151" s="2"/>
      <c r="L151" s="2"/>
      <c r="M151" s="2"/>
      <c r="N151" s="2"/>
      <c r="O151" s="2"/>
      <c r="P151" s="2"/>
      <c r="Q151" s="2"/>
      <c r="R151" s="2"/>
      <c r="S151" s="353"/>
      <c r="T151" s="2"/>
    </row>
    <row r="152" spans="1:20" ht="12.75">
      <c r="A152" s="356"/>
      <c r="B152" s="2"/>
      <c r="C152" s="2"/>
      <c r="D152" s="2"/>
      <c r="E152" s="2"/>
      <c r="F152" s="2"/>
      <c r="G152" s="170"/>
      <c r="H152" s="170"/>
      <c r="I152" s="2"/>
      <c r="J152" s="2"/>
      <c r="K152" s="2"/>
      <c r="L152" s="2"/>
      <c r="M152" s="2"/>
      <c r="N152" s="2"/>
      <c r="O152" s="2"/>
      <c r="P152" s="2"/>
      <c r="Q152" s="2"/>
      <c r="R152" s="2"/>
      <c r="S152" s="353"/>
      <c r="T152" s="2"/>
    </row>
    <row r="153" spans="1:20" ht="12.75">
      <c r="A153" s="356"/>
      <c r="B153" s="2"/>
      <c r="C153" s="2"/>
      <c r="D153" s="2"/>
      <c r="E153" s="2"/>
      <c r="F153" s="2"/>
      <c r="G153" s="170"/>
      <c r="H153" s="170"/>
      <c r="I153" s="2"/>
      <c r="J153" s="2"/>
      <c r="K153" s="2"/>
      <c r="L153" s="2"/>
      <c r="M153" s="2"/>
      <c r="N153" s="2"/>
      <c r="O153" s="2"/>
      <c r="P153" s="2"/>
      <c r="Q153" s="2"/>
      <c r="R153" s="2"/>
      <c r="S153" s="353"/>
      <c r="T153" s="2"/>
    </row>
    <row r="154" spans="1:20" ht="12.75">
      <c r="A154" s="356"/>
      <c r="B154" s="2"/>
      <c r="C154" s="2"/>
      <c r="D154" s="2"/>
      <c r="E154" s="2"/>
      <c r="F154" s="2"/>
      <c r="G154" s="170"/>
      <c r="H154" s="170"/>
      <c r="I154" s="2"/>
      <c r="J154" s="2"/>
      <c r="K154" s="2"/>
      <c r="L154" s="2"/>
      <c r="M154" s="2"/>
      <c r="N154" s="2"/>
      <c r="O154" s="2"/>
      <c r="P154" s="2"/>
      <c r="Q154" s="2"/>
      <c r="R154" s="2"/>
      <c r="S154" s="353"/>
      <c r="T154" s="2"/>
    </row>
    <row r="155" spans="1:20" ht="12.75">
      <c r="A155" s="356"/>
      <c r="B155" s="2"/>
      <c r="C155" s="2"/>
      <c r="D155" s="2"/>
      <c r="E155" s="2"/>
      <c r="F155" s="2"/>
      <c r="G155" s="170"/>
      <c r="H155" s="170"/>
      <c r="I155" s="2"/>
      <c r="J155" s="2"/>
      <c r="K155" s="2"/>
      <c r="L155" s="2"/>
      <c r="M155" s="2"/>
      <c r="N155" s="2"/>
      <c r="O155" s="2"/>
      <c r="P155" s="2"/>
      <c r="Q155" s="2"/>
      <c r="R155" s="2"/>
      <c r="S155" s="353"/>
      <c r="T155" s="2"/>
    </row>
    <row r="156" spans="1:20" ht="12.75">
      <c r="A156" s="356"/>
      <c r="B156" s="2"/>
      <c r="C156" s="2"/>
      <c r="D156" s="2"/>
      <c r="E156" s="2"/>
      <c r="F156" s="2"/>
      <c r="G156" s="170"/>
      <c r="H156" s="170"/>
      <c r="I156" s="2"/>
      <c r="J156" s="2"/>
      <c r="K156" s="2"/>
      <c r="L156" s="2"/>
      <c r="M156" s="2"/>
      <c r="N156" s="2"/>
      <c r="O156" s="2"/>
      <c r="P156" s="2"/>
      <c r="Q156" s="2"/>
      <c r="R156" s="2"/>
      <c r="S156" s="353"/>
      <c r="T156" s="2"/>
    </row>
    <row r="157" spans="1:20" ht="12.75">
      <c r="A157" s="356"/>
      <c r="B157" s="2"/>
      <c r="C157" s="2"/>
      <c r="D157" s="2"/>
      <c r="E157" s="2"/>
      <c r="F157" s="2"/>
      <c r="G157" s="170"/>
      <c r="H157" s="170"/>
      <c r="I157" s="2"/>
      <c r="J157" s="2"/>
      <c r="K157" s="2"/>
      <c r="L157" s="2"/>
      <c r="M157" s="2"/>
      <c r="N157" s="2"/>
      <c r="O157" s="2"/>
      <c r="P157" s="2"/>
      <c r="Q157" s="2"/>
      <c r="R157" s="2"/>
      <c r="S157" s="353"/>
      <c r="T157" s="2"/>
    </row>
    <row r="158" spans="1:20" ht="12.75">
      <c r="A158" s="356"/>
      <c r="B158" s="2"/>
      <c r="C158" s="2"/>
      <c r="D158" s="2"/>
      <c r="E158" s="2"/>
      <c r="F158" s="2"/>
      <c r="G158" s="170"/>
      <c r="H158" s="170"/>
      <c r="I158" s="2"/>
      <c r="J158" s="2"/>
      <c r="K158" s="2"/>
      <c r="L158" s="2"/>
      <c r="M158" s="2"/>
      <c r="N158" s="2"/>
      <c r="O158" s="2"/>
      <c r="P158" s="2"/>
      <c r="Q158" s="2"/>
      <c r="R158" s="2"/>
      <c r="S158" s="353"/>
      <c r="T158" s="2"/>
    </row>
    <row r="159" spans="1:20" ht="12.75">
      <c r="A159" s="356"/>
      <c r="B159" s="2"/>
      <c r="C159" s="2"/>
      <c r="D159" s="2"/>
      <c r="E159" s="2"/>
      <c r="F159" s="2"/>
      <c r="G159" s="170"/>
      <c r="H159" s="170"/>
      <c r="I159" s="2"/>
      <c r="J159" s="2"/>
      <c r="K159" s="2"/>
      <c r="L159" s="2"/>
      <c r="M159" s="2"/>
      <c r="N159" s="2"/>
      <c r="O159" s="2"/>
      <c r="P159" s="2"/>
      <c r="Q159" s="2"/>
      <c r="R159" s="2"/>
      <c r="S159" s="353"/>
      <c r="T159" s="2"/>
    </row>
    <row r="160" spans="1:20" ht="12.75">
      <c r="A160" s="356"/>
      <c r="B160" s="2"/>
      <c r="C160" s="2"/>
      <c r="D160" s="2"/>
      <c r="E160" s="2"/>
      <c r="F160" s="2"/>
      <c r="G160" s="170"/>
      <c r="H160" s="170"/>
      <c r="I160" s="2"/>
      <c r="J160" s="2"/>
      <c r="K160" s="2"/>
      <c r="L160" s="2"/>
      <c r="M160" s="2"/>
      <c r="N160" s="2"/>
      <c r="O160" s="2"/>
      <c r="P160" s="2"/>
      <c r="Q160" s="2"/>
      <c r="R160" s="2"/>
      <c r="S160" s="353"/>
      <c r="T160" s="2"/>
    </row>
    <row r="161" spans="1:20" ht="12.75">
      <c r="A161" s="356"/>
      <c r="B161" s="2"/>
      <c r="C161" s="2"/>
      <c r="D161" s="2"/>
      <c r="E161" s="2"/>
      <c r="F161" s="2"/>
      <c r="G161" s="170"/>
      <c r="H161" s="170"/>
      <c r="I161" s="2"/>
      <c r="J161" s="2"/>
      <c r="K161" s="2"/>
      <c r="L161" s="2"/>
      <c r="M161" s="2"/>
      <c r="N161" s="2"/>
      <c r="O161" s="2"/>
      <c r="P161" s="2"/>
      <c r="Q161" s="2"/>
      <c r="R161" s="2"/>
      <c r="S161" s="353"/>
      <c r="T161" s="2"/>
    </row>
    <row r="162" spans="1:20" ht="12.75">
      <c r="A162" s="356"/>
      <c r="B162" s="2"/>
      <c r="C162" s="2"/>
      <c r="D162" s="2"/>
      <c r="E162" s="2"/>
      <c r="F162" s="2"/>
      <c r="G162" s="170"/>
      <c r="H162" s="170"/>
      <c r="I162" s="2"/>
      <c r="J162" s="2"/>
      <c r="K162" s="2"/>
      <c r="L162" s="2"/>
      <c r="M162" s="2"/>
      <c r="N162" s="2"/>
      <c r="O162" s="2"/>
      <c r="P162" s="2"/>
      <c r="Q162" s="2"/>
      <c r="R162" s="2"/>
      <c r="S162" s="353"/>
      <c r="T162" s="2"/>
    </row>
    <row r="163" spans="1:20" ht="12.75">
      <c r="A163" s="356"/>
      <c r="B163" s="2"/>
      <c r="C163" s="2"/>
      <c r="D163" s="2"/>
      <c r="E163" s="2"/>
      <c r="F163" s="2"/>
      <c r="G163" s="170"/>
      <c r="H163" s="170"/>
      <c r="I163" s="2"/>
      <c r="J163" s="2"/>
      <c r="K163" s="2"/>
      <c r="L163" s="2"/>
      <c r="M163" s="2"/>
      <c r="N163" s="2"/>
      <c r="O163" s="2"/>
      <c r="P163" s="2"/>
      <c r="Q163" s="2"/>
      <c r="R163" s="2"/>
      <c r="S163" s="353"/>
      <c r="T163" s="2"/>
    </row>
    <row r="164" spans="1:20" ht="12.75">
      <c r="A164" s="356"/>
      <c r="B164" s="2"/>
      <c r="C164" s="2"/>
      <c r="D164" s="2"/>
      <c r="E164" s="2"/>
      <c r="F164" s="2"/>
      <c r="G164" s="170"/>
      <c r="H164" s="170"/>
      <c r="I164" s="2"/>
      <c r="J164" s="2"/>
      <c r="K164" s="2"/>
      <c r="L164" s="2"/>
      <c r="M164" s="2"/>
      <c r="N164" s="2"/>
      <c r="O164" s="2"/>
      <c r="P164" s="2"/>
      <c r="Q164" s="2"/>
      <c r="R164" s="2"/>
      <c r="S164" s="353"/>
      <c r="T164" s="2"/>
    </row>
    <row r="165" spans="1:20" ht="12.75">
      <c r="A165" s="356"/>
      <c r="B165" s="2"/>
      <c r="C165" s="2"/>
      <c r="D165" s="2"/>
      <c r="E165" s="2"/>
      <c r="F165" s="2"/>
      <c r="G165" s="170"/>
      <c r="H165" s="170"/>
      <c r="I165" s="2"/>
      <c r="J165" s="2"/>
      <c r="K165" s="2"/>
      <c r="L165" s="2"/>
      <c r="M165" s="2"/>
      <c r="N165" s="2"/>
      <c r="O165" s="2"/>
      <c r="P165" s="2"/>
      <c r="Q165" s="2"/>
      <c r="R165" s="2"/>
      <c r="S165" s="353"/>
      <c r="T165" s="2"/>
    </row>
    <row r="166" spans="1:20" ht="12.75">
      <c r="A166" s="356"/>
      <c r="B166" s="2"/>
      <c r="C166" s="2"/>
      <c r="D166" s="2"/>
      <c r="E166" s="2"/>
      <c r="F166" s="2"/>
      <c r="G166" s="170"/>
      <c r="H166" s="170"/>
      <c r="I166" s="2"/>
      <c r="J166" s="2"/>
      <c r="K166" s="2"/>
      <c r="L166" s="2"/>
      <c r="M166" s="2"/>
      <c r="N166" s="2"/>
      <c r="O166" s="2"/>
      <c r="P166" s="2"/>
      <c r="Q166" s="2"/>
      <c r="R166" s="2"/>
      <c r="S166" s="353"/>
      <c r="T166" s="2"/>
    </row>
    <row r="167" spans="1:20" ht="12.75">
      <c r="A167" s="356"/>
      <c r="B167" s="2"/>
      <c r="C167" s="2"/>
      <c r="D167" s="2"/>
      <c r="E167" s="2"/>
      <c r="F167" s="2"/>
      <c r="G167" s="170"/>
      <c r="H167" s="170"/>
      <c r="I167" s="2"/>
      <c r="J167" s="2"/>
      <c r="K167" s="2"/>
      <c r="L167" s="2"/>
      <c r="M167" s="2"/>
      <c r="N167" s="2"/>
      <c r="O167" s="2"/>
      <c r="P167" s="2"/>
      <c r="Q167" s="2"/>
      <c r="R167" s="2"/>
      <c r="S167" s="353"/>
      <c r="T167" s="2"/>
    </row>
    <row r="168" spans="1:20" ht="12.75">
      <c r="A168" s="356"/>
      <c r="B168" s="2"/>
      <c r="C168" s="2"/>
      <c r="D168" s="2"/>
      <c r="E168" s="2"/>
      <c r="F168" s="2"/>
      <c r="G168" s="170"/>
      <c r="H168" s="170"/>
      <c r="I168" s="2"/>
      <c r="J168" s="2"/>
      <c r="K168" s="2"/>
      <c r="L168" s="2"/>
      <c r="M168" s="2"/>
      <c r="N168" s="2"/>
      <c r="O168" s="2"/>
      <c r="P168" s="2"/>
      <c r="Q168" s="2"/>
      <c r="R168" s="2"/>
      <c r="S168" s="353"/>
      <c r="T168" s="2"/>
    </row>
    <row r="169" spans="1:20" ht="12.75">
      <c r="A169" s="356"/>
      <c r="B169" s="2"/>
      <c r="C169" s="2"/>
      <c r="D169" s="2"/>
      <c r="E169" s="2"/>
      <c r="F169" s="2"/>
      <c r="G169" s="170"/>
      <c r="H169" s="170"/>
      <c r="I169" s="2"/>
      <c r="J169" s="2"/>
      <c r="K169" s="2"/>
      <c r="L169" s="2"/>
      <c r="M169" s="2"/>
      <c r="N169" s="2"/>
      <c r="O169" s="2"/>
      <c r="P169" s="2"/>
      <c r="Q169" s="2"/>
      <c r="R169" s="2"/>
      <c r="S169" s="353"/>
      <c r="T169" s="2"/>
    </row>
    <row r="170" spans="1:20" ht="12.75">
      <c r="A170" s="356"/>
      <c r="B170" s="2"/>
      <c r="C170" s="2"/>
      <c r="D170" s="2"/>
      <c r="E170" s="2"/>
      <c r="F170" s="2"/>
      <c r="G170" s="170"/>
      <c r="H170" s="170"/>
      <c r="I170" s="2"/>
      <c r="J170" s="2"/>
      <c r="K170" s="2"/>
      <c r="L170" s="2"/>
      <c r="M170" s="2"/>
      <c r="N170" s="2"/>
      <c r="O170" s="2"/>
      <c r="P170" s="2"/>
      <c r="Q170" s="2"/>
      <c r="R170" s="2"/>
      <c r="S170" s="353"/>
      <c r="T170" s="2"/>
    </row>
    <row r="171" spans="1:20" ht="12.75">
      <c r="A171" s="356"/>
      <c r="B171" s="2"/>
      <c r="C171" s="2"/>
      <c r="D171" s="2"/>
      <c r="E171" s="2"/>
      <c r="F171" s="2"/>
      <c r="G171" s="170"/>
      <c r="H171" s="170"/>
      <c r="I171" s="2"/>
      <c r="J171" s="2"/>
      <c r="K171" s="2"/>
      <c r="L171" s="2"/>
      <c r="M171" s="2"/>
      <c r="N171" s="2"/>
      <c r="O171" s="2"/>
      <c r="P171" s="2"/>
      <c r="Q171" s="2"/>
      <c r="R171" s="2"/>
      <c r="S171" s="353"/>
      <c r="T171" s="2"/>
    </row>
    <row r="172" spans="1:20" ht="12.75">
      <c r="A172" s="356"/>
      <c r="B172" s="2"/>
      <c r="C172" s="2"/>
      <c r="D172" s="2"/>
      <c r="E172" s="2"/>
      <c r="F172" s="2"/>
      <c r="G172" s="170"/>
      <c r="H172" s="170"/>
      <c r="I172" s="2"/>
      <c r="J172" s="2"/>
      <c r="K172" s="2"/>
      <c r="L172" s="2"/>
      <c r="M172" s="2"/>
      <c r="N172" s="2"/>
      <c r="O172" s="2"/>
      <c r="P172" s="2"/>
      <c r="Q172" s="2"/>
      <c r="R172" s="2"/>
      <c r="S172" s="353"/>
      <c r="T172" s="2"/>
    </row>
    <row r="173" spans="1:20" ht="12.75">
      <c r="A173" s="356"/>
      <c r="B173" s="2"/>
      <c r="C173" s="2"/>
      <c r="D173" s="2"/>
      <c r="E173" s="2"/>
      <c r="F173" s="2"/>
      <c r="G173" s="170"/>
      <c r="H173" s="170"/>
      <c r="I173" s="2"/>
      <c r="J173" s="2"/>
      <c r="K173" s="2"/>
      <c r="L173" s="2"/>
      <c r="M173" s="2"/>
      <c r="N173" s="2"/>
      <c r="O173" s="2"/>
      <c r="P173" s="2"/>
      <c r="Q173" s="2"/>
      <c r="R173" s="2"/>
      <c r="S173" s="353"/>
      <c r="T173" s="2"/>
    </row>
    <row r="174" spans="1:20" ht="12.75">
      <c r="A174" s="356"/>
      <c r="B174" s="2"/>
      <c r="C174" s="2"/>
      <c r="D174" s="2"/>
      <c r="E174" s="2"/>
      <c r="F174" s="2"/>
      <c r="G174" s="170"/>
      <c r="H174" s="170"/>
      <c r="I174" s="2"/>
      <c r="J174" s="2"/>
      <c r="K174" s="2"/>
      <c r="L174" s="2"/>
      <c r="M174" s="2"/>
      <c r="N174" s="2"/>
      <c r="O174" s="2"/>
      <c r="P174" s="2"/>
      <c r="Q174" s="2"/>
      <c r="R174" s="2"/>
      <c r="S174" s="353"/>
      <c r="T174" s="2"/>
    </row>
    <row r="175" spans="1:20" ht="12.75">
      <c r="A175" s="356"/>
      <c r="B175" s="2"/>
      <c r="C175" s="2"/>
      <c r="D175" s="2"/>
      <c r="E175" s="2"/>
      <c r="F175" s="2"/>
      <c r="G175" s="170"/>
      <c r="H175" s="170"/>
      <c r="I175" s="2"/>
      <c r="J175" s="2"/>
      <c r="K175" s="2"/>
      <c r="L175" s="2"/>
      <c r="M175" s="2"/>
      <c r="N175" s="2"/>
      <c r="O175" s="2"/>
      <c r="P175" s="2"/>
      <c r="Q175" s="2"/>
      <c r="R175" s="2"/>
      <c r="S175" s="353"/>
      <c r="T175" s="2"/>
    </row>
    <row r="176" spans="1:20" ht="12.75">
      <c r="A176" s="356"/>
      <c r="B176" s="2"/>
      <c r="C176" s="2"/>
      <c r="D176" s="2"/>
      <c r="E176" s="2"/>
      <c r="F176" s="2"/>
      <c r="G176" s="170"/>
      <c r="H176" s="170"/>
      <c r="I176" s="2"/>
      <c r="J176" s="2"/>
      <c r="K176" s="2"/>
      <c r="L176" s="2"/>
      <c r="M176" s="2"/>
      <c r="N176" s="2"/>
      <c r="O176" s="2"/>
      <c r="P176" s="2"/>
      <c r="Q176" s="2"/>
      <c r="R176" s="2"/>
      <c r="S176" s="353"/>
      <c r="T176" s="2"/>
    </row>
    <row r="177" spans="1:20" ht="12.75">
      <c r="A177" s="356"/>
      <c r="B177" s="2"/>
      <c r="C177" s="2"/>
      <c r="D177" s="2"/>
      <c r="E177" s="2"/>
      <c r="F177" s="2"/>
      <c r="G177" s="170"/>
      <c r="H177" s="170"/>
      <c r="I177" s="2"/>
      <c r="J177" s="2"/>
      <c r="K177" s="2"/>
      <c r="L177" s="2"/>
      <c r="M177" s="2"/>
      <c r="N177" s="2"/>
      <c r="O177" s="2"/>
      <c r="P177" s="2"/>
      <c r="Q177" s="2"/>
      <c r="R177" s="2"/>
      <c r="S177" s="353"/>
      <c r="T177" s="2"/>
    </row>
    <row r="178" spans="1:20" ht="12.75">
      <c r="A178" s="356"/>
      <c r="B178" s="2"/>
      <c r="C178" s="2"/>
      <c r="D178" s="2"/>
      <c r="E178" s="2"/>
      <c r="F178" s="2"/>
      <c r="G178" s="170"/>
      <c r="H178" s="170"/>
      <c r="I178" s="2"/>
      <c r="J178" s="2"/>
      <c r="K178" s="2"/>
      <c r="L178" s="2"/>
      <c r="M178" s="2"/>
      <c r="N178" s="2"/>
      <c r="O178" s="2"/>
      <c r="P178" s="2"/>
      <c r="Q178" s="2"/>
      <c r="R178" s="2"/>
      <c r="S178" s="353"/>
      <c r="T178" s="2"/>
    </row>
    <row r="179" spans="1:20" ht="12.75">
      <c r="A179" s="356"/>
      <c r="B179" s="2"/>
      <c r="C179" s="2"/>
      <c r="D179" s="2"/>
      <c r="E179" s="2"/>
      <c r="F179" s="2"/>
      <c r="G179" s="170"/>
      <c r="H179" s="170"/>
      <c r="I179" s="2"/>
      <c r="J179" s="2"/>
      <c r="K179" s="2"/>
      <c r="L179" s="2"/>
      <c r="M179" s="2"/>
      <c r="N179" s="2"/>
      <c r="O179" s="2"/>
      <c r="P179" s="2"/>
      <c r="Q179" s="2"/>
      <c r="R179" s="2"/>
      <c r="S179" s="353"/>
      <c r="T179" s="2"/>
    </row>
    <row r="180" spans="1:20" ht="12.75">
      <c r="A180" s="356"/>
      <c r="B180" s="2"/>
      <c r="C180" s="2"/>
      <c r="D180" s="2"/>
      <c r="E180" s="2"/>
      <c r="F180" s="2"/>
      <c r="G180" s="170"/>
      <c r="H180" s="170"/>
      <c r="I180" s="2"/>
      <c r="J180" s="2"/>
      <c r="K180" s="2"/>
      <c r="L180" s="2"/>
      <c r="M180" s="2"/>
      <c r="N180" s="2"/>
      <c r="O180" s="2"/>
      <c r="P180" s="2"/>
      <c r="Q180" s="2"/>
      <c r="R180" s="2"/>
      <c r="S180" s="353"/>
      <c r="T180" s="2"/>
    </row>
    <row r="181" spans="1:20" ht="12.75">
      <c r="A181" s="356"/>
      <c r="B181" s="2"/>
      <c r="C181" s="2"/>
      <c r="D181" s="2"/>
      <c r="E181" s="2"/>
      <c r="F181" s="2"/>
      <c r="G181" s="170"/>
      <c r="H181" s="170"/>
      <c r="I181" s="2"/>
      <c r="J181" s="2"/>
      <c r="K181" s="2"/>
      <c r="L181" s="2"/>
      <c r="M181" s="2"/>
      <c r="N181" s="2"/>
      <c r="O181" s="2"/>
      <c r="P181" s="2"/>
      <c r="Q181" s="2"/>
      <c r="R181" s="2"/>
      <c r="S181" s="353"/>
      <c r="T181" s="2"/>
    </row>
    <row r="182" spans="1:20" ht="12.75">
      <c r="A182" s="356"/>
      <c r="B182" s="2"/>
      <c r="C182" s="2"/>
      <c r="D182" s="2"/>
      <c r="E182" s="2"/>
      <c r="F182" s="2"/>
      <c r="G182" s="170"/>
      <c r="H182" s="170"/>
      <c r="I182" s="2"/>
      <c r="J182" s="2"/>
      <c r="K182" s="2"/>
      <c r="L182" s="2"/>
      <c r="M182" s="2"/>
      <c r="N182" s="2"/>
      <c r="O182" s="2"/>
      <c r="P182" s="2"/>
      <c r="Q182" s="2"/>
      <c r="R182" s="2"/>
      <c r="S182" s="353"/>
      <c r="T182" s="2"/>
    </row>
    <row r="183" spans="1:20" ht="12.75">
      <c r="A183" s="356"/>
      <c r="B183" s="2"/>
      <c r="C183" s="2"/>
      <c r="D183" s="2"/>
      <c r="E183" s="2"/>
      <c r="F183" s="2"/>
      <c r="G183" s="170"/>
      <c r="H183" s="170"/>
      <c r="I183" s="2"/>
      <c r="J183" s="2"/>
      <c r="K183" s="2"/>
      <c r="L183" s="2"/>
      <c r="M183" s="2"/>
      <c r="N183" s="2"/>
      <c r="O183" s="2"/>
      <c r="P183" s="2"/>
      <c r="Q183" s="2"/>
      <c r="R183" s="2"/>
      <c r="S183" s="353"/>
      <c r="T183" s="2"/>
    </row>
    <row r="184" spans="1:20" ht="12.75">
      <c r="A184" s="356"/>
      <c r="B184" s="2"/>
      <c r="C184" s="2"/>
      <c r="D184" s="2"/>
      <c r="E184" s="2"/>
      <c r="F184" s="2"/>
      <c r="G184" s="170"/>
      <c r="H184" s="170"/>
      <c r="I184" s="2"/>
      <c r="J184" s="2"/>
      <c r="K184" s="2"/>
      <c r="L184" s="2"/>
      <c r="M184" s="2"/>
      <c r="N184" s="2"/>
      <c r="O184" s="2"/>
      <c r="P184" s="2"/>
      <c r="Q184" s="2"/>
      <c r="R184" s="2"/>
      <c r="S184" s="353"/>
      <c r="T184" s="2"/>
    </row>
    <row r="185" spans="1:20" ht="12.75">
      <c r="A185" s="356"/>
      <c r="B185" s="2"/>
      <c r="C185" s="2"/>
      <c r="D185" s="2"/>
      <c r="E185" s="2"/>
      <c r="F185" s="2"/>
      <c r="G185" s="170"/>
      <c r="H185" s="170"/>
      <c r="I185" s="2"/>
      <c r="J185" s="2"/>
      <c r="K185" s="2"/>
      <c r="L185" s="2"/>
      <c r="M185" s="2"/>
      <c r="N185" s="2"/>
      <c r="O185" s="2"/>
      <c r="P185" s="2"/>
      <c r="Q185" s="2"/>
      <c r="R185" s="2"/>
      <c r="S185" s="353"/>
      <c r="T185" s="2"/>
    </row>
    <row r="186" spans="1:20" ht="12.75">
      <c r="A186" s="356"/>
      <c r="B186" s="2"/>
      <c r="C186" s="2"/>
      <c r="D186" s="2"/>
      <c r="E186" s="2"/>
      <c r="F186" s="2"/>
      <c r="G186" s="170"/>
      <c r="H186" s="170"/>
      <c r="I186" s="2"/>
      <c r="J186" s="2"/>
      <c r="K186" s="2"/>
      <c r="L186" s="2"/>
      <c r="M186" s="2"/>
      <c r="N186" s="2"/>
      <c r="O186" s="2"/>
      <c r="P186" s="2"/>
      <c r="Q186" s="2"/>
      <c r="R186" s="2"/>
      <c r="S186" s="353"/>
      <c r="T186" s="2"/>
    </row>
    <row r="187" spans="1:20" ht="12.75">
      <c r="A187" s="356"/>
      <c r="B187" s="2"/>
      <c r="C187" s="2"/>
      <c r="D187" s="2"/>
      <c r="E187" s="2"/>
      <c r="F187" s="2"/>
      <c r="G187" s="170"/>
      <c r="H187" s="170"/>
      <c r="I187" s="2"/>
      <c r="J187" s="2"/>
      <c r="K187" s="2"/>
      <c r="L187" s="2"/>
      <c r="M187" s="2"/>
      <c r="N187" s="2"/>
      <c r="O187" s="2"/>
      <c r="P187" s="2"/>
      <c r="Q187" s="2"/>
      <c r="R187" s="2"/>
      <c r="S187" s="353"/>
      <c r="T187" s="2"/>
    </row>
    <row r="188" spans="1:20" ht="12.75">
      <c r="A188" s="356"/>
      <c r="B188" s="2"/>
      <c r="C188" s="2"/>
      <c r="D188" s="2"/>
      <c r="E188" s="2"/>
      <c r="F188" s="2"/>
      <c r="G188" s="170"/>
      <c r="H188" s="170"/>
      <c r="I188" s="2"/>
      <c r="J188" s="2"/>
      <c r="K188" s="2"/>
      <c r="L188" s="2"/>
      <c r="M188" s="2"/>
      <c r="N188" s="2"/>
      <c r="O188" s="2"/>
      <c r="P188" s="2"/>
      <c r="Q188" s="2"/>
      <c r="R188" s="2"/>
      <c r="S188" s="353"/>
      <c r="T188" s="2"/>
    </row>
    <row r="189" spans="1:20" ht="12.75">
      <c r="A189" s="356"/>
      <c r="B189" s="2"/>
      <c r="C189" s="2"/>
      <c r="D189" s="2"/>
      <c r="E189" s="2"/>
      <c r="F189" s="2"/>
      <c r="G189" s="170"/>
      <c r="H189" s="170"/>
      <c r="I189" s="2"/>
      <c r="J189" s="2"/>
      <c r="K189" s="2"/>
      <c r="L189" s="2"/>
      <c r="M189" s="2"/>
      <c r="N189" s="2"/>
      <c r="O189" s="2"/>
      <c r="P189" s="2"/>
      <c r="Q189" s="2"/>
      <c r="R189" s="2"/>
      <c r="S189" s="353"/>
      <c r="T189" s="2"/>
    </row>
    <row r="190" spans="1:20" ht="12.75">
      <c r="A190" s="356"/>
      <c r="B190" s="2"/>
      <c r="C190" s="2"/>
      <c r="D190" s="2"/>
      <c r="E190" s="2"/>
      <c r="F190" s="2"/>
      <c r="G190" s="170"/>
      <c r="H190" s="170"/>
      <c r="I190" s="2"/>
      <c r="J190" s="2"/>
      <c r="K190" s="2"/>
      <c r="L190" s="2"/>
      <c r="M190" s="2"/>
      <c r="N190" s="2"/>
      <c r="O190" s="2"/>
      <c r="P190" s="2"/>
      <c r="Q190" s="2"/>
      <c r="R190" s="2"/>
      <c r="S190" s="353"/>
      <c r="T190" s="2"/>
    </row>
    <row r="191" spans="1:20" ht="12.75">
      <c r="A191" s="356"/>
      <c r="B191" s="2"/>
      <c r="C191" s="2"/>
      <c r="D191" s="2"/>
      <c r="E191" s="2"/>
      <c r="F191" s="2"/>
      <c r="G191" s="170"/>
      <c r="H191" s="170"/>
      <c r="I191" s="2"/>
      <c r="J191" s="2"/>
      <c r="K191" s="2"/>
      <c r="L191" s="2"/>
      <c r="M191" s="2"/>
      <c r="N191" s="2"/>
      <c r="O191" s="2"/>
      <c r="P191" s="2"/>
      <c r="Q191" s="2"/>
      <c r="R191" s="2"/>
      <c r="S191" s="353"/>
      <c r="T191" s="2"/>
    </row>
    <row r="192" spans="1:20" ht="12.75">
      <c r="A192" s="356"/>
      <c r="B192" s="2"/>
      <c r="C192" s="2"/>
      <c r="D192" s="2"/>
      <c r="E192" s="2"/>
      <c r="F192" s="2"/>
      <c r="G192" s="170"/>
      <c r="H192" s="170"/>
      <c r="I192" s="2"/>
      <c r="J192" s="2"/>
      <c r="K192" s="2"/>
      <c r="L192" s="2"/>
      <c r="M192" s="2"/>
      <c r="N192" s="2"/>
      <c r="O192" s="2"/>
      <c r="P192" s="2"/>
      <c r="Q192" s="2"/>
      <c r="R192" s="2"/>
      <c r="S192" s="353"/>
      <c r="T192" s="2"/>
    </row>
    <row r="193" spans="1:20" ht="12.75">
      <c r="A193" s="356"/>
      <c r="B193" s="2"/>
      <c r="C193" s="2"/>
      <c r="D193" s="2"/>
      <c r="E193" s="2"/>
      <c r="F193" s="2"/>
      <c r="G193" s="170"/>
      <c r="H193" s="170"/>
      <c r="I193" s="2"/>
      <c r="J193" s="2"/>
      <c r="K193" s="2"/>
      <c r="L193" s="2"/>
      <c r="M193" s="2"/>
      <c r="N193" s="2"/>
      <c r="O193" s="2"/>
      <c r="P193" s="2"/>
      <c r="Q193" s="2"/>
      <c r="R193" s="2"/>
      <c r="S193" s="353"/>
      <c r="T193" s="2"/>
    </row>
    <row r="194" spans="1:20" ht="12.75">
      <c r="A194" s="356"/>
      <c r="B194" s="2"/>
      <c r="C194" s="2"/>
      <c r="D194" s="2"/>
      <c r="E194" s="2"/>
      <c r="F194" s="2"/>
      <c r="G194" s="170"/>
      <c r="H194" s="170"/>
      <c r="I194" s="2"/>
      <c r="J194" s="2"/>
      <c r="K194" s="2"/>
      <c r="L194" s="2"/>
      <c r="M194" s="2"/>
      <c r="N194" s="2"/>
      <c r="O194" s="2"/>
      <c r="P194" s="2"/>
      <c r="Q194" s="2"/>
      <c r="R194" s="2"/>
      <c r="S194" s="353"/>
      <c r="T194" s="2"/>
    </row>
    <row r="195" spans="1:20" ht="12.75">
      <c r="A195" s="356"/>
      <c r="B195" s="2"/>
      <c r="C195" s="2"/>
      <c r="D195" s="2"/>
      <c r="E195" s="2"/>
      <c r="F195" s="2"/>
      <c r="G195" s="170"/>
      <c r="H195" s="170"/>
      <c r="I195" s="2"/>
      <c r="J195" s="2"/>
      <c r="K195" s="2"/>
      <c r="L195" s="2"/>
      <c r="M195" s="2"/>
      <c r="N195" s="2"/>
      <c r="O195" s="2"/>
      <c r="P195" s="2"/>
      <c r="Q195" s="2"/>
      <c r="R195" s="2"/>
      <c r="S195" s="353"/>
      <c r="T195" s="2"/>
    </row>
    <row r="196" spans="1:20" ht="12.75">
      <c r="A196" s="356"/>
      <c r="B196" s="2"/>
      <c r="C196" s="2"/>
      <c r="D196" s="2"/>
      <c r="E196" s="2"/>
      <c r="F196" s="2"/>
      <c r="G196" s="170"/>
      <c r="H196" s="170"/>
      <c r="I196" s="2"/>
      <c r="J196" s="2"/>
      <c r="K196" s="2"/>
      <c r="L196" s="2"/>
      <c r="M196" s="2"/>
      <c r="N196" s="2"/>
      <c r="O196" s="2"/>
      <c r="P196" s="2"/>
      <c r="Q196" s="2"/>
      <c r="R196" s="2"/>
      <c r="S196" s="353"/>
      <c r="T196" s="2"/>
    </row>
    <row r="197" spans="1:20" ht="12.75">
      <c r="A197" s="356"/>
      <c r="B197" s="2"/>
      <c r="C197" s="2"/>
      <c r="D197" s="2"/>
      <c r="E197" s="2"/>
      <c r="F197" s="2"/>
      <c r="G197" s="170"/>
      <c r="H197" s="170"/>
      <c r="I197" s="2"/>
      <c r="J197" s="2"/>
      <c r="K197" s="2"/>
      <c r="L197" s="2"/>
      <c r="M197" s="2"/>
      <c r="N197" s="2"/>
      <c r="O197" s="2"/>
      <c r="P197" s="2"/>
      <c r="Q197" s="2"/>
      <c r="R197" s="2"/>
      <c r="S197" s="353"/>
      <c r="T197" s="2"/>
    </row>
    <row r="198" spans="1:20" ht="12.75">
      <c r="A198" s="356"/>
      <c r="B198" s="2"/>
      <c r="C198" s="2"/>
      <c r="D198" s="2"/>
      <c r="E198" s="2"/>
      <c r="F198" s="2"/>
      <c r="G198" s="170"/>
      <c r="H198" s="170"/>
      <c r="I198" s="2"/>
      <c r="J198" s="2"/>
      <c r="K198" s="2"/>
      <c r="L198" s="2"/>
      <c r="M198" s="2"/>
      <c r="N198" s="2"/>
      <c r="O198" s="2"/>
      <c r="P198" s="2"/>
      <c r="Q198" s="2"/>
      <c r="R198" s="2"/>
      <c r="S198" s="353"/>
      <c r="T198" s="2"/>
    </row>
    <row r="199" spans="1:20" ht="12.75">
      <c r="A199" s="356"/>
      <c r="B199" s="2"/>
      <c r="C199" s="2"/>
      <c r="D199" s="2"/>
      <c r="E199" s="2"/>
      <c r="F199" s="2"/>
      <c r="G199" s="170"/>
      <c r="H199" s="170"/>
      <c r="I199" s="2"/>
      <c r="J199" s="2"/>
      <c r="K199" s="2"/>
      <c r="L199" s="2"/>
      <c r="M199" s="2"/>
      <c r="N199" s="2"/>
      <c r="O199" s="2"/>
      <c r="P199" s="2"/>
      <c r="Q199" s="2"/>
      <c r="R199" s="2"/>
      <c r="S199" s="353"/>
      <c r="T199" s="2"/>
    </row>
    <row r="200" spans="1:20" ht="12.75">
      <c r="A200" s="356"/>
      <c r="B200" s="2"/>
      <c r="C200" s="2"/>
      <c r="D200" s="2"/>
      <c r="E200" s="2"/>
      <c r="F200" s="2"/>
      <c r="G200" s="170"/>
      <c r="H200" s="170"/>
      <c r="I200" s="2"/>
      <c r="J200" s="2"/>
      <c r="K200" s="2"/>
      <c r="L200" s="2"/>
      <c r="M200" s="2"/>
      <c r="N200" s="2"/>
      <c r="O200" s="2"/>
      <c r="P200" s="2"/>
      <c r="Q200" s="2"/>
      <c r="R200" s="2"/>
      <c r="S200" s="353"/>
      <c r="T200" s="2"/>
    </row>
    <row r="201" spans="1:20" ht="12.75">
      <c r="A201" s="356"/>
      <c r="B201" s="2"/>
      <c r="C201" s="2"/>
      <c r="D201" s="2"/>
      <c r="E201" s="2"/>
      <c r="F201" s="2"/>
      <c r="G201" s="170"/>
      <c r="H201" s="170"/>
      <c r="I201" s="2"/>
      <c r="J201" s="2"/>
      <c r="K201" s="2"/>
      <c r="L201" s="2"/>
      <c r="M201" s="2"/>
      <c r="N201" s="2"/>
      <c r="O201" s="2"/>
      <c r="P201" s="2"/>
      <c r="Q201" s="2"/>
      <c r="R201" s="2"/>
      <c r="S201" s="353"/>
      <c r="T201" s="2"/>
    </row>
    <row r="202" spans="1:20" ht="12.75">
      <c r="A202" s="356"/>
      <c r="B202" s="2"/>
      <c r="C202" s="2"/>
      <c r="D202" s="2"/>
      <c r="E202" s="2"/>
      <c r="F202" s="2"/>
      <c r="G202" s="170"/>
      <c r="H202" s="170"/>
      <c r="I202" s="2"/>
      <c r="J202" s="2"/>
      <c r="K202" s="2"/>
      <c r="L202" s="2"/>
      <c r="M202" s="2"/>
      <c r="N202" s="2"/>
      <c r="O202" s="2"/>
      <c r="P202" s="2"/>
      <c r="Q202" s="2"/>
      <c r="R202" s="2"/>
      <c r="S202" s="353"/>
      <c r="T202" s="2"/>
    </row>
    <row r="203" spans="1:20" ht="12.75">
      <c r="A203" s="356"/>
      <c r="B203" s="2"/>
      <c r="C203" s="2"/>
      <c r="D203" s="2"/>
      <c r="E203" s="2"/>
      <c r="F203" s="2"/>
      <c r="G203" s="170"/>
      <c r="H203" s="170"/>
      <c r="I203" s="2"/>
      <c r="J203" s="2"/>
      <c r="K203" s="2"/>
      <c r="L203" s="2"/>
      <c r="M203" s="2"/>
      <c r="N203" s="2"/>
      <c r="O203" s="2"/>
      <c r="P203" s="2"/>
      <c r="Q203" s="2"/>
      <c r="R203" s="2"/>
      <c r="S203" s="353"/>
      <c r="T203" s="2"/>
    </row>
    <row r="204" spans="1:20" ht="12.75">
      <c r="A204" s="356"/>
      <c r="B204" s="2"/>
      <c r="C204" s="2"/>
      <c r="D204" s="2"/>
      <c r="E204" s="2"/>
      <c r="F204" s="2"/>
      <c r="G204" s="170"/>
      <c r="H204" s="170"/>
      <c r="I204" s="2"/>
      <c r="J204" s="2"/>
      <c r="K204" s="2"/>
      <c r="L204" s="2"/>
      <c r="M204" s="2"/>
      <c r="N204" s="2"/>
      <c r="O204" s="2"/>
      <c r="P204" s="2"/>
      <c r="Q204" s="2"/>
      <c r="R204" s="2"/>
      <c r="S204" s="353"/>
      <c r="T204" s="2"/>
    </row>
    <row r="205" spans="1:20" ht="12.75">
      <c r="A205" s="356"/>
      <c r="B205" s="2"/>
      <c r="C205" s="2"/>
      <c r="D205" s="2"/>
      <c r="E205" s="2"/>
      <c r="F205" s="2"/>
      <c r="G205" s="170"/>
      <c r="H205" s="170"/>
      <c r="I205" s="2"/>
      <c r="J205" s="2"/>
      <c r="K205" s="2"/>
      <c r="L205" s="2"/>
      <c r="M205" s="2"/>
      <c r="N205" s="2"/>
      <c r="O205" s="2"/>
      <c r="P205" s="2"/>
      <c r="Q205" s="2"/>
      <c r="R205" s="2"/>
      <c r="S205" s="353"/>
      <c r="T205" s="2"/>
    </row>
    <row r="206" spans="1:20" ht="12.75">
      <c r="A206" s="356"/>
      <c r="B206" s="2"/>
      <c r="C206" s="2"/>
      <c r="D206" s="2"/>
      <c r="E206" s="2"/>
      <c r="F206" s="2"/>
      <c r="G206" s="170"/>
      <c r="H206" s="170"/>
      <c r="I206" s="2"/>
      <c r="J206" s="2"/>
      <c r="K206" s="2"/>
      <c r="L206" s="2"/>
      <c r="M206" s="2"/>
      <c r="N206" s="2"/>
      <c r="O206" s="2"/>
      <c r="P206" s="2"/>
      <c r="Q206" s="2"/>
      <c r="R206" s="2"/>
      <c r="S206" s="353"/>
      <c r="T206" s="2"/>
    </row>
    <row r="207" spans="1:20" ht="12.75">
      <c r="A207" s="356"/>
      <c r="B207" s="2"/>
      <c r="C207" s="2"/>
      <c r="D207" s="2"/>
      <c r="E207" s="2"/>
      <c r="F207" s="2"/>
      <c r="G207" s="170"/>
      <c r="H207" s="170"/>
      <c r="I207" s="2"/>
      <c r="J207" s="2"/>
      <c r="K207" s="2"/>
      <c r="L207" s="2"/>
      <c r="M207" s="2"/>
      <c r="N207" s="2"/>
      <c r="O207" s="2"/>
      <c r="P207" s="2"/>
      <c r="Q207" s="2"/>
      <c r="R207" s="2"/>
      <c r="S207" s="353"/>
      <c r="T207" s="2"/>
    </row>
    <row r="208" spans="1:20" ht="12.75">
      <c r="A208" s="356"/>
      <c r="B208" s="2"/>
      <c r="C208" s="2"/>
      <c r="D208" s="2"/>
      <c r="E208" s="2"/>
      <c r="F208" s="2"/>
      <c r="G208" s="170"/>
      <c r="H208" s="170"/>
      <c r="I208" s="2"/>
      <c r="J208" s="2"/>
      <c r="K208" s="2"/>
      <c r="L208" s="2"/>
      <c r="M208" s="2"/>
      <c r="N208" s="2"/>
      <c r="O208" s="2"/>
      <c r="P208" s="2"/>
      <c r="Q208" s="2"/>
      <c r="R208" s="2"/>
      <c r="S208" s="353"/>
      <c r="T208" s="2"/>
    </row>
    <row r="209" spans="1:20" ht="12.75">
      <c r="A209" s="356"/>
      <c r="B209" s="2"/>
      <c r="C209" s="2"/>
      <c r="D209" s="2"/>
      <c r="E209" s="2"/>
      <c r="F209" s="2"/>
      <c r="G209" s="170"/>
      <c r="H209" s="170"/>
      <c r="I209" s="2"/>
      <c r="J209" s="2"/>
      <c r="K209" s="2"/>
      <c r="L209" s="2"/>
      <c r="M209" s="2"/>
      <c r="N209" s="2"/>
      <c r="O209" s="2"/>
      <c r="P209" s="2"/>
      <c r="Q209" s="2"/>
      <c r="R209" s="2"/>
      <c r="S209" s="353"/>
      <c r="T209" s="2"/>
    </row>
    <row r="210" spans="1:20" ht="12.75">
      <c r="A210" s="356"/>
      <c r="B210" s="2"/>
      <c r="C210" s="2"/>
      <c r="D210" s="2"/>
      <c r="E210" s="2"/>
      <c r="F210" s="2"/>
      <c r="G210" s="170"/>
      <c r="H210" s="170"/>
      <c r="I210" s="2"/>
      <c r="J210" s="2"/>
      <c r="K210" s="2"/>
      <c r="L210" s="2"/>
      <c r="M210" s="2"/>
      <c r="N210" s="2"/>
      <c r="O210" s="2"/>
      <c r="P210" s="2"/>
      <c r="Q210" s="2"/>
      <c r="R210" s="2"/>
      <c r="S210" s="353"/>
      <c r="T210" s="2"/>
    </row>
    <row r="211" spans="1:20" ht="12.75">
      <c r="A211" s="356"/>
      <c r="B211" s="2"/>
      <c r="C211" s="2"/>
      <c r="D211" s="2"/>
      <c r="E211" s="2"/>
      <c r="F211" s="2"/>
      <c r="G211" s="170"/>
      <c r="H211" s="170"/>
      <c r="I211" s="2"/>
      <c r="J211" s="2"/>
      <c r="K211" s="2"/>
      <c r="L211" s="2"/>
      <c r="M211" s="2"/>
      <c r="N211" s="2"/>
      <c r="O211" s="2"/>
      <c r="P211" s="2"/>
      <c r="Q211" s="2"/>
      <c r="R211" s="2"/>
      <c r="S211" s="353"/>
      <c r="T211" s="2"/>
    </row>
    <row r="212" spans="1:20" ht="12.75">
      <c r="A212" s="356"/>
      <c r="B212" s="2"/>
      <c r="C212" s="2"/>
      <c r="D212" s="2"/>
      <c r="E212" s="2"/>
      <c r="F212" s="2"/>
      <c r="G212" s="170"/>
      <c r="H212" s="170"/>
      <c r="I212" s="2"/>
      <c r="J212" s="2"/>
      <c r="K212" s="2"/>
      <c r="L212" s="2"/>
      <c r="M212" s="2"/>
      <c r="N212" s="2"/>
      <c r="O212" s="2"/>
      <c r="P212" s="2"/>
      <c r="Q212" s="2"/>
      <c r="R212" s="2"/>
      <c r="S212" s="353"/>
      <c r="T212" s="2"/>
    </row>
    <row r="213" spans="1:20" ht="12.75">
      <c r="A213" s="356"/>
      <c r="B213" s="2"/>
      <c r="C213" s="2"/>
      <c r="D213" s="2"/>
      <c r="E213" s="2"/>
      <c r="F213" s="2"/>
      <c r="G213" s="170"/>
      <c r="H213" s="170"/>
      <c r="I213" s="2"/>
      <c r="J213" s="2"/>
      <c r="K213" s="2"/>
      <c r="L213" s="2"/>
      <c r="M213" s="2"/>
      <c r="N213" s="2"/>
      <c r="O213" s="2"/>
      <c r="P213" s="2"/>
      <c r="Q213" s="2"/>
      <c r="R213" s="2"/>
      <c r="S213" s="353"/>
      <c r="T213" s="2"/>
    </row>
    <row r="214" spans="1:20" ht="12.75">
      <c r="A214" s="356"/>
      <c r="B214" s="2"/>
      <c r="C214" s="2"/>
      <c r="D214" s="2"/>
      <c r="E214" s="2"/>
      <c r="F214" s="2"/>
      <c r="G214" s="170"/>
      <c r="H214" s="170"/>
      <c r="I214" s="2"/>
      <c r="J214" s="2"/>
      <c r="K214" s="2"/>
      <c r="L214" s="2"/>
      <c r="M214" s="2"/>
      <c r="N214" s="2"/>
      <c r="O214" s="2"/>
      <c r="P214" s="2"/>
      <c r="Q214" s="2"/>
      <c r="R214" s="2"/>
      <c r="S214" s="353"/>
      <c r="T214" s="2"/>
    </row>
    <row r="215" spans="1:20" ht="12.75">
      <c r="A215" s="356"/>
      <c r="B215" s="2"/>
      <c r="C215" s="2"/>
      <c r="D215" s="2"/>
      <c r="E215" s="2"/>
      <c r="F215" s="2"/>
      <c r="G215" s="170"/>
      <c r="H215" s="170"/>
      <c r="I215" s="2"/>
      <c r="J215" s="2"/>
      <c r="K215" s="2"/>
      <c r="L215" s="2"/>
      <c r="M215" s="2"/>
      <c r="N215" s="2"/>
      <c r="O215" s="2"/>
      <c r="P215" s="2"/>
      <c r="Q215" s="2"/>
      <c r="R215" s="2"/>
      <c r="S215" s="353"/>
      <c r="T215" s="2"/>
    </row>
    <row r="216" spans="1:20" ht="12.75">
      <c r="A216" s="356"/>
      <c r="B216" s="2"/>
      <c r="C216" s="2"/>
      <c r="D216" s="2"/>
      <c r="E216" s="2"/>
      <c r="F216" s="2"/>
      <c r="G216" s="170"/>
      <c r="H216" s="170"/>
      <c r="I216" s="2"/>
      <c r="J216" s="2"/>
      <c r="K216" s="2"/>
      <c r="L216" s="2"/>
      <c r="M216" s="2"/>
      <c r="N216" s="2"/>
      <c r="O216" s="2"/>
      <c r="P216" s="2"/>
      <c r="Q216" s="2"/>
      <c r="R216" s="2"/>
      <c r="S216" s="353"/>
      <c r="T216" s="2"/>
    </row>
    <row r="217" spans="1:20" ht="12.75">
      <c r="A217" s="356"/>
      <c r="B217" s="2"/>
      <c r="C217" s="2"/>
      <c r="D217" s="2"/>
      <c r="E217" s="2"/>
      <c r="F217" s="2"/>
      <c r="G217" s="170"/>
      <c r="H217" s="170"/>
      <c r="I217" s="2"/>
      <c r="J217" s="2"/>
      <c r="K217" s="2"/>
      <c r="L217" s="2"/>
      <c r="M217" s="2"/>
      <c r="N217" s="2"/>
      <c r="O217" s="2"/>
      <c r="P217" s="2"/>
      <c r="Q217" s="2"/>
      <c r="R217" s="2"/>
      <c r="S217" s="353"/>
      <c r="T217" s="2"/>
    </row>
    <row r="218" spans="1:20" ht="12.75">
      <c r="A218" s="356"/>
      <c r="B218" s="2"/>
      <c r="C218" s="2"/>
      <c r="D218" s="2"/>
      <c r="E218" s="2"/>
      <c r="F218" s="2"/>
      <c r="G218" s="170"/>
      <c r="H218" s="170"/>
      <c r="I218" s="2"/>
      <c r="J218" s="2"/>
      <c r="K218" s="2"/>
      <c r="L218" s="2"/>
      <c r="M218" s="2"/>
      <c r="N218" s="2"/>
      <c r="O218" s="2"/>
      <c r="P218" s="2"/>
      <c r="Q218" s="2"/>
      <c r="R218" s="2"/>
      <c r="S218" s="353"/>
      <c r="T218" s="2"/>
    </row>
    <row r="219" spans="1:20" ht="12.75">
      <c r="A219" s="356"/>
      <c r="B219" s="2"/>
      <c r="C219" s="2"/>
      <c r="D219" s="2"/>
      <c r="E219" s="2"/>
      <c r="F219" s="2"/>
      <c r="G219" s="170"/>
      <c r="H219" s="170"/>
      <c r="I219" s="2"/>
      <c r="J219" s="2"/>
      <c r="K219" s="2"/>
      <c r="L219" s="2"/>
      <c r="M219" s="2"/>
      <c r="N219" s="2"/>
      <c r="O219" s="2"/>
      <c r="P219" s="2"/>
      <c r="Q219" s="2"/>
      <c r="R219" s="2"/>
      <c r="S219" s="353"/>
      <c r="T219" s="2"/>
    </row>
    <row r="220" spans="1:20" ht="12.75">
      <c r="A220" s="356"/>
      <c r="B220" s="2"/>
      <c r="C220" s="2"/>
      <c r="D220" s="2"/>
      <c r="E220" s="2"/>
      <c r="F220" s="2"/>
      <c r="G220" s="170"/>
      <c r="H220" s="170"/>
      <c r="I220" s="2"/>
      <c r="J220" s="2"/>
      <c r="K220" s="2"/>
      <c r="L220" s="2"/>
      <c r="M220" s="2"/>
      <c r="N220" s="2"/>
      <c r="O220" s="2"/>
      <c r="P220" s="2"/>
      <c r="Q220" s="2"/>
      <c r="R220" s="2"/>
      <c r="S220" s="353"/>
      <c r="T220" s="2"/>
    </row>
    <row r="221" spans="1:20" ht="12.75">
      <c r="A221" s="356"/>
      <c r="B221" s="2"/>
      <c r="C221" s="2"/>
      <c r="D221" s="2"/>
      <c r="E221" s="2"/>
      <c r="F221" s="2"/>
      <c r="G221" s="170"/>
      <c r="H221" s="170"/>
      <c r="I221" s="2"/>
      <c r="J221" s="2"/>
      <c r="K221" s="2"/>
      <c r="L221" s="2"/>
      <c r="M221" s="2"/>
      <c r="N221" s="2"/>
      <c r="O221" s="2"/>
      <c r="P221" s="2"/>
      <c r="Q221" s="2"/>
      <c r="R221" s="2"/>
      <c r="S221" s="353"/>
      <c r="T221" s="2"/>
    </row>
    <row r="222" spans="1:20" ht="12.75">
      <c r="A222" s="356"/>
      <c r="B222" s="2"/>
      <c r="C222" s="2"/>
      <c r="D222" s="2"/>
      <c r="E222" s="2"/>
      <c r="F222" s="2"/>
      <c r="G222" s="170"/>
      <c r="H222" s="170"/>
      <c r="I222" s="2"/>
      <c r="J222" s="2"/>
      <c r="K222" s="2"/>
      <c r="L222" s="2"/>
      <c r="M222" s="2"/>
      <c r="N222" s="2"/>
      <c r="O222" s="2"/>
      <c r="P222" s="2"/>
      <c r="Q222" s="2"/>
      <c r="R222" s="2"/>
      <c r="S222" s="353"/>
      <c r="T222" s="2"/>
    </row>
    <row r="223" spans="1:20" ht="12.75">
      <c r="A223" s="356"/>
      <c r="B223" s="2"/>
      <c r="C223" s="2"/>
      <c r="D223" s="2"/>
      <c r="E223" s="2"/>
      <c r="F223" s="2"/>
      <c r="G223" s="170"/>
      <c r="H223" s="170"/>
      <c r="I223" s="2"/>
      <c r="J223" s="2"/>
      <c r="K223" s="2"/>
      <c r="L223" s="2"/>
      <c r="M223" s="2"/>
      <c r="N223" s="2"/>
      <c r="O223" s="2"/>
      <c r="P223" s="2"/>
      <c r="Q223" s="2"/>
      <c r="R223" s="2"/>
      <c r="S223" s="353"/>
      <c r="T223" s="2"/>
    </row>
    <row r="224" spans="1:20" ht="12.75">
      <c r="A224" s="356"/>
      <c r="B224" s="2"/>
      <c r="C224" s="2"/>
      <c r="D224" s="2"/>
      <c r="E224" s="2"/>
      <c r="F224" s="2"/>
      <c r="G224" s="170"/>
      <c r="H224" s="170"/>
      <c r="I224" s="2"/>
      <c r="J224" s="2"/>
      <c r="K224" s="2"/>
      <c r="L224" s="2"/>
      <c r="M224" s="2"/>
      <c r="N224" s="2"/>
      <c r="O224" s="2"/>
      <c r="P224" s="2"/>
      <c r="Q224" s="2"/>
      <c r="R224" s="2"/>
      <c r="S224" s="353"/>
      <c r="T224" s="2"/>
    </row>
    <row r="225" spans="1:20" ht="12.75">
      <c r="A225" s="356"/>
      <c r="B225" s="2"/>
      <c r="C225" s="2"/>
      <c r="D225" s="2"/>
      <c r="E225" s="2"/>
      <c r="F225" s="2"/>
      <c r="G225" s="170"/>
      <c r="H225" s="170"/>
      <c r="I225" s="2"/>
      <c r="J225" s="2"/>
      <c r="K225" s="2"/>
      <c r="L225" s="2"/>
      <c r="M225" s="2"/>
      <c r="N225" s="2"/>
      <c r="O225" s="2"/>
      <c r="P225" s="2"/>
      <c r="Q225" s="2"/>
      <c r="R225" s="2"/>
      <c r="S225" s="353"/>
      <c r="T225" s="2"/>
    </row>
    <row r="226" spans="1:20" ht="12.75">
      <c r="A226" s="356"/>
      <c r="B226" s="2"/>
      <c r="C226" s="2"/>
      <c r="D226" s="2"/>
      <c r="E226" s="2"/>
      <c r="F226" s="2"/>
      <c r="G226" s="170"/>
      <c r="H226" s="170"/>
      <c r="I226" s="2"/>
      <c r="J226" s="2"/>
      <c r="K226" s="2"/>
      <c r="L226" s="2"/>
      <c r="M226" s="2"/>
      <c r="N226" s="2"/>
      <c r="O226" s="2"/>
      <c r="P226" s="2"/>
      <c r="Q226" s="2"/>
      <c r="R226" s="2"/>
      <c r="S226" s="353"/>
      <c r="T226" s="2"/>
    </row>
    <row r="227" spans="1:20" ht="12.75">
      <c r="A227" s="356"/>
      <c r="B227" s="2"/>
      <c r="C227" s="2"/>
      <c r="D227" s="2"/>
      <c r="E227" s="2"/>
      <c r="F227" s="2"/>
      <c r="G227" s="170"/>
      <c r="H227" s="170"/>
      <c r="I227" s="2"/>
      <c r="J227" s="2"/>
      <c r="K227" s="2"/>
      <c r="L227" s="2"/>
      <c r="M227" s="2"/>
      <c r="N227" s="2"/>
      <c r="O227" s="2"/>
      <c r="P227" s="2"/>
      <c r="Q227" s="2"/>
      <c r="R227" s="2"/>
      <c r="S227" s="353"/>
      <c r="T227" s="2"/>
    </row>
    <row r="228" spans="1:20" ht="12.75">
      <c r="A228" s="356"/>
      <c r="B228" s="2"/>
      <c r="C228" s="2"/>
      <c r="D228" s="2"/>
      <c r="E228" s="2"/>
      <c r="F228" s="2"/>
      <c r="G228" s="170"/>
      <c r="H228" s="170"/>
      <c r="I228" s="2"/>
      <c r="J228" s="2"/>
      <c r="K228" s="2"/>
      <c r="L228" s="2"/>
      <c r="M228" s="2"/>
      <c r="N228" s="2"/>
      <c r="O228" s="2"/>
      <c r="P228" s="2"/>
      <c r="Q228" s="2"/>
      <c r="R228" s="2"/>
      <c r="S228" s="353"/>
      <c r="T228" s="2"/>
    </row>
    <row r="229" spans="1:20" ht="12.75">
      <c r="A229" s="356"/>
      <c r="B229" s="2"/>
      <c r="C229" s="2"/>
      <c r="D229" s="2"/>
      <c r="E229" s="2"/>
      <c r="F229" s="2"/>
      <c r="G229" s="170"/>
      <c r="H229" s="170"/>
      <c r="I229" s="2"/>
      <c r="J229" s="2"/>
      <c r="K229" s="2"/>
      <c r="L229" s="2"/>
      <c r="M229" s="2"/>
      <c r="N229" s="2"/>
      <c r="O229" s="2"/>
      <c r="P229" s="2"/>
      <c r="Q229" s="2"/>
      <c r="R229" s="2"/>
      <c r="S229" s="353"/>
      <c r="T229" s="2"/>
    </row>
    <row r="230" spans="1:20" ht="12.75">
      <c r="A230" s="356"/>
      <c r="B230" s="2"/>
      <c r="C230" s="2"/>
      <c r="D230" s="2"/>
      <c r="E230" s="2"/>
      <c r="F230" s="2"/>
      <c r="G230" s="170"/>
      <c r="H230" s="170"/>
      <c r="I230" s="2"/>
      <c r="J230" s="2"/>
      <c r="K230" s="2"/>
      <c r="L230" s="2"/>
      <c r="M230" s="2"/>
      <c r="N230" s="2"/>
      <c r="O230" s="2"/>
      <c r="P230" s="2"/>
      <c r="Q230" s="2"/>
      <c r="R230" s="2"/>
      <c r="S230" s="353"/>
      <c r="T230" s="2"/>
    </row>
    <row r="231" spans="1:20" ht="12.75">
      <c r="A231" s="356"/>
      <c r="B231" s="2"/>
      <c r="C231" s="2"/>
      <c r="D231" s="2"/>
      <c r="E231" s="2"/>
      <c r="F231" s="2"/>
      <c r="G231" s="170"/>
      <c r="H231" s="170"/>
      <c r="I231" s="2"/>
      <c r="J231" s="2"/>
      <c r="K231" s="2"/>
      <c r="L231" s="2"/>
      <c r="M231" s="2"/>
      <c r="N231" s="2"/>
      <c r="O231" s="2"/>
      <c r="P231" s="2"/>
      <c r="Q231" s="2"/>
      <c r="R231" s="2"/>
      <c r="S231" s="353"/>
      <c r="T231" s="2"/>
    </row>
    <row r="232" spans="1:20" ht="12.75">
      <c r="A232" s="356"/>
      <c r="B232" s="2"/>
      <c r="C232" s="2"/>
      <c r="D232" s="2"/>
      <c r="E232" s="2"/>
      <c r="F232" s="2"/>
      <c r="G232" s="170"/>
      <c r="H232" s="170"/>
      <c r="I232" s="2"/>
      <c r="J232" s="2"/>
      <c r="K232" s="2"/>
      <c r="L232" s="2"/>
      <c r="M232" s="2"/>
      <c r="N232" s="2"/>
      <c r="O232" s="2"/>
      <c r="P232" s="2"/>
      <c r="Q232" s="2"/>
      <c r="R232" s="2"/>
      <c r="S232" s="353"/>
      <c r="T232" s="2"/>
    </row>
    <row r="233" spans="1:20" ht="12.75">
      <c r="A233" s="356"/>
      <c r="B233" s="2"/>
      <c r="C233" s="2"/>
      <c r="D233" s="2"/>
      <c r="E233" s="2"/>
      <c r="F233" s="2"/>
      <c r="G233" s="170"/>
      <c r="H233" s="170"/>
      <c r="I233" s="2"/>
      <c r="J233" s="2"/>
      <c r="K233" s="2"/>
      <c r="L233" s="2"/>
      <c r="M233" s="2"/>
      <c r="N233" s="2"/>
      <c r="O233" s="2"/>
      <c r="P233" s="2"/>
      <c r="Q233" s="2"/>
      <c r="R233" s="2"/>
      <c r="S233" s="353"/>
      <c r="T233" s="2"/>
    </row>
    <row r="234" spans="1:20" ht="12.75">
      <c r="A234" s="356"/>
      <c r="B234" s="2"/>
      <c r="C234" s="2"/>
      <c r="D234" s="2"/>
      <c r="E234" s="2"/>
      <c r="F234" s="2"/>
      <c r="G234" s="170"/>
      <c r="H234" s="170"/>
      <c r="I234" s="2"/>
      <c r="J234" s="2"/>
      <c r="K234" s="2"/>
      <c r="L234" s="2"/>
      <c r="M234" s="2"/>
      <c r="N234" s="2"/>
      <c r="O234" s="2"/>
      <c r="P234" s="2"/>
      <c r="Q234" s="2"/>
      <c r="R234" s="2"/>
      <c r="S234" s="353"/>
      <c r="T234" s="2"/>
    </row>
    <row r="235" spans="1:20" ht="12.75">
      <c r="A235" s="356"/>
      <c r="B235" s="2"/>
      <c r="C235" s="2"/>
      <c r="D235" s="2"/>
      <c r="E235" s="2"/>
      <c r="F235" s="2"/>
      <c r="G235" s="170"/>
      <c r="H235" s="170"/>
      <c r="I235" s="2"/>
      <c r="J235" s="2"/>
      <c r="K235" s="2"/>
      <c r="L235" s="2"/>
      <c r="M235" s="2"/>
      <c r="N235" s="2"/>
      <c r="O235" s="2"/>
      <c r="P235" s="2"/>
      <c r="Q235" s="2"/>
      <c r="R235" s="2"/>
      <c r="S235" s="353"/>
      <c r="T235" s="2"/>
    </row>
    <row r="236" spans="1:20" ht="12.75">
      <c r="A236" s="356"/>
      <c r="B236" s="2"/>
      <c r="C236" s="2"/>
      <c r="D236" s="2"/>
      <c r="E236" s="2"/>
      <c r="F236" s="2"/>
      <c r="G236" s="170"/>
      <c r="H236" s="170"/>
      <c r="I236" s="2"/>
      <c r="J236" s="2"/>
      <c r="K236" s="2"/>
      <c r="L236" s="2"/>
      <c r="M236" s="2"/>
      <c r="N236" s="2"/>
      <c r="O236" s="2"/>
      <c r="P236" s="2"/>
      <c r="Q236" s="2"/>
      <c r="R236" s="2"/>
      <c r="S236" s="353"/>
      <c r="T236" s="2"/>
    </row>
    <row r="237" spans="1:20" ht="12.75">
      <c r="A237" s="356"/>
      <c r="B237" s="2"/>
      <c r="C237" s="2"/>
      <c r="D237" s="2"/>
      <c r="E237" s="2"/>
      <c r="F237" s="2"/>
      <c r="G237" s="170"/>
      <c r="H237" s="170"/>
      <c r="I237" s="2"/>
      <c r="J237" s="2"/>
      <c r="K237" s="2"/>
      <c r="L237" s="2"/>
      <c r="M237" s="2"/>
      <c r="N237" s="2"/>
      <c r="O237" s="2"/>
      <c r="P237" s="2"/>
      <c r="Q237" s="2"/>
      <c r="R237" s="2"/>
      <c r="S237" s="353"/>
      <c r="T237" s="2"/>
    </row>
    <row r="238" spans="1:20" ht="12.75">
      <c r="A238" s="356"/>
      <c r="B238" s="2"/>
      <c r="C238" s="2"/>
      <c r="D238" s="2"/>
      <c r="E238" s="2"/>
      <c r="F238" s="2"/>
      <c r="G238" s="170"/>
      <c r="H238" s="170"/>
      <c r="I238" s="2"/>
      <c r="J238" s="2"/>
      <c r="K238" s="2"/>
      <c r="L238" s="2"/>
      <c r="M238" s="2"/>
      <c r="N238" s="2"/>
      <c r="O238" s="2"/>
      <c r="P238" s="2"/>
      <c r="Q238" s="2"/>
      <c r="R238" s="2"/>
      <c r="S238" s="353"/>
      <c r="T238" s="2"/>
    </row>
    <row r="239" spans="1:20" ht="12.75">
      <c r="A239" s="356"/>
      <c r="B239" s="2"/>
      <c r="C239" s="2"/>
      <c r="D239" s="2"/>
      <c r="E239" s="2"/>
      <c r="F239" s="2"/>
      <c r="G239" s="170"/>
      <c r="H239" s="170"/>
      <c r="I239" s="2"/>
      <c r="J239" s="2"/>
      <c r="K239" s="2"/>
      <c r="L239" s="2"/>
      <c r="M239" s="2"/>
      <c r="N239" s="2"/>
      <c r="O239" s="2"/>
      <c r="P239" s="2"/>
      <c r="Q239" s="2"/>
      <c r="R239" s="2"/>
      <c r="S239" s="353"/>
      <c r="T239" s="2"/>
    </row>
    <row r="240" spans="1:20" ht="12.75">
      <c r="A240" s="356"/>
      <c r="B240" s="2"/>
      <c r="C240" s="2"/>
      <c r="D240" s="2"/>
      <c r="E240" s="2"/>
      <c r="F240" s="2"/>
      <c r="G240" s="170"/>
      <c r="H240" s="170"/>
      <c r="I240" s="2"/>
      <c r="J240" s="2"/>
      <c r="K240" s="2"/>
      <c r="L240" s="2"/>
      <c r="M240" s="2"/>
      <c r="N240" s="2"/>
      <c r="O240" s="2"/>
      <c r="P240" s="2"/>
      <c r="Q240" s="2"/>
      <c r="R240" s="2"/>
      <c r="S240" s="353"/>
      <c r="T240" s="2"/>
    </row>
    <row r="241" spans="1:20" ht="12.75">
      <c r="A241" s="356"/>
      <c r="B241" s="2"/>
      <c r="C241" s="2"/>
      <c r="D241" s="2"/>
      <c r="E241" s="2"/>
      <c r="F241" s="2"/>
      <c r="G241" s="170"/>
      <c r="H241" s="170"/>
      <c r="I241" s="2"/>
      <c r="J241" s="2"/>
      <c r="K241" s="2"/>
      <c r="L241" s="2"/>
      <c r="M241" s="2"/>
      <c r="N241" s="2"/>
      <c r="O241" s="2"/>
      <c r="P241" s="2"/>
      <c r="Q241" s="2"/>
      <c r="R241" s="2"/>
      <c r="S241" s="353"/>
      <c r="T241" s="2"/>
    </row>
    <row r="242" spans="1:20" ht="12.75">
      <c r="A242" s="356"/>
      <c r="B242" s="2"/>
      <c r="C242" s="2"/>
      <c r="D242" s="2"/>
      <c r="E242" s="2"/>
      <c r="F242" s="2"/>
      <c r="G242" s="170"/>
      <c r="H242" s="170"/>
      <c r="I242" s="2"/>
      <c r="J242" s="2"/>
      <c r="K242" s="2"/>
      <c r="L242" s="2"/>
      <c r="M242" s="2"/>
      <c r="N242" s="2"/>
      <c r="O242" s="2"/>
      <c r="P242" s="2"/>
      <c r="Q242" s="2"/>
      <c r="R242" s="2"/>
      <c r="S242" s="353"/>
      <c r="T242" s="2"/>
    </row>
    <row r="243" spans="1:20" ht="12.75">
      <c r="A243" s="356"/>
      <c r="B243" s="2"/>
      <c r="C243" s="2"/>
      <c r="D243" s="2"/>
      <c r="E243" s="2"/>
      <c r="F243" s="2"/>
      <c r="G243" s="170"/>
      <c r="H243" s="170"/>
      <c r="I243" s="2"/>
      <c r="J243" s="2"/>
      <c r="K243" s="2"/>
      <c r="L243" s="2"/>
      <c r="M243" s="2"/>
      <c r="N243" s="2"/>
      <c r="O243" s="2"/>
      <c r="P243" s="2"/>
      <c r="Q243" s="2"/>
      <c r="R243" s="2"/>
      <c r="S243" s="353"/>
      <c r="T243" s="2"/>
    </row>
    <row r="244" spans="1:20" ht="12.75">
      <c r="A244" s="356"/>
      <c r="B244" s="2"/>
      <c r="C244" s="2"/>
      <c r="D244" s="2"/>
      <c r="E244" s="2"/>
      <c r="F244" s="2"/>
      <c r="G244" s="170"/>
      <c r="H244" s="170"/>
      <c r="I244" s="2"/>
      <c r="J244" s="2"/>
      <c r="K244" s="2"/>
      <c r="L244" s="2"/>
      <c r="M244" s="2"/>
      <c r="N244" s="2"/>
      <c r="O244" s="2"/>
      <c r="P244" s="2"/>
      <c r="Q244" s="2"/>
      <c r="R244" s="2"/>
      <c r="S244" s="353"/>
      <c r="T244" s="2"/>
    </row>
    <row r="245" spans="1:20" ht="12.75">
      <c r="A245" s="356"/>
      <c r="B245" s="2"/>
      <c r="C245" s="2"/>
      <c r="D245" s="2"/>
      <c r="E245" s="2"/>
      <c r="F245" s="2"/>
      <c r="G245" s="170"/>
      <c r="H245" s="170"/>
      <c r="I245" s="2"/>
      <c r="J245" s="2"/>
      <c r="K245" s="2"/>
      <c r="L245" s="2"/>
      <c r="M245" s="2"/>
      <c r="N245" s="2"/>
      <c r="O245" s="2"/>
      <c r="P245" s="2"/>
      <c r="Q245" s="2"/>
      <c r="R245" s="2"/>
      <c r="S245" s="353"/>
      <c r="T245" s="2"/>
    </row>
    <row r="246" spans="1:20" ht="12.75">
      <c r="A246" s="356"/>
      <c r="B246" s="2"/>
      <c r="C246" s="2"/>
      <c r="D246" s="2"/>
      <c r="E246" s="2"/>
      <c r="F246" s="2"/>
      <c r="G246" s="170"/>
      <c r="H246" s="170"/>
      <c r="I246" s="2"/>
      <c r="J246" s="2"/>
      <c r="K246" s="2"/>
      <c r="L246" s="2"/>
      <c r="M246" s="2"/>
      <c r="N246" s="2"/>
      <c r="O246" s="2"/>
      <c r="P246" s="2"/>
      <c r="Q246" s="2"/>
      <c r="R246" s="2"/>
      <c r="S246" s="353"/>
      <c r="T246" s="2"/>
    </row>
    <row r="247" spans="1:20" ht="12.75">
      <c r="A247" s="356"/>
      <c r="B247" s="2"/>
      <c r="C247" s="2"/>
      <c r="D247" s="2"/>
      <c r="E247" s="2"/>
      <c r="F247" s="2"/>
      <c r="G247" s="170"/>
      <c r="H247" s="170"/>
      <c r="I247" s="2"/>
      <c r="J247" s="2"/>
      <c r="K247" s="2"/>
      <c r="L247" s="2"/>
      <c r="M247" s="2"/>
      <c r="N247" s="2"/>
      <c r="O247" s="2"/>
      <c r="P247" s="2"/>
      <c r="Q247" s="2"/>
      <c r="R247" s="2"/>
      <c r="S247" s="353"/>
      <c r="T247" s="2"/>
    </row>
    <row r="248" spans="1:20" ht="12.75">
      <c r="A248" s="356"/>
      <c r="B248" s="2"/>
      <c r="C248" s="2"/>
      <c r="D248" s="2"/>
      <c r="E248" s="2"/>
      <c r="F248" s="2"/>
      <c r="G248" s="170"/>
      <c r="H248" s="170"/>
      <c r="I248" s="2"/>
      <c r="J248" s="2"/>
      <c r="K248" s="2"/>
      <c r="L248" s="2"/>
      <c r="M248" s="2"/>
      <c r="N248" s="2"/>
      <c r="O248" s="2"/>
      <c r="P248" s="2"/>
      <c r="Q248" s="2"/>
      <c r="R248" s="2"/>
      <c r="S248" s="353"/>
      <c r="T248" s="2"/>
    </row>
    <row r="249" spans="1:20" ht="12.75">
      <c r="A249" s="356"/>
      <c r="B249" s="2"/>
      <c r="C249" s="2"/>
      <c r="D249" s="2"/>
      <c r="E249" s="2"/>
      <c r="F249" s="2"/>
      <c r="G249" s="170"/>
      <c r="H249" s="170"/>
      <c r="I249" s="2"/>
      <c r="J249" s="2"/>
      <c r="K249" s="2"/>
      <c r="L249" s="2"/>
      <c r="M249" s="2"/>
      <c r="N249" s="2"/>
      <c r="O249" s="2"/>
      <c r="P249" s="2"/>
      <c r="Q249" s="2"/>
      <c r="R249" s="2"/>
      <c r="S249" s="353"/>
      <c r="T249" s="2"/>
    </row>
    <row r="250" spans="1:20" ht="12.75">
      <c r="A250" s="356"/>
      <c r="B250" s="2"/>
      <c r="C250" s="2"/>
      <c r="D250" s="2"/>
      <c r="E250" s="2"/>
      <c r="F250" s="2"/>
      <c r="G250" s="170"/>
      <c r="H250" s="170"/>
      <c r="I250" s="2"/>
      <c r="J250" s="2"/>
      <c r="K250" s="2"/>
      <c r="L250" s="2"/>
      <c r="M250" s="2"/>
      <c r="N250" s="2"/>
      <c r="O250" s="2"/>
      <c r="P250" s="2"/>
      <c r="Q250" s="2"/>
      <c r="R250" s="2"/>
      <c r="S250" s="353"/>
      <c r="T250" s="2"/>
    </row>
    <row r="251" spans="1:20" ht="12.75">
      <c r="A251" s="356"/>
      <c r="B251" s="2"/>
      <c r="C251" s="2"/>
      <c r="D251" s="2"/>
      <c r="E251" s="2"/>
      <c r="F251" s="2"/>
      <c r="G251" s="170"/>
      <c r="H251" s="170"/>
      <c r="I251" s="2"/>
      <c r="J251" s="2"/>
      <c r="K251" s="2"/>
      <c r="L251" s="2"/>
      <c r="M251" s="2"/>
      <c r="N251" s="2"/>
      <c r="O251" s="2"/>
      <c r="P251" s="2"/>
      <c r="Q251" s="2"/>
      <c r="R251" s="2"/>
      <c r="S251" s="353"/>
      <c r="T251" s="2"/>
    </row>
    <row r="252" spans="1:20" ht="12.75">
      <c r="A252" s="356"/>
      <c r="B252" s="2"/>
      <c r="C252" s="2"/>
      <c r="D252" s="2"/>
      <c r="E252" s="2"/>
      <c r="F252" s="2"/>
      <c r="G252" s="170"/>
      <c r="H252" s="170"/>
      <c r="I252" s="2"/>
      <c r="J252" s="2"/>
      <c r="K252" s="2"/>
      <c r="L252" s="2"/>
      <c r="M252" s="2"/>
      <c r="N252" s="2"/>
      <c r="O252" s="2"/>
      <c r="P252" s="2"/>
      <c r="Q252" s="2"/>
      <c r="R252" s="2"/>
      <c r="S252" s="353"/>
      <c r="T252" s="2"/>
    </row>
    <row r="253" spans="1:20" ht="12.75">
      <c r="A253" s="356"/>
      <c r="B253" s="2"/>
      <c r="C253" s="2"/>
      <c r="D253" s="2"/>
      <c r="E253" s="2"/>
      <c r="F253" s="2"/>
      <c r="G253" s="170"/>
      <c r="H253" s="170"/>
      <c r="I253" s="2"/>
      <c r="J253" s="2"/>
      <c r="K253" s="2"/>
      <c r="L253" s="2"/>
      <c r="M253" s="2"/>
      <c r="N253" s="2"/>
      <c r="O253" s="2"/>
      <c r="P253" s="2"/>
      <c r="Q253" s="2"/>
      <c r="R253" s="2"/>
      <c r="S253" s="353"/>
      <c r="T253" s="2"/>
    </row>
    <row r="254" spans="1:20" ht="12.75">
      <c r="A254" s="356"/>
      <c r="B254" s="2"/>
      <c r="C254" s="2"/>
      <c r="D254" s="2"/>
      <c r="E254" s="2"/>
      <c r="F254" s="2"/>
      <c r="G254" s="170"/>
      <c r="H254" s="170"/>
      <c r="I254" s="2"/>
      <c r="J254" s="2"/>
      <c r="K254" s="2"/>
      <c r="L254" s="2"/>
      <c r="M254" s="2"/>
      <c r="N254" s="2"/>
      <c r="O254" s="2"/>
      <c r="P254" s="2"/>
      <c r="Q254" s="2"/>
      <c r="R254" s="2"/>
      <c r="S254" s="353"/>
      <c r="T254" s="2"/>
    </row>
    <row r="255" spans="1:20" ht="12.75">
      <c r="A255" s="356"/>
      <c r="B255" s="2"/>
      <c r="C255" s="2"/>
      <c r="D255" s="2"/>
      <c r="E255" s="2"/>
      <c r="F255" s="2"/>
      <c r="G255" s="170"/>
      <c r="H255" s="170"/>
      <c r="I255" s="2"/>
      <c r="J255" s="2"/>
      <c r="K255" s="2"/>
      <c r="L255" s="2"/>
      <c r="M255" s="2"/>
      <c r="N255" s="2"/>
      <c r="O255" s="2"/>
      <c r="P255" s="2"/>
      <c r="Q255" s="2"/>
      <c r="R255" s="2"/>
      <c r="S255" s="353"/>
      <c r="T255" s="2"/>
    </row>
    <row r="256" spans="1:20" ht="12.75">
      <c r="A256" s="356"/>
      <c r="B256" s="2"/>
      <c r="C256" s="2"/>
      <c r="D256" s="2"/>
      <c r="E256" s="2"/>
      <c r="F256" s="2"/>
      <c r="G256" s="170"/>
      <c r="H256" s="170"/>
      <c r="I256" s="2"/>
      <c r="J256" s="2"/>
      <c r="K256" s="2"/>
      <c r="L256" s="2"/>
      <c r="M256" s="2"/>
      <c r="N256" s="2"/>
      <c r="O256" s="2"/>
      <c r="P256" s="2"/>
      <c r="Q256" s="2"/>
      <c r="R256" s="2"/>
      <c r="S256" s="353"/>
      <c r="T256" s="2"/>
    </row>
    <row r="257" spans="1:20" ht="12.75">
      <c r="A257" s="356"/>
      <c r="B257" s="2"/>
      <c r="C257" s="2"/>
      <c r="D257" s="2"/>
      <c r="E257" s="2"/>
      <c r="F257" s="2"/>
      <c r="G257" s="170"/>
      <c r="H257" s="170"/>
      <c r="I257" s="2"/>
      <c r="J257" s="2"/>
      <c r="K257" s="2"/>
      <c r="L257" s="2"/>
      <c r="M257" s="2"/>
      <c r="N257" s="2"/>
      <c r="O257" s="2"/>
      <c r="P257" s="2"/>
      <c r="Q257" s="2"/>
      <c r="R257" s="2"/>
      <c r="S257" s="353"/>
      <c r="T257" s="2"/>
    </row>
    <row r="258" spans="1:20" ht="12.75">
      <c r="A258" s="356"/>
      <c r="B258" s="2"/>
      <c r="C258" s="2"/>
      <c r="D258" s="2"/>
      <c r="E258" s="2"/>
      <c r="F258" s="2"/>
      <c r="G258" s="170"/>
      <c r="H258" s="170"/>
      <c r="I258" s="2"/>
      <c r="J258" s="2"/>
      <c r="K258" s="2"/>
      <c r="L258" s="2"/>
      <c r="M258" s="2"/>
      <c r="N258" s="2"/>
      <c r="O258" s="2"/>
      <c r="P258" s="2"/>
      <c r="Q258" s="2"/>
      <c r="R258" s="2"/>
      <c r="S258" s="353"/>
      <c r="T258" s="2"/>
    </row>
    <row r="259" spans="1:20" ht="12.75">
      <c r="A259" s="356"/>
      <c r="B259" s="2"/>
      <c r="C259" s="2"/>
      <c r="D259" s="2"/>
      <c r="E259" s="2"/>
      <c r="F259" s="2"/>
      <c r="G259" s="170"/>
      <c r="H259" s="170"/>
      <c r="I259" s="2"/>
      <c r="J259" s="2"/>
      <c r="K259" s="2"/>
      <c r="L259" s="2"/>
      <c r="M259" s="2"/>
      <c r="N259" s="2"/>
      <c r="O259" s="2"/>
      <c r="P259" s="2"/>
      <c r="Q259" s="2"/>
      <c r="R259" s="2"/>
      <c r="S259" s="353"/>
      <c r="T259" s="2"/>
    </row>
    <row r="260" spans="1:20" ht="12.75">
      <c r="A260" s="356"/>
      <c r="B260" s="2"/>
      <c r="C260" s="2"/>
      <c r="D260" s="2"/>
      <c r="E260" s="2"/>
      <c r="F260" s="2"/>
      <c r="G260" s="170"/>
      <c r="H260" s="170"/>
      <c r="I260" s="2"/>
      <c r="J260" s="2"/>
      <c r="K260" s="2"/>
      <c r="L260" s="2"/>
      <c r="M260" s="2"/>
      <c r="N260" s="2"/>
      <c r="O260" s="2"/>
      <c r="P260" s="2"/>
      <c r="Q260" s="2"/>
      <c r="R260" s="2"/>
      <c r="S260" s="353"/>
      <c r="T260" s="2"/>
    </row>
    <row r="261" spans="1:20" ht="12.75">
      <c r="A261" s="356"/>
      <c r="B261" s="2"/>
      <c r="C261" s="2"/>
      <c r="D261" s="2"/>
      <c r="E261" s="2"/>
      <c r="F261" s="2"/>
      <c r="G261" s="170"/>
      <c r="H261" s="170"/>
      <c r="I261" s="2"/>
      <c r="J261" s="2"/>
      <c r="K261" s="2"/>
      <c r="L261" s="2"/>
      <c r="M261" s="2"/>
      <c r="N261" s="2"/>
      <c r="O261" s="2"/>
      <c r="P261" s="2"/>
      <c r="Q261" s="2"/>
      <c r="R261" s="2"/>
      <c r="S261" s="353"/>
      <c r="T261" s="2"/>
    </row>
    <row r="262" spans="1:20" ht="12.75">
      <c r="A262" s="356"/>
      <c r="B262" s="2"/>
      <c r="C262" s="2"/>
      <c r="D262" s="2"/>
      <c r="E262" s="2"/>
      <c r="F262" s="2"/>
      <c r="G262" s="170"/>
      <c r="H262" s="170"/>
      <c r="I262" s="2"/>
      <c r="J262" s="2"/>
      <c r="K262" s="2"/>
      <c r="L262" s="2"/>
      <c r="M262" s="2"/>
      <c r="N262" s="2"/>
      <c r="O262" s="2"/>
      <c r="P262" s="2"/>
      <c r="Q262" s="2"/>
      <c r="R262" s="2"/>
      <c r="S262" s="353"/>
      <c r="T262" s="2"/>
    </row>
    <row r="263" spans="1:20" ht="12.75">
      <c r="A263" s="356"/>
      <c r="B263" s="2"/>
      <c r="C263" s="2"/>
      <c r="D263" s="2"/>
      <c r="E263" s="2"/>
      <c r="F263" s="2"/>
      <c r="G263" s="170"/>
      <c r="H263" s="170"/>
      <c r="I263" s="2"/>
      <c r="J263" s="2"/>
      <c r="K263" s="2"/>
      <c r="L263" s="2"/>
      <c r="M263" s="2"/>
      <c r="N263" s="2"/>
      <c r="O263" s="2"/>
      <c r="P263" s="2"/>
      <c r="Q263" s="2"/>
      <c r="R263" s="2"/>
      <c r="S263" s="353"/>
      <c r="T263" s="2"/>
    </row>
    <row r="264" spans="1:20" ht="12.75">
      <c r="A264" s="356"/>
      <c r="B264" s="2"/>
      <c r="C264" s="2"/>
      <c r="D264" s="2"/>
      <c r="E264" s="2"/>
      <c r="F264" s="2"/>
      <c r="G264" s="170"/>
      <c r="H264" s="170"/>
      <c r="I264" s="2"/>
      <c r="J264" s="2"/>
      <c r="K264" s="2"/>
      <c r="L264" s="2"/>
      <c r="M264" s="2"/>
      <c r="N264" s="2"/>
      <c r="O264" s="2"/>
      <c r="P264" s="2"/>
      <c r="Q264" s="2"/>
      <c r="R264" s="2"/>
      <c r="S264" s="353"/>
      <c r="T264" s="2"/>
    </row>
    <row r="265" spans="1:20" ht="12.75">
      <c r="A265" s="356"/>
      <c r="B265" s="2"/>
      <c r="C265" s="2"/>
      <c r="D265" s="2"/>
      <c r="E265" s="2"/>
      <c r="F265" s="2"/>
      <c r="G265" s="170"/>
      <c r="H265" s="170"/>
      <c r="I265" s="2"/>
      <c r="J265" s="2"/>
      <c r="K265" s="2"/>
      <c r="L265" s="2"/>
      <c r="M265" s="2"/>
      <c r="N265" s="2"/>
      <c r="O265" s="2"/>
      <c r="P265" s="2"/>
      <c r="Q265" s="2"/>
      <c r="R265" s="2"/>
      <c r="S265" s="353"/>
      <c r="T265" s="2"/>
    </row>
    <row r="266" spans="1:20" ht="12.75">
      <c r="A266" s="356"/>
      <c r="B266" s="2"/>
      <c r="C266" s="2"/>
      <c r="D266" s="2"/>
      <c r="E266" s="2"/>
      <c r="F266" s="2"/>
      <c r="G266" s="170"/>
      <c r="H266" s="170"/>
      <c r="I266" s="2"/>
      <c r="J266" s="2"/>
      <c r="K266" s="2"/>
      <c r="L266" s="2"/>
      <c r="M266" s="2"/>
      <c r="N266" s="2"/>
      <c r="O266" s="2"/>
      <c r="P266" s="2"/>
      <c r="Q266" s="2"/>
      <c r="R266" s="2"/>
      <c r="S266" s="353"/>
      <c r="T266" s="2"/>
    </row>
    <row r="267" spans="1:20" ht="12.75">
      <c r="A267" s="356"/>
      <c r="B267" s="2"/>
      <c r="C267" s="2"/>
      <c r="D267" s="2"/>
      <c r="E267" s="2"/>
      <c r="F267" s="2"/>
      <c r="G267" s="170"/>
      <c r="H267" s="170"/>
      <c r="I267" s="2"/>
      <c r="J267" s="2"/>
      <c r="K267" s="2"/>
      <c r="L267" s="2"/>
      <c r="M267" s="2"/>
      <c r="N267" s="2"/>
      <c r="O267" s="2"/>
      <c r="P267" s="2"/>
      <c r="Q267" s="2"/>
      <c r="R267" s="2"/>
      <c r="S267" s="353"/>
      <c r="T267" s="2"/>
    </row>
    <row r="268" spans="1:20" ht="12.75">
      <c r="A268" s="356"/>
      <c r="B268" s="2"/>
      <c r="C268" s="2"/>
      <c r="D268" s="2"/>
      <c r="E268" s="2"/>
      <c r="F268" s="2"/>
      <c r="G268" s="170"/>
      <c r="H268" s="170"/>
      <c r="I268" s="2"/>
      <c r="J268" s="2"/>
      <c r="K268" s="2"/>
      <c r="L268" s="2"/>
      <c r="M268" s="2"/>
      <c r="N268" s="2"/>
      <c r="O268" s="2"/>
      <c r="P268" s="2"/>
      <c r="Q268" s="2"/>
      <c r="R268" s="2"/>
      <c r="S268" s="353"/>
      <c r="T268" s="2"/>
    </row>
    <row r="269" spans="1:20" ht="12.75">
      <c r="A269" s="356"/>
      <c r="B269" s="2"/>
      <c r="C269" s="2"/>
      <c r="D269" s="2"/>
      <c r="E269" s="2"/>
      <c r="F269" s="2"/>
      <c r="G269" s="170"/>
      <c r="H269" s="170"/>
      <c r="I269" s="2"/>
      <c r="J269" s="2"/>
      <c r="K269" s="2"/>
      <c r="L269" s="2"/>
      <c r="M269" s="2"/>
      <c r="N269" s="2"/>
      <c r="O269" s="2"/>
      <c r="P269" s="2"/>
      <c r="Q269" s="2"/>
      <c r="R269" s="2"/>
      <c r="S269" s="353"/>
      <c r="T269" s="2"/>
    </row>
    <row r="270" spans="1:20" ht="12.75">
      <c r="A270" s="356"/>
      <c r="B270" s="2"/>
      <c r="C270" s="2"/>
      <c r="D270" s="2"/>
      <c r="E270" s="2"/>
      <c r="F270" s="2"/>
      <c r="G270" s="170"/>
      <c r="H270" s="170"/>
      <c r="I270" s="2"/>
      <c r="J270" s="2"/>
      <c r="K270" s="2"/>
      <c r="L270" s="2"/>
      <c r="M270" s="2"/>
      <c r="N270" s="2"/>
      <c r="O270" s="2"/>
      <c r="P270" s="2"/>
      <c r="Q270" s="2"/>
      <c r="R270" s="2"/>
      <c r="S270" s="353"/>
      <c r="T270" s="2"/>
    </row>
    <row r="271" spans="1:20" ht="12.75">
      <c r="A271" s="356"/>
      <c r="B271" s="2"/>
      <c r="C271" s="2"/>
      <c r="D271" s="2"/>
      <c r="E271" s="2"/>
      <c r="F271" s="2"/>
      <c r="G271" s="170"/>
      <c r="H271" s="170"/>
      <c r="I271" s="2"/>
      <c r="J271" s="2"/>
      <c r="K271" s="2"/>
      <c r="L271" s="2"/>
      <c r="M271" s="2"/>
      <c r="N271" s="2"/>
      <c r="O271" s="2"/>
      <c r="P271" s="2"/>
      <c r="Q271" s="2"/>
      <c r="R271" s="2"/>
      <c r="S271" s="353"/>
      <c r="T271" s="2"/>
    </row>
    <row r="272" spans="1:20" ht="12.75">
      <c r="A272" s="356"/>
      <c r="B272" s="2"/>
      <c r="C272" s="2"/>
      <c r="D272" s="2"/>
      <c r="E272" s="2"/>
      <c r="F272" s="2"/>
      <c r="G272" s="170"/>
      <c r="H272" s="170"/>
      <c r="I272" s="2"/>
      <c r="J272" s="2"/>
      <c r="K272" s="2"/>
      <c r="L272" s="2"/>
      <c r="M272" s="2"/>
      <c r="N272" s="2"/>
      <c r="O272" s="2"/>
      <c r="P272" s="2"/>
      <c r="Q272" s="2"/>
      <c r="R272" s="2"/>
      <c r="S272" s="353"/>
      <c r="T272" s="2"/>
    </row>
    <row r="273" spans="1:20" ht="12.75">
      <c r="A273" s="356"/>
      <c r="B273" s="2"/>
      <c r="C273" s="2"/>
      <c r="D273" s="2"/>
      <c r="E273" s="2"/>
      <c r="F273" s="2"/>
      <c r="G273" s="170"/>
      <c r="H273" s="170"/>
      <c r="I273" s="2"/>
      <c r="J273" s="2"/>
      <c r="K273" s="2"/>
      <c r="L273" s="2"/>
      <c r="M273" s="2"/>
      <c r="N273" s="2"/>
      <c r="O273" s="2"/>
      <c r="P273" s="2"/>
      <c r="Q273" s="2"/>
      <c r="R273" s="2"/>
      <c r="S273" s="353"/>
      <c r="T273" s="2"/>
    </row>
    <row r="274" spans="1:20" ht="12.75">
      <c r="A274" s="356"/>
      <c r="B274" s="2"/>
      <c r="C274" s="2"/>
      <c r="D274" s="2"/>
      <c r="E274" s="2"/>
      <c r="F274" s="2"/>
      <c r="G274" s="170"/>
      <c r="H274" s="170"/>
      <c r="I274" s="2"/>
      <c r="J274" s="2"/>
      <c r="K274" s="2"/>
      <c r="L274" s="2"/>
      <c r="M274" s="2"/>
      <c r="N274" s="2"/>
      <c r="O274" s="2"/>
      <c r="P274" s="2"/>
      <c r="Q274" s="2"/>
      <c r="R274" s="2"/>
      <c r="S274" s="353"/>
      <c r="T274" s="2"/>
    </row>
    <row r="275" spans="1:20" ht="12.75">
      <c r="A275" s="356"/>
      <c r="B275" s="2"/>
      <c r="C275" s="2"/>
      <c r="D275" s="2"/>
      <c r="E275" s="2"/>
      <c r="F275" s="2"/>
      <c r="G275" s="170"/>
      <c r="H275" s="170"/>
      <c r="I275" s="2"/>
      <c r="J275" s="2"/>
      <c r="K275" s="2"/>
      <c r="L275" s="2"/>
      <c r="M275" s="2"/>
      <c r="N275" s="2"/>
      <c r="O275" s="2"/>
      <c r="P275" s="2"/>
      <c r="Q275" s="2"/>
      <c r="R275" s="2"/>
      <c r="S275" s="353"/>
      <c r="T275" s="2"/>
    </row>
    <row r="276" spans="1:20" ht="12.75">
      <c r="A276" s="356"/>
      <c r="B276" s="2"/>
      <c r="C276" s="2"/>
      <c r="D276" s="2"/>
      <c r="E276" s="2"/>
      <c r="F276" s="2"/>
      <c r="G276" s="170"/>
      <c r="H276" s="170"/>
      <c r="I276" s="2"/>
      <c r="J276" s="2"/>
      <c r="K276" s="2"/>
      <c r="L276" s="2"/>
      <c r="M276" s="2"/>
      <c r="N276" s="2"/>
      <c r="O276" s="2"/>
      <c r="P276" s="2"/>
      <c r="Q276" s="2"/>
      <c r="R276" s="2"/>
      <c r="S276" s="353"/>
      <c r="T276" s="2"/>
    </row>
    <row r="277" spans="1:20" ht="12.75">
      <c r="A277" s="356"/>
      <c r="B277" s="2"/>
      <c r="C277" s="2"/>
      <c r="D277" s="2"/>
      <c r="E277" s="2"/>
      <c r="F277" s="2"/>
      <c r="G277" s="170"/>
      <c r="H277" s="170"/>
      <c r="I277" s="2"/>
      <c r="J277" s="2"/>
      <c r="K277" s="2"/>
      <c r="L277" s="2"/>
      <c r="M277" s="2"/>
      <c r="N277" s="2"/>
      <c r="O277" s="2"/>
      <c r="P277" s="2"/>
      <c r="Q277" s="2"/>
      <c r="R277" s="2"/>
      <c r="S277" s="353"/>
      <c r="T277" s="2"/>
    </row>
    <row r="278" spans="1:20" ht="12.75">
      <c r="A278" s="356"/>
      <c r="B278" s="2"/>
      <c r="C278" s="2"/>
      <c r="D278" s="2"/>
      <c r="E278" s="2"/>
      <c r="F278" s="2"/>
      <c r="G278" s="170"/>
      <c r="H278" s="170"/>
      <c r="I278" s="2"/>
      <c r="J278" s="2"/>
      <c r="K278" s="2"/>
      <c r="L278" s="2"/>
      <c r="M278" s="2"/>
      <c r="N278" s="2"/>
      <c r="O278" s="2"/>
      <c r="P278" s="2"/>
      <c r="Q278" s="2"/>
      <c r="R278" s="2"/>
      <c r="S278" s="353"/>
      <c r="T278" s="2"/>
    </row>
    <row r="279" spans="1:20" ht="12.75">
      <c r="A279" s="356"/>
      <c r="B279" s="2"/>
      <c r="C279" s="2"/>
      <c r="D279" s="2"/>
      <c r="E279" s="2"/>
      <c r="F279" s="2"/>
      <c r="G279" s="170"/>
      <c r="H279" s="170"/>
      <c r="I279" s="2"/>
      <c r="J279" s="2"/>
      <c r="K279" s="2"/>
      <c r="L279" s="2"/>
      <c r="M279" s="2"/>
      <c r="N279" s="2"/>
      <c r="O279" s="2"/>
      <c r="P279" s="2"/>
      <c r="Q279" s="2"/>
      <c r="R279" s="2"/>
      <c r="S279" s="353"/>
      <c r="T279" s="2"/>
    </row>
    <row r="280" spans="1:20" ht="12.75">
      <c r="A280" s="356"/>
      <c r="B280" s="2"/>
      <c r="C280" s="2"/>
      <c r="D280" s="2"/>
      <c r="E280" s="2"/>
      <c r="F280" s="2"/>
      <c r="G280" s="170"/>
      <c r="H280" s="170"/>
      <c r="I280" s="2"/>
      <c r="J280" s="2"/>
      <c r="K280" s="2"/>
      <c r="L280" s="2"/>
      <c r="M280" s="2"/>
      <c r="N280" s="2"/>
      <c r="O280" s="2"/>
      <c r="P280" s="2"/>
      <c r="Q280" s="2"/>
      <c r="R280" s="2"/>
      <c r="S280" s="353"/>
      <c r="T280" s="2"/>
    </row>
    <row r="281" spans="1:20" ht="12.75">
      <c r="A281" s="356"/>
      <c r="B281" s="2"/>
      <c r="C281" s="2"/>
      <c r="D281" s="2"/>
      <c r="E281" s="2"/>
      <c r="F281" s="2"/>
      <c r="G281" s="170"/>
      <c r="H281" s="170"/>
      <c r="I281" s="2"/>
      <c r="J281" s="2"/>
      <c r="K281" s="2"/>
      <c r="L281" s="2"/>
      <c r="M281" s="2"/>
      <c r="N281" s="2"/>
      <c r="O281" s="2"/>
      <c r="P281" s="2"/>
      <c r="Q281" s="2"/>
      <c r="R281" s="2"/>
      <c r="S281" s="353"/>
      <c r="T281" s="2"/>
    </row>
    <row r="282" spans="1:20" ht="12.75">
      <c r="A282" s="356"/>
      <c r="B282" s="2"/>
      <c r="C282" s="2"/>
      <c r="D282" s="2"/>
      <c r="E282" s="2"/>
      <c r="F282" s="2"/>
      <c r="G282" s="170"/>
      <c r="H282" s="170"/>
      <c r="I282" s="2"/>
      <c r="J282" s="2"/>
      <c r="K282" s="2"/>
      <c r="L282" s="2"/>
      <c r="M282" s="2"/>
      <c r="N282" s="2"/>
      <c r="O282" s="2"/>
      <c r="P282" s="2"/>
      <c r="Q282" s="2"/>
      <c r="R282" s="2"/>
      <c r="S282" s="353"/>
      <c r="T282" s="2"/>
    </row>
    <row r="283" spans="1:20" ht="12.75">
      <c r="A283" s="356"/>
      <c r="B283" s="2"/>
      <c r="C283" s="2"/>
      <c r="D283" s="2"/>
      <c r="E283" s="2"/>
      <c r="F283" s="2"/>
      <c r="G283" s="170"/>
      <c r="H283" s="170"/>
      <c r="I283" s="2"/>
      <c r="J283" s="2"/>
      <c r="K283" s="2"/>
      <c r="L283" s="2"/>
      <c r="M283" s="2"/>
      <c r="N283" s="2"/>
      <c r="O283" s="2"/>
      <c r="P283" s="2"/>
      <c r="Q283" s="2"/>
      <c r="R283" s="2"/>
      <c r="S283" s="353"/>
      <c r="T283" s="2"/>
    </row>
    <row r="284" spans="1:20" ht="12.75">
      <c r="A284" s="356"/>
      <c r="B284" s="2"/>
      <c r="C284" s="2"/>
      <c r="D284" s="2"/>
      <c r="E284" s="2"/>
      <c r="F284" s="2"/>
      <c r="G284" s="170"/>
      <c r="H284" s="170"/>
      <c r="I284" s="2"/>
      <c r="J284" s="2"/>
      <c r="K284" s="2"/>
      <c r="L284" s="2"/>
      <c r="M284" s="2"/>
      <c r="N284" s="2"/>
      <c r="O284" s="2"/>
      <c r="P284" s="2"/>
      <c r="Q284" s="2"/>
      <c r="R284" s="2"/>
      <c r="S284" s="353"/>
      <c r="T284" s="2"/>
    </row>
    <row r="285" spans="1:20" ht="12.75">
      <c r="A285" s="356"/>
      <c r="B285" s="2"/>
      <c r="C285" s="2"/>
      <c r="D285" s="2"/>
      <c r="E285" s="2"/>
      <c r="F285" s="2"/>
      <c r="G285" s="170"/>
      <c r="H285" s="170"/>
      <c r="I285" s="2"/>
      <c r="J285" s="2"/>
      <c r="K285" s="2"/>
      <c r="L285" s="2"/>
      <c r="M285" s="2"/>
      <c r="N285" s="2"/>
      <c r="O285" s="2"/>
      <c r="P285" s="2"/>
      <c r="Q285" s="2"/>
      <c r="R285" s="2"/>
      <c r="S285" s="353"/>
      <c r="T285" s="2"/>
    </row>
    <row r="286" spans="1:20" ht="12.75">
      <c r="A286" s="356"/>
      <c r="B286" s="2"/>
      <c r="C286" s="2"/>
      <c r="D286" s="2"/>
      <c r="E286" s="2"/>
      <c r="F286" s="2"/>
      <c r="G286" s="170"/>
      <c r="H286" s="170"/>
      <c r="I286" s="2"/>
      <c r="J286" s="2"/>
      <c r="K286" s="2"/>
      <c r="L286" s="2"/>
      <c r="M286" s="2"/>
      <c r="N286" s="2"/>
      <c r="O286" s="2"/>
      <c r="P286" s="2"/>
      <c r="Q286" s="2"/>
      <c r="R286" s="2"/>
      <c r="S286" s="353"/>
      <c r="T286" s="2"/>
    </row>
    <row r="287" spans="1:20" ht="12.75">
      <c r="A287" s="356"/>
      <c r="B287" s="2"/>
      <c r="C287" s="2"/>
      <c r="D287" s="2"/>
      <c r="E287" s="2"/>
      <c r="F287" s="2"/>
      <c r="G287" s="170"/>
      <c r="H287" s="170"/>
      <c r="I287" s="2"/>
      <c r="J287" s="2"/>
      <c r="K287" s="2"/>
      <c r="L287" s="2"/>
      <c r="M287" s="2"/>
      <c r="N287" s="2"/>
      <c r="O287" s="2"/>
      <c r="P287" s="2"/>
      <c r="Q287" s="2"/>
      <c r="R287" s="2"/>
      <c r="S287" s="353"/>
      <c r="T287" s="2"/>
    </row>
    <row r="288" spans="1:20" ht="12.75">
      <c r="A288" s="356"/>
      <c r="B288" s="2"/>
      <c r="C288" s="2"/>
      <c r="D288" s="2"/>
      <c r="E288" s="2"/>
      <c r="F288" s="2"/>
      <c r="G288" s="170"/>
      <c r="H288" s="170"/>
      <c r="I288" s="2"/>
      <c r="J288" s="2"/>
      <c r="K288" s="2"/>
      <c r="L288" s="2"/>
      <c r="M288" s="2"/>
      <c r="N288" s="2"/>
      <c r="O288" s="2"/>
      <c r="P288" s="2"/>
      <c r="Q288" s="2"/>
      <c r="R288" s="2"/>
      <c r="S288" s="353"/>
      <c r="T288" s="2"/>
    </row>
    <row r="289" spans="1:20" ht="12.75">
      <c r="A289" s="356"/>
      <c r="B289" s="2"/>
      <c r="C289" s="2"/>
      <c r="D289" s="2"/>
      <c r="E289" s="2"/>
      <c r="F289" s="2"/>
      <c r="G289" s="170"/>
      <c r="H289" s="170"/>
      <c r="I289" s="2"/>
      <c r="J289" s="2"/>
      <c r="K289" s="2"/>
      <c r="L289" s="2"/>
      <c r="M289" s="2"/>
      <c r="N289" s="2"/>
      <c r="O289" s="2"/>
      <c r="P289" s="2"/>
      <c r="Q289" s="2"/>
      <c r="R289" s="2"/>
      <c r="S289" s="353"/>
      <c r="T289" s="2"/>
    </row>
    <row r="290" spans="1:20" ht="12.75">
      <c r="A290" s="356"/>
      <c r="B290" s="2"/>
      <c r="C290" s="2"/>
      <c r="D290" s="2"/>
      <c r="E290" s="2"/>
      <c r="F290" s="2"/>
      <c r="G290" s="170"/>
      <c r="H290" s="170"/>
      <c r="I290" s="2"/>
      <c r="J290" s="2"/>
      <c r="K290" s="2"/>
      <c r="L290" s="2"/>
      <c r="M290" s="2"/>
      <c r="N290" s="2"/>
      <c r="O290" s="2"/>
      <c r="P290" s="2"/>
      <c r="Q290" s="2"/>
      <c r="R290" s="2"/>
      <c r="S290" s="353"/>
      <c r="T290" s="2"/>
    </row>
    <row r="291" spans="1:20" ht="12.75">
      <c r="A291" s="356"/>
      <c r="B291" s="2"/>
      <c r="C291" s="2"/>
      <c r="D291" s="2"/>
      <c r="E291" s="2"/>
      <c r="F291" s="2"/>
      <c r="G291" s="170"/>
      <c r="H291" s="170"/>
      <c r="I291" s="2"/>
      <c r="J291" s="2"/>
      <c r="K291" s="2"/>
      <c r="L291" s="2"/>
      <c r="M291" s="2"/>
      <c r="N291" s="2"/>
      <c r="O291" s="2"/>
      <c r="P291" s="2"/>
      <c r="Q291" s="2"/>
      <c r="R291" s="2"/>
      <c r="S291" s="353"/>
      <c r="T291" s="2"/>
    </row>
    <row r="292" spans="1:20" ht="12.75">
      <c r="A292" s="356"/>
      <c r="B292" s="2"/>
      <c r="C292" s="2"/>
      <c r="D292" s="2"/>
      <c r="E292" s="2"/>
      <c r="F292" s="2"/>
      <c r="G292" s="170"/>
      <c r="H292" s="170"/>
      <c r="I292" s="2"/>
      <c r="J292" s="2"/>
      <c r="K292" s="2"/>
      <c r="L292" s="2"/>
      <c r="M292" s="2"/>
      <c r="N292" s="2"/>
      <c r="O292" s="2"/>
      <c r="P292" s="2"/>
      <c r="Q292" s="2"/>
      <c r="R292" s="2"/>
      <c r="S292" s="353"/>
      <c r="T292" s="2"/>
    </row>
    <row r="293" spans="1:20" ht="12.75">
      <c r="A293" s="356"/>
      <c r="B293" s="2"/>
      <c r="C293" s="2"/>
      <c r="D293" s="2"/>
      <c r="E293" s="2"/>
      <c r="F293" s="2"/>
      <c r="G293" s="170"/>
      <c r="H293" s="170"/>
      <c r="I293" s="2"/>
      <c r="J293" s="2"/>
      <c r="K293" s="2"/>
      <c r="L293" s="2"/>
      <c r="M293" s="2"/>
      <c r="N293" s="2"/>
      <c r="O293" s="2"/>
      <c r="P293" s="2"/>
      <c r="Q293" s="2"/>
      <c r="R293" s="2"/>
      <c r="S293" s="353"/>
      <c r="T293" s="2"/>
    </row>
    <row r="294" spans="1:20" ht="12.75">
      <c r="A294" s="356"/>
      <c r="B294" s="2"/>
      <c r="C294" s="2"/>
      <c r="D294" s="2"/>
      <c r="E294" s="2"/>
      <c r="F294" s="2"/>
      <c r="G294" s="170"/>
      <c r="H294" s="170"/>
      <c r="I294" s="2"/>
      <c r="J294" s="2"/>
      <c r="K294" s="2"/>
      <c r="L294" s="2"/>
      <c r="M294" s="2"/>
      <c r="N294" s="2"/>
      <c r="O294" s="2"/>
      <c r="P294" s="2"/>
      <c r="Q294" s="2"/>
      <c r="R294" s="2"/>
      <c r="S294" s="353"/>
      <c r="T294" s="2"/>
    </row>
    <row r="295" spans="1:20" ht="12.75">
      <c r="A295" s="356"/>
      <c r="B295" s="2"/>
      <c r="C295" s="2"/>
      <c r="D295" s="2"/>
      <c r="E295" s="2"/>
      <c r="F295" s="2"/>
      <c r="G295" s="170"/>
      <c r="H295" s="170"/>
      <c r="I295" s="2"/>
      <c r="J295" s="2"/>
      <c r="K295" s="2"/>
      <c r="L295" s="2"/>
      <c r="M295" s="2"/>
      <c r="N295" s="2"/>
      <c r="O295" s="2"/>
      <c r="P295" s="2"/>
      <c r="Q295" s="2"/>
      <c r="R295" s="2"/>
      <c r="S295" s="353"/>
      <c r="T295" s="2"/>
    </row>
    <row r="296" spans="1:20" ht="12.75">
      <c r="A296" s="356"/>
      <c r="B296" s="2"/>
      <c r="C296" s="2"/>
      <c r="D296" s="2"/>
      <c r="E296" s="2"/>
      <c r="F296" s="2"/>
      <c r="G296" s="170"/>
      <c r="H296" s="170"/>
      <c r="I296" s="2"/>
      <c r="J296" s="2"/>
      <c r="K296" s="2"/>
      <c r="L296" s="2"/>
      <c r="M296" s="2"/>
      <c r="N296" s="2"/>
      <c r="O296" s="2"/>
      <c r="P296" s="2"/>
      <c r="Q296" s="2"/>
      <c r="R296" s="2"/>
      <c r="S296" s="353"/>
      <c r="T296" s="2"/>
    </row>
    <row r="297" spans="1:20" ht="12.75">
      <c r="A297" s="356"/>
      <c r="B297" s="2"/>
      <c r="C297" s="2"/>
      <c r="D297" s="2"/>
      <c r="E297" s="2"/>
      <c r="F297" s="2"/>
      <c r="G297" s="170"/>
      <c r="H297" s="170"/>
      <c r="I297" s="2"/>
      <c r="J297" s="2"/>
      <c r="K297" s="2"/>
      <c r="L297" s="2"/>
      <c r="M297" s="2"/>
      <c r="N297" s="2"/>
      <c r="O297" s="2"/>
      <c r="P297" s="2"/>
      <c r="Q297" s="2"/>
      <c r="R297" s="2"/>
      <c r="S297" s="353"/>
      <c r="T297" s="2"/>
    </row>
    <row r="298" spans="1:20" ht="12.75">
      <c r="A298" s="356"/>
      <c r="B298" s="2"/>
      <c r="C298" s="2"/>
      <c r="D298" s="2"/>
      <c r="E298" s="2"/>
      <c r="F298" s="2"/>
      <c r="G298" s="170"/>
      <c r="H298" s="170"/>
      <c r="I298" s="2"/>
      <c r="J298" s="2"/>
      <c r="K298" s="2"/>
      <c r="L298" s="2"/>
      <c r="M298" s="2"/>
      <c r="N298" s="2"/>
      <c r="O298" s="2"/>
      <c r="P298" s="2"/>
      <c r="Q298" s="2"/>
      <c r="R298" s="2"/>
      <c r="S298" s="353"/>
      <c r="T298" s="2"/>
    </row>
    <row r="299" spans="1:20" ht="12.75">
      <c r="A299" s="356"/>
      <c r="B299" s="2"/>
      <c r="C299" s="2"/>
      <c r="D299" s="2"/>
      <c r="E299" s="2"/>
      <c r="F299" s="2"/>
      <c r="G299" s="170"/>
      <c r="H299" s="170"/>
      <c r="I299" s="2"/>
      <c r="J299" s="2"/>
      <c r="K299" s="2"/>
      <c r="L299" s="2"/>
      <c r="M299" s="2"/>
      <c r="N299" s="2"/>
      <c r="O299" s="2"/>
      <c r="P299" s="2"/>
      <c r="Q299" s="2"/>
      <c r="R299" s="2"/>
      <c r="S299" s="353"/>
      <c r="T299" s="2"/>
    </row>
    <row r="300" spans="1:20" ht="12.75">
      <c r="A300" s="356"/>
      <c r="B300" s="2"/>
      <c r="C300" s="2"/>
      <c r="D300" s="2"/>
      <c r="E300" s="2"/>
      <c r="F300" s="2"/>
      <c r="G300" s="170"/>
      <c r="H300" s="170"/>
      <c r="I300" s="2"/>
      <c r="J300" s="2"/>
      <c r="K300" s="2"/>
      <c r="L300" s="2"/>
      <c r="M300" s="2"/>
      <c r="N300" s="2"/>
      <c r="O300" s="2"/>
      <c r="P300" s="2"/>
      <c r="Q300" s="2"/>
      <c r="R300" s="2"/>
      <c r="S300" s="353"/>
      <c r="T300" s="2"/>
    </row>
    <row r="301" spans="1:20" ht="12.75">
      <c r="A301" s="356"/>
      <c r="B301" s="2"/>
      <c r="C301" s="2"/>
      <c r="D301" s="2"/>
      <c r="E301" s="2"/>
      <c r="F301" s="2"/>
      <c r="G301" s="170"/>
      <c r="H301" s="170"/>
      <c r="I301" s="2"/>
      <c r="J301" s="2"/>
      <c r="K301" s="2"/>
      <c r="L301" s="2"/>
      <c r="M301" s="2"/>
      <c r="N301" s="2"/>
      <c r="O301" s="2"/>
      <c r="P301" s="2"/>
      <c r="Q301" s="2"/>
      <c r="R301" s="2"/>
      <c r="S301" s="353"/>
      <c r="T301" s="2"/>
    </row>
    <row r="302" spans="1:20" ht="12.75">
      <c r="A302" s="356"/>
      <c r="B302" s="2"/>
      <c r="C302" s="2"/>
      <c r="D302" s="2"/>
      <c r="E302" s="2"/>
      <c r="F302" s="2"/>
      <c r="G302" s="170"/>
      <c r="H302" s="170"/>
      <c r="I302" s="2"/>
      <c r="J302" s="2"/>
      <c r="K302" s="2"/>
      <c r="L302" s="2"/>
      <c r="M302" s="2"/>
      <c r="N302" s="2"/>
      <c r="O302" s="2"/>
      <c r="P302" s="2"/>
      <c r="Q302" s="2"/>
      <c r="R302" s="2"/>
      <c r="S302" s="353"/>
      <c r="T302" s="2"/>
    </row>
    <row r="303" spans="1:20" ht="12.75">
      <c r="A303" s="356"/>
      <c r="B303" s="2"/>
      <c r="C303" s="2"/>
      <c r="D303" s="2"/>
      <c r="E303" s="2"/>
      <c r="F303" s="2"/>
      <c r="G303" s="170"/>
      <c r="H303" s="170"/>
      <c r="I303" s="2"/>
      <c r="J303" s="2"/>
      <c r="K303" s="2"/>
      <c r="L303" s="2"/>
      <c r="M303" s="2"/>
      <c r="N303" s="2"/>
      <c r="O303" s="2"/>
      <c r="P303" s="2"/>
      <c r="Q303" s="2"/>
      <c r="R303" s="2"/>
      <c r="S303" s="353"/>
      <c r="T303" s="2"/>
    </row>
    <row r="304" spans="1:20" ht="12.75">
      <c r="A304" s="356"/>
      <c r="B304" s="2"/>
      <c r="C304" s="2"/>
      <c r="D304" s="2"/>
      <c r="E304" s="2"/>
      <c r="F304" s="2"/>
      <c r="G304" s="170"/>
      <c r="H304" s="170"/>
      <c r="I304" s="2"/>
      <c r="J304" s="2"/>
      <c r="K304" s="2"/>
      <c r="L304" s="2"/>
      <c r="M304" s="2"/>
      <c r="N304" s="2"/>
      <c r="O304" s="2"/>
      <c r="P304" s="2"/>
      <c r="Q304" s="2"/>
      <c r="R304" s="2"/>
      <c r="S304" s="353"/>
      <c r="T304" s="2"/>
    </row>
    <row r="305" spans="1:20" ht="12.75">
      <c r="A305" s="356"/>
      <c r="B305" s="2"/>
      <c r="C305" s="2"/>
      <c r="D305" s="2"/>
      <c r="E305" s="2"/>
      <c r="F305" s="2"/>
      <c r="G305" s="170"/>
      <c r="H305" s="170"/>
      <c r="I305" s="2"/>
      <c r="J305" s="2"/>
      <c r="K305" s="2"/>
      <c r="L305" s="2"/>
      <c r="M305" s="2"/>
      <c r="N305" s="2"/>
      <c r="O305" s="2"/>
      <c r="P305" s="2"/>
      <c r="Q305" s="2"/>
      <c r="R305" s="2"/>
      <c r="S305" s="353"/>
      <c r="T305" s="2"/>
    </row>
    <row r="306" spans="1:20" ht="12.75">
      <c r="A306" s="356"/>
      <c r="B306" s="2"/>
      <c r="C306" s="2"/>
      <c r="D306" s="2"/>
      <c r="E306" s="2"/>
      <c r="F306" s="2"/>
      <c r="G306" s="170"/>
      <c r="H306" s="170"/>
      <c r="I306" s="2"/>
      <c r="J306" s="2"/>
      <c r="K306" s="2"/>
      <c r="L306" s="2"/>
      <c r="M306" s="2"/>
      <c r="N306" s="2"/>
      <c r="O306" s="2"/>
      <c r="P306" s="2"/>
      <c r="Q306" s="2"/>
      <c r="R306" s="2"/>
      <c r="S306" s="353"/>
      <c r="T306" s="2"/>
    </row>
    <row r="307" spans="1:20" ht="12.75">
      <c r="A307" s="356"/>
      <c r="B307" s="2"/>
      <c r="C307" s="2"/>
      <c r="D307" s="2"/>
      <c r="E307" s="2"/>
      <c r="F307" s="2"/>
      <c r="G307" s="170"/>
      <c r="H307" s="170"/>
      <c r="I307" s="2"/>
      <c r="J307" s="2"/>
      <c r="K307" s="2"/>
      <c r="L307" s="2"/>
      <c r="M307" s="2"/>
      <c r="N307" s="2"/>
      <c r="O307" s="2"/>
      <c r="P307" s="2"/>
      <c r="Q307" s="2"/>
      <c r="R307" s="2"/>
      <c r="S307" s="353"/>
      <c r="T307" s="2"/>
    </row>
    <row r="308" spans="1:20" ht="12.75">
      <c r="A308" s="356"/>
      <c r="B308" s="2"/>
      <c r="C308" s="2"/>
      <c r="D308" s="2"/>
      <c r="E308" s="2"/>
      <c r="F308" s="2"/>
      <c r="G308" s="170"/>
      <c r="H308" s="170"/>
      <c r="I308" s="2"/>
      <c r="J308" s="2"/>
      <c r="K308" s="2"/>
      <c r="L308" s="2"/>
      <c r="M308" s="2"/>
      <c r="N308" s="2"/>
      <c r="O308" s="2"/>
      <c r="P308" s="2"/>
      <c r="Q308" s="2"/>
      <c r="R308" s="2"/>
      <c r="S308" s="353"/>
      <c r="T308" s="2"/>
    </row>
    <row r="309" spans="1:20" ht="12.75">
      <c r="A309" s="356"/>
      <c r="B309" s="2"/>
      <c r="C309" s="2"/>
      <c r="D309" s="2"/>
      <c r="E309" s="2"/>
      <c r="F309" s="2"/>
      <c r="G309" s="170"/>
      <c r="H309" s="170"/>
      <c r="I309" s="2"/>
      <c r="J309" s="2"/>
      <c r="K309" s="2"/>
      <c r="L309" s="2"/>
      <c r="M309" s="2"/>
      <c r="N309" s="2"/>
      <c r="O309" s="2"/>
      <c r="P309" s="2"/>
      <c r="Q309" s="2"/>
      <c r="R309" s="2"/>
      <c r="S309" s="353"/>
      <c r="T309" s="2"/>
    </row>
    <row r="310" spans="1:20" ht="12.75">
      <c r="A310" s="356"/>
      <c r="B310" s="2"/>
      <c r="C310" s="2"/>
      <c r="D310" s="2"/>
      <c r="E310" s="2"/>
      <c r="F310" s="2"/>
      <c r="G310" s="170"/>
      <c r="H310" s="170"/>
      <c r="I310" s="2"/>
      <c r="J310" s="2"/>
      <c r="K310" s="2"/>
      <c r="L310" s="2"/>
      <c r="M310" s="2"/>
      <c r="N310" s="2"/>
      <c r="O310" s="2"/>
      <c r="P310" s="2"/>
      <c r="Q310" s="2"/>
      <c r="R310" s="2"/>
      <c r="S310" s="353"/>
      <c r="T310" s="2"/>
    </row>
    <row r="311" spans="1:20" ht="12.75">
      <c r="A311" s="356"/>
      <c r="B311" s="2"/>
      <c r="C311" s="2"/>
      <c r="D311" s="2"/>
      <c r="E311" s="2"/>
      <c r="F311" s="2"/>
      <c r="G311" s="170"/>
      <c r="H311" s="170"/>
      <c r="I311" s="2"/>
      <c r="J311" s="2"/>
      <c r="K311" s="2"/>
      <c r="L311" s="2"/>
      <c r="M311" s="2"/>
      <c r="N311" s="2"/>
      <c r="O311" s="2"/>
      <c r="P311" s="2"/>
      <c r="Q311" s="2"/>
      <c r="R311" s="2"/>
      <c r="S311" s="353"/>
      <c r="T311" s="2"/>
    </row>
    <row r="312" spans="1:20" ht="12.75">
      <c r="A312" s="356"/>
      <c r="B312" s="2"/>
      <c r="C312" s="2"/>
      <c r="D312" s="2"/>
      <c r="E312" s="2"/>
      <c r="F312" s="2"/>
      <c r="G312" s="170"/>
      <c r="H312" s="170"/>
      <c r="I312" s="2"/>
      <c r="J312" s="2"/>
      <c r="K312" s="2"/>
      <c r="L312" s="2"/>
      <c r="M312" s="2"/>
      <c r="N312" s="2"/>
      <c r="O312" s="2"/>
      <c r="P312" s="2"/>
      <c r="Q312" s="2"/>
      <c r="R312" s="2"/>
      <c r="S312" s="353"/>
      <c r="T312" s="2"/>
    </row>
    <row r="313" spans="1:20" ht="12.75">
      <c r="A313" s="356"/>
      <c r="B313" s="2"/>
      <c r="C313" s="2"/>
      <c r="D313" s="2"/>
      <c r="E313" s="2"/>
      <c r="F313" s="2"/>
      <c r="G313" s="170"/>
      <c r="H313" s="170"/>
      <c r="I313" s="2"/>
      <c r="J313" s="2"/>
      <c r="K313" s="2"/>
      <c r="L313" s="2"/>
      <c r="M313" s="2"/>
      <c r="N313" s="2"/>
      <c r="O313" s="2"/>
      <c r="P313" s="2"/>
      <c r="Q313" s="2"/>
      <c r="R313" s="2"/>
      <c r="S313" s="353"/>
      <c r="T313" s="2"/>
    </row>
    <row r="314" spans="1:20" ht="12.75">
      <c r="A314" s="356"/>
      <c r="B314" s="2"/>
      <c r="C314" s="2"/>
      <c r="D314" s="2"/>
      <c r="E314" s="2"/>
      <c r="F314" s="2"/>
      <c r="G314" s="170"/>
      <c r="H314" s="170"/>
      <c r="I314" s="2"/>
      <c r="J314" s="2"/>
      <c r="K314" s="2"/>
      <c r="L314" s="2"/>
      <c r="M314" s="2"/>
      <c r="N314" s="2"/>
      <c r="O314" s="2"/>
      <c r="P314" s="2"/>
      <c r="Q314" s="2"/>
      <c r="R314" s="2"/>
      <c r="S314" s="353"/>
      <c r="T314" s="2"/>
    </row>
    <row r="315" spans="1:20" ht="12.75">
      <c r="A315" s="356"/>
      <c r="B315" s="2"/>
      <c r="C315" s="2"/>
      <c r="D315" s="2"/>
      <c r="E315" s="2"/>
      <c r="F315" s="2"/>
      <c r="G315" s="170"/>
      <c r="H315" s="170"/>
      <c r="I315" s="2"/>
      <c r="J315" s="2"/>
      <c r="K315" s="2"/>
      <c r="L315" s="2"/>
      <c r="M315" s="2"/>
      <c r="N315" s="2"/>
      <c r="O315" s="2"/>
      <c r="P315" s="2"/>
      <c r="Q315" s="2"/>
      <c r="R315" s="2"/>
      <c r="S315" s="353"/>
      <c r="T315" s="2"/>
    </row>
    <row r="316" spans="1:20" ht="12.75">
      <c r="A316" s="356"/>
      <c r="B316" s="2"/>
      <c r="C316" s="2"/>
      <c r="D316" s="2"/>
      <c r="E316" s="2"/>
      <c r="F316" s="2"/>
      <c r="G316" s="170"/>
      <c r="H316" s="170"/>
      <c r="I316" s="2"/>
      <c r="J316" s="2"/>
      <c r="K316" s="2"/>
      <c r="L316" s="2"/>
      <c r="M316" s="2"/>
      <c r="N316" s="2"/>
      <c r="O316" s="2"/>
      <c r="P316" s="2"/>
      <c r="Q316" s="2"/>
      <c r="R316" s="2"/>
      <c r="S316" s="353"/>
      <c r="T316" s="2"/>
    </row>
    <row r="317" spans="1:20" ht="12.75">
      <c r="A317" s="356"/>
      <c r="B317" s="2"/>
      <c r="C317" s="2"/>
      <c r="D317" s="2"/>
      <c r="E317" s="2"/>
      <c r="F317" s="2"/>
      <c r="G317" s="170"/>
      <c r="H317" s="170"/>
      <c r="I317" s="2"/>
      <c r="J317" s="2"/>
      <c r="K317" s="2"/>
      <c r="L317" s="2"/>
      <c r="M317" s="2"/>
      <c r="N317" s="2"/>
      <c r="O317" s="2"/>
      <c r="P317" s="2"/>
      <c r="Q317" s="2"/>
      <c r="R317" s="2"/>
      <c r="S317" s="353"/>
      <c r="T317" s="2"/>
    </row>
    <row r="318" spans="1:20" ht="12.75">
      <c r="A318" s="356"/>
      <c r="B318" s="2"/>
      <c r="C318" s="2"/>
      <c r="D318" s="2"/>
      <c r="E318" s="2"/>
      <c r="F318" s="2"/>
      <c r="G318" s="170"/>
      <c r="H318" s="170"/>
      <c r="I318" s="2"/>
      <c r="J318" s="2"/>
      <c r="K318" s="2"/>
      <c r="L318" s="2"/>
      <c r="M318" s="2"/>
      <c r="N318" s="2"/>
      <c r="O318" s="2"/>
      <c r="P318" s="2"/>
      <c r="Q318" s="2"/>
      <c r="R318" s="2"/>
      <c r="S318" s="353"/>
      <c r="T318" s="2"/>
    </row>
    <row r="319" spans="1:20" ht="12.75">
      <c r="A319" s="356"/>
      <c r="B319" s="2"/>
      <c r="C319" s="2"/>
      <c r="D319" s="2"/>
      <c r="E319" s="2"/>
      <c r="F319" s="2"/>
      <c r="G319" s="170"/>
      <c r="H319" s="170"/>
      <c r="I319" s="2"/>
      <c r="J319" s="2"/>
      <c r="K319" s="2"/>
      <c r="L319" s="2"/>
      <c r="M319" s="2"/>
      <c r="N319" s="2"/>
      <c r="O319" s="2"/>
      <c r="P319" s="2"/>
      <c r="Q319" s="2"/>
      <c r="R319" s="2"/>
      <c r="S319" s="353"/>
      <c r="T319" s="2"/>
    </row>
    <row r="320" spans="1:20" ht="12.75">
      <c r="A320" s="356"/>
      <c r="B320" s="2"/>
      <c r="C320" s="2"/>
      <c r="D320" s="2"/>
      <c r="E320" s="2"/>
      <c r="F320" s="2"/>
      <c r="G320" s="170"/>
      <c r="H320" s="170"/>
      <c r="I320" s="2"/>
      <c r="J320" s="2"/>
      <c r="K320" s="2"/>
      <c r="L320" s="2"/>
      <c r="M320" s="2"/>
      <c r="N320" s="2"/>
      <c r="O320" s="2"/>
      <c r="P320" s="2"/>
      <c r="Q320" s="2"/>
      <c r="R320" s="2"/>
      <c r="S320" s="353"/>
      <c r="T320" s="2"/>
    </row>
    <row r="321" spans="1:20" ht="12.75">
      <c r="A321" s="356"/>
      <c r="B321" s="2"/>
      <c r="C321" s="2"/>
      <c r="D321" s="2"/>
      <c r="E321" s="2"/>
      <c r="F321" s="2"/>
      <c r="G321" s="170"/>
      <c r="H321" s="170"/>
      <c r="I321" s="2"/>
      <c r="J321" s="2"/>
      <c r="K321" s="2"/>
      <c r="L321" s="2"/>
      <c r="M321" s="2"/>
      <c r="N321" s="2"/>
      <c r="O321" s="2"/>
      <c r="P321" s="2"/>
      <c r="Q321" s="2"/>
      <c r="R321" s="2"/>
      <c r="S321" s="353"/>
      <c r="T321" s="2"/>
    </row>
    <row r="322" spans="1:20" ht="12.75">
      <c r="A322" s="356"/>
      <c r="B322" s="2"/>
      <c r="C322" s="2"/>
      <c r="D322" s="2"/>
      <c r="E322" s="2"/>
      <c r="F322" s="2"/>
      <c r="G322" s="170"/>
      <c r="H322" s="170"/>
      <c r="I322" s="2"/>
      <c r="J322" s="2"/>
      <c r="K322" s="2"/>
      <c r="L322" s="2"/>
      <c r="M322" s="2"/>
      <c r="N322" s="2"/>
      <c r="O322" s="2"/>
      <c r="P322" s="2"/>
      <c r="Q322" s="2"/>
      <c r="R322" s="2"/>
      <c r="S322" s="353"/>
      <c r="T322" s="2"/>
    </row>
    <row r="323" spans="1:20" ht="12.75">
      <c r="A323" s="356"/>
      <c r="B323" s="2"/>
      <c r="C323" s="2"/>
      <c r="D323" s="2"/>
      <c r="E323" s="2"/>
      <c r="F323" s="2"/>
      <c r="G323" s="170"/>
      <c r="H323" s="170"/>
      <c r="I323" s="2"/>
      <c r="J323" s="2"/>
      <c r="K323" s="2"/>
      <c r="L323" s="2"/>
      <c r="M323" s="2"/>
      <c r="N323" s="2"/>
      <c r="O323" s="2"/>
      <c r="P323" s="2"/>
      <c r="Q323" s="2"/>
      <c r="R323" s="2"/>
      <c r="S323" s="353"/>
      <c r="T323" s="2"/>
    </row>
    <row r="324" spans="1:20" ht="12.75">
      <c r="A324" s="356"/>
      <c r="B324" s="2"/>
      <c r="C324" s="2"/>
      <c r="D324" s="2"/>
      <c r="E324" s="2"/>
      <c r="F324" s="2"/>
      <c r="G324" s="170"/>
      <c r="H324" s="170"/>
      <c r="I324" s="2"/>
      <c r="J324" s="2"/>
      <c r="K324" s="2"/>
      <c r="L324" s="2"/>
      <c r="M324" s="2"/>
      <c r="N324" s="2"/>
      <c r="O324" s="2"/>
      <c r="P324" s="2"/>
      <c r="Q324" s="2"/>
      <c r="R324" s="2"/>
      <c r="S324" s="353"/>
      <c r="T324" s="2"/>
    </row>
    <row r="325" spans="1:20" ht="12.75">
      <c r="A325" s="356"/>
      <c r="B325" s="2"/>
      <c r="C325" s="2"/>
      <c r="D325" s="2"/>
      <c r="E325" s="2"/>
      <c r="F325" s="2"/>
      <c r="G325" s="170"/>
      <c r="H325" s="170"/>
      <c r="I325" s="2"/>
      <c r="J325" s="2"/>
      <c r="K325" s="2"/>
      <c r="L325" s="2"/>
      <c r="M325" s="2"/>
      <c r="N325" s="2"/>
      <c r="O325" s="2"/>
      <c r="P325" s="2"/>
      <c r="Q325" s="2"/>
      <c r="R325" s="2"/>
      <c r="S325" s="353"/>
      <c r="T325" s="2"/>
    </row>
    <row r="326" spans="1:20" ht="12.75">
      <c r="A326" s="356"/>
      <c r="B326" s="2"/>
      <c r="C326" s="2"/>
      <c r="D326" s="2"/>
      <c r="E326" s="2"/>
      <c r="F326" s="2"/>
      <c r="G326" s="170"/>
      <c r="H326" s="170"/>
      <c r="I326" s="2"/>
      <c r="J326" s="2"/>
      <c r="K326" s="2"/>
      <c r="L326" s="2"/>
      <c r="M326" s="2"/>
      <c r="N326" s="2"/>
      <c r="O326" s="2"/>
      <c r="P326" s="2"/>
      <c r="Q326" s="2"/>
      <c r="R326" s="2"/>
      <c r="S326" s="353"/>
      <c r="T326" s="2"/>
    </row>
    <row r="327" spans="1:20" ht="12.75">
      <c r="A327" s="356"/>
      <c r="B327" s="2"/>
      <c r="C327" s="2"/>
      <c r="D327" s="2"/>
      <c r="E327" s="2"/>
      <c r="F327" s="2"/>
      <c r="G327" s="170"/>
      <c r="H327" s="170"/>
      <c r="I327" s="2"/>
      <c r="J327" s="2"/>
      <c r="K327" s="2"/>
      <c r="L327" s="2"/>
      <c r="M327" s="2"/>
      <c r="N327" s="2"/>
      <c r="O327" s="2"/>
      <c r="P327" s="2"/>
      <c r="Q327" s="2"/>
      <c r="R327" s="2"/>
      <c r="S327" s="353"/>
      <c r="T327" s="2"/>
    </row>
    <row r="328" spans="1:20" ht="12.75">
      <c r="A328" s="356"/>
      <c r="B328" s="2"/>
      <c r="C328" s="2"/>
      <c r="D328" s="2"/>
      <c r="E328" s="2"/>
      <c r="F328" s="2"/>
      <c r="G328" s="170"/>
      <c r="H328" s="170"/>
      <c r="I328" s="2"/>
      <c r="J328" s="2"/>
      <c r="K328" s="2"/>
      <c r="L328" s="2"/>
      <c r="M328" s="2"/>
      <c r="N328" s="2"/>
      <c r="O328" s="2"/>
      <c r="P328" s="2"/>
      <c r="Q328" s="2"/>
      <c r="R328" s="2"/>
      <c r="S328" s="353"/>
      <c r="T328" s="2"/>
    </row>
    <row r="329" spans="1:20" ht="12.75">
      <c r="A329" s="356"/>
      <c r="B329" s="2"/>
      <c r="C329" s="2"/>
      <c r="D329" s="2"/>
      <c r="E329" s="2"/>
      <c r="F329" s="2"/>
      <c r="G329" s="170"/>
      <c r="H329" s="170"/>
      <c r="I329" s="2"/>
      <c r="J329" s="2"/>
      <c r="K329" s="2"/>
      <c r="L329" s="2"/>
      <c r="M329" s="2"/>
      <c r="N329" s="2"/>
      <c r="O329" s="2"/>
      <c r="P329" s="2"/>
      <c r="Q329" s="2"/>
      <c r="R329" s="2"/>
      <c r="S329" s="353"/>
      <c r="T329" s="2"/>
    </row>
    <row r="330" spans="1:20" ht="12.75">
      <c r="A330" s="356"/>
      <c r="B330" s="2"/>
      <c r="C330" s="2"/>
      <c r="D330" s="2"/>
      <c r="E330" s="2"/>
      <c r="F330" s="2"/>
      <c r="G330" s="170"/>
      <c r="H330" s="170"/>
      <c r="I330" s="2"/>
      <c r="J330" s="2"/>
      <c r="K330" s="2"/>
      <c r="L330" s="2"/>
      <c r="M330" s="2"/>
      <c r="N330" s="2"/>
      <c r="O330" s="2"/>
      <c r="P330" s="2"/>
      <c r="Q330" s="2"/>
      <c r="R330" s="2"/>
      <c r="S330" s="353"/>
      <c r="T330" s="2"/>
    </row>
    <row r="331" spans="1:20" ht="12.75">
      <c r="A331" s="356"/>
      <c r="B331" s="2"/>
      <c r="C331" s="2"/>
      <c r="D331" s="2"/>
      <c r="E331" s="2"/>
      <c r="F331" s="2"/>
      <c r="G331" s="170"/>
      <c r="H331" s="170"/>
      <c r="I331" s="2"/>
      <c r="J331" s="2"/>
      <c r="K331" s="2"/>
      <c r="L331" s="2"/>
      <c r="M331" s="2"/>
      <c r="N331" s="2"/>
      <c r="O331" s="2"/>
      <c r="P331" s="2"/>
      <c r="Q331" s="2"/>
      <c r="R331" s="2"/>
      <c r="S331" s="353"/>
      <c r="T331" s="2"/>
    </row>
    <row r="332" spans="1:20" ht="12.75">
      <c r="A332" s="356"/>
      <c r="B332" s="2"/>
      <c r="C332" s="2"/>
      <c r="D332" s="2"/>
      <c r="E332" s="2"/>
      <c r="F332" s="2"/>
      <c r="G332" s="170"/>
      <c r="H332" s="170"/>
      <c r="I332" s="2"/>
      <c r="J332" s="2"/>
      <c r="K332" s="2"/>
      <c r="L332" s="2"/>
      <c r="M332" s="2"/>
      <c r="N332" s="2"/>
      <c r="O332" s="2"/>
      <c r="P332" s="2"/>
      <c r="Q332" s="2"/>
      <c r="R332" s="2"/>
      <c r="S332" s="353"/>
      <c r="T332" s="2"/>
    </row>
    <row r="333" spans="1:20" ht="12.75">
      <c r="A333" s="356"/>
      <c r="B333" s="2"/>
      <c r="C333" s="2"/>
      <c r="D333" s="2"/>
      <c r="E333" s="2"/>
      <c r="F333" s="2"/>
      <c r="G333" s="170"/>
      <c r="H333" s="170"/>
      <c r="I333" s="2"/>
      <c r="J333" s="2"/>
      <c r="K333" s="2"/>
      <c r="L333" s="2"/>
      <c r="M333" s="2"/>
      <c r="N333" s="2"/>
      <c r="O333" s="2"/>
      <c r="P333" s="2"/>
      <c r="Q333" s="2"/>
      <c r="R333" s="2"/>
      <c r="S333" s="353"/>
      <c r="T333" s="2"/>
    </row>
    <row r="334" spans="1:20" ht="12.75">
      <c r="A334" s="356"/>
      <c r="B334" s="2"/>
      <c r="C334" s="2"/>
      <c r="D334" s="2"/>
      <c r="E334" s="2"/>
      <c r="F334" s="2"/>
      <c r="G334" s="170"/>
      <c r="H334" s="170"/>
      <c r="I334" s="2"/>
      <c r="J334" s="2"/>
      <c r="K334" s="2"/>
      <c r="L334" s="2"/>
      <c r="M334" s="2"/>
      <c r="N334" s="2"/>
      <c r="O334" s="2"/>
      <c r="P334" s="2"/>
      <c r="Q334" s="2"/>
      <c r="R334" s="2"/>
      <c r="S334" s="353"/>
      <c r="T334" s="2"/>
    </row>
    <row r="335" spans="1:20" ht="12.75">
      <c r="A335" s="356"/>
      <c r="B335" s="2"/>
      <c r="C335" s="2"/>
      <c r="D335" s="2"/>
      <c r="E335" s="2"/>
      <c r="F335" s="2"/>
      <c r="G335" s="170"/>
      <c r="H335" s="170"/>
      <c r="I335" s="2"/>
      <c r="J335" s="2"/>
      <c r="K335" s="2"/>
      <c r="L335" s="2"/>
      <c r="M335" s="2"/>
      <c r="N335" s="2"/>
      <c r="O335" s="2"/>
      <c r="P335" s="2"/>
      <c r="Q335" s="2"/>
      <c r="R335" s="2"/>
      <c r="S335" s="353"/>
      <c r="T335" s="2"/>
    </row>
    <row r="336" spans="1:20" ht="12.75">
      <c r="A336" s="356"/>
      <c r="B336" s="2"/>
      <c r="C336" s="2"/>
      <c r="D336" s="2"/>
      <c r="E336" s="2"/>
      <c r="F336" s="2"/>
      <c r="G336" s="170"/>
      <c r="H336" s="170"/>
      <c r="I336" s="2"/>
      <c r="J336" s="2"/>
      <c r="K336" s="2"/>
      <c r="L336" s="2"/>
      <c r="M336" s="2"/>
      <c r="N336" s="2"/>
      <c r="O336" s="2"/>
      <c r="P336" s="2"/>
      <c r="Q336" s="2"/>
      <c r="R336" s="2"/>
      <c r="S336" s="353"/>
      <c r="T336" s="2"/>
    </row>
    <row r="337" spans="1:20" ht="12.75">
      <c r="A337" s="356"/>
      <c r="B337" s="2"/>
      <c r="C337" s="2"/>
      <c r="D337" s="2"/>
      <c r="E337" s="2"/>
      <c r="F337" s="2"/>
      <c r="G337" s="170"/>
      <c r="H337" s="170"/>
      <c r="I337" s="2"/>
      <c r="J337" s="2"/>
      <c r="K337" s="2"/>
      <c r="L337" s="2"/>
      <c r="M337" s="2"/>
      <c r="N337" s="2"/>
      <c r="O337" s="2"/>
      <c r="P337" s="2"/>
      <c r="Q337" s="2"/>
      <c r="R337" s="2"/>
      <c r="S337" s="353"/>
      <c r="T337" s="2"/>
    </row>
    <row r="338" spans="1:20" ht="12.75">
      <c r="A338" s="356"/>
      <c r="B338" s="2"/>
      <c r="C338" s="2"/>
      <c r="D338" s="2"/>
      <c r="E338" s="2"/>
      <c r="F338" s="2"/>
      <c r="G338" s="170"/>
      <c r="H338" s="170"/>
      <c r="I338" s="2"/>
      <c r="J338" s="2"/>
      <c r="K338" s="2"/>
      <c r="L338" s="2"/>
      <c r="M338" s="2"/>
      <c r="N338" s="2"/>
      <c r="O338" s="2"/>
      <c r="P338" s="2"/>
      <c r="Q338" s="2"/>
      <c r="R338" s="2"/>
      <c r="S338" s="353"/>
      <c r="T338" s="2"/>
    </row>
    <row r="339" spans="1:20" ht="12.75">
      <c r="A339" s="356"/>
      <c r="B339" s="2"/>
      <c r="C339" s="2"/>
      <c r="D339" s="2"/>
      <c r="E339" s="2"/>
      <c r="F339" s="2"/>
      <c r="G339" s="170"/>
      <c r="H339" s="170"/>
      <c r="I339" s="2"/>
      <c r="J339" s="2"/>
      <c r="K339" s="2"/>
      <c r="L339" s="2"/>
      <c r="M339" s="2"/>
      <c r="N339" s="2"/>
      <c r="O339" s="2"/>
      <c r="P339" s="2"/>
      <c r="Q339" s="2"/>
      <c r="R339" s="2"/>
      <c r="S339" s="353"/>
      <c r="T339" s="2"/>
    </row>
    <row r="340" spans="1:20" ht="12.75">
      <c r="A340" s="356"/>
      <c r="B340" s="2"/>
      <c r="C340" s="2"/>
      <c r="D340" s="2"/>
      <c r="E340" s="2"/>
      <c r="F340" s="2"/>
      <c r="G340" s="170"/>
      <c r="H340" s="170"/>
      <c r="I340" s="2"/>
      <c r="J340" s="2"/>
      <c r="K340" s="2"/>
      <c r="L340" s="2"/>
      <c r="M340" s="2"/>
      <c r="N340" s="2"/>
      <c r="O340" s="2"/>
      <c r="P340" s="2"/>
      <c r="Q340" s="2"/>
      <c r="R340" s="2"/>
      <c r="S340" s="353"/>
      <c r="T340" s="2"/>
    </row>
    <row r="341" spans="1:20" ht="12.75">
      <c r="A341" s="356"/>
      <c r="B341" s="2"/>
      <c r="C341" s="2"/>
      <c r="D341" s="2"/>
      <c r="E341" s="2"/>
      <c r="F341" s="2"/>
      <c r="G341" s="170"/>
      <c r="H341" s="170"/>
      <c r="I341" s="2"/>
      <c r="J341" s="2"/>
      <c r="K341" s="2"/>
      <c r="L341" s="2"/>
      <c r="M341" s="2"/>
      <c r="N341" s="2"/>
      <c r="O341" s="2"/>
      <c r="P341" s="2"/>
      <c r="Q341" s="2"/>
      <c r="R341" s="2"/>
      <c r="S341" s="353"/>
      <c r="T341" s="2"/>
    </row>
    <row r="342" spans="1:20" ht="12.75">
      <c r="A342" s="356"/>
      <c r="B342" s="2"/>
      <c r="C342" s="2"/>
      <c r="D342" s="2"/>
      <c r="E342" s="2"/>
      <c r="F342" s="2"/>
      <c r="G342" s="170"/>
      <c r="H342" s="170"/>
      <c r="I342" s="2"/>
      <c r="J342" s="2"/>
      <c r="K342" s="2"/>
      <c r="L342" s="2"/>
      <c r="M342" s="2"/>
      <c r="N342" s="2"/>
      <c r="O342" s="2"/>
      <c r="P342" s="2"/>
      <c r="Q342" s="2"/>
      <c r="R342" s="2"/>
      <c r="S342" s="353"/>
      <c r="T342" s="2"/>
    </row>
    <row r="343" spans="1:20" ht="12.75">
      <c r="A343" s="356"/>
      <c r="B343" s="2"/>
      <c r="C343" s="2"/>
      <c r="D343" s="2"/>
      <c r="E343" s="2"/>
      <c r="F343" s="2"/>
      <c r="G343" s="170"/>
      <c r="H343" s="170"/>
      <c r="I343" s="2"/>
      <c r="J343" s="2"/>
      <c r="K343" s="2"/>
      <c r="L343" s="2"/>
      <c r="M343" s="2"/>
      <c r="N343" s="2"/>
      <c r="O343" s="2"/>
      <c r="P343" s="2"/>
      <c r="Q343" s="2"/>
      <c r="R343" s="2"/>
      <c r="S343" s="353"/>
      <c r="T343" s="2"/>
    </row>
    <row r="344" spans="1:20" ht="12.75">
      <c r="A344" s="356"/>
      <c r="B344" s="2"/>
      <c r="C344" s="2"/>
      <c r="D344" s="2"/>
      <c r="E344" s="2"/>
      <c r="F344" s="2"/>
      <c r="G344" s="170"/>
      <c r="H344" s="170"/>
      <c r="I344" s="2"/>
      <c r="J344" s="2"/>
      <c r="K344" s="2"/>
      <c r="L344" s="2"/>
      <c r="M344" s="2"/>
      <c r="N344" s="2"/>
      <c r="O344" s="2"/>
      <c r="P344" s="2"/>
      <c r="Q344" s="2"/>
      <c r="R344" s="2"/>
      <c r="S344" s="353"/>
      <c r="T344" s="2"/>
    </row>
    <row r="345" spans="1:20" ht="12.75">
      <c r="A345" s="356"/>
      <c r="B345" s="2"/>
      <c r="C345" s="2"/>
      <c r="D345" s="2"/>
      <c r="E345" s="2"/>
      <c r="F345" s="2"/>
      <c r="G345" s="170"/>
      <c r="H345" s="170"/>
      <c r="I345" s="2"/>
      <c r="J345" s="2"/>
      <c r="K345" s="2"/>
      <c r="L345" s="2"/>
      <c r="M345" s="2"/>
      <c r="N345" s="2"/>
      <c r="O345" s="2"/>
      <c r="P345" s="2"/>
      <c r="Q345" s="2"/>
      <c r="R345" s="2"/>
      <c r="S345" s="353"/>
      <c r="T345" s="2"/>
    </row>
    <row r="346" spans="1:20" ht="12.75">
      <c r="A346" s="356"/>
      <c r="B346" s="2"/>
      <c r="C346" s="2"/>
      <c r="D346" s="2"/>
      <c r="E346" s="2"/>
      <c r="F346" s="2"/>
      <c r="G346" s="170"/>
      <c r="H346" s="170"/>
      <c r="I346" s="2"/>
      <c r="J346" s="2"/>
      <c r="K346" s="2"/>
      <c r="L346" s="2"/>
      <c r="M346" s="2"/>
      <c r="N346" s="2"/>
      <c r="O346" s="2"/>
      <c r="P346" s="2"/>
      <c r="Q346" s="2"/>
      <c r="R346" s="2"/>
      <c r="S346" s="353"/>
      <c r="T346" s="2"/>
    </row>
    <row r="347" spans="1:20" ht="12.75">
      <c r="A347" s="356"/>
      <c r="B347" s="2"/>
      <c r="C347" s="2"/>
      <c r="D347" s="2"/>
      <c r="E347" s="2"/>
      <c r="F347" s="2"/>
      <c r="G347" s="170"/>
      <c r="H347" s="170"/>
      <c r="I347" s="2"/>
      <c r="J347" s="2"/>
      <c r="K347" s="2"/>
      <c r="L347" s="2"/>
      <c r="M347" s="2"/>
      <c r="N347" s="2"/>
      <c r="O347" s="2"/>
      <c r="P347" s="2"/>
      <c r="Q347" s="2"/>
      <c r="R347" s="2"/>
      <c r="S347" s="353"/>
      <c r="T347" s="2"/>
    </row>
    <row r="348" spans="1:20" ht="12.75">
      <c r="A348" s="356"/>
      <c r="B348" s="2"/>
      <c r="C348" s="2"/>
      <c r="D348" s="2"/>
      <c r="E348" s="2"/>
      <c r="F348" s="2"/>
      <c r="G348" s="170"/>
      <c r="H348" s="170"/>
      <c r="I348" s="2"/>
      <c r="J348" s="2"/>
      <c r="K348" s="2"/>
      <c r="L348" s="2"/>
      <c r="M348" s="2"/>
      <c r="N348" s="2"/>
      <c r="O348" s="2"/>
      <c r="P348" s="2"/>
      <c r="Q348" s="2"/>
      <c r="R348" s="2"/>
      <c r="S348" s="353"/>
      <c r="T348" s="2"/>
    </row>
    <row r="349" spans="1:20" ht="12.75">
      <c r="A349" s="356"/>
      <c r="B349" s="2"/>
      <c r="C349" s="2"/>
      <c r="D349" s="2"/>
      <c r="E349" s="2"/>
      <c r="F349" s="2"/>
      <c r="G349" s="170"/>
      <c r="H349" s="170"/>
      <c r="I349" s="2"/>
      <c r="J349" s="2"/>
      <c r="K349" s="2"/>
      <c r="L349" s="2"/>
      <c r="M349" s="2"/>
      <c r="N349" s="2"/>
      <c r="O349" s="2"/>
      <c r="P349" s="2"/>
      <c r="Q349" s="2"/>
      <c r="R349" s="2"/>
      <c r="S349" s="353"/>
      <c r="T349" s="2"/>
    </row>
    <row r="350" spans="1:20" ht="12.75">
      <c r="A350" s="356"/>
      <c r="B350" s="2"/>
      <c r="C350" s="2"/>
      <c r="D350" s="2"/>
      <c r="E350" s="2"/>
      <c r="F350" s="2"/>
      <c r="G350" s="170"/>
      <c r="H350" s="170"/>
      <c r="I350" s="2"/>
      <c r="J350" s="2"/>
      <c r="K350" s="2"/>
      <c r="L350" s="2"/>
      <c r="M350" s="2"/>
      <c r="N350" s="2"/>
      <c r="O350" s="2"/>
      <c r="P350" s="2"/>
      <c r="Q350" s="2"/>
      <c r="R350" s="2"/>
      <c r="S350" s="353"/>
      <c r="T350" s="2"/>
    </row>
    <row r="351" spans="1:20" ht="12.75">
      <c r="A351" s="356"/>
      <c r="B351" s="2"/>
      <c r="C351" s="2"/>
      <c r="D351" s="2"/>
      <c r="E351" s="2"/>
      <c r="F351" s="2"/>
      <c r="G351" s="170"/>
      <c r="H351" s="170"/>
      <c r="I351" s="2"/>
      <c r="J351" s="2"/>
      <c r="K351" s="2"/>
      <c r="L351" s="2"/>
      <c r="M351" s="2"/>
      <c r="N351" s="2"/>
      <c r="O351" s="2"/>
      <c r="P351" s="2"/>
      <c r="Q351" s="2"/>
      <c r="R351" s="2"/>
      <c r="S351" s="353"/>
      <c r="T351" s="2"/>
    </row>
    <row r="352" spans="1:20" ht="12.75">
      <c r="A352" s="356"/>
      <c r="B352" s="2"/>
      <c r="C352" s="2"/>
      <c r="D352" s="2"/>
      <c r="E352" s="2"/>
      <c r="F352" s="2"/>
      <c r="G352" s="170"/>
      <c r="H352" s="170"/>
      <c r="I352" s="2"/>
      <c r="J352" s="2"/>
      <c r="K352" s="2"/>
      <c r="L352" s="2"/>
      <c r="M352" s="2"/>
      <c r="N352" s="2"/>
      <c r="O352" s="2"/>
      <c r="P352" s="2"/>
      <c r="Q352" s="2"/>
      <c r="R352" s="2"/>
      <c r="S352" s="353"/>
      <c r="T352" s="2"/>
    </row>
    <row r="353" spans="1:20" ht="12.75">
      <c r="A353" s="356"/>
      <c r="B353" s="2"/>
      <c r="C353" s="2"/>
      <c r="D353" s="2"/>
      <c r="E353" s="2"/>
      <c r="F353" s="2"/>
      <c r="G353" s="170"/>
      <c r="H353" s="170"/>
      <c r="I353" s="2"/>
      <c r="J353" s="2"/>
      <c r="K353" s="2"/>
      <c r="L353" s="2"/>
      <c r="M353" s="2"/>
      <c r="N353" s="2"/>
      <c r="O353" s="2"/>
      <c r="P353" s="2"/>
      <c r="Q353" s="2"/>
      <c r="R353" s="2"/>
      <c r="S353" s="353"/>
      <c r="T353" s="2"/>
    </row>
    <row r="354" spans="1:20" ht="12.75">
      <c r="A354" s="356"/>
      <c r="B354" s="2"/>
      <c r="C354" s="2"/>
      <c r="D354" s="2"/>
      <c r="E354" s="2"/>
      <c r="F354" s="2"/>
      <c r="G354" s="170"/>
      <c r="H354" s="170"/>
      <c r="I354" s="2"/>
      <c r="J354" s="2"/>
      <c r="K354" s="2"/>
      <c r="L354" s="2"/>
      <c r="M354" s="2"/>
      <c r="N354" s="2"/>
      <c r="O354" s="2"/>
      <c r="P354" s="2"/>
      <c r="Q354" s="2"/>
      <c r="R354" s="2"/>
      <c r="S354" s="353"/>
      <c r="T354" s="2"/>
    </row>
    <row r="355" spans="1:20" ht="12.75">
      <c r="A355" s="356"/>
      <c r="B355" s="2"/>
      <c r="C355" s="2"/>
      <c r="D355" s="2"/>
      <c r="E355" s="2"/>
      <c r="F355" s="2"/>
      <c r="G355" s="170"/>
      <c r="H355" s="170"/>
      <c r="I355" s="2"/>
      <c r="J355" s="2"/>
      <c r="K355" s="2"/>
      <c r="L355" s="2"/>
      <c r="M355" s="2"/>
      <c r="N355" s="2"/>
      <c r="O355" s="2"/>
      <c r="P355" s="2"/>
      <c r="Q355" s="2"/>
      <c r="R355" s="2"/>
      <c r="S355" s="353"/>
      <c r="T355" s="2"/>
    </row>
    <row r="356" spans="1:20" ht="12.75">
      <c r="A356" s="356"/>
      <c r="B356" s="2"/>
      <c r="C356" s="2"/>
      <c r="D356" s="2"/>
      <c r="E356" s="2"/>
      <c r="F356" s="2"/>
      <c r="G356" s="170"/>
      <c r="H356" s="170"/>
      <c r="I356" s="2"/>
      <c r="J356" s="2"/>
      <c r="K356" s="2"/>
      <c r="L356" s="2"/>
      <c r="M356" s="2"/>
      <c r="N356" s="2"/>
      <c r="O356" s="2"/>
      <c r="P356" s="2"/>
      <c r="Q356" s="2"/>
      <c r="R356" s="2"/>
      <c r="S356" s="353"/>
      <c r="T356" s="2"/>
    </row>
    <row r="357" spans="1:20" ht="12.75">
      <c r="A357" s="356"/>
      <c r="B357" s="2"/>
      <c r="C357" s="2"/>
      <c r="D357" s="2"/>
      <c r="E357" s="2"/>
      <c r="F357" s="2"/>
      <c r="G357" s="170"/>
      <c r="H357" s="170"/>
      <c r="I357" s="2"/>
      <c r="J357" s="2"/>
      <c r="K357" s="2"/>
      <c r="L357" s="2"/>
      <c r="M357" s="2"/>
      <c r="N357" s="2"/>
      <c r="O357" s="2"/>
      <c r="P357" s="2"/>
      <c r="Q357" s="2"/>
      <c r="R357" s="2"/>
      <c r="S357" s="353"/>
      <c r="T357" s="2"/>
    </row>
    <row r="358" spans="1:20" ht="12.75">
      <c r="A358" s="356"/>
      <c r="B358" s="2"/>
      <c r="C358" s="2"/>
      <c r="D358" s="2"/>
      <c r="E358" s="2"/>
      <c r="F358" s="2"/>
      <c r="G358" s="170"/>
      <c r="H358" s="170"/>
      <c r="I358" s="2"/>
      <c r="J358" s="2"/>
      <c r="K358" s="2"/>
      <c r="L358" s="2"/>
      <c r="M358" s="2"/>
      <c r="N358" s="2"/>
      <c r="O358" s="2"/>
      <c r="P358" s="2"/>
      <c r="Q358" s="2"/>
      <c r="R358" s="2"/>
      <c r="S358" s="353"/>
      <c r="T358" s="2"/>
    </row>
    <row r="359" spans="1:20" ht="12.75">
      <c r="A359" s="356"/>
      <c r="B359" s="2"/>
      <c r="C359" s="2"/>
      <c r="D359" s="2"/>
      <c r="E359" s="2"/>
      <c r="F359" s="2"/>
      <c r="G359" s="170"/>
      <c r="H359" s="170"/>
      <c r="I359" s="2"/>
      <c r="J359" s="2"/>
      <c r="K359" s="2"/>
      <c r="L359" s="2"/>
      <c r="M359" s="2"/>
      <c r="N359" s="2"/>
      <c r="O359" s="2"/>
      <c r="P359" s="2"/>
      <c r="Q359" s="2"/>
      <c r="R359" s="2"/>
      <c r="S359" s="353"/>
      <c r="T359" s="2"/>
    </row>
    <row r="360" spans="1:20" ht="12.75">
      <c r="A360" s="356"/>
      <c r="B360" s="2"/>
      <c r="C360" s="2"/>
      <c r="D360" s="2"/>
      <c r="E360" s="2"/>
      <c r="F360" s="2"/>
      <c r="G360" s="170"/>
      <c r="H360" s="170"/>
      <c r="I360" s="2"/>
      <c r="J360" s="2"/>
      <c r="K360" s="2"/>
      <c r="L360" s="2"/>
      <c r="M360" s="2"/>
      <c r="N360" s="2"/>
      <c r="O360" s="2"/>
      <c r="P360" s="2"/>
      <c r="Q360" s="2"/>
      <c r="R360" s="2"/>
      <c r="S360" s="353"/>
      <c r="T360" s="2"/>
    </row>
    <row r="361" spans="1:20" ht="12.75">
      <c r="A361" s="356"/>
      <c r="B361" s="2"/>
      <c r="C361" s="2"/>
      <c r="D361" s="2"/>
      <c r="E361" s="2"/>
      <c r="F361" s="2"/>
      <c r="G361" s="170"/>
      <c r="H361" s="170"/>
      <c r="I361" s="2"/>
      <c r="J361" s="2"/>
      <c r="K361" s="2"/>
      <c r="L361" s="2"/>
      <c r="M361" s="2"/>
      <c r="N361" s="2"/>
      <c r="O361" s="2"/>
      <c r="P361" s="2"/>
      <c r="Q361" s="2"/>
      <c r="R361" s="2"/>
      <c r="S361" s="353"/>
      <c r="T361" s="2"/>
    </row>
    <row r="362" spans="1:20" ht="12.75">
      <c r="A362" s="356"/>
      <c r="B362" s="2"/>
      <c r="C362" s="2"/>
      <c r="D362" s="2"/>
      <c r="E362" s="2"/>
      <c r="F362" s="2"/>
      <c r="G362" s="170"/>
      <c r="H362" s="170"/>
      <c r="I362" s="2"/>
      <c r="J362" s="2"/>
      <c r="K362" s="2"/>
      <c r="L362" s="2"/>
      <c r="M362" s="2"/>
      <c r="N362" s="2"/>
      <c r="O362" s="2"/>
      <c r="P362" s="2"/>
      <c r="Q362" s="2"/>
      <c r="R362" s="2"/>
      <c r="S362" s="353"/>
      <c r="T362" s="2"/>
    </row>
    <row r="363" spans="1:20" ht="12.75">
      <c r="A363" s="356"/>
      <c r="B363" s="2"/>
      <c r="C363" s="2"/>
      <c r="D363" s="2"/>
      <c r="E363" s="2"/>
      <c r="F363" s="2"/>
      <c r="G363" s="170"/>
      <c r="H363" s="170"/>
      <c r="I363" s="2"/>
      <c r="J363" s="2"/>
      <c r="K363" s="2"/>
      <c r="L363" s="2"/>
      <c r="M363" s="2"/>
      <c r="N363" s="2"/>
      <c r="O363" s="2"/>
      <c r="P363" s="2"/>
      <c r="Q363" s="2"/>
      <c r="R363" s="2"/>
      <c r="S363" s="353"/>
      <c r="T363" s="2"/>
    </row>
    <row r="364" spans="1:20" ht="12.75">
      <c r="A364" s="356"/>
      <c r="B364" s="2"/>
      <c r="C364" s="2"/>
      <c r="D364" s="2"/>
      <c r="E364" s="2"/>
      <c r="F364" s="2"/>
      <c r="G364" s="170"/>
      <c r="H364" s="170"/>
      <c r="I364" s="2"/>
      <c r="J364" s="2"/>
      <c r="K364" s="2"/>
      <c r="L364" s="2"/>
      <c r="M364" s="2"/>
      <c r="N364" s="2"/>
      <c r="O364" s="2"/>
      <c r="P364" s="2"/>
      <c r="Q364" s="2"/>
      <c r="R364" s="2"/>
      <c r="S364" s="353"/>
      <c r="T364" s="2"/>
    </row>
    <row r="365" spans="1:20" ht="12.75">
      <c r="A365" s="356"/>
      <c r="B365" s="2"/>
      <c r="C365" s="2"/>
      <c r="D365" s="2"/>
      <c r="E365" s="2"/>
      <c r="F365" s="2"/>
      <c r="G365" s="170"/>
      <c r="H365" s="170"/>
      <c r="I365" s="2"/>
      <c r="J365" s="2"/>
      <c r="K365" s="2"/>
      <c r="L365" s="2"/>
      <c r="M365" s="2"/>
      <c r="N365" s="2"/>
      <c r="O365" s="2"/>
      <c r="P365" s="2"/>
      <c r="Q365" s="2"/>
      <c r="R365" s="2"/>
      <c r="S365" s="353"/>
      <c r="T365" s="2"/>
    </row>
    <row r="366" spans="1:20" ht="12.75">
      <c r="A366" s="356"/>
      <c r="B366" s="2"/>
      <c r="C366" s="2"/>
      <c r="D366" s="2"/>
      <c r="E366" s="2"/>
      <c r="F366" s="2"/>
      <c r="G366" s="170"/>
      <c r="H366" s="170"/>
      <c r="I366" s="2"/>
      <c r="J366" s="2"/>
      <c r="K366" s="2"/>
      <c r="L366" s="2"/>
      <c r="M366" s="2"/>
      <c r="N366" s="2"/>
      <c r="O366" s="2"/>
      <c r="P366" s="2"/>
      <c r="Q366" s="2"/>
      <c r="R366" s="2"/>
      <c r="S366" s="353"/>
      <c r="T366" s="2"/>
    </row>
    <row r="367" spans="1:20" ht="12.75">
      <c r="A367" s="356"/>
      <c r="B367" s="2"/>
      <c r="C367" s="2"/>
      <c r="D367" s="2"/>
      <c r="E367" s="2"/>
      <c r="F367" s="2"/>
      <c r="G367" s="170"/>
      <c r="H367" s="170"/>
      <c r="I367" s="2"/>
      <c r="J367" s="2"/>
      <c r="K367" s="2"/>
      <c r="L367" s="2"/>
      <c r="M367" s="2"/>
      <c r="N367" s="2"/>
      <c r="O367" s="2"/>
      <c r="P367" s="2"/>
      <c r="Q367" s="2"/>
      <c r="R367" s="2"/>
      <c r="S367" s="353"/>
      <c r="T367" s="2"/>
    </row>
    <row r="368" spans="1:20" ht="12.75">
      <c r="A368" s="356"/>
      <c r="B368" s="2"/>
      <c r="C368" s="2"/>
      <c r="D368" s="2"/>
      <c r="E368" s="2"/>
      <c r="F368" s="2"/>
      <c r="G368" s="170"/>
      <c r="H368" s="170"/>
      <c r="I368" s="2"/>
      <c r="J368" s="2"/>
      <c r="K368" s="2"/>
      <c r="L368" s="2"/>
      <c r="M368" s="2"/>
      <c r="N368" s="2"/>
      <c r="O368" s="2"/>
      <c r="P368" s="2"/>
      <c r="Q368" s="2"/>
      <c r="R368" s="2"/>
      <c r="S368" s="353"/>
      <c r="T368" s="2"/>
    </row>
    <row r="369" spans="1:20" ht="12.75">
      <c r="A369" s="356"/>
      <c r="B369" s="2"/>
      <c r="C369" s="2"/>
      <c r="D369" s="2"/>
      <c r="E369" s="2"/>
      <c r="F369" s="2"/>
      <c r="G369" s="170"/>
      <c r="H369" s="170"/>
      <c r="I369" s="2"/>
      <c r="J369" s="2"/>
      <c r="K369" s="2"/>
      <c r="L369" s="2"/>
      <c r="M369" s="2"/>
      <c r="N369" s="2"/>
      <c r="O369" s="2"/>
      <c r="P369" s="2"/>
      <c r="Q369" s="2"/>
      <c r="R369" s="2"/>
      <c r="S369" s="353"/>
      <c r="T369" s="2"/>
    </row>
    <row r="370" spans="1:20" ht="12.75">
      <c r="A370" s="356"/>
      <c r="B370" s="2"/>
      <c r="C370" s="2"/>
      <c r="D370" s="2"/>
      <c r="E370" s="2"/>
      <c r="F370" s="2"/>
      <c r="G370" s="170"/>
      <c r="H370" s="170"/>
      <c r="I370" s="2"/>
      <c r="J370" s="2"/>
      <c r="K370" s="2"/>
      <c r="L370" s="2"/>
      <c r="M370" s="2"/>
      <c r="N370" s="2"/>
      <c r="O370" s="2"/>
      <c r="P370" s="2"/>
      <c r="Q370" s="2"/>
      <c r="R370" s="2"/>
      <c r="S370" s="353"/>
      <c r="T370" s="2"/>
    </row>
    <row r="371" spans="1:20" ht="12.75">
      <c r="A371" s="356"/>
      <c r="B371" s="2"/>
      <c r="C371" s="2"/>
      <c r="D371" s="2"/>
      <c r="E371" s="2"/>
      <c r="F371" s="2"/>
      <c r="G371" s="170"/>
      <c r="H371" s="170"/>
      <c r="I371" s="2"/>
      <c r="J371" s="2"/>
      <c r="K371" s="2"/>
      <c r="L371" s="2"/>
      <c r="M371" s="2"/>
      <c r="N371" s="2"/>
      <c r="O371" s="2"/>
      <c r="P371" s="2"/>
      <c r="Q371" s="2"/>
      <c r="R371" s="2"/>
      <c r="S371" s="353"/>
      <c r="T371" s="2"/>
    </row>
    <row r="372" spans="1:20" ht="12.75">
      <c r="A372" s="356"/>
      <c r="B372" s="2"/>
      <c r="C372" s="2"/>
      <c r="D372" s="2"/>
      <c r="E372" s="2"/>
      <c r="F372" s="2"/>
      <c r="G372" s="170"/>
      <c r="H372" s="170"/>
      <c r="I372" s="2"/>
      <c r="J372" s="2"/>
      <c r="K372" s="2"/>
      <c r="L372" s="2"/>
      <c r="M372" s="2"/>
      <c r="N372" s="2"/>
      <c r="O372" s="2"/>
      <c r="P372" s="2"/>
      <c r="Q372" s="2"/>
      <c r="R372" s="2"/>
      <c r="S372" s="353"/>
      <c r="T372" s="2"/>
    </row>
    <row r="373" spans="1:20" ht="12.75">
      <c r="A373" s="356"/>
      <c r="B373" s="2"/>
      <c r="C373" s="2"/>
      <c r="D373" s="2"/>
      <c r="E373" s="2"/>
      <c r="F373" s="2"/>
      <c r="G373" s="170"/>
      <c r="H373" s="170"/>
      <c r="I373" s="2"/>
      <c r="J373" s="2"/>
      <c r="K373" s="2"/>
      <c r="L373" s="2"/>
      <c r="M373" s="2"/>
      <c r="N373" s="2"/>
      <c r="O373" s="2"/>
      <c r="P373" s="2"/>
      <c r="Q373" s="2"/>
      <c r="R373" s="2"/>
      <c r="S373" s="353"/>
      <c r="T373" s="2"/>
    </row>
    <row r="374" spans="1:20" ht="12.75">
      <c r="A374" s="356"/>
      <c r="B374" s="2"/>
      <c r="C374" s="2"/>
      <c r="D374" s="2"/>
      <c r="E374" s="2"/>
      <c r="F374" s="2"/>
      <c r="G374" s="170"/>
      <c r="H374" s="170"/>
      <c r="I374" s="2"/>
      <c r="J374" s="2"/>
      <c r="K374" s="2"/>
      <c r="L374" s="2"/>
      <c r="M374" s="2"/>
      <c r="N374" s="2"/>
      <c r="O374" s="2"/>
      <c r="P374" s="2"/>
      <c r="Q374" s="2"/>
      <c r="R374" s="2"/>
      <c r="S374" s="353"/>
      <c r="T374" s="2"/>
    </row>
    <row r="375" spans="1:20" ht="12.75">
      <c r="A375" s="356"/>
      <c r="B375" s="2"/>
      <c r="C375" s="2"/>
      <c r="D375" s="2"/>
      <c r="E375" s="2"/>
      <c r="F375" s="2"/>
      <c r="G375" s="170"/>
      <c r="H375" s="170"/>
      <c r="I375" s="2"/>
      <c r="J375" s="2"/>
      <c r="K375" s="2"/>
      <c r="L375" s="2"/>
      <c r="M375" s="2"/>
      <c r="N375" s="2"/>
      <c r="O375" s="2"/>
      <c r="P375" s="2"/>
      <c r="Q375" s="2"/>
      <c r="R375" s="2"/>
      <c r="S375" s="353"/>
      <c r="T375" s="2"/>
    </row>
    <row r="376" spans="1:20" ht="12.75">
      <c r="A376" s="356"/>
      <c r="B376" s="2"/>
      <c r="C376" s="2"/>
      <c r="D376" s="2"/>
      <c r="E376" s="2"/>
      <c r="F376" s="2"/>
      <c r="G376" s="170"/>
      <c r="H376" s="170"/>
      <c r="I376" s="2"/>
      <c r="J376" s="2"/>
      <c r="K376" s="2"/>
      <c r="L376" s="2"/>
      <c r="M376" s="2"/>
      <c r="N376" s="2"/>
      <c r="O376" s="2"/>
      <c r="P376" s="2"/>
      <c r="Q376" s="2"/>
      <c r="R376" s="2"/>
      <c r="S376" s="353"/>
      <c r="T376" s="2"/>
    </row>
    <row r="377" spans="1:20" ht="12.75">
      <c r="A377" s="356"/>
      <c r="B377" s="2"/>
      <c r="C377" s="2"/>
      <c r="D377" s="2"/>
      <c r="E377" s="2"/>
      <c r="F377" s="2"/>
      <c r="G377" s="170"/>
      <c r="H377" s="170"/>
      <c r="I377" s="2"/>
      <c r="J377" s="2"/>
      <c r="K377" s="2"/>
      <c r="L377" s="2"/>
      <c r="M377" s="2"/>
      <c r="N377" s="2"/>
      <c r="O377" s="2"/>
      <c r="P377" s="2"/>
      <c r="Q377" s="2"/>
      <c r="R377" s="2"/>
      <c r="S377" s="353"/>
      <c r="T377" s="2"/>
    </row>
    <row r="378" spans="1:20" ht="12.75">
      <c r="A378" s="356"/>
      <c r="B378" s="2"/>
      <c r="C378" s="2"/>
      <c r="D378" s="2"/>
      <c r="E378" s="2"/>
      <c r="F378" s="2"/>
      <c r="G378" s="170"/>
      <c r="H378" s="170"/>
      <c r="I378" s="2"/>
      <c r="J378" s="2"/>
      <c r="K378" s="2"/>
      <c r="L378" s="2"/>
      <c r="M378" s="2"/>
      <c r="N378" s="2"/>
      <c r="O378" s="2"/>
      <c r="P378" s="2"/>
      <c r="Q378" s="2"/>
      <c r="R378" s="2"/>
      <c r="S378" s="353"/>
      <c r="T378" s="2"/>
    </row>
    <row r="379" spans="1:20" ht="12.75">
      <c r="A379" s="356"/>
      <c r="B379" s="2"/>
      <c r="C379" s="2"/>
      <c r="D379" s="2"/>
      <c r="E379" s="2"/>
      <c r="F379" s="2"/>
      <c r="G379" s="170"/>
      <c r="H379" s="170"/>
      <c r="I379" s="2"/>
      <c r="J379" s="2"/>
      <c r="K379" s="2"/>
      <c r="L379" s="2"/>
      <c r="M379" s="2"/>
      <c r="N379" s="2"/>
      <c r="O379" s="2"/>
      <c r="P379" s="2"/>
      <c r="Q379" s="2"/>
      <c r="R379" s="2"/>
      <c r="S379" s="353"/>
      <c r="T379" s="2"/>
    </row>
    <row r="380" spans="1:20" ht="12.75">
      <c r="A380" s="356"/>
      <c r="B380" s="2"/>
      <c r="C380" s="2"/>
      <c r="D380" s="2"/>
      <c r="E380" s="2"/>
      <c r="F380" s="2"/>
      <c r="G380" s="170"/>
      <c r="H380" s="170"/>
      <c r="I380" s="2"/>
      <c r="J380" s="2"/>
      <c r="K380" s="2"/>
      <c r="L380" s="2"/>
      <c r="M380" s="2"/>
      <c r="N380" s="2"/>
      <c r="O380" s="2"/>
      <c r="P380" s="2"/>
      <c r="Q380" s="2"/>
      <c r="R380" s="2"/>
      <c r="S380" s="353"/>
      <c r="T380" s="2"/>
    </row>
    <row r="381" spans="1:20" ht="12.75">
      <c r="A381" s="356"/>
      <c r="B381" s="2"/>
      <c r="C381" s="2"/>
      <c r="D381" s="2"/>
      <c r="E381" s="2"/>
      <c r="F381" s="2"/>
      <c r="G381" s="170"/>
      <c r="H381" s="170"/>
      <c r="I381" s="2"/>
      <c r="J381" s="2"/>
      <c r="K381" s="2"/>
      <c r="L381" s="2"/>
      <c r="M381" s="2"/>
      <c r="N381" s="2"/>
      <c r="O381" s="2"/>
      <c r="P381" s="2"/>
      <c r="Q381" s="2"/>
      <c r="R381" s="2"/>
      <c r="S381" s="353"/>
      <c r="T381" s="2"/>
    </row>
    <row r="382" spans="1:20" ht="12.75">
      <c r="A382" s="356"/>
      <c r="B382" s="2"/>
      <c r="C382" s="2"/>
      <c r="D382" s="2"/>
      <c r="E382" s="2"/>
      <c r="F382" s="2"/>
      <c r="G382" s="170"/>
      <c r="H382" s="170"/>
      <c r="I382" s="2"/>
      <c r="J382" s="2"/>
      <c r="K382" s="2"/>
      <c r="L382" s="2"/>
      <c r="M382" s="2"/>
      <c r="N382" s="2"/>
      <c r="O382" s="2"/>
      <c r="P382" s="2"/>
      <c r="Q382" s="2"/>
      <c r="R382" s="2"/>
      <c r="S382" s="353"/>
      <c r="T382" s="2"/>
    </row>
    <row r="383" spans="1:20" ht="12.75">
      <c r="A383" s="356"/>
      <c r="B383" s="2"/>
      <c r="C383" s="2"/>
      <c r="D383" s="2"/>
      <c r="E383" s="2"/>
      <c r="F383" s="2"/>
      <c r="G383" s="170"/>
      <c r="H383" s="170"/>
      <c r="I383" s="2"/>
      <c r="J383" s="2"/>
      <c r="K383" s="2"/>
      <c r="L383" s="2"/>
      <c r="M383" s="2"/>
      <c r="N383" s="2"/>
      <c r="O383" s="2"/>
      <c r="P383" s="2"/>
      <c r="Q383" s="2"/>
      <c r="R383" s="2"/>
      <c r="S383" s="353"/>
      <c r="T383" s="2"/>
    </row>
    <row r="384" spans="1:20" ht="12.75">
      <c r="A384" s="356"/>
      <c r="B384" s="2"/>
      <c r="C384" s="2"/>
      <c r="D384" s="2"/>
      <c r="E384" s="2"/>
      <c r="F384" s="2"/>
      <c r="G384" s="170"/>
      <c r="H384" s="170"/>
      <c r="I384" s="2"/>
      <c r="J384" s="2"/>
      <c r="K384" s="2"/>
      <c r="L384" s="2"/>
      <c r="M384" s="2"/>
      <c r="N384" s="2"/>
      <c r="O384" s="2"/>
      <c r="P384" s="2"/>
      <c r="Q384" s="2"/>
      <c r="R384" s="2"/>
      <c r="S384" s="353"/>
      <c r="T384" s="2"/>
    </row>
    <row r="385" spans="1:20" ht="12.75">
      <c r="A385" s="356"/>
      <c r="B385" s="2"/>
      <c r="C385" s="2"/>
      <c r="D385" s="2"/>
      <c r="E385" s="2"/>
      <c r="F385" s="2"/>
      <c r="G385" s="170"/>
      <c r="H385" s="170"/>
      <c r="I385" s="2"/>
      <c r="J385" s="2"/>
      <c r="K385" s="2"/>
      <c r="L385" s="2"/>
      <c r="M385" s="2"/>
      <c r="N385" s="2"/>
      <c r="O385" s="2"/>
      <c r="P385" s="2"/>
      <c r="Q385" s="2"/>
      <c r="R385" s="2"/>
      <c r="S385" s="353"/>
      <c r="T385" s="2"/>
    </row>
    <row r="386" spans="1:20" ht="12.75">
      <c r="A386" s="356"/>
      <c r="B386" s="2"/>
      <c r="C386" s="2"/>
      <c r="D386" s="2"/>
      <c r="E386" s="2"/>
      <c r="F386" s="2"/>
      <c r="G386" s="170"/>
      <c r="H386" s="170"/>
      <c r="I386" s="2"/>
      <c r="J386" s="2"/>
      <c r="K386" s="2"/>
      <c r="L386" s="2"/>
      <c r="M386" s="2"/>
      <c r="N386" s="2"/>
      <c r="O386" s="2"/>
      <c r="P386" s="2"/>
      <c r="Q386" s="2"/>
      <c r="R386" s="2"/>
      <c r="S386" s="353"/>
      <c r="T386" s="2"/>
    </row>
    <row r="387" spans="1:20" ht="12.75">
      <c r="A387" s="356"/>
      <c r="B387" s="2"/>
      <c r="C387" s="2"/>
      <c r="D387" s="2"/>
      <c r="E387" s="2"/>
      <c r="F387" s="2"/>
      <c r="G387" s="170"/>
      <c r="H387" s="170"/>
      <c r="I387" s="2"/>
      <c r="J387" s="2"/>
      <c r="K387" s="2"/>
      <c r="L387" s="2"/>
      <c r="M387" s="2"/>
      <c r="N387" s="2"/>
      <c r="O387" s="2"/>
      <c r="P387" s="2"/>
      <c r="Q387" s="2"/>
      <c r="R387" s="2"/>
      <c r="S387" s="353"/>
      <c r="T387" s="2"/>
    </row>
    <row r="388" spans="1:20" ht="12.75">
      <c r="A388" s="356"/>
      <c r="B388" s="2"/>
      <c r="C388" s="2"/>
      <c r="D388" s="2"/>
      <c r="E388" s="2"/>
      <c r="F388" s="2"/>
      <c r="G388" s="170"/>
      <c r="H388" s="170"/>
      <c r="I388" s="2"/>
      <c r="J388" s="2"/>
      <c r="K388" s="2"/>
      <c r="L388" s="2"/>
      <c r="M388" s="2"/>
      <c r="N388" s="2"/>
      <c r="O388" s="2"/>
      <c r="P388" s="2"/>
      <c r="Q388" s="2"/>
      <c r="R388" s="2"/>
      <c r="S388" s="353"/>
      <c r="T388" s="2"/>
    </row>
    <row r="389" spans="1:20" ht="12.75">
      <c r="A389" s="356"/>
      <c r="B389" s="2"/>
      <c r="C389" s="2"/>
      <c r="D389" s="2"/>
      <c r="E389" s="2"/>
      <c r="F389" s="2"/>
      <c r="G389" s="170"/>
      <c r="H389" s="170"/>
      <c r="I389" s="2"/>
      <c r="J389" s="2"/>
      <c r="K389" s="2"/>
      <c r="L389" s="2"/>
      <c r="M389" s="2"/>
      <c r="N389" s="2"/>
      <c r="O389" s="2"/>
      <c r="P389" s="2"/>
      <c r="Q389" s="2"/>
      <c r="R389" s="2"/>
      <c r="S389" s="353"/>
      <c r="T389" s="2"/>
    </row>
    <row r="390" spans="1:20" ht="12.75">
      <c r="A390" s="356"/>
      <c r="B390" s="2"/>
      <c r="C390" s="2"/>
      <c r="D390" s="2"/>
      <c r="E390" s="2"/>
      <c r="F390" s="2"/>
      <c r="G390" s="170"/>
      <c r="H390" s="170"/>
      <c r="I390" s="2"/>
      <c r="J390" s="2"/>
      <c r="K390" s="2"/>
      <c r="L390" s="2"/>
      <c r="M390" s="2"/>
      <c r="N390" s="2"/>
      <c r="O390" s="2"/>
      <c r="P390" s="2"/>
      <c r="Q390" s="2"/>
      <c r="R390" s="2"/>
      <c r="S390" s="353"/>
      <c r="T390" s="2"/>
    </row>
    <row r="391" spans="1:20" ht="12.75">
      <c r="A391" s="356"/>
      <c r="B391" s="2"/>
      <c r="C391" s="2"/>
      <c r="D391" s="2"/>
      <c r="E391" s="2"/>
      <c r="F391" s="2"/>
      <c r="G391" s="170"/>
      <c r="H391" s="170"/>
      <c r="I391" s="2"/>
      <c r="J391" s="2"/>
      <c r="K391" s="2"/>
      <c r="L391" s="2"/>
      <c r="M391" s="2"/>
      <c r="N391" s="2"/>
      <c r="O391" s="2"/>
      <c r="P391" s="2"/>
      <c r="Q391" s="2"/>
      <c r="R391" s="2"/>
      <c r="S391" s="353"/>
      <c r="T391" s="2"/>
    </row>
    <row r="392" spans="1:20" ht="12.75">
      <c r="A392" s="356"/>
      <c r="B392" s="2"/>
      <c r="C392" s="2"/>
      <c r="D392" s="2"/>
      <c r="E392" s="2"/>
      <c r="F392" s="2"/>
      <c r="G392" s="170"/>
      <c r="H392" s="170"/>
      <c r="I392" s="2"/>
      <c r="J392" s="2"/>
      <c r="K392" s="2"/>
      <c r="L392" s="2"/>
      <c r="M392" s="2"/>
      <c r="N392" s="2"/>
      <c r="O392" s="2"/>
      <c r="P392" s="2"/>
      <c r="Q392" s="2"/>
      <c r="R392" s="2"/>
      <c r="S392" s="353"/>
      <c r="T392" s="2"/>
    </row>
    <row r="393" spans="1:20" ht="12.75">
      <c r="A393" s="356"/>
      <c r="B393" s="2"/>
      <c r="C393" s="2"/>
      <c r="D393" s="2"/>
      <c r="E393" s="2"/>
      <c r="F393" s="2"/>
      <c r="G393" s="170"/>
      <c r="H393" s="170"/>
      <c r="I393" s="2"/>
      <c r="J393" s="2"/>
      <c r="K393" s="2"/>
      <c r="L393" s="2"/>
      <c r="M393" s="2"/>
      <c r="N393" s="2"/>
      <c r="O393" s="2"/>
      <c r="P393" s="2"/>
      <c r="Q393" s="2"/>
      <c r="R393" s="2"/>
      <c r="S393" s="353"/>
      <c r="T393" s="2"/>
    </row>
    <row r="394" spans="1:20" ht="12.75">
      <c r="A394" s="356"/>
      <c r="B394" s="2"/>
      <c r="C394" s="2"/>
      <c r="D394" s="2"/>
      <c r="E394" s="2"/>
      <c r="F394" s="2"/>
      <c r="G394" s="170"/>
      <c r="H394" s="170"/>
      <c r="I394" s="2"/>
      <c r="J394" s="2"/>
      <c r="K394" s="2"/>
      <c r="L394" s="2"/>
      <c r="M394" s="2"/>
      <c r="N394" s="2"/>
      <c r="O394" s="2"/>
      <c r="P394" s="2"/>
      <c r="Q394" s="2"/>
      <c r="R394" s="2"/>
      <c r="S394" s="353"/>
      <c r="T394" s="2"/>
    </row>
    <row r="395" spans="1:20" ht="12.75">
      <c r="A395" s="356"/>
      <c r="B395" s="2"/>
      <c r="C395" s="2"/>
      <c r="D395" s="2"/>
      <c r="E395" s="2"/>
      <c r="F395" s="2"/>
      <c r="G395" s="170"/>
      <c r="H395" s="170"/>
      <c r="I395" s="2"/>
      <c r="J395" s="2"/>
      <c r="K395" s="2"/>
      <c r="L395" s="2"/>
      <c r="M395" s="2"/>
      <c r="N395" s="2"/>
      <c r="O395" s="2"/>
      <c r="P395" s="2"/>
      <c r="Q395" s="2"/>
      <c r="R395" s="2"/>
      <c r="S395" s="353"/>
      <c r="T395" s="2"/>
    </row>
    <row r="396" spans="1:20" ht="12.75">
      <c r="A396" s="356"/>
      <c r="B396" s="2"/>
      <c r="C396" s="2"/>
      <c r="D396" s="2"/>
      <c r="E396" s="2"/>
      <c r="F396" s="2"/>
      <c r="G396" s="170"/>
      <c r="H396" s="170"/>
      <c r="I396" s="2"/>
      <c r="J396" s="2"/>
      <c r="K396" s="2"/>
      <c r="L396" s="2"/>
      <c r="M396" s="2"/>
      <c r="N396" s="2"/>
      <c r="O396" s="2"/>
      <c r="P396" s="2"/>
      <c r="Q396" s="2"/>
      <c r="R396" s="2"/>
      <c r="S396" s="353"/>
      <c r="T396" s="2"/>
    </row>
    <row r="397" spans="1:20" ht="12.75">
      <c r="A397" s="356"/>
      <c r="B397" s="2"/>
      <c r="C397" s="2"/>
      <c r="D397" s="2"/>
      <c r="E397" s="2"/>
      <c r="F397" s="2"/>
      <c r="G397" s="170"/>
      <c r="H397" s="170"/>
      <c r="I397" s="2"/>
      <c r="J397" s="2"/>
      <c r="K397" s="2"/>
      <c r="L397" s="2"/>
      <c r="M397" s="2"/>
      <c r="N397" s="2"/>
      <c r="O397" s="2"/>
      <c r="P397" s="2"/>
      <c r="Q397" s="2"/>
      <c r="R397" s="2"/>
      <c r="S397" s="353"/>
      <c r="T397" s="2"/>
    </row>
    <row r="398" spans="1:20" ht="12.75">
      <c r="A398" s="356"/>
      <c r="B398" s="2"/>
      <c r="C398" s="2"/>
      <c r="D398" s="2"/>
      <c r="E398" s="2"/>
      <c r="F398" s="2"/>
      <c r="G398" s="170"/>
      <c r="H398" s="170"/>
      <c r="I398" s="2"/>
      <c r="J398" s="2"/>
      <c r="K398" s="2"/>
      <c r="L398" s="2"/>
      <c r="M398" s="2"/>
      <c r="N398" s="2"/>
      <c r="O398" s="2"/>
      <c r="P398" s="2"/>
      <c r="Q398" s="2"/>
      <c r="R398" s="2"/>
      <c r="S398" s="353"/>
      <c r="T398" s="2"/>
    </row>
    <row r="399" spans="1:20" ht="12.75">
      <c r="A399" s="356"/>
      <c r="B399" s="2"/>
      <c r="C399" s="2"/>
      <c r="D399" s="2"/>
      <c r="E399" s="2"/>
      <c r="F399" s="2"/>
      <c r="G399" s="170"/>
      <c r="H399" s="170"/>
      <c r="I399" s="2"/>
      <c r="J399" s="2"/>
      <c r="K399" s="2"/>
      <c r="L399" s="2"/>
      <c r="M399" s="2"/>
      <c r="N399" s="2"/>
      <c r="O399" s="2"/>
      <c r="P399" s="2"/>
      <c r="Q399" s="2"/>
      <c r="R399" s="2"/>
      <c r="S399" s="353"/>
      <c r="T399" s="2"/>
    </row>
    <row r="400" spans="1:20" ht="12.75">
      <c r="A400" s="356"/>
      <c r="B400" s="2"/>
      <c r="C400" s="2"/>
      <c r="D400" s="2"/>
      <c r="E400" s="2"/>
      <c r="F400" s="2"/>
      <c r="G400" s="170"/>
      <c r="H400" s="170"/>
      <c r="I400" s="2"/>
      <c r="J400" s="2"/>
      <c r="K400" s="2"/>
      <c r="L400" s="2"/>
      <c r="M400" s="2"/>
      <c r="N400" s="2"/>
      <c r="O400" s="2"/>
      <c r="P400" s="2"/>
      <c r="Q400" s="2"/>
      <c r="R400" s="2"/>
      <c r="S400" s="353"/>
      <c r="T400" s="2"/>
    </row>
    <row r="401" spans="1:20" ht="12.75">
      <c r="A401" s="356"/>
      <c r="B401" s="2"/>
      <c r="C401" s="2"/>
      <c r="D401" s="2"/>
      <c r="E401" s="2"/>
      <c r="F401" s="2"/>
      <c r="G401" s="170"/>
      <c r="H401" s="170"/>
      <c r="I401" s="2"/>
      <c r="J401" s="2"/>
      <c r="K401" s="2"/>
      <c r="L401" s="2"/>
      <c r="M401" s="2"/>
      <c r="N401" s="2"/>
      <c r="O401" s="2"/>
      <c r="P401" s="2"/>
      <c r="Q401" s="2"/>
      <c r="R401" s="2"/>
      <c r="S401" s="353"/>
      <c r="T401" s="2"/>
    </row>
    <row r="402" spans="1:20" ht="12.75">
      <c r="A402" s="356"/>
      <c r="B402" s="2"/>
      <c r="C402" s="2"/>
      <c r="D402" s="2"/>
      <c r="E402" s="2"/>
      <c r="F402" s="2"/>
      <c r="G402" s="170"/>
      <c r="H402" s="170"/>
      <c r="I402" s="2"/>
      <c r="J402" s="2"/>
      <c r="K402" s="2"/>
      <c r="L402" s="2"/>
      <c r="M402" s="2"/>
      <c r="N402" s="2"/>
      <c r="O402" s="2"/>
      <c r="P402" s="2"/>
      <c r="Q402" s="2"/>
      <c r="R402" s="2"/>
      <c r="S402" s="353"/>
      <c r="T402" s="2"/>
    </row>
    <row r="403" spans="1:20" ht="12.75">
      <c r="A403" s="356"/>
      <c r="B403" s="2"/>
      <c r="C403" s="2"/>
      <c r="D403" s="2"/>
      <c r="E403" s="2"/>
      <c r="F403" s="2"/>
      <c r="G403" s="170"/>
      <c r="H403" s="170"/>
      <c r="I403" s="2"/>
      <c r="J403" s="2"/>
      <c r="K403" s="2"/>
      <c r="L403" s="2"/>
      <c r="M403" s="2"/>
      <c r="N403" s="2"/>
      <c r="O403" s="2"/>
      <c r="P403" s="2"/>
      <c r="Q403" s="2"/>
      <c r="R403" s="2"/>
      <c r="S403" s="353"/>
      <c r="T403" s="2"/>
    </row>
    <row r="404" spans="1:20" ht="12.75">
      <c r="A404" s="356"/>
      <c r="B404" s="2"/>
      <c r="C404" s="2"/>
      <c r="D404" s="2"/>
      <c r="E404" s="2"/>
      <c r="F404" s="2"/>
      <c r="G404" s="170"/>
      <c r="H404" s="170"/>
      <c r="I404" s="2"/>
      <c r="J404" s="2"/>
      <c r="K404" s="2"/>
      <c r="L404" s="2"/>
      <c r="M404" s="2"/>
      <c r="N404" s="2"/>
      <c r="O404" s="2"/>
      <c r="P404" s="2"/>
      <c r="Q404" s="2"/>
      <c r="R404" s="2"/>
      <c r="S404" s="353"/>
      <c r="T404" s="2"/>
    </row>
    <row r="405" spans="1:20" ht="12.75">
      <c r="A405" s="356"/>
      <c r="B405" s="2"/>
      <c r="C405" s="2"/>
      <c r="D405" s="2"/>
      <c r="E405" s="2"/>
      <c r="F405" s="2"/>
      <c r="G405" s="170"/>
      <c r="H405" s="170"/>
      <c r="I405" s="2"/>
      <c r="J405" s="2"/>
      <c r="K405" s="2"/>
      <c r="L405" s="2"/>
      <c r="M405" s="2"/>
      <c r="N405" s="2"/>
      <c r="O405" s="2"/>
      <c r="P405" s="2"/>
      <c r="Q405" s="2"/>
      <c r="R405" s="2"/>
      <c r="S405" s="353"/>
      <c r="T405" s="2"/>
    </row>
    <row r="406" spans="1:20" ht="12.75">
      <c r="A406" s="356"/>
      <c r="B406" s="2"/>
      <c r="C406" s="2"/>
      <c r="D406" s="2"/>
      <c r="E406" s="2"/>
      <c r="F406" s="2"/>
      <c r="G406" s="170"/>
      <c r="H406" s="170"/>
      <c r="I406" s="2"/>
      <c r="J406" s="2"/>
      <c r="K406" s="2"/>
      <c r="L406" s="2"/>
      <c r="M406" s="2"/>
      <c r="N406" s="2"/>
      <c r="O406" s="2"/>
      <c r="P406" s="2"/>
      <c r="Q406" s="2"/>
      <c r="R406" s="2"/>
      <c r="S406" s="353"/>
      <c r="T406" s="2"/>
    </row>
    <row r="407" spans="1:20" ht="12.75">
      <c r="A407" s="356"/>
      <c r="B407" s="2"/>
      <c r="C407" s="2"/>
      <c r="D407" s="2"/>
      <c r="E407" s="2"/>
      <c r="F407" s="2"/>
      <c r="G407" s="170"/>
      <c r="H407" s="170"/>
      <c r="I407" s="2"/>
      <c r="J407" s="2"/>
      <c r="K407" s="2"/>
      <c r="L407" s="2"/>
      <c r="M407" s="2"/>
      <c r="N407" s="2"/>
      <c r="O407" s="2"/>
      <c r="P407" s="2"/>
      <c r="Q407" s="2"/>
      <c r="R407" s="2"/>
      <c r="S407" s="353"/>
      <c r="T407" s="2"/>
    </row>
    <row r="408" spans="1:20" ht="12.75">
      <c r="A408" s="356"/>
      <c r="B408" s="2"/>
      <c r="C408" s="2"/>
      <c r="D408" s="2"/>
      <c r="E408" s="2"/>
      <c r="F408" s="2"/>
      <c r="G408" s="170"/>
      <c r="H408" s="170"/>
      <c r="I408" s="2"/>
      <c r="J408" s="2"/>
      <c r="K408" s="2"/>
      <c r="L408" s="2"/>
      <c r="M408" s="2"/>
      <c r="N408" s="2"/>
      <c r="O408" s="2"/>
      <c r="P408" s="2"/>
      <c r="Q408" s="2"/>
      <c r="R408" s="2"/>
      <c r="S408" s="353"/>
      <c r="T408" s="2"/>
    </row>
    <row r="409" spans="1:20" ht="12.75">
      <c r="A409" s="356"/>
      <c r="B409" s="2"/>
      <c r="C409" s="2"/>
      <c r="D409" s="2"/>
      <c r="E409" s="2"/>
      <c r="F409" s="2"/>
      <c r="G409" s="170"/>
      <c r="H409" s="170"/>
      <c r="I409" s="2"/>
      <c r="J409" s="2"/>
      <c r="K409" s="2"/>
      <c r="L409" s="2"/>
      <c r="M409" s="2"/>
      <c r="N409" s="2"/>
      <c r="O409" s="2"/>
      <c r="P409" s="2"/>
      <c r="Q409" s="2"/>
      <c r="R409" s="2"/>
      <c r="S409" s="353"/>
      <c r="T409" s="2"/>
    </row>
    <row r="410" spans="1:20" ht="12.75">
      <c r="A410" s="356"/>
      <c r="B410" s="2"/>
      <c r="C410" s="2"/>
      <c r="D410" s="2"/>
      <c r="E410" s="2"/>
      <c r="F410" s="2"/>
      <c r="G410" s="170"/>
      <c r="H410" s="170"/>
      <c r="I410" s="2"/>
      <c r="J410" s="2"/>
      <c r="K410" s="2"/>
      <c r="L410" s="2"/>
      <c r="M410" s="2"/>
      <c r="N410" s="2"/>
      <c r="O410" s="2"/>
      <c r="P410" s="2"/>
      <c r="Q410" s="2"/>
      <c r="R410" s="2"/>
      <c r="S410" s="353"/>
      <c r="T410" s="2"/>
    </row>
    <row r="411" spans="1:20" ht="12.75">
      <c r="A411" s="356"/>
      <c r="B411" s="2"/>
      <c r="C411" s="2"/>
      <c r="D411" s="2"/>
      <c r="E411" s="2"/>
      <c r="F411" s="2"/>
      <c r="G411" s="170"/>
      <c r="H411" s="170"/>
      <c r="I411" s="2"/>
      <c r="J411" s="2"/>
      <c r="K411" s="2"/>
      <c r="L411" s="2"/>
      <c r="M411" s="2"/>
      <c r="N411" s="2"/>
      <c r="O411" s="2"/>
      <c r="P411" s="2"/>
      <c r="Q411" s="2"/>
      <c r="R411" s="2"/>
      <c r="S411" s="353"/>
      <c r="T411" s="2"/>
    </row>
    <row r="412" spans="1:20" ht="12.75">
      <c r="A412" s="356"/>
      <c r="B412" s="2"/>
      <c r="C412" s="2"/>
      <c r="D412" s="2"/>
      <c r="E412" s="2"/>
      <c r="F412" s="2"/>
      <c r="G412" s="170"/>
      <c r="H412" s="170"/>
      <c r="I412" s="2"/>
      <c r="J412" s="2"/>
      <c r="K412" s="2"/>
      <c r="L412" s="2"/>
      <c r="M412" s="2"/>
      <c r="N412" s="2"/>
      <c r="O412" s="2"/>
      <c r="P412" s="2"/>
      <c r="Q412" s="2"/>
      <c r="R412" s="2"/>
      <c r="S412" s="353"/>
      <c r="T412" s="2"/>
    </row>
    <row r="413" spans="1:20" ht="12.75">
      <c r="A413" s="356"/>
      <c r="B413" s="2"/>
      <c r="C413" s="2"/>
      <c r="D413" s="2"/>
      <c r="E413" s="2"/>
      <c r="F413" s="2"/>
      <c r="G413" s="170"/>
      <c r="H413" s="170"/>
      <c r="I413" s="2"/>
      <c r="J413" s="2"/>
      <c r="K413" s="2"/>
      <c r="L413" s="2"/>
      <c r="M413" s="2"/>
      <c r="N413" s="2"/>
      <c r="O413" s="2"/>
      <c r="P413" s="2"/>
      <c r="Q413" s="2"/>
      <c r="R413" s="2"/>
      <c r="S413" s="353"/>
      <c r="T413" s="2"/>
    </row>
    <row r="414" spans="1:20" ht="12.75">
      <c r="A414" s="356"/>
      <c r="B414" s="2"/>
      <c r="C414" s="2"/>
      <c r="D414" s="2"/>
      <c r="E414" s="2"/>
      <c r="F414" s="2"/>
      <c r="G414" s="170"/>
      <c r="H414" s="170"/>
      <c r="I414" s="2"/>
      <c r="J414" s="2"/>
      <c r="K414" s="2"/>
      <c r="L414" s="2"/>
      <c r="M414" s="2"/>
      <c r="N414" s="2"/>
      <c r="O414" s="2"/>
      <c r="P414" s="2"/>
      <c r="Q414" s="2"/>
      <c r="R414" s="2"/>
      <c r="S414" s="353"/>
      <c r="T414" s="2"/>
    </row>
    <row r="415" spans="1:20" ht="12.75">
      <c r="A415" s="356"/>
      <c r="B415" s="2"/>
      <c r="C415" s="2"/>
      <c r="D415" s="2"/>
      <c r="E415" s="2"/>
      <c r="F415" s="2"/>
      <c r="G415" s="170"/>
      <c r="H415" s="170"/>
      <c r="I415" s="2"/>
      <c r="J415" s="2"/>
      <c r="K415" s="2"/>
      <c r="L415" s="2"/>
      <c r="M415" s="2"/>
      <c r="N415" s="2"/>
      <c r="O415" s="2"/>
      <c r="P415" s="2"/>
      <c r="Q415" s="2"/>
      <c r="R415" s="2"/>
      <c r="S415" s="353"/>
      <c r="T415" s="2"/>
    </row>
    <row r="416" spans="1:20" ht="12.75">
      <c r="A416" s="356"/>
      <c r="B416" s="2"/>
      <c r="C416" s="2"/>
      <c r="D416" s="2"/>
      <c r="E416" s="2"/>
      <c r="F416" s="2"/>
      <c r="G416" s="170"/>
      <c r="H416" s="170"/>
      <c r="I416" s="2"/>
      <c r="J416" s="2"/>
      <c r="K416" s="2"/>
      <c r="L416" s="2"/>
      <c r="M416" s="2"/>
      <c r="N416" s="2"/>
      <c r="O416" s="2"/>
      <c r="P416" s="2"/>
      <c r="Q416" s="2"/>
      <c r="R416" s="2"/>
      <c r="S416" s="353"/>
      <c r="T416" s="2"/>
    </row>
    <row r="417" spans="1:20" ht="12.75">
      <c r="A417" s="356"/>
      <c r="B417" s="2"/>
      <c r="C417" s="2"/>
      <c r="D417" s="2"/>
      <c r="E417" s="2"/>
      <c r="F417" s="2"/>
      <c r="G417" s="170"/>
      <c r="H417" s="170"/>
      <c r="I417" s="2"/>
      <c r="J417" s="2"/>
      <c r="K417" s="2"/>
      <c r="L417" s="2"/>
      <c r="M417" s="2"/>
      <c r="N417" s="2"/>
      <c r="O417" s="2"/>
      <c r="P417" s="2"/>
      <c r="Q417" s="2"/>
      <c r="R417" s="2"/>
      <c r="S417" s="353"/>
      <c r="T417" s="2"/>
    </row>
    <row r="418" spans="1:20" ht="12.75">
      <c r="A418" s="356"/>
      <c r="B418" s="2"/>
      <c r="C418" s="2"/>
      <c r="D418" s="2"/>
      <c r="E418" s="2"/>
      <c r="F418" s="2"/>
      <c r="G418" s="170"/>
      <c r="H418" s="170"/>
      <c r="I418" s="2"/>
      <c r="J418" s="2"/>
      <c r="K418" s="2"/>
      <c r="L418" s="2"/>
      <c r="M418" s="2"/>
      <c r="N418" s="2"/>
      <c r="O418" s="2"/>
      <c r="P418" s="2"/>
      <c r="Q418" s="2"/>
      <c r="R418" s="2"/>
      <c r="S418" s="353"/>
      <c r="T418" s="2"/>
    </row>
    <row r="419" spans="1:20" ht="12.75">
      <c r="A419" s="356"/>
      <c r="B419" s="2"/>
      <c r="C419" s="2"/>
      <c r="D419" s="2"/>
      <c r="E419" s="2"/>
      <c r="F419" s="2"/>
      <c r="G419" s="170"/>
      <c r="H419" s="170"/>
      <c r="I419" s="2"/>
      <c r="J419" s="2"/>
      <c r="K419" s="2"/>
      <c r="L419" s="2"/>
      <c r="M419" s="2"/>
      <c r="N419" s="2"/>
      <c r="O419" s="2"/>
      <c r="P419" s="2"/>
      <c r="Q419" s="2"/>
      <c r="R419" s="2"/>
      <c r="S419" s="353"/>
      <c r="T419" s="2"/>
    </row>
    <row r="420" spans="1:20" ht="12.75">
      <c r="A420" s="356"/>
      <c r="B420" s="2"/>
      <c r="C420" s="2"/>
      <c r="D420" s="2"/>
      <c r="E420" s="2"/>
      <c r="F420" s="2"/>
      <c r="G420" s="170"/>
      <c r="H420" s="170"/>
      <c r="I420" s="2"/>
      <c r="J420" s="2"/>
      <c r="K420" s="2"/>
      <c r="L420" s="2"/>
      <c r="M420" s="2"/>
      <c r="N420" s="2"/>
      <c r="O420" s="2"/>
      <c r="P420" s="2"/>
      <c r="Q420" s="2"/>
      <c r="R420" s="2"/>
      <c r="S420" s="353"/>
      <c r="T420" s="2"/>
    </row>
    <row r="421" spans="1:20" ht="12.75">
      <c r="A421" s="356"/>
      <c r="B421" s="2"/>
      <c r="C421" s="2"/>
      <c r="D421" s="2"/>
      <c r="E421" s="2"/>
      <c r="F421" s="2"/>
      <c r="G421" s="170"/>
      <c r="H421" s="170"/>
      <c r="I421" s="2"/>
      <c r="J421" s="2"/>
      <c r="K421" s="2"/>
      <c r="L421" s="2"/>
      <c r="M421" s="2"/>
      <c r="N421" s="2"/>
      <c r="O421" s="2"/>
      <c r="P421" s="2"/>
      <c r="Q421" s="2"/>
      <c r="R421" s="2"/>
      <c r="S421" s="353"/>
      <c r="T421" s="2"/>
    </row>
    <row r="422" spans="1:20" ht="12.75">
      <c r="A422" s="356"/>
      <c r="B422" s="2"/>
      <c r="C422" s="2"/>
      <c r="D422" s="2"/>
      <c r="E422" s="2"/>
      <c r="F422" s="2"/>
      <c r="G422" s="170"/>
      <c r="H422" s="170"/>
      <c r="I422" s="2"/>
      <c r="J422" s="2"/>
      <c r="K422" s="2"/>
      <c r="L422" s="2"/>
      <c r="M422" s="2"/>
      <c r="N422" s="2"/>
      <c r="O422" s="2"/>
      <c r="P422" s="2"/>
      <c r="Q422" s="2"/>
      <c r="R422" s="2"/>
      <c r="S422" s="353"/>
      <c r="T422" s="2"/>
    </row>
    <row r="423" spans="1:20" ht="12.75">
      <c r="A423" s="356"/>
      <c r="B423" s="2"/>
      <c r="C423" s="2"/>
      <c r="D423" s="2"/>
      <c r="E423" s="2"/>
      <c r="F423" s="2"/>
      <c r="G423" s="170"/>
      <c r="H423" s="170"/>
      <c r="I423" s="2"/>
      <c r="J423" s="2"/>
      <c r="K423" s="2"/>
      <c r="L423" s="2"/>
      <c r="M423" s="2"/>
      <c r="N423" s="2"/>
      <c r="O423" s="2"/>
      <c r="P423" s="2"/>
      <c r="Q423" s="2"/>
      <c r="R423" s="2"/>
      <c r="S423" s="353"/>
      <c r="T423" s="2"/>
    </row>
    <row r="424" ht="12.75">
      <c r="T424" s="2"/>
    </row>
    <row r="425" ht="12.75">
      <c r="T425" s="2"/>
    </row>
    <row r="426" ht="12.75">
      <c r="T426" s="2"/>
    </row>
    <row r="427" ht="12.75">
      <c r="T427" s="2"/>
    </row>
    <row r="428" ht="12.75">
      <c r="T428" s="2"/>
    </row>
    <row r="429" ht="12.75">
      <c r="T429" s="2"/>
    </row>
    <row r="430" ht="12.75">
      <c r="T430" s="2"/>
    </row>
    <row r="431" ht="12.75">
      <c r="T431" s="2"/>
    </row>
    <row r="432" ht="12.75">
      <c r="T432" s="2"/>
    </row>
    <row r="433" ht="12.75">
      <c r="T433" s="2"/>
    </row>
    <row r="434" ht="12.75">
      <c r="T434" s="2"/>
    </row>
    <row r="435" ht="12.75">
      <c r="T435" s="2"/>
    </row>
    <row r="436" ht="12.75">
      <c r="T436" s="2"/>
    </row>
  </sheetData>
  <mergeCells count="7">
    <mergeCell ref="S8:S9"/>
    <mergeCell ref="B9:C9"/>
    <mergeCell ref="A2:N5"/>
    <mergeCell ref="Q8:R8"/>
    <mergeCell ref="B10:E10"/>
    <mergeCell ref="G8:O8"/>
    <mergeCell ref="P8:P9"/>
  </mergeCells>
  <hyperlinks>
    <hyperlink ref="O48" r:id="rId1" display="http://www.epa.gov/safewater/watersecurity/guide/fenceassociatedexteriorintrusionsensors.html"/>
    <hyperlink ref="O49" r:id="rId2" display="http://www.epa.gov/safewater/watersecurity/guide/fenceassociatedexteriorintrusionsensors.html"/>
    <hyperlink ref="O50" r:id="rId3" display="http://www.epa.gov/safewater/watersecurity/guide/fenceassociatedexteriorintrusionsensors.html"/>
    <hyperlink ref="O51" r:id="rId4" display="http://www.epa.gov/safewater/watersecurity/guide/fenceassociatedexteriorintrusionsensors.html"/>
    <hyperlink ref="O52" r:id="rId5" display="http://www.epa.gov/safewater/watersecurity/guide/fenceassociatedexteriorintrusionsensors.html"/>
  </hyperlinks>
  <printOptions/>
  <pageMargins left="0.5" right="0.5" top="0.75" bottom="0.75" header="0.5" footer="0.5"/>
  <pageSetup horizontalDpi="600" verticalDpi="600" orientation="landscape" scale="70" r:id="rId9"/>
  <drawing r:id="rId8"/>
  <legacyDrawing r:id="rId7"/>
</worksheet>
</file>

<file path=xl/worksheets/sheet6.xml><?xml version="1.0" encoding="utf-8"?>
<worksheet xmlns="http://schemas.openxmlformats.org/spreadsheetml/2006/main" xmlns:r="http://schemas.openxmlformats.org/officeDocument/2006/relationships">
  <dimension ref="A1:L434"/>
  <sheetViews>
    <sheetView zoomScale="75" zoomScaleNormal="75"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7.57421875" style="354" customWidth="1"/>
    <col min="2" max="2" width="14.00390625" style="0" customWidth="1"/>
    <col min="3" max="3" width="15.140625" style="0" customWidth="1"/>
    <col min="4" max="4" width="19.00390625" style="0" customWidth="1"/>
    <col min="5" max="5" width="36.8515625" style="0" customWidth="1"/>
    <col min="6" max="6" width="1.57421875" style="0" customWidth="1"/>
    <col min="7" max="8" width="11.7109375" style="0" customWidth="1"/>
    <col min="9" max="9" width="1.57421875" style="0" customWidth="1"/>
    <col min="10" max="10" width="29.8515625" style="0" customWidth="1"/>
    <col min="11" max="11" width="32.140625" style="0" customWidth="1"/>
    <col min="12" max="12" width="26.57421875" style="0" customWidth="1"/>
    <col min="13" max="13" width="27.28125" style="0" customWidth="1"/>
  </cols>
  <sheetData>
    <row r="1" spans="1:12" ht="27" thickBot="1">
      <c r="A1" s="417" t="s">
        <v>774</v>
      </c>
      <c r="B1" s="26"/>
      <c r="C1" s="25"/>
      <c r="D1" s="25"/>
      <c r="E1" s="25"/>
      <c r="F1" s="25"/>
      <c r="G1" s="25"/>
      <c r="H1" s="25"/>
      <c r="I1" s="25"/>
      <c r="J1" s="25"/>
      <c r="K1" s="25"/>
      <c r="L1" s="418"/>
    </row>
    <row r="2" spans="1:12" ht="24" customHeight="1">
      <c r="A2" s="808" t="s">
        <v>428</v>
      </c>
      <c r="B2" s="809"/>
      <c r="C2" s="809"/>
      <c r="D2" s="809"/>
      <c r="E2" s="809"/>
      <c r="F2" s="809"/>
      <c r="G2" s="809"/>
      <c r="H2" s="809"/>
      <c r="I2" s="809"/>
      <c r="J2" s="809"/>
      <c r="K2" s="394"/>
      <c r="L2" s="389"/>
    </row>
    <row r="3" spans="1:12" ht="20.25" customHeight="1">
      <c r="A3" s="810"/>
      <c r="B3" s="708"/>
      <c r="C3" s="708"/>
      <c r="D3" s="708"/>
      <c r="E3" s="708"/>
      <c r="F3" s="708"/>
      <c r="G3" s="708"/>
      <c r="H3" s="708"/>
      <c r="I3" s="708"/>
      <c r="J3" s="708"/>
      <c r="K3" s="415"/>
      <c r="L3" s="389"/>
    </row>
    <row r="4" spans="1:12" ht="18.75" customHeight="1">
      <c r="A4" s="810"/>
      <c r="B4" s="708"/>
      <c r="C4" s="708"/>
      <c r="D4" s="708"/>
      <c r="E4" s="708"/>
      <c r="F4" s="708"/>
      <c r="G4" s="708"/>
      <c r="H4" s="708"/>
      <c r="I4" s="708"/>
      <c r="J4" s="708"/>
      <c r="K4" s="415"/>
      <c r="L4" s="389"/>
    </row>
    <row r="5" spans="1:12" ht="15.75" customHeight="1">
      <c r="A5" s="810"/>
      <c r="B5" s="708"/>
      <c r="C5" s="708"/>
      <c r="D5" s="708"/>
      <c r="E5" s="708"/>
      <c r="F5" s="708"/>
      <c r="G5" s="708"/>
      <c r="H5" s="708"/>
      <c r="I5" s="708"/>
      <c r="J5" s="708"/>
      <c r="K5" s="415"/>
      <c r="L5" s="389"/>
    </row>
    <row r="6" spans="1:12" ht="16.5" customHeight="1" thickBot="1">
      <c r="A6" s="811"/>
      <c r="B6" s="758"/>
      <c r="C6" s="758"/>
      <c r="D6" s="758"/>
      <c r="E6" s="758"/>
      <c r="F6" s="708"/>
      <c r="G6" s="758"/>
      <c r="H6" s="758"/>
      <c r="I6" s="708"/>
      <c r="J6" s="758"/>
      <c r="K6" s="420"/>
      <c r="L6" s="419"/>
    </row>
    <row r="7" spans="1:12" ht="15.75" customHeight="1">
      <c r="A7" s="360" t="s">
        <v>662</v>
      </c>
      <c r="B7" s="341"/>
      <c r="C7" s="341"/>
      <c r="D7" s="341"/>
      <c r="E7" s="341"/>
      <c r="F7" s="393"/>
      <c r="G7" s="599" t="s">
        <v>691</v>
      </c>
      <c r="H7" s="600"/>
      <c r="I7" s="393"/>
      <c r="J7" s="253" t="s">
        <v>669</v>
      </c>
      <c r="K7" s="253"/>
      <c r="L7" s="501"/>
    </row>
    <row r="8" spans="1:12" ht="16.5" thickBot="1">
      <c r="A8" s="254"/>
      <c r="B8" s="575"/>
      <c r="C8" s="575"/>
      <c r="D8" s="575"/>
      <c r="E8" s="575"/>
      <c r="F8" s="425"/>
      <c r="G8" s="600"/>
      <c r="H8" s="600"/>
      <c r="I8" s="174"/>
      <c r="J8" s="158"/>
      <c r="K8" s="158"/>
      <c r="L8" s="501"/>
    </row>
    <row r="9" spans="1:12" ht="51.75" thickBot="1">
      <c r="A9" s="416" t="s">
        <v>557</v>
      </c>
      <c r="B9" s="747" t="s">
        <v>725</v>
      </c>
      <c r="C9" s="747"/>
      <c r="D9" s="568" t="s">
        <v>556</v>
      </c>
      <c r="E9" s="598" t="s">
        <v>961</v>
      </c>
      <c r="F9" s="425"/>
      <c r="G9" s="601" t="s">
        <v>356</v>
      </c>
      <c r="H9" s="603" t="s">
        <v>354</v>
      </c>
      <c r="I9" s="425"/>
      <c r="J9" s="604" t="s">
        <v>660</v>
      </c>
      <c r="K9" s="375" t="s">
        <v>654</v>
      </c>
      <c r="L9" s="500" t="s">
        <v>775</v>
      </c>
    </row>
    <row r="10" spans="1:12" ht="9.75" customHeight="1" thickBot="1">
      <c r="A10" s="597"/>
      <c r="B10" s="807"/>
      <c r="C10" s="807"/>
      <c r="D10" s="807"/>
      <c r="E10" s="807"/>
      <c r="F10" s="469"/>
      <c r="G10" s="602"/>
      <c r="H10" s="602"/>
      <c r="I10" s="426"/>
      <c r="J10" s="605"/>
      <c r="K10" s="49"/>
      <c r="L10" s="376"/>
    </row>
    <row r="11" spans="1:12" ht="63.75">
      <c r="A11" s="479">
        <f>'3. Characterization'!A11</f>
        <v>1</v>
      </c>
      <c r="B11" s="480" t="str">
        <f>'3. Characterization'!B11</f>
        <v>Fencing / Barriers </v>
      </c>
      <c r="C11" s="481" t="str">
        <f>'3. Characterization'!C11</f>
        <v>Retractable Vehicle Deterrents</v>
      </c>
      <c r="D11" s="591" t="str">
        <f>'3. Characterization'!D11</f>
        <v>Ramp/ Wedge, 
in-ground mounted</v>
      </c>
      <c r="E11" s="340" t="str">
        <f>'3. Characterization'!F11</f>
        <v>Manual or automatic raising and lowering; some products rated as high as DOS K12/ L3.</v>
      </c>
      <c r="F11" s="586"/>
      <c r="G11" s="73">
        <f>+'5. Costs'!N11</f>
        <v>9000</v>
      </c>
      <c r="H11" s="212">
        <f>IF((G11/'Hidden Calculations'!$O$11)&lt;0.5,"&lt;$1",G11/'Hidden Calculations'!$O$11)</f>
        <v>285.21758126529187</v>
      </c>
      <c r="I11" s="586"/>
      <c r="J11" s="609" t="s">
        <v>127</v>
      </c>
      <c r="K11" s="70" t="s">
        <v>977</v>
      </c>
      <c r="L11" s="176"/>
    </row>
    <row r="12" spans="1:12" ht="63.75">
      <c r="A12" s="479">
        <f>'3. Characterization'!A12</f>
        <v>2</v>
      </c>
      <c r="B12" s="480" t="str">
        <f>'3. Characterization'!B12</f>
        <v>Fencing / Barriers </v>
      </c>
      <c r="C12" s="481" t="str">
        <f>'3. Characterization'!C12</f>
        <v>Retractable Vehicle Deterrents</v>
      </c>
      <c r="D12" s="592" t="str">
        <f>'3. Characterization'!D12</f>
        <v>Bollards, 
retractable 
(steel or concrete)</v>
      </c>
      <c r="E12" s="76" t="str">
        <f>'3. Characterization'!F12</f>
        <v>Hydraulic, electro-hydraulic, or manual retraction into ground. Some products rated as high as DOS K12/ L3  depending on installation.</v>
      </c>
      <c r="F12" s="469"/>
      <c r="G12" s="73">
        <f>+'5. Costs'!N12</f>
        <v>720.0000000000001</v>
      </c>
      <c r="H12" s="212">
        <f>IF((G12/'Hidden Calculations'!O12)&lt;0.5,"&lt;$1",G12/'Hidden Calculations'!O12)</f>
        <v>21.066352820580967</v>
      </c>
      <c r="I12" s="469"/>
      <c r="J12" s="609" t="s">
        <v>128</v>
      </c>
      <c r="K12" s="70" t="s">
        <v>880</v>
      </c>
      <c r="L12" s="176"/>
    </row>
    <row r="13" spans="1:12" ht="63.75">
      <c r="A13" s="479">
        <f>'3. Characterization'!A13</f>
        <v>3</v>
      </c>
      <c r="B13" s="480" t="str">
        <f>'3. Characterization'!B13</f>
        <v>Fencing / Barriers </v>
      </c>
      <c r="C13" s="481" t="str">
        <f>'3. Characterization'!C13</f>
        <v>Retractable Vehicle Deterrents</v>
      </c>
      <c r="D13" s="592" t="str">
        <f>'3. Characterization'!D13</f>
        <v>Ramp/ wedge, 
surface mounted </v>
      </c>
      <c r="E13" s="76" t="str">
        <f>'3. Characterization'!F13</f>
        <v>Manual or automatic operation. Chain reinforcements increase anti-ram capability, but substantially lower anti-ram ratings than in-ground mounted ramps (listed separately). </v>
      </c>
      <c r="F13" s="469"/>
      <c r="G13" s="73">
        <f>+'5. Costs'!N13</f>
        <v>4783.333333333333</v>
      </c>
      <c r="H13" s="212">
        <f>IF((G13/'Hidden Calculations'!O13)&lt;0.5,"&lt;$1",G13/'Hidden Calculations'!O13)</f>
        <v>144.47576484996935</v>
      </c>
      <c r="I13" s="469"/>
      <c r="J13" s="609" t="s">
        <v>808</v>
      </c>
      <c r="K13" s="70" t="s">
        <v>315</v>
      </c>
      <c r="L13" s="176"/>
    </row>
    <row r="14" spans="1:12" ht="63.75">
      <c r="A14" s="479">
        <f>'3. Characterization'!A14</f>
        <v>4</v>
      </c>
      <c r="B14" s="480" t="str">
        <f>'3. Characterization'!B14</f>
        <v>Fencing / Barriers </v>
      </c>
      <c r="C14" s="481" t="str">
        <f>'3. Characterization'!C14</f>
        <v>Retractable Vehicle Deterrents</v>
      </c>
      <c r="D14" s="592" t="str">
        <f>'3. Characterization'!D14</f>
        <v>Booms and Crash Beams 
(sliding or swing gates)
</v>
      </c>
      <c r="E14" s="76" t="str">
        <f>'3. Characterization'!F14</f>
        <v>Manual, automatic, or portable.  Range from minimal anti-ram capability to DOS K4/L2 or higher.</v>
      </c>
      <c r="F14" s="469"/>
      <c r="G14" s="73">
        <f>+'5. Costs'!N14</f>
        <v>5876.666666666667</v>
      </c>
      <c r="H14" s="212">
        <f>IF((G14/'Hidden Calculations'!O14)&lt;0.5,"&lt;$1",G14/'Hidden Calculations'!O14)</f>
        <v>177.49879681567663</v>
      </c>
      <c r="I14" s="469"/>
      <c r="J14" s="609" t="s">
        <v>653</v>
      </c>
      <c r="K14" s="70" t="s">
        <v>130</v>
      </c>
      <c r="L14" s="176"/>
    </row>
    <row r="15" spans="1:12" ht="63.75">
      <c r="A15" s="479">
        <f>'3. Characterization'!A15</f>
        <v>5</v>
      </c>
      <c r="B15" s="480" t="str">
        <f>'3. Characterization'!B15</f>
        <v>Fencing / Barriers </v>
      </c>
      <c r="C15" s="481" t="str">
        <f>'3. Characterization'!C15</f>
        <v>Retractable Vehicle Deterrents</v>
      </c>
      <c r="D15" s="592" t="str">
        <f>'3. Characterization'!D15</f>
        <v>Traffic controllers 
("tire teeth")</v>
      </c>
      <c r="E15" s="76" t="str">
        <f>'3. Characterization'!F15</f>
        <v>Spring-mounted to allow safe one-way travel, or retractable (with access control) to allow two-way travel. Wrong-way penetration distance can be reduced with low speed conditions.</v>
      </c>
      <c r="F15" s="469"/>
      <c r="G15" s="73">
        <f>+'5. Costs'!N15</f>
        <v>2550</v>
      </c>
      <c r="H15" s="212">
        <f>IF((G15/'Hidden Calculations'!O15)&lt;0.5,"&lt;$1",G15/'Hidden Calculations'!O15)</f>
        <v>80.26109785202864</v>
      </c>
      <c r="I15" s="469"/>
      <c r="J15" s="609" t="s">
        <v>131</v>
      </c>
      <c r="K15" s="70" t="s">
        <v>806</v>
      </c>
      <c r="L15" s="176"/>
    </row>
    <row r="16" spans="1:12" ht="63.75">
      <c r="A16" s="479">
        <f>'3. Characterization'!A16</f>
        <v>6</v>
      </c>
      <c r="B16" s="480" t="str">
        <f>'3. Characterization'!B16</f>
        <v>Fencing / Barriers </v>
      </c>
      <c r="C16" s="481" t="str">
        <f>'3. Characterization'!C16</f>
        <v>Fixed Vehicle Deterrent, Pedestrian Access</v>
      </c>
      <c r="D16" s="592" t="str">
        <f>'3. Characterization'!D16</f>
        <v>Bollards, fixed/stationary
(concrete or steel)</v>
      </c>
      <c r="E16" s="76" t="str">
        <f>'3. Characterization'!F16</f>
        <v>Variable anti-ram capability. Some products rated as high as DOS K12/ L3 depending on installation.</v>
      </c>
      <c r="F16" s="469"/>
      <c r="G16" s="73">
        <f>+'5. Costs'!N16</f>
        <v>450</v>
      </c>
      <c r="H16" s="212">
        <f>IF((G16/'Hidden Calculations'!O16)&lt;0.5,"&lt;$1",G16/'Hidden Calculations'!O16)</f>
        <v>10.800599119422914</v>
      </c>
      <c r="I16" s="469"/>
      <c r="J16" s="609" t="s">
        <v>878</v>
      </c>
      <c r="K16" s="70" t="s">
        <v>880</v>
      </c>
      <c r="L16" s="176"/>
    </row>
    <row r="17" spans="1:12" ht="63.75">
      <c r="A17" s="479">
        <f>'3. Characterization'!A17</f>
        <v>7</v>
      </c>
      <c r="B17" s="480" t="str">
        <f>'3. Characterization'!B17</f>
        <v>Fencing / Barriers </v>
      </c>
      <c r="C17" s="481" t="str">
        <f>'3. Characterization'!C17</f>
        <v>Fixed Vehicle Deterrent, Pedestrian Access</v>
      </c>
      <c r="D17" s="592" t="str">
        <f>'3. Characterization'!D17</f>
        <v>Decorative Crash-Rated Barrier
(spheres, benches, bike racks, trees, etc.)</v>
      </c>
      <c r="E17" s="76" t="str">
        <f>'3. Characterization'!F17</f>
        <v>Wide variety of aesthetic options, metal or concrete. Variable anti-ram capability. Some products rated as high as DOS K12/ L3 depending on installation.</v>
      </c>
      <c r="F17" s="469"/>
      <c r="G17" s="73">
        <f>+'5. Costs'!N17</f>
        <v>350</v>
      </c>
      <c r="H17" s="212">
        <f>IF((G17/'Hidden Calculations'!O17)&lt;0.5,"&lt;$1",G17/'Hidden Calculations'!O17)</f>
        <v>8.400465981773378</v>
      </c>
      <c r="I17" s="469"/>
      <c r="J17" s="609" t="s">
        <v>137</v>
      </c>
      <c r="K17" s="70" t="s">
        <v>513</v>
      </c>
      <c r="L17" s="176"/>
    </row>
    <row r="18" spans="1:12" ht="63.75">
      <c r="A18" s="479">
        <f>'3. Characterization'!A18</f>
        <v>8</v>
      </c>
      <c r="B18" s="480" t="str">
        <f>'3. Characterization'!B18</f>
        <v>Fencing / Barriers </v>
      </c>
      <c r="C18" s="481" t="str">
        <f>'3. Characterization'!C18</f>
        <v>Fixed Vehicle Deterrent, Pedestrian Access</v>
      </c>
      <c r="D18" s="592" t="str">
        <f>'3. Characterization'!D18</f>
        <v>Jersey Barriers, portable
(water filled or steel reinforced concrete)</v>
      </c>
      <c r="E18" s="76" t="str">
        <f>'3. Characterization'!F18</f>
        <v>Various styles, lengths, shapes, colors, can be arranged end-to-end, or in multiple rows, and anchored to increase anti-ram capability for equivalence to DOS K12.</v>
      </c>
      <c r="F18" s="469"/>
      <c r="G18" s="73">
        <f>+'5. Costs'!N18</f>
        <v>240</v>
      </c>
      <c r="H18" s="212">
        <f>IF((G18/'Hidden Calculations'!O18)&lt;0.5,"&lt;$1",G18/'Hidden Calculations'!O18)</f>
        <v>5.760319530358887</v>
      </c>
      <c r="I18" s="469"/>
      <c r="J18" s="609" t="s">
        <v>515</v>
      </c>
      <c r="K18" s="70" t="s">
        <v>516</v>
      </c>
      <c r="L18" s="176"/>
    </row>
    <row r="19" spans="1:12" ht="51">
      <c r="A19" s="479">
        <f>'3. Characterization'!A19</f>
        <v>9</v>
      </c>
      <c r="B19" s="480" t="str">
        <f>'3. Characterization'!B19</f>
        <v>Fencing / Barriers </v>
      </c>
      <c r="C19" s="481" t="str">
        <f>'3. Characterization'!C19</f>
        <v>Fixed Vehicle Deterrent, Pedestrian Access</v>
      </c>
      <c r="D19" s="592" t="str">
        <f>'3. Characterization'!D19</f>
        <v>Planters
(standard)</v>
      </c>
      <c r="E19" s="76" t="str">
        <f>'3. Characterization'!F19</f>
        <v>Standard planters (i.e., not attached to the ground) vary in size. </v>
      </c>
      <c r="F19" s="469"/>
      <c r="G19" s="73">
        <f>+'5. Costs'!N19</f>
        <v>900.0000000000001</v>
      </c>
      <c r="H19" s="212">
        <f>IF((G19/'Hidden Calculations'!O19)&lt;0.5,"&lt;$1",G19/'Hidden Calculations'!O19)</f>
        <v>21.601198238845832</v>
      </c>
      <c r="I19" s="469"/>
      <c r="J19" s="609" t="s">
        <v>135</v>
      </c>
      <c r="K19" s="70" t="s">
        <v>136</v>
      </c>
      <c r="L19" s="176"/>
    </row>
    <row r="20" spans="1:12" ht="63.75">
      <c r="A20" s="479">
        <f>'3. Characterization'!A20</f>
        <v>10</v>
      </c>
      <c r="B20" s="480" t="str">
        <f>'3. Characterization'!B20</f>
        <v>Fencing / Barriers </v>
      </c>
      <c r="C20" s="481" t="str">
        <f>'3. Characterization'!C20</f>
        <v>Fixed, Both Vehicle and Pedestrian Deterrent</v>
      </c>
      <c r="D20" s="592" t="str">
        <f>'3. Characterization'!D20</f>
        <v>Walls 
(e.g.,concrete or brick, steel reinforcement)</v>
      </c>
      <c r="E20" s="76" t="str">
        <f>'3. Characterization'!F20</f>
        <v>Top or side-mounted spikes, barbed wire, razor wire, sensors, induced pulse (electrical), etc.  Variable anti-ram capability, may be constructed for equivalence to DOS K12/ L3 ratings.</v>
      </c>
      <c r="F20" s="469"/>
      <c r="G20" s="73">
        <f>+'5. Costs'!N20</f>
        <v>63.33333333333333</v>
      </c>
      <c r="H20" s="212">
        <f>IF((G20/'Hidden Calculations'!O20)&lt;0.5,"&lt;$1",G20/'Hidden Calculations'!O20)</f>
        <v>1.3887124681028888</v>
      </c>
      <c r="I20" s="469"/>
      <c r="J20" s="609" t="s">
        <v>138</v>
      </c>
      <c r="K20" s="70" t="s">
        <v>636</v>
      </c>
      <c r="L20" s="176"/>
    </row>
    <row r="21" spans="1:12" ht="51">
      <c r="A21" s="479">
        <f>'3. Characterization'!A21</f>
        <v>11</v>
      </c>
      <c r="B21" s="480" t="str">
        <f>'3. Characterization'!B21</f>
        <v>Fencing / Barriers </v>
      </c>
      <c r="C21" s="481" t="str">
        <f>'3. Characterization'!C21</f>
        <v>Fixed, Both Vehicle and Pedestrian Deterrent</v>
      </c>
      <c r="D21" s="592" t="str">
        <f>'3. Characterization'!D21</f>
        <v>Steel Bar Fence
(with anchored cables)</v>
      </c>
      <c r="E21" s="76" t="str">
        <f>'3. Characterization'!F21</f>
        <v>Top or side-mounted spikes, barbed wire, razor wire, sensors, induced pulse (electrical), etc.  May have anit-ram ratings as high as DOS K12.</v>
      </c>
      <c r="F21" s="469"/>
      <c r="G21" s="73">
        <f>+'5. Costs'!N21</f>
        <v>116</v>
      </c>
      <c r="H21" s="212">
        <f>IF((G21/'Hidden Calculations'!O21)&lt;0.5,"&lt;$1",G21/'Hidden Calculations'!O21)</f>
        <v>3.0947739561088645</v>
      </c>
      <c r="I21" s="469"/>
      <c r="J21" s="609" t="s">
        <v>140</v>
      </c>
      <c r="K21" s="70" t="s">
        <v>141</v>
      </c>
      <c r="L21" s="176"/>
    </row>
    <row r="22" spans="1:12" ht="51">
      <c r="A22" s="479">
        <f>'3. Characterization'!A22</f>
        <v>12</v>
      </c>
      <c r="B22" s="480" t="str">
        <f>'3. Characterization'!B22</f>
        <v>Fencing / Barriers </v>
      </c>
      <c r="C22" s="481" t="str">
        <f>'3. Characterization'!C22</f>
        <v>Fixed, Both Vehicle and Pedestrian Deterrent</v>
      </c>
      <c r="D22" s="592" t="str">
        <f>'3. Characterization'!D22</f>
        <v>Earthen Barriers 
(with steel or concrete reinforcement)</v>
      </c>
      <c r="E22" s="76" t="str">
        <f>'3. Characterization'!F22</f>
        <v>May have a fence on top.  Depending on design, may have an anti-ram capability equivalent to DOS K12/ L3.</v>
      </c>
      <c r="F22" s="469"/>
      <c r="G22" s="73">
        <f>+'5. Costs'!N22</f>
        <v>221.66666666666669</v>
      </c>
      <c r="H22" s="212">
        <f>IF((G22/'Hidden Calculations'!O22)&lt;0.5,"&lt;$1",G22/'Hidden Calculations'!O22)</f>
        <v>5.913864025322974</v>
      </c>
      <c r="I22" s="469"/>
      <c r="J22" s="609" t="s">
        <v>142</v>
      </c>
      <c r="K22" s="70" t="s">
        <v>875</v>
      </c>
      <c r="L22" s="176"/>
    </row>
    <row r="23" spans="1:12" ht="51">
      <c r="A23" s="479">
        <f>'3. Characterization'!A23</f>
        <v>13</v>
      </c>
      <c r="B23" s="480" t="str">
        <f>'3. Characterization'!B23</f>
        <v>Fencing / Barriers </v>
      </c>
      <c r="C23" s="481" t="str">
        <f>'3. Characterization'!C23</f>
        <v>Fixed, Both Vehicle and Pedestrian Deterrent</v>
      </c>
      <c r="D23" s="592" t="str">
        <f>'3. Characterization'!D23</f>
        <v>Transparent Fences
</v>
      </c>
      <c r="E23" s="76" t="str">
        <f>'3. Characterization'!F23</f>
        <v>Top or side-mounted spikes, barbed wire, razor wire, sensors, induced pulse (electrical), etc.</v>
      </c>
      <c r="F23" s="469"/>
      <c r="G23" s="73">
        <f>+'5. Costs'!N23</f>
        <v>140</v>
      </c>
      <c r="H23" s="212">
        <f>IF((G23/'Hidden Calculations'!O23)&lt;0.5,"&lt;$1",G23/'Hidden Calculations'!O23)</f>
        <v>4.225422894948759</v>
      </c>
      <c r="I23" s="469"/>
      <c r="J23" s="609" t="s">
        <v>143</v>
      </c>
      <c r="K23" s="70" t="s">
        <v>144</v>
      </c>
      <c r="L23" s="176"/>
    </row>
    <row r="24" spans="1:12" ht="51">
      <c r="A24" s="479">
        <f>'3. Characterization'!A24</f>
        <v>14</v>
      </c>
      <c r="B24" s="480" t="str">
        <f>'3. Characterization'!B24</f>
        <v>Fencing / Barriers </v>
      </c>
      <c r="C24" s="481" t="str">
        <f>'3. Characterization'!C24</f>
        <v>Fixed, Both Vehicle and Pedestrian Deterrent</v>
      </c>
      <c r="D24" s="592" t="str">
        <f>'3. Characterization'!D24</f>
        <v>Solid Fences
</v>
      </c>
      <c r="E24" s="76" t="str">
        <f>'3. Characterization'!F24</f>
        <v>Top or side-mounted spikes, barbed wire, razor wire, sensors, induced pulse (electrical), etc.</v>
      </c>
      <c r="F24" s="469"/>
      <c r="G24" s="73">
        <f>+'5. Costs'!N24</f>
        <v>190</v>
      </c>
      <c r="H24" s="212">
        <f>IF((G24/'Hidden Calculations'!O24)&lt;0.5,"&lt;$1",G24/'Hidden Calculations'!O24)</f>
        <v>5.734502500287601</v>
      </c>
      <c r="I24" s="469"/>
      <c r="J24" s="609" t="s">
        <v>145</v>
      </c>
      <c r="K24" s="70" t="s">
        <v>517</v>
      </c>
      <c r="L24" s="176"/>
    </row>
    <row r="25" spans="1:12" ht="51">
      <c r="A25" s="461">
        <f>'3. Characterization'!A25</f>
        <v>15</v>
      </c>
      <c r="B25" s="482" t="str">
        <f>'3. Characterization'!B25</f>
        <v>Access Control
</v>
      </c>
      <c r="C25" s="483" t="str">
        <f>'3. Characterization'!C25</f>
        <v>Credentials</v>
      </c>
      <c r="D25" s="593" t="str">
        <f>'3. Characterization'!D25</f>
        <v>Mechanical key</v>
      </c>
      <c r="E25" s="64" t="str">
        <f>'3. Characterization'!F25</f>
        <v>standard or custom keys</v>
      </c>
      <c r="F25" s="469"/>
      <c r="G25" s="198">
        <f>+'5. Costs'!N25</f>
        <v>0.25</v>
      </c>
      <c r="H25" s="213" t="str">
        <f>IF((G25/'Hidden Calculations'!O25)&lt;0.5,"&lt;$1",G25/'Hidden Calculations'!O25)</f>
        <v>&lt;$1</v>
      </c>
      <c r="I25" s="469"/>
      <c r="J25" s="610" t="s">
        <v>819</v>
      </c>
      <c r="K25" s="37" t="s">
        <v>821</v>
      </c>
      <c r="L25" s="199"/>
    </row>
    <row r="26" spans="1:12" ht="51">
      <c r="A26" s="461">
        <f>'3. Characterization'!A26</f>
        <v>16</v>
      </c>
      <c r="B26" s="482" t="str">
        <f>'3. Characterization'!B26</f>
        <v>Access Control
</v>
      </c>
      <c r="C26" s="483" t="str">
        <f>'3. Characterization'!C26</f>
        <v>Credentials</v>
      </c>
      <c r="D26" s="593" t="str">
        <f>'3. Characterization'!D26</f>
        <v>Combination</v>
      </c>
      <c r="E26" s="64" t="str">
        <f>'3. Characterization'!F26</f>
        <v>mechanical and electronic</v>
      </c>
      <c r="F26" s="469"/>
      <c r="G26" s="198">
        <f>+'5. Costs'!N26</f>
        <v>20</v>
      </c>
      <c r="H26" s="213">
        <f>IF((G26/'Hidden Calculations'!O26)&lt;0.5,"&lt;$1",G26/'Hidden Calculations'!O26)</f>
        <v>0.6030473237494162</v>
      </c>
      <c r="I26" s="469"/>
      <c r="J26" s="610" t="s">
        <v>820</v>
      </c>
      <c r="K26" s="37" t="s">
        <v>822</v>
      </c>
      <c r="L26" s="199"/>
    </row>
    <row r="27" spans="1:12" ht="51">
      <c r="A27" s="461">
        <f>'3. Characterization'!A27</f>
        <v>17</v>
      </c>
      <c r="B27" s="482" t="str">
        <f>'3. Characterization'!B27</f>
        <v>Access Control
</v>
      </c>
      <c r="C27" s="483" t="str">
        <f>'3. Characterization'!C27</f>
        <v>Credentials</v>
      </c>
      <c r="D27" s="593" t="str">
        <f>'3. Characterization'!D27</f>
        <v>Barcode Card</v>
      </c>
      <c r="E27" s="64" t="str">
        <f>'3. Characterization'!F27</f>
        <v>With or without photo, magnetic stripe, and/or Wiegand wire, readers have varied memory and ability to provide time-date stamps.</v>
      </c>
      <c r="F27" s="469"/>
      <c r="G27" s="198">
        <f>+'5. Costs'!N27</f>
        <v>19.285714285714285</v>
      </c>
      <c r="H27" s="213">
        <f>IF((G27/'Hidden Calculations'!O27)&lt;0.5,"&lt;$1",G27/'Hidden Calculations'!O27)</f>
        <v>0.5718501792683541</v>
      </c>
      <c r="I27" s="469"/>
      <c r="J27" s="610" t="s">
        <v>826</v>
      </c>
      <c r="K27" s="37" t="s">
        <v>518</v>
      </c>
      <c r="L27" s="199"/>
    </row>
    <row r="28" spans="1:12" ht="51">
      <c r="A28" s="461">
        <f>'3. Characterization'!A28</f>
        <v>18</v>
      </c>
      <c r="B28" s="482" t="str">
        <f>'3. Characterization'!B28</f>
        <v>Access Control
</v>
      </c>
      <c r="C28" s="483" t="str">
        <f>'3. Characterization'!C28</f>
        <v>Credentials</v>
      </c>
      <c r="D28" s="593" t="str">
        <f>'3. Characterization'!D28</f>
        <v>Magnetic Stripe Card</v>
      </c>
      <c r="E28" s="64" t="str">
        <f>'3. Characterization'!F28</f>
        <v>With or without photo, barcode, and/or Wiegand wire, readers have varied memory and ability to provide time-date stamps.</v>
      </c>
      <c r="F28" s="469"/>
      <c r="G28" s="198">
        <f>+'5. Costs'!N28</f>
        <v>26.666666666666668</v>
      </c>
      <c r="H28" s="213">
        <f>IF((G28/'Hidden Calculations'!O28)&lt;0.5,"&lt;$1",G28/'Hidden Calculations'!O28)</f>
        <v>0.7907064207167367</v>
      </c>
      <c r="I28" s="469"/>
      <c r="J28" s="610" t="s">
        <v>826</v>
      </c>
      <c r="K28" s="37" t="s">
        <v>827</v>
      </c>
      <c r="L28" s="199"/>
    </row>
    <row r="29" spans="1:12" ht="38.25">
      <c r="A29" s="461">
        <f>'3. Characterization'!A29</f>
        <v>19</v>
      </c>
      <c r="B29" s="482" t="str">
        <f>'3. Characterization'!B29</f>
        <v>Access Control
</v>
      </c>
      <c r="C29" s="483" t="str">
        <f>'3. Characterization'!C29</f>
        <v>Credentials</v>
      </c>
      <c r="D29" s="593" t="str">
        <f>'3. Characterization'!D29</f>
        <v>Wiegand Card</v>
      </c>
      <c r="E29" s="64" t="str">
        <f>'3. Characterization'!F29</f>
        <v>With or without photo, may also include barcode or magnetic stripe.</v>
      </c>
      <c r="F29" s="469"/>
      <c r="G29" s="198">
        <f>+'5. Costs'!N29</f>
        <v>38.57142857142857</v>
      </c>
      <c r="H29" s="213">
        <f>IF((G29/'Hidden Calculations'!O29)&lt;0.5,"&lt;$1",G29/'Hidden Calculations'!O29)</f>
        <v>1.1437003585367083</v>
      </c>
      <c r="I29" s="469"/>
      <c r="J29" s="610" t="s">
        <v>830</v>
      </c>
      <c r="K29" s="37" t="s">
        <v>831</v>
      </c>
      <c r="L29" s="199"/>
    </row>
    <row r="30" spans="1:12" ht="38.25">
      <c r="A30" s="461">
        <f>'3. Characterization'!A30</f>
        <v>20</v>
      </c>
      <c r="B30" s="482" t="str">
        <f>'3. Characterization'!B30</f>
        <v>Access Control
</v>
      </c>
      <c r="C30" s="483" t="str">
        <f>'3. Characterization'!C30</f>
        <v>Credentials</v>
      </c>
      <c r="D30" s="593" t="str">
        <f>'3. Characterization'!D30</f>
        <v>Proximity Card or Tag</v>
      </c>
      <c r="E30" s="64" t="str">
        <f>'3. Characterization'!F30</f>
        <v>With or without photo (dye sublimation or laminated), may also include magnetic stripe or barcode for ID information.</v>
      </c>
      <c r="F30" s="469"/>
      <c r="G30" s="198">
        <f>+'5. Costs'!N30</f>
        <v>21</v>
      </c>
      <c r="H30" s="213">
        <f>IF((G30/'Hidden Calculations'!O30)&lt;0.5,"&lt;$1",G30/'Hidden Calculations'!O30)</f>
        <v>0.6226813063144301</v>
      </c>
      <c r="I30" s="469"/>
      <c r="J30" s="610" t="s">
        <v>834</v>
      </c>
      <c r="K30" s="37" t="s">
        <v>1038</v>
      </c>
      <c r="L30" s="199"/>
    </row>
    <row r="31" spans="1:12" ht="114.75">
      <c r="A31" s="461">
        <f>'3. Characterization'!A31</f>
        <v>21</v>
      </c>
      <c r="B31" s="482" t="str">
        <f>'3. Characterization'!B31</f>
        <v>Access Control
</v>
      </c>
      <c r="C31" s="483" t="str">
        <f>'3. Characterization'!C31</f>
        <v>Credentials</v>
      </c>
      <c r="D31" s="593" t="str">
        <f>'3. Characterization'!D31</f>
        <v>Smart Card</v>
      </c>
      <c r="E31" s="64" t="str">
        <f>'3. Characterization'!F31</f>
        <v>Access to areas and/or data, can restrict data access to read-only. With or without a photo that may be electronically transferred when created with Dye Diffusion Thermal Transfer.  May be Integrated Circuit Memory Cards, Integrated Circuit Processor Cards, or Optical Memory Cards (addressed as GSM #22).</v>
      </c>
      <c r="F31" s="469"/>
      <c r="G31" s="198">
        <f>+'5. Costs'!N31</f>
        <v>108.33333333333333</v>
      </c>
      <c r="H31" s="213">
        <f>IF((G31/'Hidden Calculations'!O31)&lt;0.5,"&lt;$1",G31/'Hidden Calculations'!O31)</f>
        <v>3.1597566023677452</v>
      </c>
      <c r="I31" s="469"/>
      <c r="J31" s="610" t="s">
        <v>519</v>
      </c>
      <c r="K31" s="37" t="s">
        <v>520</v>
      </c>
      <c r="L31" s="199"/>
    </row>
    <row r="32" spans="1:12" ht="63.75">
      <c r="A32" s="461">
        <f>'3. Characterization'!A32</f>
        <v>22</v>
      </c>
      <c r="B32" s="482" t="str">
        <f>'3. Characterization'!B32</f>
        <v>Access Control
</v>
      </c>
      <c r="C32" s="483" t="str">
        <f>'3. Characterization'!C32</f>
        <v>Credentials</v>
      </c>
      <c r="D32" s="593" t="str">
        <f>'3. Characterization'!D32</f>
        <v>Optical Card</v>
      </c>
      <c r="E32" s="64" t="str">
        <f>'3. Characterization'!F32</f>
        <v>May include biometric information (e.g., fingerprint) or photo that may be electronically transferred when created with Dye Diffusion Thermal Transfer.  Varied cryptology levels.</v>
      </c>
      <c r="F32" s="469"/>
      <c r="G32" s="198">
        <f>+'5. Costs'!N32</f>
        <v>525</v>
      </c>
      <c r="H32" s="213">
        <f>IF((G32/'Hidden Calculations'!O32)&lt;0.5,"&lt;$1",G32/'Hidden Calculations'!O32)</f>
        <v>15.312666611474459</v>
      </c>
      <c r="I32" s="469"/>
      <c r="J32" s="610" t="s">
        <v>674</v>
      </c>
      <c r="K32" s="37" t="s">
        <v>675</v>
      </c>
      <c r="L32" s="199"/>
    </row>
    <row r="33" spans="1:12" ht="76.5">
      <c r="A33" s="461">
        <f>'3. Characterization'!A33</f>
        <v>23</v>
      </c>
      <c r="B33" s="482" t="str">
        <f>'3. Characterization'!B33</f>
        <v>Access Control
</v>
      </c>
      <c r="C33" s="483" t="str">
        <f>'3. Characterization'!C33</f>
        <v>Credentials</v>
      </c>
      <c r="D33" s="593" t="str">
        <f>'3. Characterization'!D33</f>
        <v>Finger print</v>
      </c>
      <c r="E33" s="64" t="str">
        <f>'3. Characterization'!F33</f>
        <v>Finger print identification with optical scanner, capacitative sensor, or ultrasonic scanner.  Data file may be part of an ID card (Smart or optical).</v>
      </c>
      <c r="F33" s="469"/>
      <c r="G33" s="198">
        <f>+'5. Costs'!N33</f>
        <v>40</v>
      </c>
      <c r="H33" s="213">
        <f>IF((G33/'Hidden Calculations'!O33)&lt;0.5,"&lt;$1",G33/'Hidden Calculations'!O33)</f>
        <v>1.1666793608742445</v>
      </c>
      <c r="I33" s="469"/>
      <c r="J33" s="610" t="s">
        <v>1029</v>
      </c>
      <c r="K33" s="36" t="s">
        <v>511</v>
      </c>
      <c r="L33" s="199"/>
    </row>
    <row r="34" spans="1:12" ht="38.25">
      <c r="A34" s="461">
        <f>'3. Characterization'!A34</f>
        <v>24</v>
      </c>
      <c r="B34" s="482" t="str">
        <f>'3. Characterization'!B34</f>
        <v>Access Control
</v>
      </c>
      <c r="C34" s="483" t="str">
        <f>'3. Characterization'!C34</f>
        <v>Credentials</v>
      </c>
      <c r="D34" s="593" t="str">
        <f>'3. Characterization'!D34</f>
        <v>Iris Scan</v>
      </c>
      <c r="E34" s="64" t="str">
        <f>'3. Characterization'!F34</f>
        <v>Data file may be part of an ID card (Smart or optical).</v>
      </c>
      <c r="F34" s="469"/>
      <c r="G34" s="198">
        <f>+'5. Costs'!N34</f>
        <v>63.333333333333336</v>
      </c>
      <c r="H34" s="213">
        <f>IF((G34/'Hidden Calculations'!O34)&lt;0.5,"&lt;$1",G34/'Hidden Calculations'!O34)</f>
        <v>1.8472423213842206</v>
      </c>
      <c r="I34" s="469"/>
      <c r="J34" s="610" t="s">
        <v>676</v>
      </c>
      <c r="K34" s="37" t="s">
        <v>1043</v>
      </c>
      <c r="L34" s="199"/>
    </row>
    <row r="35" spans="1:12" ht="38.25">
      <c r="A35" s="461">
        <f>'3. Characterization'!A35</f>
        <v>25</v>
      </c>
      <c r="B35" s="482" t="str">
        <f>'3. Characterization'!B35</f>
        <v>Access Control
</v>
      </c>
      <c r="C35" s="483" t="str">
        <f>'3. Characterization'!C35</f>
        <v>Credentials</v>
      </c>
      <c r="D35" s="593" t="str">
        <f>'3. Characterization'!D35</f>
        <v>Retinal Scan</v>
      </c>
      <c r="E35" s="64" t="str">
        <f>'3. Characterization'!F35</f>
        <v>Data file may be part of an ID card (Smart or optical).</v>
      </c>
      <c r="F35" s="469"/>
      <c r="G35" s="198">
        <f>+'5. Costs'!N35</f>
        <v>650</v>
      </c>
      <c r="H35" s="213">
        <f>IF((G35/'Hidden Calculations'!O35)&lt;0.5,"&lt;$1",G35/'Hidden Calculations'!O35)</f>
        <v>18.958539614206472</v>
      </c>
      <c r="I35" s="469"/>
      <c r="J35" s="610" t="s">
        <v>1042</v>
      </c>
      <c r="K35" s="37" t="s">
        <v>1044</v>
      </c>
      <c r="L35" s="199"/>
    </row>
    <row r="36" spans="1:12" ht="38.25">
      <c r="A36" s="461">
        <f>'3. Characterization'!A36</f>
        <v>26</v>
      </c>
      <c r="B36" s="482" t="str">
        <f>'3. Characterization'!B36</f>
        <v>Access Control
</v>
      </c>
      <c r="C36" s="483" t="str">
        <f>'3. Characterization'!C36</f>
        <v>Credentials</v>
      </c>
      <c r="D36" s="593" t="str">
        <f>'3. Characterization'!D36</f>
        <v>Hand Geometry</v>
      </c>
      <c r="E36" s="64" t="str">
        <f>'3. Characterization'!F36</f>
        <v>Data file may be part of an ID card (Smart or optical).</v>
      </c>
      <c r="F36" s="469"/>
      <c r="G36" s="198">
        <f>+'5. Costs'!N36</f>
        <v>216.66666666666666</v>
      </c>
      <c r="H36" s="213">
        <f>IF((G36/'Hidden Calculations'!O36)&lt;0.5,"&lt;$1",G36/'Hidden Calculations'!O36)</f>
        <v>6.3195132047354905</v>
      </c>
      <c r="I36" s="469"/>
      <c r="J36" s="610" t="s">
        <v>1048</v>
      </c>
      <c r="K36" s="37" t="s">
        <v>1047</v>
      </c>
      <c r="L36" s="199"/>
    </row>
    <row r="37" spans="1:12" ht="63.75">
      <c r="A37" s="461">
        <f>'3. Characterization'!A37</f>
        <v>27</v>
      </c>
      <c r="B37" s="482" t="str">
        <f>'3. Characterization'!B37</f>
        <v>Access Control
</v>
      </c>
      <c r="C37" s="483" t="str">
        <f>'3. Characterization'!C37</f>
        <v>Credentials</v>
      </c>
      <c r="D37" s="593" t="str">
        <f>'3. Characterization'!D37</f>
        <v>Face Scan</v>
      </c>
      <c r="E37" s="64" t="str">
        <f>'3. Characterization'!F37</f>
        <v>Data file may be part of an ID card (Smart or optical).</v>
      </c>
      <c r="F37" s="469"/>
      <c r="G37" s="198">
        <f>+'5. Costs'!N37</f>
        <v>633.3333333333334</v>
      </c>
      <c r="H37" s="213">
        <f>IF((G37/'Hidden Calculations'!O37)&lt;0.5,"&lt;$1",G37/'Hidden Calculations'!O37)</f>
        <v>18.472423213842205</v>
      </c>
      <c r="I37" s="469"/>
      <c r="J37" s="610" t="s">
        <v>1049</v>
      </c>
      <c r="K37" s="37" t="s">
        <v>677</v>
      </c>
      <c r="L37" s="199"/>
    </row>
    <row r="38" spans="1:12" ht="51">
      <c r="A38" s="461">
        <f>'3. Characterization'!A38</f>
        <v>28</v>
      </c>
      <c r="B38" s="482" t="str">
        <f>'3. Characterization'!B38</f>
        <v>Access Control
</v>
      </c>
      <c r="C38" s="483" t="str">
        <f>'3. Characterization'!C38</f>
        <v>Locks</v>
      </c>
      <c r="D38" s="593" t="str">
        <f>'3. Characterization'!D38</f>
        <v>Mechanical lock </v>
      </c>
      <c r="E38" s="64" t="str">
        <f>'3. Characterization'!F38</f>
        <v>Varied designs and security levels of both lock and door.</v>
      </c>
      <c r="F38" s="469"/>
      <c r="G38" s="198">
        <f>+'5. Costs'!N38</f>
        <v>15</v>
      </c>
      <c r="H38" s="213" t="str">
        <f>IF((G38/'Hidden Calculations'!O38)&lt;0.5,"&lt;$1",G38/'Hidden Calculations'!O38)</f>
        <v>&lt;$1</v>
      </c>
      <c r="I38" s="469"/>
      <c r="J38" s="610" t="s">
        <v>863</v>
      </c>
      <c r="K38" s="37" t="s">
        <v>860</v>
      </c>
      <c r="L38" s="199"/>
    </row>
    <row r="39" spans="1:12" ht="38.25">
      <c r="A39" s="461">
        <f>'3. Characterization'!A39</f>
        <v>29</v>
      </c>
      <c r="B39" s="482" t="str">
        <f>'3. Characterization'!B39</f>
        <v>Access Control
</v>
      </c>
      <c r="C39" s="483" t="str">
        <f>'3. Characterization'!C39</f>
        <v>Locks</v>
      </c>
      <c r="D39" s="593" t="str">
        <f>'3. Characterization'!D39</f>
        <v>Electric Strike Lock</v>
      </c>
      <c r="E39" s="64" t="str">
        <f>'3. Characterization'!F39</f>
        <v>Varied designs and security levels of both lock and door.</v>
      </c>
      <c r="F39" s="469"/>
      <c r="G39" s="198">
        <f>+'5. Costs'!N39</f>
        <v>45</v>
      </c>
      <c r="H39" s="213">
        <f>IF((G39/'Hidden Calculations'!O39)&lt;0.5,"&lt;$1",G39/'Hidden Calculations'!O39)</f>
        <v>1.3343170849594934</v>
      </c>
      <c r="I39" s="469"/>
      <c r="J39" s="610" t="s">
        <v>678</v>
      </c>
      <c r="K39" s="37" t="s">
        <v>679</v>
      </c>
      <c r="L39" s="199"/>
    </row>
    <row r="40" spans="1:12" ht="51">
      <c r="A40" s="461">
        <f>'3. Characterization'!A40</f>
        <v>30</v>
      </c>
      <c r="B40" s="482" t="str">
        <f>'3. Characterization'!B40</f>
        <v>Access Control
</v>
      </c>
      <c r="C40" s="483" t="str">
        <f>'3. Characterization'!C40</f>
        <v>Locks</v>
      </c>
      <c r="D40" s="593" t="str">
        <f>'3. Characterization'!D40</f>
        <v>Magnetic Lock</v>
      </c>
      <c r="E40" s="64" t="str">
        <f>'3. Characterization'!F40</f>
        <v>Varied design and security levels of both lock and door  -- some lock versions can withstand over 600 lb force.</v>
      </c>
      <c r="F40" s="469"/>
      <c r="G40" s="198">
        <f>+'5. Costs'!N40</f>
        <v>45.5</v>
      </c>
      <c r="H40" s="213">
        <f>IF((G40/'Hidden Calculations'!O40)&lt;0.5,"&lt;$1",G40/'Hidden Calculations'!O40)</f>
        <v>1.3491428303479323</v>
      </c>
      <c r="I40" s="469"/>
      <c r="J40" s="610" t="s">
        <v>297</v>
      </c>
      <c r="K40" s="37" t="s">
        <v>680</v>
      </c>
      <c r="L40" s="199"/>
    </row>
    <row r="41" spans="1:12" ht="38.25">
      <c r="A41" s="461">
        <f>'3. Characterization'!A41</f>
        <v>31</v>
      </c>
      <c r="B41" s="482" t="str">
        <f>'3. Characterization'!B41</f>
        <v>Access Control
</v>
      </c>
      <c r="C41" s="483" t="str">
        <f>'3. Characterization'!C41</f>
        <v>System Control</v>
      </c>
      <c r="D41" s="593" t="str">
        <f>'3. Characterization'!D41</f>
        <v>Stand Alone Electronic Access Points</v>
      </c>
      <c r="E41" s="64" t="str">
        <f>'3. Characterization'!F41</f>
        <v>Some require a PC for programming.</v>
      </c>
      <c r="F41" s="469"/>
      <c r="G41" s="198">
        <f>+'5. Costs'!N41</f>
        <v>733.3333333333334</v>
      </c>
      <c r="H41" s="213">
        <f>IF((G41/'Hidden Calculations'!O41)&lt;0.5,"&lt;$1",G41/'Hidden Calculations'!O41)</f>
        <v>21.744426569710264</v>
      </c>
      <c r="I41" s="469"/>
      <c r="J41" s="610" t="s">
        <v>309</v>
      </c>
      <c r="K41" s="37" t="s">
        <v>308</v>
      </c>
      <c r="L41" s="199"/>
    </row>
    <row r="42" spans="1:12" ht="38.25">
      <c r="A42" s="461">
        <f>'3. Characterization'!A42</f>
        <v>32</v>
      </c>
      <c r="B42" s="482" t="str">
        <f>'3. Characterization'!B42</f>
        <v>Access Control
</v>
      </c>
      <c r="C42" s="483" t="str">
        <f>'3. Characterization'!C42</f>
        <v>System Control</v>
      </c>
      <c r="D42" s="593" t="str">
        <f>'3. Characterization'!D42</f>
        <v>Network Control of Electronic Access Points</v>
      </c>
      <c r="E42" s="64" t="str">
        <f>'3. Characterization'!F42</f>
        <v>Multiple readers may be connected using hardwire or wireless technology.</v>
      </c>
      <c r="F42" s="469"/>
      <c r="G42" s="198">
        <f>+'5. Costs'!N42</f>
        <v>1500</v>
      </c>
      <c r="H42" s="213">
        <f>IF((G42/'Hidden Calculations'!O42)&lt;0.5,"&lt;$1",G42/'Hidden Calculations'!O42)</f>
        <v>41.70604005961817</v>
      </c>
      <c r="I42" s="469"/>
      <c r="J42" s="610" t="s">
        <v>682</v>
      </c>
      <c r="K42" s="37" t="s">
        <v>311</v>
      </c>
      <c r="L42" s="199"/>
    </row>
    <row r="43" spans="1:12" ht="51">
      <c r="A43" s="461">
        <f>'3. Characterization'!A43</f>
        <v>33</v>
      </c>
      <c r="B43" s="482" t="str">
        <f>'3. Characterization'!B43</f>
        <v>Access Control
</v>
      </c>
      <c r="C43" s="483" t="str">
        <f>'3. Characterization'!C43</f>
        <v>System Control</v>
      </c>
      <c r="D43" s="593" t="str">
        <f>'3. Characterization'!D43</f>
        <v>Integrated Security System</v>
      </c>
      <c r="E43" s="64" t="str">
        <f>'3. Characterization'!F43</f>
        <v>Multiple readers and users with hardwire or wireless connections.  Integrate with personnel identification, intrusion detection, and monitoring.</v>
      </c>
      <c r="F43" s="469"/>
      <c r="G43" s="198">
        <f>+'5. Costs'!N43</f>
        <v>8571.42857142857</v>
      </c>
      <c r="H43" s="213">
        <f>IF((G43/'Hidden Calculations'!O43)&lt;0.5,"&lt;$1",G43/'Hidden Calculations'!O43)</f>
        <v>217.38774519583782</v>
      </c>
      <c r="I43" s="469"/>
      <c r="J43" s="610" t="s">
        <v>683</v>
      </c>
      <c r="K43" s="37" t="s">
        <v>310</v>
      </c>
      <c r="L43" s="199"/>
    </row>
    <row r="44" spans="1:12" ht="76.5">
      <c r="A44" s="462">
        <f>'3. Characterization'!A44</f>
        <v>34</v>
      </c>
      <c r="B44" s="484" t="str">
        <f>'3. Characterization'!B44</f>
        <v>Intruder Sensors</v>
      </c>
      <c r="C44" s="485" t="str">
        <f>'3. Characterization'!C44</f>
        <v>Doors &amp; Windows</v>
      </c>
      <c r="D44" s="80" t="str">
        <f>'3. Characterization'!D44</f>
        <v>Mechanical Switch</v>
      </c>
      <c r="E44" s="80" t="str">
        <f>'3. Characterization'!F44</f>
        <v>Commonly used in conjunction with open area sensors at the exterior of portals, or inside the secured area.</v>
      </c>
      <c r="F44" s="469"/>
      <c r="G44" s="201">
        <f>+'5. Costs'!N44</f>
        <v>15</v>
      </c>
      <c r="H44" s="214" t="str">
        <f>IF((G44/'Hidden Calculations'!O44)&lt;0.5,"&lt;$1",G44/'Hidden Calculations'!O44)</f>
        <v>&lt;$1</v>
      </c>
      <c r="I44" s="469"/>
      <c r="J44" s="611" t="s">
        <v>258</v>
      </c>
      <c r="K44" s="95" t="s">
        <v>684</v>
      </c>
      <c r="L44" s="202"/>
    </row>
    <row r="45" spans="1:12" ht="102">
      <c r="A45" s="462">
        <f>'3. Characterization'!A45</f>
        <v>35</v>
      </c>
      <c r="B45" s="484" t="str">
        <f>'3. Characterization'!B45</f>
        <v>Intruder Sensors</v>
      </c>
      <c r="C45" s="485" t="str">
        <f>'3. Characterization'!C45</f>
        <v>Doors &amp; Windows</v>
      </c>
      <c r="D45" s="80" t="str">
        <f>'3. Characterization'!D45</f>
        <v>Magnetic Switch</v>
      </c>
      <c r="E45" s="80" t="str">
        <f>'3. Characterization'!F45</f>
        <v>Commonly used in conjunction with open area sensors at the exterior of portals, or inside the secured area.</v>
      </c>
      <c r="F45" s="469"/>
      <c r="G45" s="201">
        <f>+'5. Costs'!N45</f>
        <v>4</v>
      </c>
      <c r="H45" s="214" t="str">
        <f>IF((G45/'Hidden Calculations'!O45)&lt;0.5,"&lt;$1",G45/'Hidden Calculations'!O45)</f>
        <v>&lt;$1</v>
      </c>
      <c r="I45" s="469"/>
      <c r="J45" s="611" t="s">
        <v>258</v>
      </c>
      <c r="K45" s="95" t="s">
        <v>260</v>
      </c>
      <c r="L45" s="202"/>
    </row>
    <row r="46" spans="1:12" ht="76.5">
      <c r="A46" s="462">
        <f>'3. Characterization'!A46</f>
        <v>36</v>
      </c>
      <c r="B46" s="484" t="str">
        <f>'3. Characterization'!B46</f>
        <v>Intruder Sensors</v>
      </c>
      <c r="C46" s="485" t="str">
        <f>'3. Characterization'!C46</f>
        <v>Doors &amp; Windows</v>
      </c>
      <c r="D46" s="80" t="str">
        <f>'3. Characterization'!D46</f>
        <v>Balanced Magnetic Switch</v>
      </c>
      <c r="E46" s="80" t="str">
        <f>'3. Characterization'!F46</f>
        <v>Commonly used in conjunction with open area sensors at the exterior of portals, or inside the secured area.</v>
      </c>
      <c r="F46" s="469"/>
      <c r="G46" s="201">
        <f>+'5. Costs'!N46</f>
        <v>40</v>
      </c>
      <c r="H46" s="214">
        <f>IF((G46/'Hidden Calculations'!O46)&lt;0.5,"&lt;$1",G46/'Hidden Calculations'!O46)</f>
        <v>1.2672526354464009</v>
      </c>
      <c r="I46" s="469"/>
      <c r="J46" s="611" t="s">
        <v>262</v>
      </c>
      <c r="K46" s="95" t="s">
        <v>263</v>
      </c>
      <c r="L46" s="202"/>
    </row>
    <row r="47" spans="1:12" ht="76.5">
      <c r="A47" s="462">
        <f>'3. Characterization'!A47</f>
        <v>37</v>
      </c>
      <c r="B47" s="484" t="str">
        <f>'3. Characterization'!B47</f>
        <v>Intruder Sensors</v>
      </c>
      <c r="C47" s="485" t="str">
        <f>'3. Characterization'!C47</f>
        <v>
Walls/ Fence</v>
      </c>
      <c r="D47" s="80" t="str">
        <f>'3. Characterization'!D47</f>
        <v>Acoustic / 
Shock Wave / 
Audio Discriminator /
Passive Ultrasonic /
Glass Break</v>
      </c>
      <c r="E47" s="80" t="str">
        <f>'3. Characterization'!F47</f>
        <v>Acoustic (passive ultrasonic, high frequency, e.g. 20 to 30 kHz) or shock wave (electric piezo or non-electric piezo, low frequency, e.g., 5 kHz).  Dual systems combine acoustic and shock sensors to reduce nuisance alarms.  </v>
      </c>
      <c r="F47" s="469"/>
      <c r="G47" s="201">
        <f>+'5. Costs'!N47</f>
        <v>52</v>
      </c>
      <c r="H47" s="214">
        <f>IF((G47/'Hidden Calculations'!O47)&lt;0.5,"&lt;$1",G47/'Hidden Calculations'!O47)</f>
        <v>1.47480066517776</v>
      </c>
      <c r="I47" s="469"/>
      <c r="J47" s="611" t="s">
        <v>686</v>
      </c>
      <c r="K47" s="95" t="s">
        <v>884</v>
      </c>
      <c r="L47" s="202"/>
    </row>
    <row r="48" spans="1:12" ht="89.25">
      <c r="A48" s="462">
        <f>'3. Characterization'!A48</f>
        <v>38</v>
      </c>
      <c r="B48" s="484" t="str">
        <f>'3. Characterization'!B48</f>
        <v>Intruder Sensors</v>
      </c>
      <c r="C48" s="485" t="str">
        <f>'3. Characterization'!C48</f>
        <v>
Walls/ Fence</v>
      </c>
      <c r="D48" s="80" t="str">
        <f>'3. Characterization'!D48</f>
        <v>Vibration --
Electro-mechanical
Piezoelectric</v>
      </c>
      <c r="E48" s="80" t="str">
        <f>'3. Characterization'!F48</f>
        <v>Built in or applied to a wall, ceiling, or fence. Sensor types: piezoelectric, and electro-mechanical.  Variations in sensitivity, processor abilities, and sensitivity adjustability. Often used with an outer fence and clear zone prior to intruder sensors to reduce false alarms. </v>
      </c>
      <c r="F48" s="469"/>
      <c r="G48" s="201">
        <f>+'5. Costs'!N48</f>
        <v>5000</v>
      </c>
      <c r="H48" s="214">
        <f>IF((G48/'Hidden Calculations'!O48)&lt;0.5,"&lt;$1",G48/'Hidden Calculations'!O48)</f>
        <v>141.80775626709232</v>
      </c>
      <c r="I48" s="469"/>
      <c r="J48" s="611" t="s">
        <v>252</v>
      </c>
      <c r="K48" s="95" t="s">
        <v>687</v>
      </c>
      <c r="L48" s="202"/>
    </row>
    <row r="49" spans="1:12" ht="63.75">
      <c r="A49" s="462">
        <f>'3. Characterization'!A49</f>
        <v>39</v>
      </c>
      <c r="B49" s="484" t="str">
        <f>'3. Characterization'!B49</f>
        <v>Intruder Sensors</v>
      </c>
      <c r="C49" s="485" t="str">
        <f>'3. Characterization'!C49</f>
        <v>
Walls/ Fence</v>
      </c>
      <c r="D49" s="80" t="str">
        <f>'3. Characterization'!D49</f>
        <v>Vibrations -- Fiber optic</v>
      </c>
      <c r="E49" s="80" t="str">
        <f>'3. Characterization'!F49</f>
        <v>Built in or applied to a wall, ceiling, or fence.  Variations in processor abilities and sensitivity adjustability. Often used with an outer fence and clear zone prior to intruder sensors to reduce false alarms. </v>
      </c>
      <c r="F49" s="469"/>
      <c r="G49" s="201">
        <f>+'5. Costs'!N49</f>
        <v>3900</v>
      </c>
      <c r="H49" s="214">
        <f>IF((G49/'Hidden Calculations'!O49)&lt;0.5,"&lt;$1",G49/'Hidden Calculations'!O49)</f>
        <v>110.61004988833201</v>
      </c>
      <c r="I49" s="469"/>
      <c r="J49" s="611" t="s">
        <v>688</v>
      </c>
      <c r="K49" s="95" t="s">
        <v>689</v>
      </c>
      <c r="L49" s="202"/>
    </row>
    <row r="50" spans="1:12" ht="63.75">
      <c r="A50" s="462">
        <f>'3. Characterization'!A50</f>
        <v>40</v>
      </c>
      <c r="B50" s="484" t="str">
        <f>'3. Characterization'!B50</f>
        <v>Intruder Sensors</v>
      </c>
      <c r="C50" s="485" t="str">
        <f>'3. Characterization'!C50</f>
        <v>
Walls/ Fence</v>
      </c>
      <c r="D50" s="80" t="str">
        <f>'3. Characterization'!D50</f>
        <v>Taut Wire = Strain Sensitive Wire</v>
      </c>
      <c r="E50" s="82" t="str">
        <f>'3. Characterization'!F50</f>
        <v>Freestanding or fence-mounted.  Variations in signal processor ability to detect tension changes and in sensitivity adjustability.</v>
      </c>
      <c r="F50" s="469"/>
      <c r="G50" s="201">
        <f>+'5. Costs'!N50</f>
        <v>1875</v>
      </c>
      <c r="H50" s="214">
        <f>IF((G50/'Hidden Calculations'!O50)&lt;0.5,"&lt;$1",G50/'Hidden Calculations'!O50)</f>
        <v>53.177908600159626</v>
      </c>
      <c r="I50" s="469"/>
      <c r="J50" s="612" t="s">
        <v>902</v>
      </c>
      <c r="K50" s="97" t="s">
        <v>994</v>
      </c>
      <c r="L50" s="202"/>
    </row>
    <row r="51" spans="1:12" ht="38.25">
      <c r="A51" s="462">
        <f>'3. Characterization'!A51</f>
        <v>41</v>
      </c>
      <c r="B51" s="484" t="str">
        <f>'3. Characterization'!B51</f>
        <v>Intruder Sensors</v>
      </c>
      <c r="C51" s="485" t="str">
        <f>'3. Characterization'!C51</f>
        <v>
Walls/ Fence</v>
      </c>
      <c r="D51" s="80" t="str">
        <f>'3. Characterization'!D51</f>
        <v>Capacitive Cable</v>
      </c>
      <c r="E51" s="82" t="str">
        <f>'3. Characterization'!F51</f>
        <v>Variations in signal processor ability to detect tension changes and in sensitivity adjustability.</v>
      </c>
      <c r="F51" s="469"/>
      <c r="G51" s="201">
        <f>+'5. Costs'!N51</f>
        <v>4000</v>
      </c>
      <c r="H51" s="214">
        <f>IF((G51/'Hidden Calculations'!O51)&lt;0.5,"&lt;$1",G51/'Hidden Calculations'!O51)</f>
        <v>113.44620501367386</v>
      </c>
      <c r="I51" s="469"/>
      <c r="J51" s="612" t="s">
        <v>910</v>
      </c>
      <c r="K51" s="97" t="s">
        <v>909</v>
      </c>
      <c r="L51" s="202"/>
    </row>
    <row r="52" spans="1:12" ht="63.75">
      <c r="A52" s="462">
        <f>'3. Characterization'!A52</f>
        <v>42</v>
      </c>
      <c r="B52" s="484" t="str">
        <f>'3. Characterization'!B52</f>
        <v>Intruder Sensors</v>
      </c>
      <c r="C52" s="485" t="str">
        <f>'3. Characterization'!C52</f>
        <v>
Walls/ Fence</v>
      </c>
      <c r="D52" s="80" t="str">
        <f>'3. Characterization'!D52</f>
        <v>Electric Field = E-field </v>
      </c>
      <c r="E52" s="82" t="str">
        <f>'3. Characterization'!F52</f>
        <v>Stand-alone fence, or mounted on separate posts attached to an existing fence. May be used with a weather station that adjusts E-field sensor sensitivity based on weather conditions.</v>
      </c>
      <c r="F52" s="469"/>
      <c r="G52" s="201">
        <f>+'5. Costs'!N52</f>
        <v>4000</v>
      </c>
      <c r="H52" s="214">
        <f>IF((G52/'Hidden Calculations'!O52)&lt;0.5,"&lt;$1",G52/'Hidden Calculations'!O52)</f>
        <v>113.44620501367386</v>
      </c>
      <c r="I52" s="469"/>
      <c r="J52" s="612" t="s">
        <v>269</v>
      </c>
      <c r="K52" s="97" t="s">
        <v>271</v>
      </c>
      <c r="L52" s="202"/>
    </row>
    <row r="53" spans="1:12" ht="76.5">
      <c r="A53" s="462">
        <f>'3. Characterization'!A53</f>
        <v>43</v>
      </c>
      <c r="B53" s="484" t="str">
        <f>'3. Characterization'!B53</f>
        <v>Intruder Sensors</v>
      </c>
      <c r="C53" s="485" t="str">
        <f>'3. Characterization'!C53</f>
        <v>Volume Sensors -- Motion Detectors</v>
      </c>
      <c r="D53" s="80" t="str">
        <f>'3. Characterization'!D53</f>
        <v>Microwave Sensors (Short-range Radar)</v>
      </c>
      <c r="E53" s="80" t="str">
        <f>'3. Characterization'!F53</f>
        <v>Monostatic (transmitter and received encased on a single housing) or bistatic (transmitter and received are separate units). Dual technology units often include microwave and PIR.</v>
      </c>
      <c r="F53" s="469"/>
      <c r="G53" s="201">
        <f>+'5. Costs'!N53</f>
        <v>390</v>
      </c>
      <c r="H53" s="214">
        <f>IF((G53/'Hidden Calculations'!O53)&lt;0.5,"&lt;$1",G53/'Hidden Calculations'!O53)</f>
        <v>10.281339886817703</v>
      </c>
      <c r="I53" s="469"/>
      <c r="J53" s="611" t="s">
        <v>468</v>
      </c>
      <c r="K53" s="95" t="s">
        <v>998</v>
      </c>
      <c r="L53" s="202"/>
    </row>
    <row r="54" spans="1:12" ht="89.25">
      <c r="A54" s="462">
        <f>'3. Characterization'!A54</f>
        <v>44</v>
      </c>
      <c r="B54" s="484" t="str">
        <f>'3. Characterization'!B54</f>
        <v>Intruder Sensors</v>
      </c>
      <c r="C54" s="485" t="str">
        <f>'3. Characterization'!C54</f>
        <v>Volume Sensors -- Motion Detectors</v>
      </c>
      <c r="D54" s="80" t="str">
        <f>'3. Characterization'!D54</f>
        <v>Passive Infrared (PIR)
(Heat/ Motion Detectors)</v>
      </c>
      <c r="E54" s="80" t="str">
        <f>'3. Characterization'!F54</f>
        <v>One or two sensors (Quad PIR) in one housing to reduce nuisance alarms.  Sensitivity depends on circuiting design, programs to ignore first movement, etc.  Often used in dual technology systems.</v>
      </c>
      <c r="F54" s="469"/>
      <c r="G54" s="201">
        <f>+'5. Costs'!N54</f>
        <v>77.5</v>
      </c>
      <c r="H54" s="214">
        <f>IF((G54/'Hidden Calculations'!O54)&lt;0.5,"&lt;$1",G54/'Hidden Calculations'!O54)</f>
        <v>2.043086772380441</v>
      </c>
      <c r="I54" s="469"/>
      <c r="J54" s="611" t="s">
        <v>885</v>
      </c>
      <c r="K54" s="95" t="s">
        <v>465</v>
      </c>
      <c r="L54" s="202"/>
    </row>
    <row r="55" spans="1:12" ht="51">
      <c r="A55" s="462">
        <f>'3. Characterization'!A55</f>
        <v>45</v>
      </c>
      <c r="B55" s="484" t="str">
        <f>'3. Characterization'!B55</f>
        <v>Intruder Sensors</v>
      </c>
      <c r="C55" s="485" t="str">
        <f>'3. Characterization'!C55</f>
        <v>Volume Sensors -- Motion Detectors</v>
      </c>
      <c r="D55" s="80" t="str">
        <f>'3. Characterization'!D55</f>
        <v>Scanning Laser (Infrared)</v>
      </c>
      <c r="E55" s="82" t="str">
        <f>'3. Characterization'!F55</f>
        <v>Scanning range from a single plane up to 360 degrees.  System sensitivity depends on signal processing software.</v>
      </c>
      <c r="F55" s="469"/>
      <c r="G55" s="201">
        <f>+'5. Costs'!N55</f>
        <v>110000</v>
      </c>
      <c r="H55" s="214">
        <f>IF((G55/'Hidden Calculations'!O55)&lt;0.5,"&lt;$1",G55/'Hidden Calculations'!O55)</f>
        <v>2818.212190910734</v>
      </c>
      <c r="I55" s="469"/>
      <c r="J55" s="612" t="s">
        <v>894</v>
      </c>
      <c r="K55" s="97" t="s">
        <v>893</v>
      </c>
      <c r="L55" s="202"/>
    </row>
    <row r="56" spans="1:12" ht="76.5">
      <c r="A56" s="462">
        <f>'3. Characterization'!A56</f>
        <v>46</v>
      </c>
      <c r="B56" s="484" t="str">
        <f>'3. Characterization'!B56</f>
        <v>Intruder Sensors</v>
      </c>
      <c r="C56" s="485" t="str">
        <f>'3. Characterization'!C56</f>
        <v>Volume Sensors -- Motion Detectors</v>
      </c>
      <c r="D56" s="80" t="str">
        <f>'3. Characterization'!D56</f>
        <v>Active Infra-Red (IR)
(Beam or Curtain)</v>
      </c>
      <c r="E56" s="80" t="str">
        <f>'3. Characterization'!F56</f>
        <v>Indoor or outdoor, variations in coverage distance and the number of laser lines and their distance apart within the IR "curtain".</v>
      </c>
      <c r="F56" s="469"/>
      <c r="G56" s="201">
        <f>+'5. Costs'!N56</f>
        <v>155</v>
      </c>
      <c r="H56" s="214">
        <f>IF((G56/'Hidden Calculations'!O56)&lt;0.5,"&lt;$1",G56/'Hidden Calculations'!O56)</f>
        <v>4.086173544760882</v>
      </c>
      <c r="I56" s="469"/>
      <c r="J56" s="611" t="s">
        <v>886</v>
      </c>
      <c r="K56" s="95" t="s">
        <v>466</v>
      </c>
      <c r="L56" s="202"/>
    </row>
    <row r="57" spans="1:12" ht="38.25">
      <c r="A57" s="462">
        <f>'3. Characterization'!A57</f>
        <v>47</v>
      </c>
      <c r="B57" s="484" t="str">
        <f>'3. Characterization'!B57</f>
        <v>Intruder Sensors</v>
      </c>
      <c r="C57" s="485" t="str">
        <f>'3. Characterization'!C57</f>
        <v>Volume Sensors -- Motion Detectors</v>
      </c>
      <c r="D57" s="80" t="str">
        <f>'3. Characterization'!D57</f>
        <v>Photo-Electric Eye /
Electric Eye
(Beam or Curtain)</v>
      </c>
      <c r="E57" s="80" t="str">
        <f>'3. Characterization'!F57</f>
        <v>Variations in coverage distance and the number of laser lines and their distance apart within the photo-electric curtain.</v>
      </c>
      <c r="F57" s="469"/>
      <c r="G57" s="201">
        <f>+'5. Costs'!N57</f>
        <v>155</v>
      </c>
      <c r="H57" s="214">
        <f>IF((G57/'Hidden Calculations'!O57)&lt;0.5,"&lt;$1",G57/'Hidden Calculations'!O57)</f>
        <v>4.086173544760882</v>
      </c>
      <c r="I57" s="469"/>
      <c r="J57" s="611" t="s">
        <v>886</v>
      </c>
      <c r="K57" s="95" t="s">
        <v>897</v>
      </c>
      <c r="L57" s="202"/>
    </row>
    <row r="58" spans="1:12" ht="89.25">
      <c r="A58" s="462">
        <f>'3. Characterization'!A58</f>
        <v>48</v>
      </c>
      <c r="B58" s="484" t="str">
        <f>'3. Characterization'!B58</f>
        <v>Intruder Sensors</v>
      </c>
      <c r="C58" s="485" t="str">
        <f>'3. Characterization'!C58</f>
        <v>Volume Sensors -- Motion Detectors</v>
      </c>
      <c r="D58" s="80" t="str">
        <f>'3. Characterization'!D58</f>
        <v>Active Ultrasonic
</v>
      </c>
      <c r="E58" s="80" t="str">
        <f>'3. Characterization'!F58</f>
        <v>Wall or ceiling mounted. Used in tandem with passive IR.</v>
      </c>
      <c r="F58" s="469"/>
      <c r="G58" s="201" t="str">
        <f>+'5. Costs'!N58</f>
        <v>NA</v>
      </c>
      <c r="H58" s="214" t="s">
        <v>113</v>
      </c>
      <c r="I58" s="469"/>
      <c r="J58" s="611" t="s">
        <v>651</v>
      </c>
      <c r="K58" s="95" t="s">
        <v>464</v>
      </c>
      <c r="L58" s="202"/>
    </row>
    <row r="59" spans="1:12" ht="63.75">
      <c r="A59" s="462">
        <f>'3. Characterization'!A59</f>
        <v>49</v>
      </c>
      <c r="B59" s="484" t="str">
        <f>'3. Characterization'!B59</f>
        <v>Intruder Sensors</v>
      </c>
      <c r="C59" s="485" t="str">
        <f>'3. Characterization'!C59</f>
        <v>Volume Sensors -- Motion Detectors</v>
      </c>
      <c r="D59" s="80" t="str">
        <f>'3. Characterization'!D59</f>
        <v>Dual-Technology
</v>
      </c>
      <c r="E59" s="80" t="str">
        <f>'3. Characterization'!F59</f>
        <v>Common motion detection technologies paired in a single unit include PIR with either microwave or active ultrasonic technologies.  Indoor and outdoor systems.</v>
      </c>
      <c r="F59" s="469"/>
      <c r="G59" s="201">
        <f>+'5. Costs'!N59</f>
        <v>46.5</v>
      </c>
      <c r="H59" s="214">
        <f>IF((G59/'Hidden Calculations'!O59)&lt;0.5,"&lt;$1",G59/'Hidden Calculations'!O59)</f>
        <v>1.2258520634282646</v>
      </c>
      <c r="I59" s="469"/>
      <c r="J59" s="611" t="s">
        <v>900</v>
      </c>
      <c r="K59" s="95" t="s">
        <v>901</v>
      </c>
      <c r="L59" s="202"/>
    </row>
    <row r="60" spans="1:12" ht="63.75">
      <c r="A60" s="462">
        <f>'3. Characterization'!A60</f>
        <v>50</v>
      </c>
      <c r="B60" s="484" t="str">
        <f>'3. Characterization'!B60</f>
        <v>Intruder Sensors</v>
      </c>
      <c r="C60" s="485" t="str">
        <f>'3. Characterization'!C60</f>
        <v>Volume Sensors -- Motion Detectors</v>
      </c>
      <c r="D60" s="80" t="str">
        <f>'3. Characterization'!D60</f>
        <v>Video Motion Detection (VMD)</v>
      </c>
      <c r="E60" s="80" t="str">
        <f>'3. Characterization'!F60</f>
        <v>Color (visible light), Low light level (black-and-white), or infrared.  View changes may trigger alarm. Variable number of channels, may be stand-alone or software on a PC.</v>
      </c>
      <c r="F60" s="469"/>
      <c r="G60" s="201">
        <f>+'5. Costs'!N60</f>
        <v>780</v>
      </c>
      <c r="H60" s="214">
        <f>IF((G60/'Hidden Calculations'!O60)&lt;0.5,"&lt;$1",G60/'Hidden Calculations'!O60)</f>
        <v>20.562679773635406</v>
      </c>
      <c r="I60" s="469"/>
      <c r="J60" s="611" t="s">
        <v>256</v>
      </c>
      <c r="K60" s="95" t="s">
        <v>255</v>
      </c>
      <c r="L60" s="202"/>
    </row>
    <row r="61" spans="1:12" ht="102">
      <c r="A61" s="462">
        <f>'3. Characterization'!A61</f>
        <v>51</v>
      </c>
      <c r="B61" s="484" t="str">
        <f>'3. Characterization'!B61</f>
        <v>Intruder Sensors</v>
      </c>
      <c r="C61" s="485" t="str">
        <f>'3. Characterization'!C61</f>
        <v>Volume Sensors -- Motion Detectors</v>
      </c>
      <c r="D61" s="80" t="str">
        <f>'3. Characterization'!D61</f>
        <v>Air Turbulence
(Acoustic Sensor  or RF)</v>
      </c>
      <c r="E61" s="80" t="str">
        <f>'3. Characterization'!F61</f>
        <v>Varied signal processing methods.</v>
      </c>
      <c r="F61" s="469"/>
      <c r="G61" s="201">
        <f>+'5. Costs'!N61</f>
        <v>800</v>
      </c>
      <c r="H61" s="214">
        <f>IF((G61/'Hidden Calculations'!O61)&lt;0.5,"&lt;$1",G61/'Hidden Calculations'!O61)</f>
        <v>24.3079402393678</v>
      </c>
      <c r="I61" s="469"/>
      <c r="J61" s="611" t="s">
        <v>257</v>
      </c>
      <c r="K61" s="95" t="s">
        <v>1001</v>
      </c>
      <c r="L61" s="202"/>
    </row>
    <row r="62" spans="1:12" ht="38.25">
      <c r="A62" s="462">
        <f>'3. Characterization'!A62</f>
        <v>52</v>
      </c>
      <c r="B62" s="484" t="str">
        <f>'3. Characterization'!B62</f>
        <v>Intruder Sensors</v>
      </c>
      <c r="C62" s="485" t="str">
        <f>'3. Characterization'!C62</f>
        <v>Buried 
(in ground)</v>
      </c>
      <c r="D62" s="80" t="str">
        <f>'3. Characterization'!D62</f>
        <v>Balanced Pressure Buried Tube/pipe</v>
      </c>
      <c r="E62" s="80" t="str">
        <f>'3. Characterization'!F62</f>
        <v>For monitoring sensitive approach or access areas, and restricted zones.  Several technologies exist.</v>
      </c>
      <c r="F62" s="469"/>
      <c r="G62" s="201">
        <f>+'5. Costs'!N62</f>
        <v>5000</v>
      </c>
      <c r="H62" s="214">
        <f>IF((G62/'Hidden Calculations'!O62)&lt;0.5,"&lt;$1",G62/'Hidden Calculations'!O62)</f>
        <v>150.96634385827443</v>
      </c>
      <c r="I62" s="469"/>
      <c r="J62" s="611" t="s">
        <v>866</v>
      </c>
      <c r="K62" s="95" t="s">
        <v>867</v>
      </c>
      <c r="L62" s="202"/>
    </row>
    <row r="63" spans="1:12" ht="38.25">
      <c r="A63" s="462">
        <f>'3. Characterization'!A63</f>
        <v>53</v>
      </c>
      <c r="B63" s="484" t="str">
        <f>'3. Characterization'!B63</f>
        <v>Intruder Sensors</v>
      </c>
      <c r="C63" s="485" t="str">
        <f>'3. Characterization'!C63</f>
        <v>Buried 
(in ground)</v>
      </c>
      <c r="D63" s="80" t="str">
        <f>'3. Characterization'!D63</f>
        <v>Buried Geophone</v>
      </c>
      <c r="E63" s="82" t="str">
        <f>'3. Characterization'!F63</f>
        <v>Sensitivity depends on sensors and control algorithm ability to compensate for background signals.</v>
      </c>
      <c r="F63" s="469"/>
      <c r="G63" s="201">
        <f>+'5. Costs'!N63</f>
        <v>6000</v>
      </c>
      <c r="H63" s="214">
        <f>IF((G63/'Hidden Calculations'!O63)&lt;0.5,"&lt;$1",G63/'Hidden Calculations'!O63)</f>
        <v>181.1596126299293</v>
      </c>
      <c r="I63" s="469"/>
      <c r="J63" s="612" t="s">
        <v>117</v>
      </c>
      <c r="K63" s="97" t="s">
        <v>121</v>
      </c>
      <c r="L63" s="202"/>
    </row>
    <row r="64" spans="1:12" ht="63.75">
      <c r="A64" s="462">
        <f>'3. Characterization'!A64</f>
        <v>54</v>
      </c>
      <c r="B64" s="484" t="str">
        <f>'3. Characterization'!B64</f>
        <v>Intruder Sensors</v>
      </c>
      <c r="C64" s="485" t="str">
        <f>'3. Characterization'!C64</f>
        <v>Buried 
(in ground)</v>
      </c>
      <c r="D64" s="80" t="str">
        <f>'3. Characterization'!D64</f>
        <v>Fiber Optic</v>
      </c>
      <c r="E64" s="82" t="str">
        <f>'3. Characterization'!F64</f>
        <v>Sensitivity depends on sensors and control algorithm ability to compensate for background signals.</v>
      </c>
      <c r="F64" s="469"/>
      <c r="G64" s="201">
        <f>+'5. Costs'!N64</f>
        <v>6000</v>
      </c>
      <c r="H64" s="214">
        <f>IF((G64/'Hidden Calculations'!O64)&lt;0.5,"&lt;$1",G64/'Hidden Calculations'!O64)</f>
        <v>181.1596126299293</v>
      </c>
      <c r="I64" s="469"/>
      <c r="J64" s="612" t="s">
        <v>115</v>
      </c>
      <c r="K64" s="97" t="s">
        <v>118</v>
      </c>
      <c r="L64" s="202"/>
    </row>
    <row r="65" spans="1:12" ht="102">
      <c r="A65" s="462">
        <f>'3. Characterization'!A65</f>
        <v>55</v>
      </c>
      <c r="B65" s="484" t="str">
        <f>'3. Characterization'!B65</f>
        <v>Intruder Sensors</v>
      </c>
      <c r="C65" s="485" t="str">
        <f>'3. Characterization'!C65</f>
        <v>Buried 
(in ground)</v>
      </c>
      <c r="D65" s="80" t="str">
        <f>'3. Characterization'!D65</f>
        <v>Coaxial Cable =
Ported Coax Line =
Capacitive Cable</v>
      </c>
      <c r="E65" s="82" t="str">
        <f>'3. Characterization'!F65</f>
        <v>Uses continuous wave or pulsed sensors.  Sensitivity depends on sensors and processor ability to compensate for background signals.  Cable placement and soil density affect zone covered.</v>
      </c>
      <c r="F65" s="469"/>
      <c r="G65" s="201">
        <f>+'5. Costs'!N65</f>
        <v>4000</v>
      </c>
      <c r="H65" s="214">
        <f>IF((G65/'Hidden Calculations'!O65)&lt;0.5,"&lt;$1",G65/'Hidden Calculations'!O65)</f>
        <v>120.77307508661954</v>
      </c>
      <c r="I65" s="469"/>
      <c r="J65" s="612" t="s">
        <v>117</v>
      </c>
      <c r="K65" s="97" t="s">
        <v>116</v>
      </c>
      <c r="L65" s="202"/>
    </row>
    <row r="66" spans="1:12" ht="51">
      <c r="A66" s="463">
        <f>'3. Characterization'!A66</f>
        <v>56</v>
      </c>
      <c r="B66" s="486" t="str">
        <f>'3. Characterization'!B66</f>
        <v>Monitoring Technology
</v>
      </c>
      <c r="C66" s="244" t="str">
        <f>'3. Characterization'!C66</f>
        <v>Lighting
</v>
      </c>
      <c r="D66" s="100" t="str">
        <f>'3. Characterization'!D66</f>
        <v>Spot/ Zone Lighting
</v>
      </c>
      <c r="E66" s="100" t="str">
        <f>'3. Characterization'!F66</f>
        <v>Incandescent, tungsten halogen, or fluorescent systems.  Reflectors for spot lights and flood lighting.  May be triggered by a motion detector.</v>
      </c>
      <c r="F66" s="469"/>
      <c r="G66" s="204">
        <f>+'5. Costs'!N66</f>
        <v>2000</v>
      </c>
      <c r="H66" s="215">
        <f>IF((G66/'Hidden Calculations'!O66)&lt;0.5,"&lt;$1",G66/'Hidden Calculations'!O66)</f>
        <v>52.11976220013482</v>
      </c>
      <c r="I66" s="469"/>
      <c r="J66" s="613" t="s">
        <v>480</v>
      </c>
      <c r="K66" s="113" t="s">
        <v>481</v>
      </c>
      <c r="L66" s="205"/>
    </row>
    <row r="67" spans="1:12" ht="51">
      <c r="A67" s="463">
        <f>'3. Characterization'!A67</f>
        <v>57</v>
      </c>
      <c r="B67" s="486" t="str">
        <f>'3. Characterization'!B67</f>
        <v>Monitoring Technology
</v>
      </c>
      <c r="C67" s="244" t="str">
        <f>'3. Characterization'!C67</f>
        <v>Lighting
</v>
      </c>
      <c r="D67" s="100" t="str">
        <f>'3. Characterization'!D67</f>
        <v>Wide-Area Lighting
</v>
      </c>
      <c r="E67" s="100" t="str">
        <f>'3. Characterization'!F67</f>
        <v>Metal halide, high pressure sodium, or low pressure sodium systems.  </v>
      </c>
      <c r="F67" s="469"/>
      <c r="G67" s="204">
        <f>+'5. Costs'!N67</f>
        <v>5000</v>
      </c>
      <c r="H67" s="215">
        <f>IF((G67/'Hidden Calculations'!O67)&lt;0.5,"&lt;$1",G67/'Hidden Calculations'!O67)</f>
        <v>130.29940550033706</v>
      </c>
      <c r="I67" s="469"/>
      <c r="J67" s="613" t="s">
        <v>480</v>
      </c>
      <c r="K67" s="113" t="s">
        <v>482</v>
      </c>
      <c r="L67" s="205"/>
    </row>
    <row r="68" spans="1:12" ht="38.25">
      <c r="A68" s="463">
        <f>'3. Characterization'!A68</f>
        <v>58</v>
      </c>
      <c r="B68" s="486" t="str">
        <f>'3. Characterization'!B68</f>
        <v>Monitoring Technology
</v>
      </c>
      <c r="C68" s="244" t="str">
        <f>'3. Characterization'!C68</f>
        <v>Lighting
</v>
      </c>
      <c r="D68" s="100" t="str">
        <f>'3. Characterization'!D68</f>
        <v>Infrared (IR) lights</v>
      </c>
      <c r="E68" s="100" t="str">
        <f>'3. Characterization'!F68</f>
        <v>Used with CCTV in dark areas.  IR lights and CCTV may be triggered by a motion detector. </v>
      </c>
      <c r="F68" s="469"/>
      <c r="G68" s="204">
        <f>+'5. Costs'!N68</f>
        <v>900</v>
      </c>
      <c r="H68" s="215">
        <f>IF((G68/'Hidden Calculations'!O68)&lt;0.5,"&lt;$1",G68/'Hidden Calculations'!O68)</f>
        <v>23.45389299006067</v>
      </c>
      <c r="I68" s="469"/>
      <c r="J68" s="613" t="s">
        <v>483</v>
      </c>
      <c r="K68" s="113" t="s">
        <v>477</v>
      </c>
      <c r="L68" s="205"/>
    </row>
    <row r="69" spans="1:12" ht="63.75">
      <c r="A69" s="463">
        <f>'3. Characterization'!A69</f>
        <v>59</v>
      </c>
      <c r="B69" s="486" t="str">
        <f>'3. Characterization'!B69</f>
        <v>Monitoring Technology
</v>
      </c>
      <c r="C69" s="244" t="str">
        <f>'3. Characterization'!C69</f>
        <v>CCTV / Video Camera
</v>
      </c>
      <c r="D69" s="100" t="str">
        <f>'3. Characterization'!D69</f>
        <v>Black &amp; white
(Low Light Levels)</v>
      </c>
      <c r="E69" s="100" t="str">
        <f>'3. Characterization'!F69</f>
        <v>Variations in field of view, zoom, pan, and tilt capability.  Image intensifiers for low light conditions.  Reflective mirrors to see around obstacles. For outdoor use: wiper/ washer system, and heater/ cooler.</v>
      </c>
      <c r="F69" s="469"/>
      <c r="G69" s="204">
        <f>+'5. Costs'!N69</f>
        <v>108.33333333333334</v>
      </c>
      <c r="H69" s="215">
        <f>IF((G69/'Hidden Calculations'!O69)&lt;0.5,"&lt;$1",G69/'Hidden Calculations'!O69)</f>
        <v>1.9243538714412691</v>
      </c>
      <c r="I69" s="469"/>
      <c r="J69" s="613" t="s">
        <v>182</v>
      </c>
      <c r="K69" s="113" t="s">
        <v>181</v>
      </c>
      <c r="L69" s="205"/>
    </row>
    <row r="70" spans="1:12" ht="63.75">
      <c r="A70" s="463">
        <f>'3. Characterization'!A70</f>
        <v>60</v>
      </c>
      <c r="B70" s="486" t="str">
        <f>'3. Characterization'!B70</f>
        <v>Monitoring Technology
</v>
      </c>
      <c r="C70" s="244" t="str">
        <f>'3. Characterization'!C70</f>
        <v>CCTV / Video Camera
</v>
      </c>
      <c r="D70" s="100" t="str">
        <f>'3. Characterization'!D70</f>
        <v>Color
</v>
      </c>
      <c r="E70" s="100" t="str">
        <f>'3. Characterization'!F70</f>
        <v>Variations in field of view, zoom, pan, and tilt capability.  Image intensifiers for low light conditions.  Reflective mirrors to see around obstacles. For outdoor use: wiper/ washer system, and heater/ cooler.</v>
      </c>
      <c r="F70" s="469"/>
      <c r="G70" s="204">
        <f>+'5. Costs'!N70</f>
        <v>541.6666666666666</v>
      </c>
      <c r="H70" s="215">
        <f>IF((G70/'Hidden Calculations'!O70)&lt;0.5,"&lt;$1",G70/'Hidden Calculations'!O70)</f>
        <v>9.621769357206345</v>
      </c>
      <c r="I70" s="469"/>
      <c r="J70" s="613" t="s">
        <v>1003</v>
      </c>
      <c r="K70" s="113" t="s">
        <v>183</v>
      </c>
      <c r="L70" s="205"/>
    </row>
    <row r="71" spans="1:12" ht="63.75">
      <c r="A71" s="463">
        <f>'3. Characterization'!A71</f>
        <v>61</v>
      </c>
      <c r="B71" s="486" t="str">
        <f>'3. Characterization'!B71</f>
        <v>Monitoring Technology
</v>
      </c>
      <c r="C71" s="244" t="str">
        <f>'3. Characterization'!C71</f>
        <v>CCTV / Video Camera
</v>
      </c>
      <c r="D71" s="100" t="str">
        <f>'3. Characterization'!D71</f>
        <v>Convertible
(B&amp;W and Color)</v>
      </c>
      <c r="E71" s="100" t="str">
        <f>'3. Characterization'!F71</f>
        <v>Variations in field of view, zoom, pan, and tilt capability.  Image intensifiers for low light conditions.  Reflective mirrors to see around obstacles. For outdoor use: wiper/ washer system, and heater/ cooler.</v>
      </c>
      <c r="F71" s="469"/>
      <c r="G71" s="204">
        <f>+'5. Costs'!N71</f>
        <v>650</v>
      </c>
      <c r="H71" s="215">
        <f>IF((G71/'Hidden Calculations'!O71)&lt;0.5,"&lt;$1",G71/'Hidden Calculations'!O71)</f>
        <v>11.546123228647614</v>
      </c>
      <c r="I71" s="469"/>
      <c r="J71" s="613" t="s">
        <v>187</v>
      </c>
      <c r="K71" s="113" t="s">
        <v>188</v>
      </c>
      <c r="L71" s="205"/>
    </row>
    <row r="72" spans="1:12" ht="51">
      <c r="A72" s="463">
        <f>'3. Characterization'!A72</f>
        <v>62</v>
      </c>
      <c r="B72" s="486" t="str">
        <f>'3. Characterization'!B72</f>
        <v>Monitoring Technology
</v>
      </c>
      <c r="C72" s="244" t="str">
        <f>'3. Characterization'!C72</f>
        <v>CCTV / Video Recorder</v>
      </c>
      <c r="D72" s="100" t="str">
        <f>'3. Characterization'!D72</f>
        <v>Analog / VHS</v>
      </c>
      <c r="E72" s="606" t="str">
        <f>'3. Characterization'!F72</f>
        <v>Real-time and time-lapse recorders. Variations in VHS tape resolution. May have remote control device.  May be triggered by a motion detector.</v>
      </c>
      <c r="F72" s="469"/>
      <c r="G72" s="204">
        <f>+'5. Costs'!N72</f>
        <v>800</v>
      </c>
      <c r="H72" s="215">
        <f>IF((G72/'Hidden Calculations'!O72)&lt;0.5,"&lt;$1",G72/'Hidden Calculations'!O72)</f>
        <v>14.210613204489372</v>
      </c>
      <c r="I72" s="469"/>
      <c r="J72" s="613" t="s">
        <v>88</v>
      </c>
      <c r="K72" s="113" t="s">
        <v>89</v>
      </c>
      <c r="L72" s="205"/>
    </row>
    <row r="73" spans="1:12" ht="76.5">
      <c r="A73" s="463">
        <f>'3. Characterization'!A73</f>
        <v>63</v>
      </c>
      <c r="B73" s="486" t="str">
        <f>'3. Characterization'!B73</f>
        <v>Monitoring Technology
</v>
      </c>
      <c r="C73" s="244" t="str">
        <f>'3. Characterization'!C73</f>
        <v>CCTV / Video Recorder</v>
      </c>
      <c r="D73" s="100" t="str">
        <f>'3. Characterization'!D73</f>
        <v>Digital / DVD</v>
      </c>
      <c r="E73" s="606" t="str">
        <f>'3. Characterization'!F73</f>
        <v>Varied resolution and compression formats. Continous real-time or event recorders which may have audio capability.</v>
      </c>
      <c r="F73" s="469"/>
      <c r="G73" s="204">
        <f>+'5. Costs'!N73</f>
        <v>3885.714285714286</v>
      </c>
      <c r="H73" s="215">
        <f>IF((G73/'Hidden Calculations'!O73)&lt;0.5,"&lt;$1",G73/'Hidden Calculations'!O73)</f>
        <v>69.02297842180552</v>
      </c>
      <c r="I73" s="469"/>
      <c r="J73" s="613" t="s">
        <v>90</v>
      </c>
      <c r="K73" s="113" t="s">
        <v>91</v>
      </c>
      <c r="L73" s="205"/>
    </row>
    <row r="74" spans="1:12" ht="38.25">
      <c r="A74" s="463">
        <f>'3. Characterization'!A74</f>
        <v>64</v>
      </c>
      <c r="B74" s="486" t="str">
        <f>'3. Characterization'!B74</f>
        <v>Monitoring Technology
</v>
      </c>
      <c r="C74" s="244" t="str">
        <f>'3. Characterization'!C74</f>
        <v>CCTV / Video Analysis
</v>
      </c>
      <c r="D74" s="100" t="str">
        <f>'3. Characterization'!D74</f>
        <v>guard </v>
      </c>
      <c r="E74" s="606" t="str">
        <f>'3. Characterization'!F74</f>
        <v>Number of guards on duty, duration of viewing shift, etc.</v>
      </c>
      <c r="F74" s="469"/>
      <c r="G74" s="204">
        <f>+'5. Costs'!N74</f>
        <v>1890</v>
      </c>
      <c r="H74" s="215">
        <f>IF((G74/'Hidden Calculations'!O74)&lt;0.5,"&lt;$1",G74/'Hidden Calculations'!O74)</f>
        <v>33.57257369560614</v>
      </c>
      <c r="I74" s="469"/>
      <c r="J74" s="613" t="s">
        <v>164</v>
      </c>
      <c r="K74" s="113" t="s">
        <v>163</v>
      </c>
      <c r="L74" s="205"/>
    </row>
    <row r="75" spans="1:12" ht="38.25">
      <c r="A75" s="463">
        <f>'3. Characterization'!A75</f>
        <v>65</v>
      </c>
      <c r="B75" s="486" t="str">
        <f>'3. Characterization'!B75</f>
        <v>Monitoring Technology
</v>
      </c>
      <c r="C75" s="244" t="str">
        <f>'3. Characterization'!C75</f>
        <v>CCTV / Video Analysis
</v>
      </c>
      <c r="D75" s="100" t="str">
        <f>'3. Characterization'!D75</f>
        <v>computer</v>
      </c>
      <c r="E75" s="606" t="str">
        <f>'3. Characterization'!F75</f>
        <v>Variations in the ability to separate background/ normal images from  unusual images.</v>
      </c>
      <c r="F75" s="469"/>
      <c r="G75" s="204">
        <f>+'5. Costs'!N75</f>
        <v>1280</v>
      </c>
      <c r="H75" s="215">
        <f>IF((G75/'Hidden Calculations'!O75)&lt;0.5,"&lt;$1",G75/'Hidden Calculations'!O75)</f>
        <v>22.736981127182993</v>
      </c>
      <c r="I75" s="469"/>
      <c r="J75" s="613" t="s">
        <v>161</v>
      </c>
      <c r="K75" s="113" t="s">
        <v>162</v>
      </c>
      <c r="L75" s="205"/>
    </row>
    <row r="76" spans="1:12" ht="38.25">
      <c r="A76" s="464">
        <f>'3. Characterization'!A76</f>
        <v>66</v>
      </c>
      <c r="B76" s="487" t="str">
        <f>'3. Characterization'!B76</f>
        <v>Procedural / Low Cost</v>
      </c>
      <c r="C76" s="117" t="str">
        <f>'3. Characterization'!C76</f>
        <v>Procedural / Low Cost</v>
      </c>
      <c r="D76" s="551" t="str">
        <f>'3. Characterization'!D76</f>
        <v>Vary procedures to reduce certainty of expected patterns</v>
      </c>
      <c r="E76" s="116" t="str">
        <f>'3. Characterization'!F76</f>
        <v>Randomly alter procedures such as passenger processing, cargo handling, time intervals, sequences, etc.</v>
      </c>
      <c r="F76" s="469"/>
      <c r="G76" s="207">
        <f>+'5. Costs'!N76</f>
        <v>12.120000000000001</v>
      </c>
      <c r="H76" s="216" t="str">
        <f>IF((G76/'Hidden Calculations'!O76)&lt;0.5,"&lt;$1",G76/'Hidden Calculations'!O76)</f>
        <v>&lt;$1</v>
      </c>
      <c r="I76" s="469"/>
      <c r="J76" s="614" t="s">
        <v>1004</v>
      </c>
      <c r="K76" s="130" t="s">
        <v>856</v>
      </c>
      <c r="L76" s="208"/>
    </row>
    <row r="77" spans="1:12" ht="51">
      <c r="A77" s="464">
        <f>'3. Characterization'!A77</f>
        <v>67</v>
      </c>
      <c r="B77" s="487" t="str">
        <f>'3. Characterization'!B77</f>
        <v>Procedural / Low Cost</v>
      </c>
      <c r="C77" s="117" t="str">
        <f>'3. Characterization'!C77</f>
        <v>Procedural / Low Cost</v>
      </c>
      <c r="D77" s="551" t="str">
        <f>'3. Characterization'!D77</f>
        <v>Simulate / fake security measures</v>
      </c>
      <c r="E77" s="116" t="str">
        <f>'3. Characterization'!F77</f>
        <v>Exaggerate security measures e.g., deploy more camera housings than cameras, use "untrained" K9 units, park police cars on premises, etc. </v>
      </c>
      <c r="F77" s="469"/>
      <c r="G77" s="207">
        <f>+'5. Costs'!N77</f>
        <v>120</v>
      </c>
      <c r="H77" s="216">
        <f>IF((G77/'Hidden Calculations'!O77)&lt;0.5,"&lt;$1",G77/'Hidden Calculations'!O77)</f>
        <v>2.9549311638049813</v>
      </c>
      <c r="I77" s="469"/>
      <c r="J77" s="615" t="s">
        <v>922</v>
      </c>
      <c r="K77" s="137" t="s">
        <v>921</v>
      </c>
      <c r="L77" s="208"/>
    </row>
    <row r="78" spans="1:12" ht="63.75">
      <c r="A78" s="464">
        <f>'3. Characterization'!A78</f>
        <v>68</v>
      </c>
      <c r="B78" s="487" t="str">
        <f>'3. Characterization'!B78</f>
        <v>Procedural / Low Cost</v>
      </c>
      <c r="C78" s="117" t="str">
        <f>'3. Characterization'!C78</f>
        <v>Procedural / Low Cost</v>
      </c>
      <c r="D78" s="551" t="str">
        <f>'3. Characterization'!D78</f>
        <v>Vary equipment locations to reduce certainty of expected patterns</v>
      </c>
      <c r="E78" s="118" t="str">
        <f>'3. Characterization'!F78</f>
        <v>Random physical, operational, administrative changes, e.g., move guard house, cameras, lights, change routes and passes (e.g., under bridges, near shore, etc.).</v>
      </c>
      <c r="F78" s="469"/>
      <c r="G78" s="207">
        <f>+'5. Costs'!N78</f>
        <v>1050</v>
      </c>
      <c r="H78" s="216">
        <f>IF((G78/'Hidden Calculations'!O78)&lt;0.5,"&lt;$1",G78/'Hidden Calculations'!O78)</f>
        <v>23.879142828687463</v>
      </c>
      <c r="I78" s="469"/>
      <c r="J78" s="615" t="s">
        <v>919</v>
      </c>
      <c r="K78" s="137" t="s">
        <v>918</v>
      </c>
      <c r="L78" s="208"/>
    </row>
    <row r="79" spans="1:12" ht="63.75">
      <c r="A79" s="464">
        <f>'3. Characterization'!A79</f>
        <v>69</v>
      </c>
      <c r="B79" s="487" t="str">
        <f>'3. Characterization'!B79</f>
        <v>Procedural / Low Cost</v>
      </c>
      <c r="C79" s="117" t="str">
        <f>'3. Characterization'!C79</f>
        <v>Procedural / Low Cost</v>
      </c>
      <c r="D79" s="551" t="str">
        <f>'3. Characterization'!D79</f>
        <v>Public communication of security</v>
      </c>
      <c r="E79" s="119" t="str">
        <f>'3. Characterization'!F79</f>
        <v>Communicate that sensitive areas and targets are well secured and detection systems are in place. Disclosed measures may be or may not be real.  (All real measures should not be disclosed.)</v>
      </c>
      <c r="F79" s="469"/>
      <c r="G79" s="207">
        <f>+'5. Costs'!N79</f>
        <v>600</v>
      </c>
      <c r="H79" s="216">
        <f>IF((G79/'Hidden Calculations'!O79)&lt;0.5,"&lt;$1",G79/'Hidden Calculations'!O79)</f>
        <v>12.965051949804343</v>
      </c>
      <c r="I79" s="469"/>
      <c r="J79" s="615" t="s">
        <v>1007</v>
      </c>
      <c r="K79" s="137" t="s">
        <v>915</v>
      </c>
      <c r="L79" s="208"/>
    </row>
    <row r="80" spans="1:12" ht="76.5">
      <c r="A80" s="464">
        <f>'3. Characterization'!A80</f>
        <v>70</v>
      </c>
      <c r="B80" s="487" t="str">
        <f>'3. Characterization'!B80</f>
        <v>Procedural / Low Cost</v>
      </c>
      <c r="C80" s="117" t="str">
        <f>'3. Characterization'!C80</f>
        <v>Procedural / Low Cost</v>
      </c>
      <c r="D80" s="551" t="str">
        <f>'3. Characterization'!D80</f>
        <v>Separate and dilute targets</v>
      </c>
      <c r="E80" s="116" t="str">
        <f>'3. Characterization'!F80</f>
        <v>Maximize distance and barriers between targets (vessels, fuel, cargo, passengers, etc.), and reduce target size, e.g., increase distance of vehicles from fuel tanks, stagger boarding times to minimize shoreside crowding, etc.</v>
      </c>
      <c r="F80" s="469"/>
      <c r="G80" s="207">
        <f>+'5. Costs'!N80</f>
        <v>379.6</v>
      </c>
      <c r="H80" s="216">
        <f>IF((G80/'Hidden Calculations'!O80)&lt;0.5,"&lt;$1",G80/'Hidden Calculations'!O80)</f>
        <v>8.601784189267168</v>
      </c>
      <c r="I80" s="469"/>
      <c r="J80" s="615" t="s">
        <v>695</v>
      </c>
      <c r="K80" s="137" t="s">
        <v>694</v>
      </c>
      <c r="L80" s="208"/>
    </row>
    <row r="81" spans="1:12" ht="102">
      <c r="A81" s="465">
        <f>'3. Characterization'!A81</f>
        <v>71</v>
      </c>
      <c r="B81" s="488" t="str">
        <f>'3. Characterization'!B81</f>
        <v>Waterside Security 
</v>
      </c>
      <c r="C81" s="153" t="str">
        <f>'3. Characterization'!C81</f>
        <v> Surface</v>
      </c>
      <c r="D81" s="41" t="str">
        <f>'3. Characterization'!D81</f>
        <v>RADAR
(Radio Detection And Ranging)</v>
      </c>
      <c r="E81" s="157" t="str">
        <f>'3. Characterization'!F81</f>
        <v>Detection distance is limited by height over water. Variations in receiver sensitivity, options include use with a chart plotter or fishfinder, split-screen viewing of short and long-distance targets, etc.</v>
      </c>
      <c r="F81" s="469"/>
      <c r="G81" s="210">
        <f>+'5. Costs'!N81</f>
        <v>60000</v>
      </c>
      <c r="H81" s="217">
        <f>IF((G81/'Hidden Calculations'!O81)&lt;0.5,"&lt;$1",G81/'Hidden Calculations'!O81)</f>
        <v>2834.5860455849843</v>
      </c>
      <c r="I81" s="469"/>
      <c r="J81" s="616" t="s">
        <v>279</v>
      </c>
      <c r="K81" s="154" t="s">
        <v>470</v>
      </c>
      <c r="L81" s="211"/>
    </row>
    <row r="82" spans="1:12" ht="76.5">
      <c r="A82" s="465">
        <f>'3. Characterization'!A82</f>
        <v>72</v>
      </c>
      <c r="B82" s="488" t="str">
        <f>'3. Characterization'!B82</f>
        <v>Waterside Security 
</v>
      </c>
      <c r="C82" s="153" t="str">
        <f>'3. Characterization'!C82</f>
        <v> Surface</v>
      </c>
      <c r="D82" s="41" t="str">
        <f>'3. Characterization'!D82</f>
        <v>Buoys</v>
      </c>
      <c r="E82" s="157" t="str">
        <f>'3. Characterization'!F82</f>
        <v> Lights can be placed on buoys to illuminate boundaries. Signage can posted on or directly engraved into the buoys. </v>
      </c>
      <c r="F82" s="469"/>
      <c r="G82" s="210">
        <f>+'5. Costs'!N82</f>
        <v>1375</v>
      </c>
      <c r="H82" s="217">
        <f>IF((G82/'Hidden Calculations'!O82)&lt;0.5,"&lt;$1",G82/'Hidden Calculations'!O82)</f>
        <v>87.2974451521221</v>
      </c>
      <c r="I82" s="469"/>
      <c r="J82" s="616" t="s">
        <v>193</v>
      </c>
      <c r="K82" s="154" t="s">
        <v>194</v>
      </c>
      <c r="L82" s="211"/>
    </row>
    <row r="83" spans="1:12" ht="76.5">
      <c r="A83" s="465">
        <f>'3. Characterization'!A83</f>
        <v>73</v>
      </c>
      <c r="B83" s="488" t="str">
        <f>'3. Characterization'!B83</f>
        <v>Waterside Security 
</v>
      </c>
      <c r="C83" s="153" t="str">
        <f>'3. Characterization'!C83</f>
        <v> Surface</v>
      </c>
      <c r="D83" s="41" t="str">
        <f>'3. Characterization'!D83</f>
        <v>Pier and Buoy Signage</v>
      </c>
      <c r="E83" s="157" t="str">
        <f>'3. Characterization'!F83</f>
        <v>Signage of wood, metal construction with reflectorized materials.  Signage can posted on or directly engraved into the buoys.   </v>
      </c>
      <c r="F83" s="469"/>
      <c r="G83" s="210">
        <f>+'5. Costs'!N83</f>
        <v>437.5</v>
      </c>
      <c r="H83" s="217">
        <f>IF((G83/'Hidden Calculations'!O83)&lt;0.5,"&lt;$1",G83/'Hidden Calculations'!O83)</f>
        <v>27.776459821129755</v>
      </c>
      <c r="I83" s="469"/>
      <c r="J83" s="616" t="s">
        <v>202</v>
      </c>
      <c r="K83" s="154" t="s">
        <v>203</v>
      </c>
      <c r="L83" s="211"/>
    </row>
    <row r="84" spans="1:12" ht="63.75">
      <c r="A84" s="465">
        <f>'3. Characterization'!A84</f>
        <v>74</v>
      </c>
      <c r="B84" s="488" t="str">
        <f>'3. Characterization'!B84</f>
        <v>Waterside Security 
</v>
      </c>
      <c r="C84" s="153" t="str">
        <f>'3. Characterization'!C84</f>
        <v> Surface</v>
      </c>
      <c r="D84" s="41" t="str">
        <f>'3. Characterization'!D84</f>
        <v>Vessel Barriers</v>
      </c>
      <c r="E84" s="156" t="str">
        <f>'3. Characterization'!F84</f>
        <v>Commonly constructed of composites and metals.  May appear as connected colored buoy .  May or may not have nets.</v>
      </c>
      <c r="F84" s="469"/>
      <c r="G84" s="210">
        <f>+'5. Costs'!N84</f>
        <v>10540</v>
      </c>
      <c r="H84" s="217">
        <f>IF((G84/'Hidden Calculations'!O84)&lt;0.5,"&lt;$1",G84/'Hidden Calculations'!O84)</f>
        <v>643.4777630894913</v>
      </c>
      <c r="I84" s="469"/>
      <c r="J84" s="616" t="s">
        <v>207</v>
      </c>
      <c r="K84" s="154" t="s">
        <v>882</v>
      </c>
      <c r="L84" s="211"/>
    </row>
    <row r="85" spans="1:12" ht="76.5">
      <c r="A85" s="465">
        <f>'3. Characterization'!A85</f>
        <v>75</v>
      </c>
      <c r="B85" s="488" t="str">
        <f>'3. Characterization'!B85</f>
        <v>Waterside Security 
</v>
      </c>
      <c r="C85" s="153" t="str">
        <f>'3. Characterization'!C85</f>
        <v>Underwater</v>
      </c>
      <c r="D85" s="41" t="str">
        <f>'3. Characterization'!D85</f>
        <v>Side Scan Sonar</v>
      </c>
      <c r="E85" s="157" t="str">
        <f>'3. Characterization'!F85</f>
        <v>Towed through water or mounted on vessel hull, ROV, or AUV. Depth and area variations. Options: distortion correction and image enhancement software, digital recording, and positioning equipment.</v>
      </c>
      <c r="F85" s="469"/>
      <c r="G85" s="210">
        <f>+'5. Costs'!N85</f>
        <v>13800</v>
      </c>
      <c r="H85" s="217">
        <f>IF((G85/'Hidden Calculations'!O85)&lt;0.5,"&lt;$1",G85/'Hidden Calculations'!O85)</f>
        <v>572.6965863311895</v>
      </c>
      <c r="I85" s="469"/>
      <c r="J85" s="616" t="s">
        <v>642</v>
      </c>
      <c r="K85" s="154" t="s">
        <v>646</v>
      </c>
      <c r="L85" s="211"/>
    </row>
    <row r="86" spans="1:12" ht="63.75">
      <c r="A86" s="465">
        <f>'3. Characterization'!A86</f>
        <v>76</v>
      </c>
      <c r="B86" s="488" t="str">
        <f>'3. Characterization'!B86</f>
        <v>Waterside Security 
</v>
      </c>
      <c r="C86" s="153" t="str">
        <f>'3. Characterization'!C86</f>
        <v>Underwater</v>
      </c>
      <c r="D86" s="41" t="str">
        <f>'3. Characterization'!D86</f>
        <v>Forward Looking Sonar </v>
      </c>
      <c r="E86" s="157" t="str">
        <f>'3. Characterization'!F86</f>
        <v>Towed through the water or mounted on the hull of a vessel, ROV, or AUV.  Towing usually needs currents of at least 8 knots. Different frequency options for deep water and shallow water applications.</v>
      </c>
      <c r="F86" s="469"/>
      <c r="G86" s="210">
        <f>+'5. Costs'!N86</f>
        <v>42000</v>
      </c>
      <c r="H86" s="217">
        <f>IF((G86/'Hidden Calculations'!O86)&lt;0.5,"&lt;$1",G86/'Hidden Calculations'!O86)</f>
        <v>1742.9896105731852</v>
      </c>
      <c r="I86" s="469"/>
      <c r="J86" s="616" t="s">
        <v>643</v>
      </c>
      <c r="K86" s="154" t="s">
        <v>645</v>
      </c>
      <c r="L86" s="211"/>
    </row>
    <row r="87" spans="1:12" ht="63.75">
      <c r="A87" s="465">
        <f>'3. Characterization'!A87</f>
        <v>77</v>
      </c>
      <c r="B87" s="488" t="str">
        <f>'3. Characterization'!B87</f>
        <v>Waterside Security 
</v>
      </c>
      <c r="C87" s="153" t="str">
        <f>'3. Characterization'!C87</f>
        <v>Underwater</v>
      </c>
      <c r="D87" s="41" t="str">
        <f>'3. Characterization'!D87</f>
        <v>Multibeam Sonar 
(3-D images)</v>
      </c>
      <c r="E87" s="41" t="str">
        <f>'3. Characterization'!F87</f>
        <v>Towline or mounted on hull of vessel, ROV, or AUV.  Variations in depth rating, housing type, number of beams, range, etc.</v>
      </c>
      <c r="F87" s="469"/>
      <c r="G87" s="210">
        <f>+'5. Costs'!N87</f>
        <v>60000</v>
      </c>
      <c r="H87" s="217">
        <f>IF((G87/'Hidden Calculations'!O87)&lt;0.5,"&lt;$1",G87/'Hidden Calculations'!O87)</f>
        <v>2464.4391074218292</v>
      </c>
      <c r="I87" s="469"/>
      <c r="J87" s="616" t="s">
        <v>644</v>
      </c>
      <c r="K87" s="154" t="s">
        <v>647</v>
      </c>
      <c r="L87" s="211"/>
    </row>
    <row r="88" spans="1:12" ht="153">
      <c r="A88" s="465">
        <f>'3. Characterization'!A88</f>
        <v>78</v>
      </c>
      <c r="B88" s="488" t="str">
        <f>'3. Characterization'!B88</f>
        <v>Waterside Security 
</v>
      </c>
      <c r="C88" s="153" t="str">
        <f>'3. Characterization'!C88</f>
        <v>Underwater</v>
      </c>
      <c r="D88" s="41" t="str">
        <f>'3. Characterization'!D88</f>
        <v>Remotely Operated Vehicle (ROV)</v>
      </c>
      <c r="E88" s="157" t="str">
        <f>'3. Characterization'!F88</f>
        <v>Subsurface, remotely controlled hull inspection system. May include side scan and forward looking sonar, bathymetry, video, two-way communication system, etc.</v>
      </c>
      <c r="F88" s="469"/>
      <c r="G88" s="210">
        <f>+'5. Costs'!N88</f>
        <v>62000</v>
      </c>
      <c r="H88" s="217">
        <f>IF((G88/'Hidden Calculations'!O88)&lt;0.5,"&lt;$1",G88/'Hidden Calculations'!O88)</f>
        <v>2576.7483779639024</v>
      </c>
      <c r="I88" s="469"/>
      <c r="J88" s="616" t="s">
        <v>349</v>
      </c>
      <c r="K88" s="154" t="s">
        <v>350</v>
      </c>
      <c r="L88" s="211"/>
    </row>
    <row r="89" spans="1:12" ht="153">
      <c r="A89" s="465">
        <f>'3. Characterization'!A89</f>
        <v>79</v>
      </c>
      <c r="B89" s="488" t="str">
        <f>'3. Characterization'!B89</f>
        <v>Waterside Security 
</v>
      </c>
      <c r="C89" s="153" t="str">
        <f>'3. Characterization'!C89</f>
        <v>Underwater</v>
      </c>
      <c r="D89" s="41" t="str">
        <f>'3. Characterization'!D89</f>
        <v>Autonomous Underwater Vehicle (AUV)</v>
      </c>
      <c r="E89" s="157" t="str">
        <f>'3. Characterization'!F89</f>
        <v>May include side and forward sonar, bathymetry, video, etc.</v>
      </c>
      <c r="F89" s="469"/>
      <c r="G89" s="210">
        <f>+'5. Costs'!N89</f>
        <v>300000</v>
      </c>
      <c r="H89" s="217">
        <f>IF((G89/'Hidden Calculations'!O89)&lt;0.5,"&lt;$1",G89/'Hidden Calculations'!O89)</f>
        <v>12468.13731272856</v>
      </c>
      <c r="I89" s="469"/>
      <c r="J89" s="616" t="s">
        <v>352</v>
      </c>
      <c r="K89" s="154" t="s">
        <v>190</v>
      </c>
      <c r="L89" s="211"/>
    </row>
    <row r="90" spans="1:12" ht="51">
      <c r="A90" s="466">
        <f>'3. Characterization'!A90</f>
        <v>80</v>
      </c>
      <c r="B90" s="489" t="str">
        <f>'3. Characterization'!B90</f>
        <v>Screening </v>
      </c>
      <c r="C90" s="349" t="str">
        <f>'3. Characterization'!C90</f>
        <v>Passengers &amp; Cargo
All threats</v>
      </c>
      <c r="D90" s="220" t="str">
        <f>'3. Characterization'!D90</f>
        <v>Human inspections</v>
      </c>
      <c r="E90" s="607" t="str">
        <f>'3. Characterization'!F90</f>
        <v>Cargo searches may use of a mirror and flashlight. Pat-down passenger inspections with or without hand-held detectors.</v>
      </c>
      <c r="F90" s="469"/>
      <c r="G90" s="247">
        <f>+'5. Costs'!N90</f>
        <v>1890</v>
      </c>
      <c r="H90" s="248">
        <f>IF((G90/'Hidden Calculations'!O90)&lt;0.5,"&lt;$1",G90/'Hidden Calculations'!O90)</f>
        <v>63.738729774967446</v>
      </c>
      <c r="I90" s="469"/>
      <c r="J90" s="617" t="s">
        <v>358</v>
      </c>
      <c r="K90" s="226" t="s">
        <v>359</v>
      </c>
      <c r="L90" s="230"/>
    </row>
    <row r="91" spans="1:12" ht="63.75">
      <c r="A91" s="466">
        <f>'3. Characterization'!A91</f>
        <v>81</v>
      </c>
      <c r="B91" s="489" t="str">
        <f>'3. Characterization'!B91</f>
        <v>Screening </v>
      </c>
      <c r="C91" s="349" t="str">
        <f>'3. Characterization'!C91</f>
        <v>Passengers &amp; Cargo
Weapons, explosives</v>
      </c>
      <c r="D91" s="220" t="str">
        <f>'3. Characterization'!D91</f>
        <v>Backscatter x-rays </v>
      </c>
      <c r="E91" s="607" t="str">
        <f>'3. Characterization'!F91</f>
        <v>Portals designed for scans of people or vehicles, mobile units transported in vans for scanning passing vehicles.  Software graphics overlays to protect privacy/ modesty.</v>
      </c>
      <c r="F91" s="469"/>
      <c r="G91" s="247">
        <f>+'5. Costs'!N91</f>
        <v>11666.666666666666</v>
      </c>
      <c r="H91" s="248">
        <f>IF((G91/'Hidden Calculations'!O91)&lt;0.5,"&lt;$1",G91/'Hidden Calculations'!O91)</f>
        <v>430.1504908219436</v>
      </c>
      <c r="I91" s="469"/>
      <c r="J91" s="617" t="s">
        <v>363</v>
      </c>
      <c r="K91" s="226" t="s">
        <v>364</v>
      </c>
      <c r="L91" s="230"/>
    </row>
    <row r="92" spans="1:12" ht="63.75">
      <c r="A92" s="466">
        <f>'3. Characterization'!A92</f>
        <v>82</v>
      </c>
      <c r="B92" s="489" t="str">
        <f>'3. Characterization'!B92</f>
        <v>Screening </v>
      </c>
      <c r="C92" s="349" t="str">
        <f>'3. Characterization'!C92</f>
        <v>Passengers
Weapons, explosives</v>
      </c>
      <c r="D92" s="220" t="str">
        <f>'3. Characterization'!D92</f>
        <v>Millimeter Wave (MMW)</v>
      </c>
      <c r="E92" s="607" t="str">
        <f>'3. Characterization'!F92</f>
        <v>Software graphics overlays to protect privacy/ modesty.</v>
      </c>
      <c r="F92" s="469"/>
      <c r="G92" s="247">
        <f>+'5. Costs'!N92</f>
        <v>31500</v>
      </c>
      <c r="H92" s="248">
        <f>IF((G92/'Hidden Calculations'!O92)&lt;0.5,"&lt;$1",G92/'Hidden Calculations'!O92)</f>
        <v>986.7681414939995</v>
      </c>
      <c r="I92" s="469"/>
      <c r="J92" s="617" t="s">
        <v>368</v>
      </c>
      <c r="K92" s="226" t="s">
        <v>369</v>
      </c>
      <c r="L92" s="230"/>
    </row>
    <row r="93" spans="1:12" ht="63.75">
      <c r="A93" s="466">
        <f>'3. Characterization'!A93</f>
        <v>83</v>
      </c>
      <c r="B93" s="489" t="str">
        <f>'3. Characterization'!B93</f>
        <v>Screening </v>
      </c>
      <c r="C93" s="349" t="str">
        <f>'3. Characterization'!C93</f>
        <v>Cargo
Weapons, explosives</v>
      </c>
      <c r="D93" s="220" t="str">
        <f>'3. Characterization'!D93</f>
        <v>Transmission x-ray</v>
      </c>
      <c r="E93" s="607" t="str">
        <f>'3. Characterization'!F93</f>
        <v>Unit size and throughpout rate.</v>
      </c>
      <c r="F93" s="469"/>
      <c r="G93" s="247">
        <f>+'5. Costs'!N93</f>
        <v>11666.666666666666</v>
      </c>
      <c r="H93" s="248">
        <f>IF((G93/'Hidden Calculations'!O93)&lt;0.5,"&lt;$1",G93/'Hidden Calculations'!O93)</f>
        <v>500.9823996879723</v>
      </c>
      <c r="I93" s="469"/>
      <c r="J93" s="617" t="s">
        <v>172</v>
      </c>
      <c r="K93" s="226" t="s">
        <v>173</v>
      </c>
      <c r="L93" s="230"/>
    </row>
    <row r="94" spans="1:12" ht="76.5">
      <c r="A94" s="466">
        <f>'3. Characterization'!A94</f>
        <v>84</v>
      </c>
      <c r="B94" s="489" t="str">
        <f>'3. Characterization'!B94</f>
        <v>Screening </v>
      </c>
      <c r="C94" s="349" t="str">
        <f>'3. Characterization'!C94</f>
        <v>Cargo
Weapons, explosives</v>
      </c>
      <c r="D94" s="220" t="str">
        <f>'3. Characterization'!D94</f>
        <v>CAT Scan</v>
      </c>
      <c r="E94" s="607" t="str">
        <f>'3. Characterization'!F94</f>
        <v>Unit size and throughpout rate.</v>
      </c>
      <c r="F94" s="469"/>
      <c r="G94" s="247">
        <f>+'5. Costs'!N94</f>
        <v>116666.66666666667</v>
      </c>
      <c r="H94" s="248">
        <f>IF((G94/'Hidden Calculations'!O94)&lt;0.5,"&lt;$1",G94/'Hidden Calculations'!O94)</f>
        <v>5009.823996879723</v>
      </c>
      <c r="I94" s="469"/>
      <c r="J94" s="617" t="s">
        <v>373</v>
      </c>
      <c r="K94" s="226" t="s">
        <v>374</v>
      </c>
      <c r="L94" s="232"/>
    </row>
    <row r="95" spans="1:12" ht="153">
      <c r="A95" s="466">
        <f>'3. Characterization'!A95</f>
        <v>85</v>
      </c>
      <c r="B95" s="489" t="str">
        <f>'3. Characterization'!B95</f>
        <v>Screening </v>
      </c>
      <c r="C95" s="349" t="str">
        <f>'3. Characterization'!C95</f>
        <v>Cargo
Weapons</v>
      </c>
      <c r="D95" s="220" t="str">
        <f>'3. Characterization'!D95</f>
        <v>Metal detectors</v>
      </c>
      <c r="E95" s="607" t="str">
        <f>'3. Characterization'!F95</f>
        <v>Hand-held wands (requires 2 minutes per scan for trained security personel), or portal systems .</v>
      </c>
      <c r="F95" s="469"/>
      <c r="G95" s="247">
        <f>+'5. Costs'!N95</f>
        <v>23.333333333333332</v>
      </c>
      <c r="H95" s="248">
        <f>IF((G95/'Hidden Calculations'!O95)&lt;0.5,"&lt;$1",G95/'Hidden Calculations'!O95)</f>
        <v>1.1673890198528787</v>
      </c>
      <c r="I95" s="469"/>
      <c r="J95" s="617" t="s">
        <v>378</v>
      </c>
      <c r="K95" s="226" t="s">
        <v>1013</v>
      </c>
      <c r="L95" s="232"/>
    </row>
    <row r="96" spans="1:12" ht="63.75">
      <c r="A96" s="466">
        <f>'3. Characterization'!A96</f>
        <v>86</v>
      </c>
      <c r="B96" s="489" t="str">
        <f>'3. Characterization'!B96</f>
        <v>Screening </v>
      </c>
      <c r="C96" s="349" t="str">
        <f>'3. Characterization'!C96</f>
        <v>Cargo
Weapons, explosives</v>
      </c>
      <c r="D96" s="220" t="str">
        <f>'3. Characterization'!D96</f>
        <v>Gamma rays </v>
      </c>
      <c r="E96" s="607" t="str">
        <f>'3. Characterization'!F96</f>
        <v>Portals for scans of vehicles, or mobile units transported on vans.  </v>
      </c>
      <c r="F96" s="469"/>
      <c r="G96" s="247">
        <f>+'5. Costs'!N96</f>
        <v>9666.666666666666</v>
      </c>
      <c r="H96" s="248">
        <f>IF((G96/'Hidden Calculations'!O96)&lt;0.5,"&lt;$1",G96/'Hidden Calculations'!O96)</f>
        <v>392.563340018904</v>
      </c>
      <c r="I96" s="469"/>
      <c r="J96" s="617" t="s">
        <v>1017</v>
      </c>
      <c r="K96" s="226" t="s">
        <v>1018</v>
      </c>
      <c r="L96" s="232"/>
    </row>
    <row r="97" spans="1:12" ht="63.75">
      <c r="A97" s="466">
        <f>'3. Characterization'!A97</f>
        <v>87</v>
      </c>
      <c r="B97" s="489" t="str">
        <f>'3. Characterization'!B97</f>
        <v>Screening </v>
      </c>
      <c r="C97" s="349" t="str">
        <f>'3. Characterization'!C97</f>
        <v>Trace Detection
Explosives</v>
      </c>
      <c r="D97" s="220" t="str">
        <f>'3. Characterization'!D97</f>
        <v>K-9 Units</v>
      </c>
      <c r="E97" s="607" t="str">
        <f>'3. Characterization'!F97</f>
        <v>Canines trained for explosives detection, and / or drug detection.  Training for detection of biological and CWA may be possible, but is not standard.</v>
      </c>
      <c r="F97" s="469"/>
      <c r="G97" s="247">
        <f>+'5. Costs'!N97</f>
        <v>3250</v>
      </c>
      <c r="H97" s="248">
        <f>IF((G97/'Hidden Calculations'!O97)&lt;0.5,"&lt;$1",G97/'Hidden Calculations'!O97)</f>
        <v>103.81407259077733</v>
      </c>
      <c r="I97" s="469"/>
      <c r="J97" s="617" t="s">
        <v>1022</v>
      </c>
      <c r="K97" s="226" t="s">
        <v>1023</v>
      </c>
      <c r="L97" s="232"/>
    </row>
    <row r="98" spans="1:12" ht="293.25">
      <c r="A98" s="466">
        <f>'3. Characterization'!A98</f>
        <v>88</v>
      </c>
      <c r="B98" s="489" t="str">
        <f>'3. Characterization'!B98</f>
        <v>Screening </v>
      </c>
      <c r="C98" s="349" t="str">
        <f>'3. Characterization'!C98</f>
        <v>Trace Detection
Explosives, CWA</v>
      </c>
      <c r="D98" s="220" t="str">
        <f>'3. Characterization'!D98</f>
        <v>IMS (Ion Mobility Spectrometry)</v>
      </c>
      <c r="E98" s="607" t="str">
        <f>'3. Characterization'!F98</f>
        <v>Continuous monitors with alarms or hand-held units.  Sensitivity to specfic chemical varies.  Specific chemicals detected depends on the units software.</v>
      </c>
      <c r="F98" s="469">
        <v>3</v>
      </c>
      <c r="G98" s="247">
        <f>+'5. Costs'!N98</f>
        <v>1050</v>
      </c>
      <c r="H98" s="248">
        <f>IF((G98/'Hidden Calculations'!O98)&lt;0.5,"&lt;$1",G98/'Hidden Calculations'!O98)</f>
        <v>40.639311844967374</v>
      </c>
      <c r="I98" s="469">
        <v>3</v>
      </c>
      <c r="J98" s="617" t="s">
        <v>732</v>
      </c>
      <c r="K98" s="226" t="s">
        <v>733</v>
      </c>
      <c r="L98" s="232"/>
    </row>
    <row r="99" spans="1:12" ht="344.25">
      <c r="A99" s="466">
        <f>'3. Characterization'!A99</f>
        <v>89</v>
      </c>
      <c r="B99" s="489" t="str">
        <f>'3. Characterization'!B99</f>
        <v>Screening </v>
      </c>
      <c r="C99" s="349" t="str">
        <f>'3. Characterization'!C99</f>
        <v>Trace Detection
Explosives, CWA</v>
      </c>
      <c r="D99" s="220" t="str">
        <f>'3. Characterization'!D99</f>
        <v>SAW (Surface Acoustic Wave)</v>
      </c>
      <c r="E99" s="607" t="str">
        <f>'3. Characterization'!F99</f>
        <v>The hand-held or wall mounted.  Chemicals detected depend on the units design but may include nerve agents, blister agents and several classes of toxic industrial chemicals (TIC’s).  Detection of explosives is under development.</v>
      </c>
      <c r="F99" s="469">
        <v>3</v>
      </c>
      <c r="G99" s="247">
        <f>+'5. Costs'!N99</f>
        <v>900</v>
      </c>
      <c r="H99" s="248">
        <f>IF((G99/'Hidden Calculations'!O99)&lt;0.5,"&lt;$1",G99/'Hidden Calculations'!O99)</f>
        <v>34.83369586711489</v>
      </c>
      <c r="I99" s="469">
        <v>3</v>
      </c>
      <c r="J99" s="617" t="s">
        <v>1118</v>
      </c>
      <c r="K99" s="226" t="s">
        <v>1119</v>
      </c>
      <c r="L99" s="232"/>
    </row>
    <row r="100" spans="1:12" ht="51">
      <c r="A100" s="466">
        <f>'3. Characterization'!A100</f>
        <v>90</v>
      </c>
      <c r="B100" s="489" t="str">
        <f>'3. Characterization'!B100</f>
        <v>Screening </v>
      </c>
      <c r="C100" s="349" t="str">
        <f>'3. Characterization'!C100</f>
        <v>Trace Detection
CWA</v>
      </c>
      <c r="D100" s="220" t="str">
        <f>'3. Characterization'!D100</f>
        <v>Enzyme-Based, Immunoassay</v>
      </c>
      <c r="E100" s="607" t="str">
        <f>'3. Characterization'!F100</f>
        <v>Specific assays for specific chemical agents.  Variations in the extent of assay automation.</v>
      </c>
      <c r="F100" s="469"/>
      <c r="G100" s="247">
        <f>+'5. Costs'!N100</f>
        <v>1100</v>
      </c>
      <c r="H100" s="248">
        <f>IF((G100/'Hidden Calculations'!O100)&lt;0.5,"&lt;$1",G100/'Hidden Calculations'!O100)</f>
        <v>54.943544957041986</v>
      </c>
      <c r="I100" s="469"/>
      <c r="J100" s="617" t="s">
        <v>11</v>
      </c>
      <c r="K100" s="226" t="s">
        <v>12</v>
      </c>
      <c r="L100" s="232"/>
    </row>
    <row r="101" spans="1:12" ht="51">
      <c r="A101" s="466">
        <f>'3. Characterization'!A101</f>
        <v>91</v>
      </c>
      <c r="B101" s="489" t="str">
        <f>'3. Characterization'!B101</f>
        <v>Screening </v>
      </c>
      <c r="C101" s="349" t="str">
        <f>'3. Characterization'!C101</f>
        <v>Trace Detection
Radioactivity</v>
      </c>
      <c r="D101" s="220" t="str">
        <f>'3. Characterization'!D101</f>
        <v>Hand-Held Geiger Counters</v>
      </c>
      <c r="E101" s="607" t="str">
        <f>'3. Characterization'!F101</f>
        <v>Pager sized geiger counters and gamma detectors can detect radiological agents in the immediate vaccinity.  They can be easily carried by law enforcement agents.</v>
      </c>
      <c r="F101" s="469"/>
      <c r="G101" s="247">
        <f>+'5. Costs'!N101</f>
        <v>90</v>
      </c>
      <c r="H101" s="248">
        <f>IF((G101/'Hidden Calculations'!O101)&lt;0.5,"&lt;$1",G101/'Hidden Calculations'!O101)</f>
        <v>4.859122812394642</v>
      </c>
      <c r="I101" s="469"/>
      <c r="J101" s="617" t="s">
        <v>227</v>
      </c>
      <c r="K101" s="226" t="s">
        <v>1123</v>
      </c>
      <c r="L101" s="232"/>
    </row>
    <row r="102" spans="1:12" ht="63.75">
      <c r="A102" s="466">
        <f>'3. Characterization'!A102</f>
        <v>92</v>
      </c>
      <c r="B102" s="489" t="str">
        <f>'3. Characterization'!B102</f>
        <v>Screening </v>
      </c>
      <c r="C102" s="349" t="str">
        <f>'3. Characterization'!C102</f>
        <v>Trace Detection
Radioactivity</v>
      </c>
      <c r="D102" s="220" t="str">
        <f>'3. Characterization'!D102</f>
        <v>Smear Counters</v>
      </c>
      <c r="E102" s="607" t="str">
        <f>'3. Characterization'!F102</f>
        <v>The time needed for measurements depends on the desired level of sensitivity. </v>
      </c>
      <c r="F102" s="469"/>
      <c r="G102" s="247"/>
      <c r="H102" s="248"/>
      <c r="I102" s="469"/>
      <c r="J102" s="617" t="s">
        <v>223</v>
      </c>
      <c r="K102" s="226" t="s">
        <v>224</v>
      </c>
      <c r="L102" s="232"/>
    </row>
    <row r="103" spans="1:12" ht="25.5">
      <c r="A103" s="466">
        <f>'3. Characterization'!A103</f>
        <v>93</v>
      </c>
      <c r="B103" s="489" t="str">
        <f>'3. Characterization'!B103</f>
        <v>Screening </v>
      </c>
      <c r="C103" s="349" t="str">
        <f>'3. Characterization'!C103</f>
        <v>Trace Detection
Radioactivity</v>
      </c>
      <c r="D103" s="220" t="str">
        <f>'3. Characterization'!D103</f>
        <v>Hand and Shoe Monitors</v>
      </c>
      <c r="E103" s="607" t="str">
        <f>'3. Characterization'!F103</f>
        <v>Variations in sensitivity.</v>
      </c>
      <c r="F103" s="469"/>
      <c r="G103" s="247"/>
      <c r="H103" s="248"/>
      <c r="I103" s="469"/>
      <c r="J103" s="617" t="s">
        <v>226</v>
      </c>
      <c r="K103" s="226" t="s">
        <v>225</v>
      </c>
      <c r="L103" s="232"/>
    </row>
    <row r="104" spans="1:12" ht="38.25">
      <c r="A104" s="466">
        <f>'3. Characterization'!A104</f>
        <v>94</v>
      </c>
      <c r="B104" s="489" t="str">
        <f>'3. Characterization'!B104</f>
        <v>Screening </v>
      </c>
      <c r="C104" s="349" t="str">
        <f>'3. Characterization'!C104</f>
        <v>Trace Detection
CWA</v>
      </c>
      <c r="D104" s="220" t="str">
        <f>'3. Characterization'!D104</f>
        <v>Chemical Detection  Paper </v>
      </c>
      <c r="E104" s="607" t="str">
        <f>'3. Characterization'!F104</f>
        <v>M8 paper or M9 tape</v>
      </c>
      <c r="F104" s="469"/>
      <c r="G104" s="247">
        <f>+'5. Costs'!N104</f>
        <v>220</v>
      </c>
      <c r="H104" s="248">
        <f>IF((G104/'Hidden Calculations'!O104)&lt;0.5,"&lt;$1",G104/'Hidden Calculations'!O104)</f>
        <v>10.988708991408398</v>
      </c>
      <c r="I104" s="469"/>
      <c r="J104" s="617" t="s">
        <v>1127</v>
      </c>
      <c r="K104" s="226" t="s">
        <v>1128</v>
      </c>
      <c r="L104" s="232"/>
    </row>
    <row r="105" spans="1:12" ht="89.25">
      <c r="A105" s="466">
        <f>'3. Characterization'!A105</f>
        <v>95</v>
      </c>
      <c r="B105" s="489" t="str">
        <f>'3. Characterization'!B105</f>
        <v>Screening </v>
      </c>
      <c r="C105" s="349" t="str">
        <f>'3. Characterization'!C105</f>
        <v>Trace Detection
CWA, TIC</v>
      </c>
      <c r="D105" s="220" t="str">
        <f>'3. Characterization'!D105</f>
        <v>Colorimetric tubes</v>
      </c>
      <c r="E105" s="607" t="str">
        <f>'3. Characterization'!F105</f>
        <v>Specific detector tubes for different CWA and toxic industrial chemicals (TIC).</v>
      </c>
      <c r="F105" s="469"/>
      <c r="G105" s="247">
        <f>+'5. Costs'!N105</f>
        <v>180</v>
      </c>
      <c r="H105" s="248">
        <f>IF((G105/'Hidden Calculations'!O105)&lt;0.5,"&lt;$1",G105/'Hidden Calculations'!O105)</f>
        <v>8.990761902061417</v>
      </c>
      <c r="I105" s="469"/>
      <c r="J105" s="617" t="s">
        <v>929</v>
      </c>
      <c r="K105" s="226" t="s">
        <v>930</v>
      </c>
      <c r="L105" s="232"/>
    </row>
    <row r="106" spans="1:12" ht="63.75">
      <c r="A106" s="466">
        <f>'3. Characterization'!A106</f>
        <v>96</v>
      </c>
      <c r="B106" s="489" t="str">
        <f>'3. Characterization'!B106</f>
        <v>Screening </v>
      </c>
      <c r="C106" s="349" t="str">
        <f>'3. Characterization'!C106</f>
        <v>Trace Detection
Explosives, CWA</v>
      </c>
      <c r="D106" s="220" t="str">
        <f>'3. Characterization'!D106</f>
        <v>Electron Capture Detectors (ECD)</v>
      </c>
      <c r="E106" s="607" t="str">
        <f>'3. Characterization'!F106</f>
        <v>Sensitivity to specific chemicals varies.  Specific chemicals detected depends on the units software.</v>
      </c>
      <c r="F106" s="469"/>
      <c r="G106" s="247">
        <f>+'5. Costs'!N106</f>
        <v>1666.6666666666667</v>
      </c>
      <c r="H106" s="248">
        <f>IF((G106/'Hidden Calculations'!O106)&lt;0.5,"&lt;$1",G106/'Hidden Calculations'!O106)</f>
        <v>64.06485259781353</v>
      </c>
      <c r="I106" s="469"/>
      <c r="J106" s="617"/>
      <c r="K106" s="226" t="s">
        <v>933</v>
      </c>
      <c r="L106" s="232"/>
    </row>
    <row r="107" spans="1:12" ht="127.5">
      <c r="A107" s="466">
        <f>'3. Characterization'!A107</f>
        <v>97</v>
      </c>
      <c r="B107" s="489" t="str">
        <f>'3. Characterization'!B107</f>
        <v>Screening </v>
      </c>
      <c r="C107" s="349" t="str">
        <f>'3. Characterization'!C107</f>
        <v>Trace Detection
Bio Agents</v>
      </c>
      <c r="D107" s="220" t="str">
        <f>'3. Characterization'!D107</f>
        <v>Immunoassays, 
Hand-Held Assay (HHA) Kits, 
Antibody identification</v>
      </c>
      <c r="E107" s="607" t="str">
        <f>'3. Characterization'!F107</f>
        <v>Separate assays (i.e., tickets) for detection of different biological agents (e.g., anthrax, plague, botulina, etc.).  If sample is not visible (e.g., powder), a sampler that concentrates particles is needed.  Sensitivity of the test is limited by the strip reader, which may be visual (low cost, low sensitivity), or purchased strip readers that vary in sensitivity and time for measurement.</v>
      </c>
      <c r="F107" s="469"/>
      <c r="G107" s="247">
        <f>+'5. Costs'!N107</f>
        <v>1100</v>
      </c>
      <c r="H107" s="248">
        <f>IF((G107/'Hidden Calculations'!O107)&lt;0.5,"&lt;$1",G107/'Hidden Calculations'!O107)</f>
        <v>54.943544957041986</v>
      </c>
      <c r="I107" s="469"/>
      <c r="J107" s="617" t="s">
        <v>10</v>
      </c>
      <c r="K107" s="226" t="s">
        <v>9</v>
      </c>
      <c r="L107" s="232"/>
    </row>
    <row r="108" spans="1:12" ht="89.25">
      <c r="A108" s="466">
        <f>'3. Characterization'!A110</f>
        <v>100</v>
      </c>
      <c r="B108" s="489" t="str">
        <f>'3. Characterization'!B110</f>
        <v>Screening </v>
      </c>
      <c r="C108" s="349" t="str">
        <f>'3. Characterization'!C110</f>
        <v>Trace Detection
Bio Agents</v>
      </c>
      <c r="D108" s="220" t="str">
        <f>'3. Characterization'!D110</f>
        <v>Aerosol Particle Sizers (APS)</v>
      </c>
      <c r="E108" s="607" t="str">
        <f>'3. Characterization'!F110</f>
        <v>Hand-held and stationary units.  Variations in the ability to discriminate between particle types based on their size and general shape. </v>
      </c>
      <c r="F108" s="469"/>
      <c r="G108" s="247">
        <f>+'5. Costs'!N110</f>
        <v>750</v>
      </c>
      <c r="H108" s="248">
        <f>IF((G108/'Hidden Calculations'!O110)&lt;0.5,"&lt;$1",G108/'Hidden Calculations'!O110)</f>
        <v>34.47934725468922</v>
      </c>
      <c r="I108" s="469"/>
      <c r="J108" s="617" t="s">
        <v>850</v>
      </c>
      <c r="K108" s="226" t="s">
        <v>851</v>
      </c>
      <c r="L108" s="232"/>
    </row>
    <row r="109" spans="1:12" ht="51">
      <c r="A109" s="467">
        <f>'3. Characterization'!A111</f>
        <v>101</v>
      </c>
      <c r="B109" s="490" t="str">
        <f>'3. Characterization'!B111</f>
        <v>Human Observation
</v>
      </c>
      <c r="C109" s="295" t="str">
        <f>'3. Characterization'!C111</f>
        <v>All Areas
</v>
      </c>
      <c r="D109" s="291" t="str">
        <f>'3. Characterization'!D111</f>
        <v>Public Watch </v>
      </c>
      <c r="E109" s="291" t="str">
        <f>'3. Characterization'!F111</f>
        <v>Request and instruct passengers and neighbors to observe and report suspicious and unusual activities  </v>
      </c>
      <c r="F109" s="469"/>
      <c r="G109" s="328">
        <f>+'5. Costs'!N111</f>
        <v>2400</v>
      </c>
      <c r="H109" s="329">
        <f>IF((G109/'Hidden Calculations'!O111)&lt;0.5,"&lt;$1",G109/'Hidden Calculations'!O111)</f>
        <v>53.45038019036609</v>
      </c>
      <c r="I109" s="469"/>
      <c r="J109" s="618" t="s">
        <v>670</v>
      </c>
      <c r="K109" s="312" t="s">
        <v>671</v>
      </c>
      <c r="L109" s="337"/>
    </row>
    <row r="110" spans="1:12" ht="63.75">
      <c r="A110" s="467">
        <f>'3. Characterization'!A112</f>
        <v>102</v>
      </c>
      <c r="B110" s="490" t="str">
        <f>'3. Characterization'!B112</f>
        <v>Human Observation
</v>
      </c>
      <c r="C110" s="295" t="str">
        <f>'3. Characterization'!C112</f>
        <v>All Areas
</v>
      </c>
      <c r="D110" s="291" t="str">
        <f>'3. Characterization'!D112</f>
        <v>Employee Watch -- Awareness Training</v>
      </c>
      <c r="E110" s="291" t="str">
        <f>'3. Characterization'!F112</f>
        <v>Establish procedures and train employees to recognize and report unusual and suspicious activities, vehicles, and luggage. </v>
      </c>
      <c r="F110" s="469"/>
      <c r="G110" s="328">
        <f>+'5. Costs'!N112</f>
        <v>525</v>
      </c>
      <c r="H110" s="329">
        <f>IF((G110/'Hidden Calculations'!O112)&lt;0.5,"&lt;$1",G110/'Hidden Calculations'!O112)</f>
        <v>8.713804312712</v>
      </c>
      <c r="I110" s="469"/>
      <c r="J110" s="618" t="s">
        <v>724</v>
      </c>
      <c r="K110" s="312" t="s">
        <v>718</v>
      </c>
      <c r="L110" s="337"/>
    </row>
    <row r="111" spans="1:12" ht="51">
      <c r="A111" s="467">
        <f>'3. Characterization'!A113</f>
        <v>103</v>
      </c>
      <c r="B111" s="490" t="str">
        <f>'3. Characterization'!B113</f>
        <v>Human Observation
</v>
      </c>
      <c r="C111" s="295" t="str">
        <f>'3. Characterization'!C113</f>
        <v>All Areas
</v>
      </c>
      <c r="D111" s="291" t="str">
        <f>'3. Characterization'!D113</f>
        <v>Uniform Patrols on ground or on ferry</v>
      </c>
      <c r="E111" s="294" t="str">
        <f>'3. Characterization'!F113</f>
        <v>Shore-side or on ferry vessels, set or random route</v>
      </c>
      <c r="F111" s="469"/>
      <c r="G111" s="328">
        <f>+'5. Costs'!N113</f>
        <v>1890</v>
      </c>
      <c r="H111" s="329">
        <f>IF((G111/'Hidden Calculations'!O113)&lt;0.5,"&lt;$1",G111/'Hidden Calculations'!O113)</f>
        <v>33.52794530835265</v>
      </c>
      <c r="I111" s="469"/>
      <c r="J111" s="619"/>
      <c r="K111" s="317"/>
      <c r="L111" s="337"/>
    </row>
    <row r="112" spans="1:12" ht="63.75">
      <c r="A112" s="467">
        <f>'3. Characterization'!A114</f>
        <v>104</v>
      </c>
      <c r="B112" s="490" t="str">
        <f>'3. Characterization'!B114</f>
        <v>Human Observation
</v>
      </c>
      <c r="C112" s="295" t="str">
        <f>'3. Characterization'!C114</f>
        <v>Waterside
</v>
      </c>
      <c r="D112" s="291" t="str">
        <f>'3. Characterization'!D114</f>
        <v>Patrol Vessels and Escorts</v>
      </c>
      <c r="E112" s="608" t="str">
        <f>'3. Characterization'!F114</f>
        <v>Fiberglass or metal hull vessels varying in length and on-board equipment (e.g., sonar, weapons, etc).  Escort may be random or scheduled, and for portions of a route or the entire route. </v>
      </c>
      <c r="F112" s="469"/>
      <c r="G112" s="328">
        <f>+'5. Costs'!N114</f>
        <v>429250</v>
      </c>
      <c r="H112" s="329">
        <f>IF((G112/'Hidden Calculations'!O114)&lt;0.5,"&lt;$1",G112/'Hidden Calculations'!O114)</f>
        <v>13125.853542104258</v>
      </c>
      <c r="I112" s="469"/>
      <c r="J112" s="620" t="s">
        <v>109</v>
      </c>
      <c r="K112" s="319" t="s">
        <v>1009</v>
      </c>
      <c r="L112" s="337"/>
    </row>
    <row r="113" spans="1:12" ht="127.5">
      <c r="A113" s="467">
        <f>'3. Characterization'!A115</f>
        <v>105</v>
      </c>
      <c r="B113" s="490" t="str">
        <f>'3. Characterization'!B115</f>
        <v>Human Observation
</v>
      </c>
      <c r="C113" s="295" t="str">
        <f>'3. Characterization'!C115</f>
        <v>Waterside
</v>
      </c>
      <c r="D113" s="291" t="str">
        <f>'3. Characterization'!D115</f>
        <v>Divers</v>
      </c>
      <c r="E113" s="608" t="str">
        <f>'3. Characterization'!F115</f>
        <v>Certified divers visually inspect undersides of vessels, piers and supporting infrastructure</v>
      </c>
      <c r="F113" s="392"/>
      <c r="G113" s="335">
        <f>+'5. Costs'!N115</f>
        <v>210</v>
      </c>
      <c r="H113" s="336">
        <f>IF((G113/'Hidden Calculations'!O115)&lt;0.5,"&lt;$1",G113/'Hidden Calculations'!O115)</f>
        <v>10.269496452522496</v>
      </c>
      <c r="I113" s="392"/>
      <c r="J113" s="621" t="s">
        <v>197</v>
      </c>
      <c r="K113" s="322" t="s">
        <v>198</v>
      </c>
      <c r="L113" s="338"/>
    </row>
    <row r="115" spans="1:11" ht="12.75">
      <c r="A115" s="355"/>
      <c r="B115" s="1"/>
      <c r="C115" s="1"/>
      <c r="D115" s="1"/>
      <c r="E115" s="1"/>
      <c r="F115" s="1"/>
      <c r="G115" s="1"/>
      <c r="H115" s="1"/>
      <c r="I115" s="1"/>
      <c r="J115" s="1"/>
      <c r="K115" s="1"/>
    </row>
    <row r="116" spans="1:11" ht="12.75">
      <c r="A116" s="355"/>
      <c r="B116" s="1"/>
      <c r="C116" s="1"/>
      <c r="D116" s="1"/>
      <c r="E116" s="1"/>
      <c r="F116" s="1"/>
      <c r="G116" s="1"/>
      <c r="H116" s="1"/>
      <c r="I116" s="1"/>
      <c r="J116" s="1"/>
      <c r="K116" s="1"/>
    </row>
    <row r="117" spans="1:11" ht="12.75">
      <c r="A117" s="355"/>
      <c r="B117" s="1"/>
      <c r="C117" s="1"/>
      <c r="D117" s="1"/>
      <c r="E117" s="1"/>
      <c r="F117" s="1"/>
      <c r="G117" s="1"/>
      <c r="H117" s="1"/>
      <c r="I117" s="1"/>
      <c r="J117" s="1"/>
      <c r="K117" s="1"/>
    </row>
    <row r="118" spans="1:11" ht="12.75">
      <c r="A118" s="355"/>
      <c r="B118" s="1"/>
      <c r="C118" s="1"/>
      <c r="D118" s="1"/>
      <c r="E118" s="1"/>
      <c r="F118" s="1"/>
      <c r="G118" s="1"/>
      <c r="H118" s="1"/>
      <c r="I118" s="1"/>
      <c r="J118" s="1"/>
      <c r="K118" s="1"/>
    </row>
    <row r="119" spans="1:11" ht="12.75">
      <c r="A119" s="355"/>
      <c r="B119" s="1"/>
      <c r="C119" s="1"/>
      <c r="D119" s="1"/>
      <c r="E119" s="1"/>
      <c r="F119" s="1"/>
      <c r="G119" s="1"/>
      <c r="H119" s="1"/>
      <c r="I119" s="1"/>
      <c r="J119" s="1"/>
      <c r="K119" s="1"/>
    </row>
    <row r="120" spans="1:11" ht="12.75">
      <c r="A120" s="355"/>
      <c r="B120" s="1"/>
      <c r="C120" s="1"/>
      <c r="D120" s="1"/>
      <c r="E120" s="1"/>
      <c r="F120" s="1"/>
      <c r="G120" s="1"/>
      <c r="H120" s="1"/>
      <c r="I120" s="1"/>
      <c r="J120" s="1"/>
      <c r="K120" s="1"/>
    </row>
    <row r="121" spans="1:11" ht="12.75">
      <c r="A121" s="355"/>
      <c r="B121" s="1"/>
      <c r="C121" s="1"/>
      <c r="D121" s="1"/>
      <c r="E121" s="1"/>
      <c r="F121" s="1"/>
      <c r="G121" s="1"/>
      <c r="H121" s="1"/>
      <c r="I121" s="1"/>
      <c r="J121" s="1"/>
      <c r="K121" s="1"/>
    </row>
    <row r="122" spans="1:11" ht="12.75">
      <c r="A122" s="355"/>
      <c r="B122" s="1"/>
      <c r="C122" s="1"/>
      <c r="D122" s="1"/>
      <c r="E122" s="1"/>
      <c r="F122" s="1"/>
      <c r="G122" s="1"/>
      <c r="H122" s="1"/>
      <c r="I122" s="1"/>
      <c r="J122" s="1"/>
      <c r="K122" s="1"/>
    </row>
    <row r="123" spans="1:11" ht="12.75">
      <c r="A123" s="355"/>
      <c r="B123" s="1"/>
      <c r="C123" s="1"/>
      <c r="D123" s="1"/>
      <c r="E123" s="1"/>
      <c r="F123" s="1"/>
      <c r="G123" s="1"/>
      <c r="H123" s="1"/>
      <c r="I123" s="1"/>
      <c r="J123" s="1"/>
      <c r="K123" s="1"/>
    </row>
    <row r="124" spans="1:11" ht="12.75">
      <c r="A124" s="355"/>
      <c r="B124" s="1"/>
      <c r="C124" s="1"/>
      <c r="D124" s="1"/>
      <c r="E124" s="1"/>
      <c r="F124" s="1"/>
      <c r="G124" s="1"/>
      <c r="H124" s="1"/>
      <c r="I124" s="1"/>
      <c r="J124" s="1"/>
      <c r="K124" s="1"/>
    </row>
    <row r="125" spans="1:11" ht="12.75">
      <c r="A125" s="355"/>
      <c r="B125" s="1"/>
      <c r="C125" s="1"/>
      <c r="D125" s="1"/>
      <c r="E125" s="1"/>
      <c r="F125" s="1"/>
      <c r="G125" s="1"/>
      <c r="H125" s="1"/>
      <c r="I125" s="1"/>
      <c r="J125" s="1"/>
      <c r="K125" s="1"/>
    </row>
    <row r="126" spans="1:11" ht="12.75">
      <c r="A126" s="355"/>
      <c r="B126" s="1"/>
      <c r="C126" s="1"/>
      <c r="D126" s="1"/>
      <c r="E126" s="1"/>
      <c r="F126" s="1"/>
      <c r="G126" s="1"/>
      <c r="H126" s="1"/>
      <c r="I126" s="1"/>
      <c r="J126" s="1"/>
      <c r="K126" s="1"/>
    </row>
    <row r="127" spans="1:11" ht="12.75">
      <c r="A127" s="355"/>
      <c r="B127" s="1"/>
      <c r="C127" s="1"/>
      <c r="D127" s="1"/>
      <c r="E127" s="1"/>
      <c r="F127" s="1"/>
      <c r="G127" s="1"/>
      <c r="H127" s="1"/>
      <c r="I127" s="1"/>
      <c r="J127" s="1"/>
      <c r="K127" s="1"/>
    </row>
    <row r="128" spans="1:11" ht="12.75">
      <c r="A128" s="355"/>
      <c r="B128" s="1"/>
      <c r="C128" s="1"/>
      <c r="D128" s="1"/>
      <c r="E128" s="1"/>
      <c r="F128" s="1"/>
      <c r="G128" s="1"/>
      <c r="H128" s="1"/>
      <c r="I128" s="1"/>
      <c r="J128" s="1"/>
      <c r="K128" s="1"/>
    </row>
    <row r="129" spans="1:11" ht="12.75">
      <c r="A129" s="355"/>
      <c r="B129" s="1"/>
      <c r="C129" s="1"/>
      <c r="D129" s="1"/>
      <c r="E129" s="1"/>
      <c r="F129" s="1"/>
      <c r="G129" s="1"/>
      <c r="H129" s="1"/>
      <c r="I129" s="1"/>
      <c r="J129" s="1"/>
      <c r="K129" s="1"/>
    </row>
    <row r="130" spans="1:11" ht="12.75">
      <c r="A130" s="355"/>
      <c r="B130" s="1"/>
      <c r="C130" s="1"/>
      <c r="D130" s="1"/>
      <c r="E130" s="1"/>
      <c r="F130" s="1"/>
      <c r="G130" s="1"/>
      <c r="H130" s="1"/>
      <c r="I130" s="1"/>
      <c r="J130" s="1"/>
      <c r="K130" s="1"/>
    </row>
    <row r="131" spans="1:11" ht="12.75">
      <c r="A131" s="355"/>
      <c r="B131" s="1"/>
      <c r="C131" s="1"/>
      <c r="D131" s="1"/>
      <c r="E131" s="1"/>
      <c r="F131" s="1"/>
      <c r="G131" s="1"/>
      <c r="H131" s="1"/>
      <c r="I131" s="1"/>
      <c r="J131" s="1"/>
      <c r="K131" s="1"/>
    </row>
    <row r="132" spans="1:11" ht="12.75">
      <c r="A132" s="355"/>
      <c r="B132" s="1"/>
      <c r="C132" s="1"/>
      <c r="D132" s="1"/>
      <c r="E132" s="1"/>
      <c r="F132" s="1"/>
      <c r="G132" s="1"/>
      <c r="H132" s="1"/>
      <c r="I132" s="1"/>
      <c r="J132" s="1"/>
      <c r="K132" s="1"/>
    </row>
    <row r="133" spans="1:11" ht="12.75">
      <c r="A133" s="356"/>
      <c r="B133" s="2"/>
      <c r="C133" s="2"/>
      <c r="D133" s="2"/>
      <c r="E133" s="2"/>
      <c r="F133" s="2"/>
      <c r="G133" s="1"/>
      <c r="H133" s="1"/>
      <c r="I133" s="1"/>
      <c r="J133" s="2"/>
      <c r="K133" s="2"/>
    </row>
    <row r="134" spans="1:11" ht="12.75">
      <c r="A134" s="356"/>
      <c r="B134" s="2"/>
      <c r="C134" s="2"/>
      <c r="D134" s="2"/>
      <c r="E134" s="2"/>
      <c r="F134" s="2"/>
      <c r="G134" s="1"/>
      <c r="H134" s="1"/>
      <c r="I134" s="1"/>
      <c r="J134" s="2"/>
      <c r="K134" s="2"/>
    </row>
    <row r="135" spans="1:11" ht="12.75">
      <c r="A135" s="356"/>
      <c r="B135" s="2"/>
      <c r="C135" s="2"/>
      <c r="D135" s="2"/>
      <c r="E135" s="2"/>
      <c r="F135" s="2"/>
      <c r="G135" s="1"/>
      <c r="H135" s="1"/>
      <c r="I135" s="1"/>
      <c r="J135" s="2"/>
      <c r="K135" s="2"/>
    </row>
    <row r="136" spans="1:11" ht="12.75">
      <c r="A136" s="356"/>
      <c r="B136" s="2"/>
      <c r="C136" s="2"/>
      <c r="D136" s="2"/>
      <c r="E136" s="2"/>
      <c r="F136" s="2"/>
      <c r="G136" s="1"/>
      <c r="H136" s="1"/>
      <c r="I136" s="1"/>
      <c r="J136" s="2"/>
      <c r="K136" s="2"/>
    </row>
    <row r="137" spans="1:11" ht="12.75">
      <c r="A137" s="356"/>
      <c r="B137" s="2"/>
      <c r="C137" s="2"/>
      <c r="D137" s="2"/>
      <c r="E137" s="2"/>
      <c r="F137" s="2"/>
      <c r="G137" s="1"/>
      <c r="H137" s="1"/>
      <c r="I137" s="1"/>
      <c r="J137" s="2"/>
      <c r="K137" s="2"/>
    </row>
    <row r="138" spans="1:11" ht="12.75">
      <c r="A138" s="356"/>
      <c r="B138" s="2"/>
      <c r="C138" s="2"/>
      <c r="D138" s="2"/>
      <c r="E138" s="2"/>
      <c r="F138" s="2"/>
      <c r="G138" s="1"/>
      <c r="H138" s="1"/>
      <c r="I138" s="1"/>
      <c r="J138" s="2"/>
      <c r="K138" s="2"/>
    </row>
    <row r="139" spans="1:11" ht="12.75">
      <c r="A139" s="356"/>
      <c r="B139" s="2"/>
      <c r="C139" s="2"/>
      <c r="D139" s="2"/>
      <c r="E139" s="2"/>
      <c r="F139" s="2"/>
      <c r="G139" s="1"/>
      <c r="H139" s="1"/>
      <c r="I139" s="1"/>
      <c r="J139" s="2"/>
      <c r="K139" s="2"/>
    </row>
    <row r="140" spans="1:11" ht="12.75">
      <c r="A140" s="356"/>
      <c r="B140" s="2"/>
      <c r="C140" s="2"/>
      <c r="D140" s="2"/>
      <c r="E140" s="2"/>
      <c r="F140" s="2"/>
      <c r="G140" s="1"/>
      <c r="H140" s="1"/>
      <c r="I140" s="1"/>
      <c r="J140" s="2"/>
      <c r="K140" s="2"/>
    </row>
    <row r="141" spans="1:11" ht="12.75">
      <c r="A141" s="356"/>
      <c r="B141" s="2"/>
      <c r="C141" s="2"/>
      <c r="D141" s="2"/>
      <c r="E141" s="2"/>
      <c r="F141" s="2"/>
      <c r="G141" s="1"/>
      <c r="H141" s="1"/>
      <c r="I141" s="1"/>
      <c r="J141" s="2"/>
      <c r="K141" s="2"/>
    </row>
    <row r="142" spans="1:11" ht="12.75">
      <c r="A142" s="356"/>
      <c r="B142" s="2"/>
      <c r="C142" s="2"/>
      <c r="D142" s="2"/>
      <c r="E142" s="2"/>
      <c r="F142" s="2"/>
      <c r="G142" s="1"/>
      <c r="H142" s="1"/>
      <c r="I142" s="1"/>
      <c r="J142" s="2"/>
      <c r="K142" s="2"/>
    </row>
    <row r="143" spans="1:11" ht="12.75">
      <c r="A143" s="356"/>
      <c r="B143" s="2"/>
      <c r="C143" s="2"/>
      <c r="D143" s="2"/>
      <c r="E143" s="2"/>
      <c r="F143" s="2"/>
      <c r="G143" s="1"/>
      <c r="H143" s="1"/>
      <c r="I143" s="1"/>
      <c r="J143" s="2"/>
      <c r="K143" s="2"/>
    </row>
    <row r="144" spans="1:11" ht="12.75">
      <c r="A144" s="356"/>
      <c r="B144" s="2"/>
      <c r="C144" s="2"/>
      <c r="D144" s="2"/>
      <c r="E144" s="2"/>
      <c r="F144" s="2"/>
      <c r="G144" s="1"/>
      <c r="H144" s="1"/>
      <c r="I144" s="1"/>
      <c r="J144" s="2"/>
      <c r="K144" s="2"/>
    </row>
    <row r="145" spans="1:11" ht="12.75">
      <c r="A145" s="356"/>
      <c r="B145" s="2"/>
      <c r="C145" s="2"/>
      <c r="D145" s="2"/>
      <c r="E145" s="2"/>
      <c r="F145" s="2"/>
      <c r="G145" s="1"/>
      <c r="H145" s="1"/>
      <c r="I145" s="1"/>
      <c r="J145" s="2"/>
      <c r="K145" s="2"/>
    </row>
    <row r="146" spans="1:11" ht="12.75">
      <c r="A146" s="356"/>
      <c r="B146" s="2"/>
      <c r="C146" s="2"/>
      <c r="D146" s="2"/>
      <c r="E146" s="2"/>
      <c r="F146" s="2"/>
      <c r="G146" s="2"/>
      <c r="H146" s="2"/>
      <c r="I146" s="2"/>
      <c r="J146" s="2"/>
      <c r="K146" s="2"/>
    </row>
    <row r="147" spans="1:11" ht="12.75">
      <c r="A147" s="356"/>
      <c r="B147" s="2"/>
      <c r="C147" s="2"/>
      <c r="D147" s="2"/>
      <c r="E147" s="2"/>
      <c r="F147" s="2"/>
      <c r="G147" s="2"/>
      <c r="H147" s="2"/>
      <c r="I147" s="2"/>
      <c r="J147" s="2"/>
      <c r="K147" s="2"/>
    </row>
    <row r="148" spans="1:11" ht="12.75">
      <c r="A148" s="356"/>
      <c r="B148" s="2"/>
      <c r="C148" s="2"/>
      <c r="D148" s="2"/>
      <c r="E148" s="2"/>
      <c r="F148" s="2"/>
      <c r="G148" s="2"/>
      <c r="H148" s="2"/>
      <c r="I148" s="2"/>
      <c r="J148" s="2"/>
      <c r="K148" s="2"/>
    </row>
    <row r="149" spans="1:11" ht="12.75">
      <c r="A149" s="356"/>
      <c r="B149" s="2"/>
      <c r="C149" s="2"/>
      <c r="D149" s="2"/>
      <c r="E149" s="2"/>
      <c r="F149" s="2"/>
      <c r="G149" s="2"/>
      <c r="H149" s="2"/>
      <c r="I149" s="2"/>
      <c r="J149" s="2"/>
      <c r="K149" s="2"/>
    </row>
    <row r="150" spans="1:11" ht="12.75">
      <c r="A150" s="356"/>
      <c r="B150" s="2"/>
      <c r="C150" s="2"/>
      <c r="D150" s="2"/>
      <c r="E150" s="2"/>
      <c r="F150" s="2"/>
      <c r="G150" s="2"/>
      <c r="H150" s="2"/>
      <c r="I150" s="2"/>
      <c r="J150" s="2"/>
      <c r="K150" s="2"/>
    </row>
    <row r="151" spans="1:11" ht="12.75">
      <c r="A151" s="356"/>
      <c r="B151" s="2"/>
      <c r="C151" s="2"/>
      <c r="D151" s="2"/>
      <c r="E151" s="2"/>
      <c r="F151" s="2"/>
      <c r="G151" s="2"/>
      <c r="H151" s="2"/>
      <c r="I151" s="2"/>
      <c r="J151" s="2"/>
      <c r="K151" s="2"/>
    </row>
    <row r="152" spans="1:11" ht="12.75">
      <c r="A152" s="356"/>
      <c r="B152" s="2"/>
      <c r="C152" s="2"/>
      <c r="D152" s="2"/>
      <c r="E152" s="2"/>
      <c r="F152" s="2"/>
      <c r="G152" s="2"/>
      <c r="H152" s="2"/>
      <c r="I152" s="2"/>
      <c r="J152" s="2"/>
      <c r="K152" s="2"/>
    </row>
    <row r="153" spans="1:11" ht="12.75">
      <c r="A153" s="356"/>
      <c r="B153" s="2"/>
      <c r="C153" s="2"/>
      <c r="D153" s="2"/>
      <c r="E153" s="2"/>
      <c r="F153" s="2"/>
      <c r="G153" s="2"/>
      <c r="H153" s="2"/>
      <c r="I153" s="2"/>
      <c r="J153" s="2"/>
      <c r="K153" s="2"/>
    </row>
    <row r="154" spans="1:11" ht="12.75">
      <c r="A154" s="356"/>
      <c r="B154" s="2"/>
      <c r="C154" s="2"/>
      <c r="D154" s="2"/>
      <c r="E154" s="2"/>
      <c r="F154" s="2"/>
      <c r="G154" s="2"/>
      <c r="H154" s="2"/>
      <c r="I154" s="2"/>
      <c r="J154" s="2"/>
      <c r="K154" s="2"/>
    </row>
    <row r="155" spans="1:11" ht="12.75">
      <c r="A155" s="356"/>
      <c r="B155" s="2"/>
      <c r="C155" s="2"/>
      <c r="D155" s="2"/>
      <c r="E155" s="2"/>
      <c r="F155" s="2"/>
      <c r="G155" s="2"/>
      <c r="H155" s="2"/>
      <c r="I155" s="2"/>
      <c r="J155" s="2"/>
      <c r="K155" s="2"/>
    </row>
    <row r="156" spans="1:11" ht="12.75">
      <c r="A156" s="356"/>
      <c r="B156" s="2"/>
      <c r="C156" s="2"/>
      <c r="D156" s="2"/>
      <c r="E156" s="2"/>
      <c r="F156" s="2"/>
      <c r="G156" s="2"/>
      <c r="H156" s="2"/>
      <c r="I156" s="2"/>
      <c r="J156" s="2"/>
      <c r="K156" s="2"/>
    </row>
    <row r="157" spans="1:11" ht="12.75">
      <c r="A157" s="356"/>
      <c r="B157" s="2"/>
      <c r="C157" s="2"/>
      <c r="D157" s="2"/>
      <c r="E157" s="2"/>
      <c r="F157" s="2"/>
      <c r="G157" s="2"/>
      <c r="H157" s="2"/>
      <c r="I157" s="2"/>
      <c r="J157" s="2"/>
      <c r="K157" s="2"/>
    </row>
    <row r="158" spans="1:11" ht="12.75">
      <c r="A158" s="356"/>
      <c r="B158" s="2"/>
      <c r="C158" s="2"/>
      <c r="D158" s="2"/>
      <c r="E158" s="2"/>
      <c r="F158" s="2"/>
      <c r="G158" s="2"/>
      <c r="H158" s="2"/>
      <c r="I158" s="2"/>
      <c r="J158" s="2"/>
      <c r="K158" s="2"/>
    </row>
    <row r="159" spans="1:11" ht="12.75">
      <c r="A159" s="356"/>
      <c r="B159" s="2"/>
      <c r="C159" s="2"/>
      <c r="D159" s="2"/>
      <c r="E159" s="2"/>
      <c r="F159" s="2"/>
      <c r="G159" s="2"/>
      <c r="H159" s="2"/>
      <c r="I159" s="2"/>
      <c r="J159" s="2"/>
      <c r="K159" s="2"/>
    </row>
    <row r="160" spans="1:11" ht="12.75">
      <c r="A160" s="356"/>
      <c r="B160" s="2"/>
      <c r="C160" s="2"/>
      <c r="D160" s="2"/>
      <c r="E160" s="2"/>
      <c r="F160" s="2"/>
      <c r="G160" s="2"/>
      <c r="H160" s="2"/>
      <c r="I160" s="2"/>
      <c r="J160" s="2"/>
      <c r="K160" s="2"/>
    </row>
    <row r="161" spans="1:11" ht="12.75">
      <c r="A161" s="356"/>
      <c r="B161" s="2"/>
      <c r="C161" s="2"/>
      <c r="D161" s="2"/>
      <c r="E161" s="2"/>
      <c r="F161" s="2"/>
      <c r="G161" s="2"/>
      <c r="H161" s="2"/>
      <c r="I161" s="2"/>
      <c r="J161" s="2"/>
      <c r="K161" s="2"/>
    </row>
    <row r="162" spans="1:11" ht="12.75">
      <c r="A162" s="356"/>
      <c r="B162" s="2"/>
      <c r="C162" s="2"/>
      <c r="D162" s="2"/>
      <c r="E162" s="2"/>
      <c r="F162" s="2"/>
      <c r="G162" s="2"/>
      <c r="H162" s="2"/>
      <c r="I162" s="2"/>
      <c r="J162" s="2"/>
      <c r="K162" s="2"/>
    </row>
    <row r="163" spans="1:11" ht="12.75">
      <c r="A163" s="356"/>
      <c r="B163" s="2"/>
      <c r="C163" s="2"/>
      <c r="D163" s="2"/>
      <c r="E163" s="2"/>
      <c r="F163" s="2"/>
      <c r="G163" s="2"/>
      <c r="H163" s="2"/>
      <c r="I163" s="2"/>
      <c r="J163" s="2"/>
      <c r="K163" s="2"/>
    </row>
    <row r="164" spans="1:11" ht="12.75">
      <c r="A164" s="356"/>
      <c r="B164" s="2"/>
      <c r="C164" s="2"/>
      <c r="D164" s="2"/>
      <c r="E164" s="2"/>
      <c r="F164" s="2"/>
      <c r="G164" s="2"/>
      <c r="H164" s="2"/>
      <c r="I164" s="2"/>
      <c r="J164" s="2"/>
      <c r="K164" s="2"/>
    </row>
    <row r="165" spans="1:11" ht="12.75">
      <c r="A165" s="356"/>
      <c r="B165" s="2"/>
      <c r="C165" s="2"/>
      <c r="D165" s="2"/>
      <c r="E165" s="2"/>
      <c r="F165" s="2"/>
      <c r="G165" s="2"/>
      <c r="H165" s="2"/>
      <c r="I165" s="2"/>
      <c r="J165" s="2"/>
      <c r="K165" s="2"/>
    </row>
    <row r="166" spans="1:11" ht="12.75">
      <c r="A166" s="356"/>
      <c r="B166" s="2"/>
      <c r="C166" s="2"/>
      <c r="D166" s="2"/>
      <c r="E166" s="2"/>
      <c r="F166" s="2"/>
      <c r="G166" s="2"/>
      <c r="H166" s="2"/>
      <c r="I166" s="2"/>
      <c r="J166" s="2"/>
      <c r="K166" s="2"/>
    </row>
    <row r="167" spans="1:11" ht="12.75">
      <c r="A167" s="356"/>
      <c r="B167" s="2"/>
      <c r="C167" s="2"/>
      <c r="D167" s="2"/>
      <c r="E167" s="2"/>
      <c r="F167" s="2"/>
      <c r="G167" s="2"/>
      <c r="H167" s="2"/>
      <c r="I167" s="2"/>
      <c r="J167" s="2"/>
      <c r="K167" s="2"/>
    </row>
    <row r="168" spans="1:11" ht="12.75">
      <c r="A168" s="356"/>
      <c r="B168" s="2"/>
      <c r="C168" s="2"/>
      <c r="D168" s="2"/>
      <c r="E168" s="2"/>
      <c r="F168" s="2"/>
      <c r="G168" s="2"/>
      <c r="H168" s="2"/>
      <c r="I168" s="2"/>
      <c r="J168" s="2"/>
      <c r="K168" s="2"/>
    </row>
    <row r="169" spans="1:11" ht="12.75">
      <c r="A169" s="356"/>
      <c r="B169" s="2"/>
      <c r="C169" s="2"/>
      <c r="D169" s="2"/>
      <c r="E169" s="2"/>
      <c r="F169" s="2"/>
      <c r="G169" s="2"/>
      <c r="H169" s="2"/>
      <c r="I169" s="2"/>
      <c r="J169" s="2"/>
      <c r="K169" s="2"/>
    </row>
    <row r="170" spans="1:11" ht="12.75">
      <c r="A170" s="356"/>
      <c r="B170" s="2"/>
      <c r="C170" s="2"/>
      <c r="D170" s="2"/>
      <c r="E170" s="2"/>
      <c r="F170" s="2"/>
      <c r="G170" s="2"/>
      <c r="H170" s="2"/>
      <c r="I170" s="2"/>
      <c r="J170" s="2"/>
      <c r="K170" s="2"/>
    </row>
    <row r="171" spans="1:11" ht="12.75">
      <c r="A171" s="356"/>
      <c r="B171" s="2"/>
      <c r="C171" s="2"/>
      <c r="D171" s="2"/>
      <c r="E171" s="2"/>
      <c r="F171" s="2"/>
      <c r="G171" s="2"/>
      <c r="H171" s="2"/>
      <c r="I171" s="2"/>
      <c r="J171" s="2"/>
      <c r="K171" s="2"/>
    </row>
    <row r="172" spans="1:11" ht="12.75">
      <c r="A172" s="356"/>
      <c r="B172" s="2"/>
      <c r="C172" s="2"/>
      <c r="D172" s="2"/>
      <c r="E172" s="2"/>
      <c r="F172" s="2"/>
      <c r="G172" s="2"/>
      <c r="H172" s="2"/>
      <c r="I172" s="2"/>
      <c r="J172" s="2"/>
      <c r="K172" s="2"/>
    </row>
    <row r="173" spans="1:11" ht="12.75">
      <c r="A173" s="356"/>
      <c r="B173" s="2"/>
      <c r="C173" s="2"/>
      <c r="D173" s="2"/>
      <c r="E173" s="2"/>
      <c r="F173" s="2"/>
      <c r="G173" s="2"/>
      <c r="H173" s="2"/>
      <c r="I173" s="2"/>
      <c r="J173" s="2"/>
      <c r="K173" s="2"/>
    </row>
    <row r="174" spans="1:11" ht="12.75">
      <c r="A174" s="356"/>
      <c r="B174" s="2"/>
      <c r="C174" s="2"/>
      <c r="D174" s="2"/>
      <c r="E174" s="2"/>
      <c r="F174" s="2"/>
      <c r="G174" s="2"/>
      <c r="H174" s="2"/>
      <c r="I174" s="2"/>
      <c r="J174" s="2"/>
      <c r="K174" s="2"/>
    </row>
    <row r="175" spans="1:11" ht="12.75">
      <c r="A175" s="356"/>
      <c r="B175" s="2"/>
      <c r="C175" s="2"/>
      <c r="D175" s="2"/>
      <c r="E175" s="2"/>
      <c r="F175" s="2"/>
      <c r="G175" s="2"/>
      <c r="H175" s="2"/>
      <c r="I175" s="2"/>
      <c r="J175" s="2"/>
      <c r="K175" s="2"/>
    </row>
    <row r="176" spans="1:11" ht="12.75">
      <c r="A176" s="356"/>
      <c r="B176" s="2"/>
      <c r="C176" s="2"/>
      <c r="D176" s="2"/>
      <c r="E176" s="2"/>
      <c r="F176" s="2"/>
      <c r="G176" s="2"/>
      <c r="H176" s="2"/>
      <c r="I176" s="2"/>
      <c r="J176" s="2"/>
      <c r="K176" s="2"/>
    </row>
    <row r="177" spans="1:11" ht="12.75">
      <c r="A177" s="356"/>
      <c r="B177" s="2"/>
      <c r="C177" s="2"/>
      <c r="D177" s="2"/>
      <c r="E177" s="2"/>
      <c r="F177" s="2"/>
      <c r="G177" s="2"/>
      <c r="H177" s="2"/>
      <c r="I177" s="2"/>
      <c r="J177" s="2"/>
      <c r="K177" s="2"/>
    </row>
    <row r="178" spans="1:11" ht="12.75">
      <c r="A178" s="356"/>
      <c r="B178" s="2"/>
      <c r="C178" s="2"/>
      <c r="D178" s="2"/>
      <c r="E178" s="2"/>
      <c r="F178" s="2"/>
      <c r="G178" s="2"/>
      <c r="H178" s="2"/>
      <c r="I178" s="2"/>
      <c r="J178" s="2"/>
      <c r="K178" s="2"/>
    </row>
    <row r="179" spans="1:11" ht="12.75">
      <c r="A179" s="356"/>
      <c r="B179" s="2"/>
      <c r="C179" s="2"/>
      <c r="D179" s="2"/>
      <c r="E179" s="2"/>
      <c r="F179" s="2"/>
      <c r="G179" s="2"/>
      <c r="H179" s="2"/>
      <c r="I179" s="2"/>
      <c r="J179" s="2"/>
      <c r="K179" s="2"/>
    </row>
    <row r="180" spans="1:11" ht="12.75">
      <c r="A180" s="356"/>
      <c r="B180" s="2"/>
      <c r="C180" s="2"/>
      <c r="D180" s="2"/>
      <c r="E180" s="2"/>
      <c r="F180" s="2"/>
      <c r="G180" s="2"/>
      <c r="H180" s="2"/>
      <c r="I180" s="2"/>
      <c r="J180" s="2"/>
      <c r="K180" s="2"/>
    </row>
    <row r="181" spans="1:11" ht="12.75">
      <c r="A181" s="356"/>
      <c r="B181" s="2"/>
      <c r="C181" s="2"/>
      <c r="D181" s="2"/>
      <c r="E181" s="2"/>
      <c r="F181" s="2"/>
      <c r="G181" s="2"/>
      <c r="H181" s="2"/>
      <c r="I181" s="2"/>
      <c r="J181" s="2"/>
      <c r="K181" s="2"/>
    </row>
    <row r="182" spans="1:11" ht="12.75">
      <c r="A182" s="356"/>
      <c r="B182" s="2"/>
      <c r="C182" s="2"/>
      <c r="D182" s="2"/>
      <c r="E182" s="2"/>
      <c r="F182" s="2"/>
      <c r="G182" s="2"/>
      <c r="H182" s="2"/>
      <c r="I182" s="2"/>
      <c r="J182" s="2"/>
      <c r="K182" s="2"/>
    </row>
    <row r="183" spans="1:11" ht="12.75">
      <c r="A183" s="356"/>
      <c r="B183" s="2"/>
      <c r="C183" s="2"/>
      <c r="D183" s="2"/>
      <c r="E183" s="2"/>
      <c r="F183" s="2"/>
      <c r="G183" s="2"/>
      <c r="H183" s="2"/>
      <c r="I183" s="2"/>
      <c r="J183" s="2"/>
      <c r="K183" s="2"/>
    </row>
    <row r="184" spans="1:11" ht="12.75">
      <c r="A184" s="356"/>
      <c r="B184" s="2"/>
      <c r="C184" s="2"/>
      <c r="D184" s="2"/>
      <c r="E184" s="2"/>
      <c r="F184" s="2"/>
      <c r="G184" s="2"/>
      <c r="H184" s="2"/>
      <c r="I184" s="2"/>
      <c r="J184" s="2"/>
      <c r="K184" s="2"/>
    </row>
    <row r="185" spans="1:11" ht="12.75">
      <c r="A185" s="356"/>
      <c r="B185" s="2"/>
      <c r="C185" s="2"/>
      <c r="D185" s="2"/>
      <c r="E185" s="2"/>
      <c r="F185" s="2"/>
      <c r="G185" s="2"/>
      <c r="H185" s="2"/>
      <c r="I185" s="2"/>
      <c r="J185" s="2"/>
      <c r="K185" s="2"/>
    </row>
    <row r="186" spans="1:11" ht="12.75">
      <c r="A186" s="356"/>
      <c r="B186" s="2"/>
      <c r="C186" s="2"/>
      <c r="D186" s="2"/>
      <c r="E186" s="2"/>
      <c r="F186" s="2"/>
      <c r="G186" s="2"/>
      <c r="H186" s="2"/>
      <c r="I186" s="2"/>
      <c r="J186" s="2"/>
      <c r="K186" s="2"/>
    </row>
    <row r="187" spans="1:11" ht="12.75">
      <c r="A187" s="356"/>
      <c r="B187" s="2"/>
      <c r="C187" s="2"/>
      <c r="D187" s="2"/>
      <c r="E187" s="2"/>
      <c r="F187" s="2"/>
      <c r="G187" s="2"/>
      <c r="H187" s="2"/>
      <c r="I187" s="2"/>
      <c r="J187" s="2"/>
      <c r="K187" s="2"/>
    </row>
    <row r="188" spans="1:11" ht="12.75">
      <c r="A188" s="356"/>
      <c r="B188" s="2"/>
      <c r="C188" s="2"/>
      <c r="D188" s="2"/>
      <c r="E188" s="2"/>
      <c r="F188" s="2"/>
      <c r="G188" s="2"/>
      <c r="H188" s="2"/>
      <c r="I188" s="2"/>
      <c r="J188" s="2"/>
      <c r="K188" s="2"/>
    </row>
    <row r="189" spans="1:11" ht="12.75">
      <c r="A189" s="356"/>
      <c r="B189" s="2"/>
      <c r="C189" s="2"/>
      <c r="D189" s="2"/>
      <c r="E189" s="2"/>
      <c r="F189" s="2"/>
      <c r="G189" s="2"/>
      <c r="H189" s="2"/>
      <c r="I189" s="2"/>
      <c r="J189" s="2"/>
      <c r="K189" s="2"/>
    </row>
    <row r="190" spans="1:11" ht="12.75">
      <c r="A190" s="356"/>
      <c r="B190" s="2"/>
      <c r="C190" s="2"/>
      <c r="D190" s="2"/>
      <c r="E190" s="2"/>
      <c r="F190" s="2"/>
      <c r="G190" s="2"/>
      <c r="H190" s="2"/>
      <c r="I190" s="2"/>
      <c r="J190" s="2"/>
      <c r="K190" s="2"/>
    </row>
    <row r="191" spans="1:11" ht="12.75">
      <c r="A191" s="356"/>
      <c r="B191" s="2"/>
      <c r="C191" s="2"/>
      <c r="D191" s="2"/>
      <c r="E191" s="2"/>
      <c r="F191" s="2"/>
      <c r="G191" s="2"/>
      <c r="H191" s="2"/>
      <c r="I191" s="2"/>
      <c r="J191" s="2"/>
      <c r="K191" s="2"/>
    </row>
    <row r="192" spans="1:11" ht="12.75">
      <c r="A192" s="356"/>
      <c r="B192" s="2"/>
      <c r="C192" s="2"/>
      <c r="D192" s="2"/>
      <c r="E192" s="2"/>
      <c r="F192" s="2"/>
      <c r="G192" s="2"/>
      <c r="H192" s="2"/>
      <c r="I192" s="2"/>
      <c r="J192" s="2"/>
      <c r="K192" s="2"/>
    </row>
    <row r="193" spans="1:11" ht="12.75">
      <c r="A193" s="356"/>
      <c r="B193" s="2"/>
      <c r="C193" s="2"/>
      <c r="D193" s="2"/>
      <c r="E193" s="2"/>
      <c r="F193" s="2"/>
      <c r="G193" s="2"/>
      <c r="H193" s="2"/>
      <c r="I193" s="2"/>
      <c r="J193" s="2"/>
      <c r="K193" s="2"/>
    </row>
    <row r="194" spans="1:11" ht="12.75">
      <c r="A194" s="356"/>
      <c r="B194" s="2"/>
      <c r="C194" s="2"/>
      <c r="D194" s="2"/>
      <c r="E194" s="2"/>
      <c r="F194" s="2"/>
      <c r="G194" s="2"/>
      <c r="H194" s="2"/>
      <c r="I194" s="2"/>
      <c r="J194" s="2"/>
      <c r="K194" s="2"/>
    </row>
    <row r="195" spans="1:11" ht="12.75">
      <c r="A195" s="356"/>
      <c r="B195" s="2"/>
      <c r="C195" s="2"/>
      <c r="D195" s="2"/>
      <c r="E195" s="2"/>
      <c r="F195" s="2"/>
      <c r="G195" s="2"/>
      <c r="H195" s="2"/>
      <c r="I195" s="2"/>
      <c r="J195" s="2"/>
      <c r="K195" s="2"/>
    </row>
    <row r="196" spans="1:11" ht="12.75">
      <c r="A196" s="356"/>
      <c r="B196" s="2"/>
      <c r="C196" s="2"/>
      <c r="D196" s="2"/>
      <c r="E196" s="2"/>
      <c r="F196" s="2"/>
      <c r="G196" s="2"/>
      <c r="H196" s="2"/>
      <c r="I196" s="2"/>
      <c r="J196" s="2"/>
      <c r="K196" s="2"/>
    </row>
    <row r="197" spans="1:11" ht="12.75">
      <c r="A197" s="356"/>
      <c r="B197" s="2"/>
      <c r="C197" s="2"/>
      <c r="D197" s="2"/>
      <c r="E197" s="2"/>
      <c r="F197" s="2"/>
      <c r="G197" s="2"/>
      <c r="H197" s="2"/>
      <c r="I197" s="2"/>
      <c r="J197" s="2"/>
      <c r="K197" s="2"/>
    </row>
    <row r="198" spans="1:11" ht="12.75">
      <c r="A198" s="356"/>
      <c r="B198" s="2"/>
      <c r="C198" s="2"/>
      <c r="D198" s="2"/>
      <c r="E198" s="2"/>
      <c r="F198" s="2"/>
      <c r="G198" s="2"/>
      <c r="H198" s="2"/>
      <c r="I198" s="2"/>
      <c r="J198" s="2"/>
      <c r="K198" s="2"/>
    </row>
    <row r="199" spans="1:11" ht="12.75">
      <c r="A199" s="356"/>
      <c r="B199" s="2"/>
      <c r="C199" s="2"/>
      <c r="D199" s="2"/>
      <c r="E199" s="2"/>
      <c r="F199" s="2"/>
      <c r="G199" s="2"/>
      <c r="H199" s="2"/>
      <c r="I199" s="2"/>
      <c r="J199" s="2"/>
      <c r="K199" s="2"/>
    </row>
    <row r="200" spans="1:11" ht="12.75">
      <c r="A200" s="356"/>
      <c r="B200" s="2"/>
      <c r="C200" s="2"/>
      <c r="D200" s="2"/>
      <c r="E200" s="2"/>
      <c r="F200" s="2"/>
      <c r="G200" s="2"/>
      <c r="H200" s="2"/>
      <c r="I200" s="2"/>
      <c r="J200" s="2"/>
      <c r="K200" s="2"/>
    </row>
    <row r="201" spans="1:11" ht="12.75">
      <c r="A201" s="356"/>
      <c r="B201" s="2"/>
      <c r="C201" s="2"/>
      <c r="D201" s="2"/>
      <c r="E201" s="2"/>
      <c r="F201" s="2"/>
      <c r="G201" s="2"/>
      <c r="H201" s="2"/>
      <c r="I201" s="2"/>
      <c r="J201" s="2"/>
      <c r="K201" s="2"/>
    </row>
    <row r="202" spans="1:11" ht="12.75">
      <c r="A202" s="356"/>
      <c r="B202" s="2"/>
      <c r="C202" s="2"/>
      <c r="D202" s="2"/>
      <c r="E202" s="2"/>
      <c r="F202" s="2"/>
      <c r="G202" s="2"/>
      <c r="H202" s="2"/>
      <c r="I202" s="2"/>
      <c r="J202" s="2"/>
      <c r="K202" s="2"/>
    </row>
    <row r="203" spans="1:11" ht="12.75">
      <c r="A203" s="356"/>
      <c r="B203" s="2"/>
      <c r="C203" s="2"/>
      <c r="D203" s="2"/>
      <c r="E203" s="2"/>
      <c r="F203" s="2"/>
      <c r="G203" s="2"/>
      <c r="H203" s="2"/>
      <c r="I203" s="2"/>
      <c r="J203" s="2"/>
      <c r="K203" s="2"/>
    </row>
    <row r="204" spans="1:11" ht="12.75">
      <c r="A204" s="356"/>
      <c r="B204" s="2"/>
      <c r="C204" s="2"/>
      <c r="D204" s="2"/>
      <c r="E204" s="2"/>
      <c r="F204" s="2"/>
      <c r="G204" s="2"/>
      <c r="H204" s="2"/>
      <c r="I204" s="2"/>
      <c r="J204" s="2"/>
      <c r="K204" s="2"/>
    </row>
    <row r="205" spans="1:11" ht="12.75">
      <c r="A205" s="356"/>
      <c r="B205" s="2"/>
      <c r="C205" s="2"/>
      <c r="D205" s="2"/>
      <c r="E205" s="2"/>
      <c r="F205" s="2"/>
      <c r="G205" s="2"/>
      <c r="H205" s="2"/>
      <c r="I205" s="2"/>
      <c r="J205" s="2"/>
      <c r="K205" s="2"/>
    </row>
    <row r="206" spans="1:11" ht="12.75">
      <c r="A206" s="356"/>
      <c r="B206" s="2"/>
      <c r="C206" s="2"/>
      <c r="D206" s="2"/>
      <c r="E206" s="2"/>
      <c r="F206" s="2"/>
      <c r="G206" s="2"/>
      <c r="H206" s="2"/>
      <c r="I206" s="2"/>
      <c r="J206" s="2"/>
      <c r="K206" s="2"/>
    </row>
    <row r="207" spans="1:11" ht="12.75">
      <c r="A207" s="356"/>
      <c r="B207" s="2"/>
      <c r="C207" s="2"/>
      <c r="D207" s="2"/>
      <c r="E207" s="2"/>
      <c r="F207" s="2"/>
      <c r="G207" s="2"/>
      <c r="H207" s="2"/>
      <c r="I207" s="2"/>
      <c r="J207" s="2"/>
      <c r="K207" s="2"/>
    </row>
    <row r="208" spans="1:11" ht="12.75">
      <c r="A208" s="356"/>
      <c r="B208" s="2"/>
      <c r="C208" s="2"/>
      <c r="D208" s="2"/>
      <c r="E208" s="2"/>
      <c r="F208" s="2"/>
      <c r="G208" s="2"/>
      <c r="H208" s="2"/>
      <c r="I208" s="2"/>
      <c r="J208" s="2"/>
      <c r="K208" s="2"/>
    </row>
    <row r="209" spans="1:11" ht="12.75">
      <c r="A209" s="356"/>
      <c r="B209" s="2"/>
      <c r="C209" s="2"/>
      <c r="D209" s="2"/>
      <c r="E209" s="2"/>
      <c r="F209" s="2"/>
      <c r="G209" s="2"/>
      <c r="H209" s="2"/>
      <c r="I209" s="2"/>
      <c r="J209" s="2"/>
      <c r="K209" s="2"/>
    </row>
    <row r="210" spans="1:11" ht="12.75">
      <c r="A210" s="356"/>
      <c r="B210" s="2"/>
      <c r="C210" s="2"/>
      <c r="D210" s="2"/>
      <c r="E210" s="2"/>
      <c r="F210" s="2"/>
      <c r="G210" s="2"/>
      <c r="H210" s="2"/>
      <c r="I210" s="2"/>
      <c r="J210" s="2"/>
      <c r="K210" s="2"/>
    </row>
    <row r="211" spans="1:11" ht="12.75">
      <c r="A211" s="356"/>
      <c r="B211" s="2"/>
      <c r="C211" s="2"/>
      <c r="D211" s="2"/>
      <c r="E211" s="2"/>
      <c r="F211" s="2"/>
      <c r="G211" s="2"/>
      <c r="H211" s="2"/>
      <c r="I211" s="2"/>
      <c r="J211" s="2"/>
      <c r="K211" s="2"/>
    </row>
    <row r="212" spans="1:11" ht="12.75">
      <c r="A212" s="356"/>
      <c r="B212" s="2"/>
      <c r="C212" s="2"/>
      <c r="D212" s="2"/>
      <c r="E212" s="2"/>
      <c r="F212" s="2"/>
      <c r="G212" s="2"/>
      <c r="H212" s="2"/>
      <c r="I212" s="2"/>
      <c r="J212" s="2"/>
      <c r="K212" s="2"/>
    </row>
    <row r="213" spans="1:11" ht="12.75">
      <c r="A213" s="356"/>
      <c r="B213" s="2"/>
      <c r="C213" s="2"/>
      <c r="D213" s="2"/>
      <c r="E213" s="2"/>
      <c r="F213" s="2"/>
      <c r="G213" s="2"/>
      <c r="H213" s="2"/>
      <c r="I213" s="2"/>
      <c r="J213" s="2"/>
      <c r="K213" s="2"/>
    </row>
    <row r="214" spans="1:11" ht="12.75">
      <c r="A214" s="356"/>
      <c r="B214" s="2"/>
      <c r="C214" s="2"/>
      <c r="D214" s="2"/>
      <c r="E214" s="2"/>
      <c r="F214" s="2"/>
      <c r="G214" s="2"/>
      <c r="H214" s="2"/>
      <c r="I214" s="2"/>
      <c r="J214" s="2"/>
      <c r="K214" s="2"/>
    </row>
    <row r="215" spans="1:11" ht="12.75">
      <c r="A215" s="356"/>
      <c r="B215" s="2"/>
      <c r="C215" s="2"/>
      <c r="D215" s="2"/>
      <c r="E215" s="2"/>
      <c r="F215" s="2"/>
      <c r="G215" s="2"/>
      <c r="H215" s="2"/>
      <c r="I215" s="2"/>
      <c r="J215" s="2"/>
      <c r="K215" s="2"/>
    </row>
    <row r="216" spans="1:11" ht="12.75">
      <c r="A216" s="356"/>
      <c r="B216" s="2"/>
      <c r="C216" s="2"/>
      <c r="D216" s="2"/>
      <c r="E216" s="2"/>
      <c r="F216" s="2"/>
      <c r="G216" s="2"/>
      <c r="H216" s="2"/>
      <c r="I216" s="2"/>
      <c r="J216" s="2"/>
      <c r="K216" s="2"/>
    </row>
    <row r="217" spans="1:11" ht="12.75">
      <c r="A217" s="356"/>
      <c r="B217" s="2"/>
      <c r="C217" s="2"/>
      <c r="D217" s="2"/>
      <c r="E217" s="2"/>
      <c r="F217" s="2"/>
      <c r="G217" s="2"/>
      <c r="H217" s="2"/>
      <c r="I217" s="2"/>
      <c r="J217" s="2"/>
      <c r="K217" s="2"/>
    </row>
    <row r="218" spans="1:11" ht="12.75">
      <c r="A218" s="356"/>
      <c r="B218" s="2"/>
      <c r="C218" s="2"/>
      <c r="D218" s="2"/>
      <c r="E218" s="2"/>
      <c r="F218" s="2"/>
      <c r="G218" s="2"/>
      <c r="H218" s="2"/>
      <c r="I218" s="2"/>
      <c r="J218" s="2"/>
      <c r="K218" s="2"/>
    </row>
    <row r="219" spans="1:11" ht="12.75">
      <c r="A219" s="356"/>
      <c r="B219" s="2"/>
      <c r="C219" s="2"/>
      <c r="D219" s="2"/>
      <c r="E219" s="2"/>
      <c r="F219" s="2"/>
      <c r="G219" s="2"/>
      <c r="H219" s="2"/>
      <c r="I219" s="2"/>
      <c r="J219" s="2"/>
      <c r="K219" s="2"/>
    </row>
    <row r="220" spans="1:11" ht="12.75">
      <c r="A220" s="356"/>
      <c r="B220" s="2"/>
      <c r="C220" s="2"/>
      <c r="D220" s="2"/>
      <c r="E220" s="2"/>
      <c r="F220" s="2"/>
      <c r="G220" s="2"/>
      <c r="H220" s="2"/>
      <c r="I220" s="2"/>
      <c r="J220" s="2"/>
      <c r="K220" s="2"/>
    </row>
    <row r="221" spans="1:11" ht="12.75">
      <c r="A221" s="356"/>
      <c r="B221" s="2"/>
      <c r="C221" s="2"/>
      <c r="D221" s="2"/>
      <c r="E221" s="2"/>
      <c r="F221" s="2"/>
      <c r="G221" s="2"/>
      <c r="H221" s="2"/>
      <c r="I221" s="2"/>
      <c r="J221" s="2"/>
      <c r="K221" s="2"/>
    </row>
    <row r="222" spans="1:11" ht="12.75">
      <c r="A222" s="356"/>
      <c r="B222" s="2"/>
      <c r="C222" s="2"/>
      <c r="D222" s="2"/>
      <c r="E222" s="2"/>
      <c r="F222" s="2"/>
      <c r="G222" s="2"/>
      <c r="H222" s="2"/>
      <c r="I222" s="2"/>
      <c r="J222" s="2"/>
      <c r="K222" s="2"/>
    </row>
    <row r="223" spans="1:11" ht="12.75">
      <c r="A223" s="356"/>
      <c r="B223" s="2"/>
      <c r="C223" s="2"/>
      <c r="D223" s="2"/>
      <c r="E223" s="2"/>
      <c r="F223" s="2"/>
      <c r="G223" s="2"/>
      <c r="H223" s="2"/>
      <c r="I223" s="2"/>
      <c r="J223" s="2"/>
      <c r="K223" s="2"/>
    </row>
    <row r="224" spans="1:11" ht="12.75">
      <c r="A224" s="356"/>
      <c r="B224" s="2"/>
      <c r="C224" s="2"/>
      <c r="D224" s="2"/>
      <c r="E224" s="2"/>
      <c r="F224" s="2"/>
      <c r="G224" s="2"/>
      <c r="H224" s="2"/>
      <c r="I224" s="2"/>
      <c r="J224" s="2"/>
      <c r="K224" s="2"/>
    </row>
    <row r="225" spans="1:11" ht="12.75">
      <c r="A225" s="356"/>
      <c r="B225" s="2"/>
      <c r="C225" s="2"/>
      <c r="D225" s="2"/>
      <c r="E225" s="2"/>
      <c r="F225" s="2"/>
      <c r="G225" s="2"/>
      <c r="H225" s="2"/>
      <c r="I225" s="2"/>
      <c r="J225" s="2"/>
      <c r="K225" s="2"/>
    </row>
    <row r="226" spans="1:11" ht="12.75">
      <c r="A226" s="356"/>
      <c r="B226" s="2"/>
      <c r="C226" s="2"/>
      <c r="D226" s="2"/>
      <c r="E226" s="2"/>
      <c r="F226" s="2"/>
      <c r="G226" s="2"/>
      <c r="H226" s="2"/>
      <c r="I226" s="2"/>
      <c r="J226" s="2"/>
      <c r="K226" s="2"/>
    </row>
    <row r="227" spans="1:11" ht="12.75">
      <c r="A227" s="356"/>
      <c r="B227" s="2"/>
      <c r="C227" s="2"/>
      <c r="D227" s="2"/>
      <c r="E227" s="2"/>
      <c r="F227" s="2"/>
      <c r="G227" s="2"/>
      <c r="H227" s="2"/>
      <c r="I227" s="2"/>
      <c r="J227" s="2"/>
      <c r="K227" s="2"/>
    </row>
    <row r="228" spans="1:11" ht="12.75">
      <c r="A228" s="356"/>
      <c r="B228" s="2"/>
      <c r="C228" s="2"/>
      <c r="D228" s="2"/>
      <c r="E228" s="2"/>
      <c r="F228" s="2"/>
      <c r="G228" s="2"/>
      <c r="H228" s="2"/>
      <c r="I228" s="2"/>
      <c r="J228" s="2"/>
      <c r="K228" s="2"/>
    </row>
    <row r="229" spans="1:11" ht="12.75">
      <c r="A229" s="356"/>
      <c r="B229" s="2"/>
      <c r="C229" s="2"/>
      <c r="D229" s="2"/>
      <c r="E229" s="2"/>
      <c r="F229" s="2"/>
      <c r="G229" s="2"/>
      <c r="H229" s="2"/>
      <c r="I229" s="2"/>
      <c r="J229" s="2"/>
      <c r="K229" s="2"/>
    </row>
    <row r="230" spans="1:11" ht="12.75">
      <c r="A230" s="356"/>
      <c r="B230" s="2"/>
      <c r="C230" s="2"/>
      <c r="D230" s="2"/>
      <c r="E230" s="2"/>
      <c r="F230" s="2"/>
      <c r="G230" s="2"/>
      <c r="H230" s="2"/>
      <c r="I230" s="2"/>
      <c r="J230" s="2"/>
      <c r="K230" s="2"/>
    </row>
    <row r="231" spans="1:11" ht="12.75">
      <c r="A231" s="356"/>
      <c r="B231" s="2"/>
      <c r="C231" s="2"/>
      <c r="D231" s="2"/>
      <c r="E231" s="2"/>
      <c r="F231" s="2"/>
      <c r="G231" s="2"/>
      <c r="H231" s="2"/>
      <c r="I231" s="2"/>
      <c r="J231" s="2"/>
      <c r="K231" s="2"/>
    </row>
    <row r="232" spans="1:11" ht="12.75">
      <c r="A232" s="356"/>
      <c r="B232" s="2"/>
      <c r="C232" s="2"/>
      <c r="D232" s="2"/>
      <c r="E232" s="2"/>
      <c r="F232" s="2"/>
      <c r="G232" s="2"/>
      <c r="H232" s="2"/>
      <c r="I232" s="2"/>
      <c r="J232" s="2"/>
      <c r="K232" s="2"/>
    </row>
    <row r="233" spans="1:11" ht="12.75">
      <c r="A233" s="356"/>
      <c r="B233" s="2"/>
      <c r="C233" s="2"/>
      <c r="D233" s="2"/>
      <c r="E233" s="2"/>
      <c r="F233" s="2"/>
      <c r="G233" s="2"/>
      <c r="H233" s="2"/>
      <c r="I233" s="2"/>
      <c r="J233" s="2"/>
      <c r="K233" s="2"/>
    </row>
    <row r="234" spans="1:11" ht="12.75">
      <c r="A234" s="356"/>
      <c r="B234" s="2"/>
      <c r="C234" s="2"/>
      <c r="D234" s="2"/>
      <c r="E234" s="2"/>
      <c r="F234" s="2"/>
      <c r="G234" s="2"/>
      <c r="H234" s="2"/>
      <c r="I234" s="2"/>
      <c r="J234" s="2"/>
      <c r="K234" s="2"/>
    </row>
    <row r="235" spans="1:11" ht="12.75">
      <c r="A235" s="356"/>
      <c r="B235" s="2"/>
      <c r="C235" s="2"/>
      <c r="D235" s="2"/>
      <c r="E235" s="2"/>
      <c r="F235" s="2"/>
      <c r="G235" s="2"/>
      <c r="H235" s="2"/>
      <c r="I235" s="2"/>
      <c r="J235" s="2"/>
      <c r="K235" s="2"/>
    </row>
    <row r="236" spans="1:11" ht="12.75">
      <c r="A236" s="356"/>
      <c r="B236" s="2"/>
      <c r="C236" s="2"/>
      <c r="D236" s="2"/>
      <c r="E236" s="2"/>
      <c r="F236" s="2"/>
      <c r="G236" s="2"/>
      <c r="H236" s="2"/>
      <c r="I236" s="2"/>
      <c r="J236" s="2"/>
      <c r="K236" s="2"/>
    </row>
    <row r="237" spans="1:11" ht="12.75">
      <c r="A237" s="356"/>
      <c r="B237" s="2"/>
      <c r="C237" s="2"/>
      <c r="D237" s="2"/>
      <c r="E237" s="2"/>
      <c r="F237" s="2"/>
      <c r="G237" s="2"/>
      <c r="H237" s="2"/>
      <c r="I237" s="2"/>
      <c r="J237" s="2"/>
      <c r="K237" s="2"/>
    </row>
    <row r="238" spans="1:11" ht="12.75">
      <c r="A238" s="356"/>
      <c r="B238" s="2"/>
      <c r="C238" s="2"/>
      <c r="D238" s="2"/>
      <c r="E238" s="2"/>
      <c r="F238" s="2"/>
      <c r="G238" s="2"/>
      <c r="H238" s="2"/>
      <c r="I238" s="2"/>
      <c r="J238" s="2"/>
      <c r="K238" s="2"/>
    </row>
    <row r="239" spans="1:11" ht="12.75">
      <c r="A239" s="356"/>
      <c r="B239" s="2"/>
      <c r="C239" s="2"/>
      <c r="D239" s="2"/>
      <c r="E239" s="2"/>
      <c r="F239" s="2"/>
      <c r="G239" s="2"/>
      <c r="H239" s="2"/>
      <c r="I239" s="2"/>
      <c r="J239" s="2"/>
      <c r="K239" s="2"/>
    </row>
    <row r="240" spans="1:11" ht="12.75">
      <c r="A240" s="356"/>
      <c r="B240" s="2"/>
      <c r="C240" s="2"/>
      <c r="D240" s="2"/>
      <c r="E240" s="2"/>
      <c r="F240" s="2"/>
      <c r="G240" s="2"/>
      <c r="H240" s="2"/>
      <c r="I240" s="2"/>
      <c r="J240" s="2"/>
      <c r="K240" s="2"/>
    </row>
    <row r="241" spans="1:11" ht="12.75">
      <c r="A241" s="356"/>
      <c r="B241" s="2"/>
      <c r="C241" s="2"/>
      <c r="D241" s="2"/>
      <c r="E241" s="2"/>
      <c r="F241" s="2"/>
      <c r="G241" s="2"/>
      <c r="H241" s="2"/>
      <c r="I241" s="2"/>
      <c r="J241" s="2"/>
      <c r="K241" s="2"/>
    </row>
    <row r="242" spans="1:11" ht="12.75">
      <c r="A242" s="356"/>
      <c r="B242" s="2"/>
      <c r="C242" s="2"/>
      <c r="D242" s="2"/>
      <c r="E242" s="2"/>
      <c r="F242" s="2"/>
      <c r="G242" s="2"/>
      <c r="H242" s="2"/>
      <c r="I242" s="2"/>
      <c r="J242" s="2"/>
      <c r="K242" s="2"/>
    </row>
    <row r="243" spans="1:11" ht="12.75">
      <c r="A243" s="356"/>
      <c r="B243" s="2"/>
      <c r="C243" s="2"/>
      <c r="D243" s="2"/>
      <c r="E243" s="2"/>
      <c r="F243" s="2"/>
      <c r="G243" s="2"/>
      <c r="H243" s="2"/>
      <c r="I243" s="2"/>
      <c r="J243" s="2"/>
      <c r="K243" s="2"/>
    </row>
    <row r="244" spans="1:11" ht="12.75">
      <c r="A244" s="356"/>
      <c r="B244" s="2"/>
      <c r="C244" s="2"/>
      <c r="D244" s="2"/>
      <c r="E244" s="2"/>
      <c r="F244" s="2"/>
      <c r="G244" s="2"/>
      <c r="H244" s="2"/>
      <c r="I244" s="2"/>
      <c r="J244" s="2"/>
      <c r="K244" s="2"/>
    </row>
    <row r="245" spans="1:11" ht="12.75">
      <c r="A245" s="356"/>
      <c r="B245" s="2"/>
      <c r="C245" s="2"/>
      <c r="D245" s="2"/>
      <c r="E245" s="2"/>
      <c r="F245" s="2"/>
      <c r="G245" s="2"/>
      <c r="H245" s="2"/>
      <c r="I245" s="2"/>
      <c r="J245" s="2"/>
      <c r="K245" s="2"/>
    </row>
    <row r="246" spans="1:11" ht="12.75">
      <c r="A246" s="356"/>
      <c r="B246" s="2"/>
      <c r="C246" s="2"/>
      <c r="D246" s="2"/>
      <c r="E246" s="2"/>
      <c r="F246" s="2"/>
      <c r="G246" s="2"/>
      <c r="H246" s="2"/>
      <c r="I246" s="2"/>
      <c r="J246" s="2"/>
      <c r="K246" s="2"/>
    </row>
    <row r="247" spans="1:11" ht="12.75">
      <c r="A247" s="356"/>
      <c r="B247" s="2"/>
      <c r="C247" s="2"/>
      <c r="D247" s="2"/>
      <c r="E247" s="2"/>
      <c r="F247" s="2"/>
      <c r="G247" s="2"/>
      <c r="H247" s="2"/>
      <c r="I247" s="2"/>
      <c r="J247" s="2"/>
      <c r="K247" s="2"/>
    </row>
    <row r="248" spans="1:11" ht="12.75">
      <c r="A248" s="356"/>
      <c r="B248" s="2"/>
      <c r="C248" s="2"/>
      <c r="D248" s="2"/>
      <c r="E248" s="2"/>
      <c r="F248" s="2"/>
      <c r="G248" s="2"/>
      <c r="H248" s="2"/>
      <c r="I248" s="2"/>
      <c r="J248" s="2"/>
      <c r="K248" s="2"/>
    </row>
    <row r="249" spans="1:11" ht="12.75">
      <c r="A249" s="356"/>
      <c r="B249" s="2"/>
      <c r="C249" s="2"/>
      <c r="D249" s="2"/>
      <c r="E249" s="2"/>
      <c r="F249" s="2"/>
      <c r="G249" s="2"/>
      <c r="H249" s="2"/>
      <c r="I249" s="2"/>
      <c r="J249" s="2"/>
      <c r="K249" s="2"/>
    </row>
    <row r="250" spans="1:11" ht="12.75">
      <c r="A250" s="356"/>
      <c r="B250" s="2"/>
      <c r="C250" s="2"/>
      <c r="D250" s="2"/>
      <c r="E250" s="2"/>
      <c r="F250" s="2"/>
      <c r="G250" s="2"/>
      <c r="H250" s="2"/>
      <c r="I250" s="2"/>
      <c r="J250" s="2"/>
      <c r="K250" s="2"/>
    </row>
    <row r="251" spans="1:11" ht="12.75">
      <c r="A251" s="356"/>
      <c r="B251" s="2"/>
      <c r="C251" s="2"/>
      <c r="D251" s="2"/>
      <c r="E251" s="2"/>
      <c r="F251" s="2"/>
      <c r="G251" s="2"/>
      <c r="H251" s="2"/>
      <c r="I251" s="2"/>
      <c r="J251" s="2"/>
      <c r="K251" s="2"/>
    </row>
    <row r="252" spans="1:11" ht="12.75">
      <c r="A252" s="356"/>
      <c r="B252" s="2"/>
      <c r="C252" s="2"/>
      <c r="D252" s="2"/>
      <c r="E252" s="2"/>
      <c r="F252" s="2"/>
      <c r="G252" s="2"/>
      <c r="H252" s="2"/>
      <c r="I252" s="2"/>
      <c r="J252" s="2"/>
      <c r="K252" s="2"/>
    </row>
    <row r="253" spans="1:11" ht="12.75">
      <c r="A253" s="356"/>
      <c r="B253" s="2"/>
      <c r="C253" s="2"/>
      <c r="D253" s="2"/>
      <c r="E253" s="2"/>
      <c r="F253" s="2"/>
      <c r="G253" s="2"/>
      <c r="H253" s="2"/>
      <c r="I253" s="2"/>
      <c r="J253" s="2"/>
      <c r="K253" s="2"/>
    </row>
    <row r="254" spans="1:11" ht="12.75">
      <c r="A254" s="356"/>
      <c r="B254" s="2"/>
      <c r="C254" s="2"/>
      <c r="D254" s="2"/>
      <c r="E254" s="2"/>
      <c r="F254" s="2"/>
      <c r="G254" s="2"/>
      <c r="H254" s="2"/>
      <c r="I254" s="2"/>
      <c r="J254" s="2"/>
      <c r="K254" s="2"/>
    </row>
    <row r="255" spans="1:11" ht="12.75">
      <c r="A255" s="356"/>
      <c r="B255" s="2"/>
      <c r="C255" s="2"/>
      <c r="D255" s="2"/>
      <c r="E255" s="2"/>
      <c r="F255" s="2"/>
      <c r="G255" s="2"/>
      <c r="H255" s="2"/>
      <c r="I255" s="2"/>
      <c r="J255" s="2"/>
      <c r="K255" s="2"/>
    </row>
    <row r="256" spans="1:11" ht="12.75">
      <c r="A256" s="356"/>
      <c r="B256" s="2"/>
      <c r="C256" s="2"/>
      <c r="D256" s="2"/>
      <c r="E256" s="2"/>
      <c r="F256" s="2"/>
      <c r="G256" s="2"/>
      <c r="H256" s="2"/>
      <c r="I256" s="2"/>
      <c r="J256" s="2"/>
      <c r="K256" s="2"/>
    </row>
    <row r="257" spans="1:11" ht="12.75">
      <c r="A257" s="356"/>
      <c r="B257" s="2"/>
      <c r="C257" s="2"/>
      <c r="D257" s="2"/>
      <c r="E257" s="2"/>
      <c r="F257" s="2"/>
      <c r="G257" s="2"/>
      <c r="H257" s="2"/>
      <c r="I257" s="2"/>
      <c r="J257" s="2"/>
      <c r="K257" s="2"/>
    </row>
    <row r="258" spans="1:11" ht="12.75">
      <c r="A258" s="356"/>
      <c r="B258" s="2"/>
      <c r="C258" s="2"/>
      <c r="D258" s="2"/>
      <c r="E258" s="2"/>
      <c r="F258" s="2"/>
      <c r="G258" s="2"/>
      <c r="H258" s="2"/>
      <c r="I258" s="2"/>
      <c r="J258" s="2"/>
      <c r="K258" s="2"/>
    </row>
    <row r="259" spans="1:11" ht="12.75">
      <c r="A259" s="356"/>
      <c r="B259" s="2"/>
      <c r="C259" s="2"/>
      <c r="D259" s="2"/>
      <c r="E259" s="2"/>
      <c r="F259" s="2"/>
      <c r="G259" s="2"/>
      <c r="H259" s="2"/>
      <c r="I259" s="2"/>
      <c r="J259" s="2"/>
      <c r="K259" s="2"/>
    </row>
    <row r="260" spans="1:11" ht="12.75">
      <c r="A260" s="356"/>
      <c r="B260" s="2"/>
      <c r="C260" s="2"/>
      <c r="D260" s="2"/>
      <c r="E260" s="2"/>
      <c r="F260" s="2"/>
      <c r="G260" s="2"/>
      <c r="H260" s="2"/>
      <c r="I260" s="2"/>
      <c r="J260" s="2"/>
      <c r="K260" s="2"/>
    </row>
    <row r="261" spans="1:11" ht="12.75">
      <c r="A261" s="356"/>
      <c r="B261" s="2"/>
      <c r="C261" s="2"/>
      <c r="D261" s="2"/>
      <c r="E261" s="2"/>
      <c r="F261" s="2"/>
      <c r="G261" s="2"/>
      <c r="H261" s="2"/>
      <c r="I261" s="2"/>
      <c r="J261" s="2"/>
      <c r="K261" s="2"/>
    </row>
    <row r="262" spans="1:11" ht="12.75">
      <c r="A262" s="356"/>
      <c r="B262" s="2"/>
      <c r="C262" s="2"/>
      <c r="D262" s="2"/>
      <c r="E262" s="2"/>
      <c r="F262" s="2"/>
      <c r="G262" s="2"/>
      <c r="H262" s="2"/>
      <c r="I262" s="2"/>
      <c r="J262" s="2"/>
      <c r="K262" s="2"/>
    </row>
    <row r="263" spans="1:11" ht="12.75">
      <c r="A263" s="356"/>
      <c r="B263" s="2"/>
      <c r="C263" s="2"/>
      <c r="D263" s="2"/>
      <c r="E263" s="2"/>
      <c r="F263" s="2"/>
      <c r="G263" s="2"/>
      <c r="H263" s="2"/>
      <c r="I263" s="2"/>
      <c r="J263" s="2"/>
      <c r="K263" s="2"/>
    </row>
    <row r="264" spans="1:11" ht="12.75">
      <c r="A264" s="356"/>
      <c r="B264" s="2"/>
      <c r="C264" s="2"/>
      <c r="D264" s="2"/>
      <c r="E264" s="2"/>
      <c r="F264" s="2"/>
      <c r="G264" s="2"/>
      <c r="H264" s="2"/>
      <c r="I264" s="2"/>
      <c r="J264" s="2"/>
      <c r="K264" s="2"/>
    </row>
    <row r="265" spans="1:11" ht="12.75">
      <c r="A265" s="356"/>
      <c r="B265" s="2"/>
      <c r="C265" s="2"/>
      <c r="D265" s="2"/>
      <c r="E265" s="2"/>
      <c r="F265" s="2"/>
      <c r="G265" s="2"/>
      <c r="H265" s="2"/>
      <c r="I265" s="2"/>
      <c r="J265" s="2"/>
      <c r="K265" s="2"/>
    </row>
    <row r="266" spans="1:11" ht="12.75">
      <c r="A266" s="356"/>
      <c r="B266" s="2"/>
      <c r="C266" s="2"/>
      <c r="D266" s="2"/>
      <c r="E266" s="2"/>
      <c r="F266" s="2"/>
      <c r="G266" s="2"/>
      <c r="H266" s="2"/>
      <c r="I266" s="2"/>
      <c r="J266" s="2"/>
      <c r="K266" s="2"/>
    </row>
    <row r="267" spans="1:11" ht="12.75">
      <c r="A267" s="356"/>
      <c r="B267" s="2"/>
      <c r="C267" s="2"/>
      <c r="D267" s="2"/>
      <c r="E267" s="2"/>
      <c r="F267" s="2"/>
      <c r="G267" s="2"/>
      <c r="H267" s="2"/>
      <c r="I267" s="2"/>
      <c r="J267" s="2"/>
      <c r="K267" s="2"/>
    </row>
    <row r="268" spans="1:11" ht="12.75">
      <c r="A268" s="356"/>
      <c r="B268" s="2"/>
      <c r="C268" s="2"/>
      <c r="D268" s="2"/>
      <c r="E268" s="2"/>
      <c r="F268" s="2"/>
      <c r="G268" s="2"/>
      <c r="H268" s="2"/>
      <c r="I268" s="2"/>
      <c r="J268" s="2"/>
      <c r="K268" s="2"/>
    </row>
    <row r="269" spans="1:11" ht="12.75">
      <c r="A269" s="356"/>
      <c r="B269" s="2"/>
      <c r="C269" s="2"/>
      <c r="D269" s="2"/>
      <c r="E269" s="2"/>
      <c r="F269" s="2"/>
      <c r="G269" s="2"/>
      <c r="H269" s="2"/>
      <c r="I269" s="2"/>
      <c r="J269" s="2"/>
      <c r="K269" s="2"/>
    </row>
    <row r="270" spans="1:11" ht="12.75">
      <c r="A270" s="356"/>
      <c r="B270" s="2"/>
      <c r="C270" s="2"/>
      <c r="D270" s="2"/>
      <c r="E270" s="2"/>
      <c r="F270" s="2"/>
      <c r="G270" s="2"/>
      <c r="H270" s="2"/>
      <c r="I270" s="2"/>
      <c r="J270" s="2"/>
      <c r="K270" s="2"/>
    </row>
    <row r="271" spans="1:11" ht="12.75">
      <c r="A271" s="356"/>
      <c r="B271" s="2"/>
      <c r="C271" s="2"/>
      <c r="D271" s="2"/>
      <c r="E271" s="2"/>
      <c r="F271" s="2"/>
      <c r="G271" s="2"/>
      <c r="H271" s="2"/>
      <c r="I271" s="2"/>
      <c r="J271" s="2"/>
      <c r="K271" s="2"/>
    </row>
    <row r="272" spans="1:11" ht="12.75">
      <c r="A272" s="356"/>
      <c r="B272" s="2"/>
      <c r="C272" s="2"/>
      <c r="D272" s="2"/>
      <c r="E272" s="2"/>
      <c r="F272" s="2"/>
      <c r="G272" s="2"/>
      <c r="H272" s="2"/>
      <c r="I272" s="2"/>
      <c r="J272" s="2"/>
      <c r="K272" s="2"/>
    </row>
    <row r="273" spans="1:11" ht="12.75">
      <c r="A273" s="356"/>
      <c r="B273" s="2"/>
      <c r="C273" s="2"/>
      <c r="D273" s="2"/>
      <c r="E273" s="2"/>
      <c r="F273" s="2"/>
      <c r="G273" s="2"/>
      <c r="H273" s="2"/>
      <c r="I273" s="2"/>
      <c r="J273" s="2"/>
      <c r="K273" s="2"/>
    </row>
    <row r="274" spans="1:11" ht="12.75">
      <c r="A274" s="356"/>
      <c r="B274" s="2"/>
      <c r="C274" s="2"/>
      <c r="D274" s="2"/>
      <c r="E274" s="2"/>
      <c r="F274" s="2"/>
      <c r="G274" s="2"/>
      <c r="H274" s="2"/>
      <c r="I274" s="2"/>
      <c r="J274" s="2"/>
      <c r="K274" s="2"/>
    </row>
    <row r="275" spans="1:11" ht="12.75">
      <c r="A275" s="356"/>
      <c r="B275" s="2"/>
      <c r="C275" s="2"/>
      <c r="D275" s="2"/>
      <c r="E275" s="2"/>
      <c r="F275" s="2"/>
      <c r="G275" s="2"/>
      <c r="H275" s="2"/>
      <c r="I275" s="2"/>
      <c r="J275" s="2"/>
      <c r="K275" s="2"/>
    </row>
    <row r="276" spans="1:11" ht="12.75">
      <c r="A276" s="356"/>
      <c r="B276" s="2"/>
      <c r="C276" s="2"/>
      <c r="D276" s="2"/>
      <c r="E276" s="2"/>
      <c r="F276" s="2"/>
      <c r="G276" s="2"/>
      <c r="H276" s="2"/>
      <c r="I276" s="2"/>
      <c r="J276" s="2"/>
      <c r="K276" s="2"/>
    </row>
    <row r="277" spans="1:11" ht="12.75">
      <c r="A277" s="356"/>
      <c r="B277" s="2"/>
      <c r="C277" s="2"/>
      <c r="D277" s="2"/>
      <c r="E277" s="2"/>
      <c r="F277" s="2"/>
      <c r="G277" s="2"/>
      <c r="H277" s="2"/>
      <c r="I277" s="2"/>
      <c r="J277" s="2"/>
      <c r="K277" s="2"/>
    </row>
    <row r="278" spans="1:11" ht="12.75">
      <c r="A278" s="356"/>
      <c r="B278" s="2"/>
      <c r="C278" s="2"/>
      <c r="D278" s="2"/>
      <c r="E278" s="2"/>
      <c r="F278" s="2"/>
      <c r="G278" s="2"/>
      <c r="H278" s="2"/>
      <c r="I278" s="2"/>
      <c r="J278" s="2"/>
      <c r="K278" s="2"/>
    </row>
    <row r="279" spans="1:11" ht="12.75">
      <c r="A279" s="356"/>
      <c r="B279" s="2"/>
      <c r="C279" s="2"/>
      <c r="D279" s="2"/>
      <c r="E279" s="2"/>
      <c r="F279" s="2"/>
      <c r="G279" s="2"/>
      <c r="H279" s="2"/>
      <c r="I279" s="2"/>
      <c r="J279" s="2"/>
      <c r="K279" s="2"/>
    </row>
    <row r="280" spans="1:11" ht="12.75">
      <c r="A280" s="356"/>
      <c r="B280" s="2"/>
      <c r="C280" s="2"/>
      <c r="D280" s="2"/>
      <c r="E280" s="2"/>
      <c r="F280" s="2"/>
      <c r="G280" s="2"/>
      <c r="H280" s="2"/>
      <c r="I280" s="2"/>
      <c r="J280" s="2"/>
      <c r="K280" s="2"/>
    </row>
    <row r="281" spans="1:11" ht="12.75">
      <c r="A281" s="356"/>
      <c r="B281" s="2"/>
      <c r="C281" s="2"/>
      <c r="D281" s="2"/>
      <c r="E281" s="2"/>
      <c r="F281" s="2"/>
      <c r="G281" s="2"/>
      <c r="H281" s="2"/>
      <c r="I281" s="2"/>
      <c r="J281" s="2"/>
      <c r="K281" s="2"/>
    </row>
    <row r="282" spans="1:11" ht="12.75">
      <c r="A282" s="356"/>
      <c r="B282" s="2"/>
      <c r="C282" s="2"/>
      <c r="D282" s="2"/>
      <c r="E282" s="2"/>
      <c r="F282" s="2"/>
      <c r="G282" s="2"/>
      <c r="H282" s="2"/>
      <c r="I282" s="2"/>
      <c r="J282" s="2"/>
      <c r="K282" s="2"/>
    </row>
    <row r="283" spans="1:11" ht="12.75">
      <c r="A283" s="356"/>
      <c r="B283" s="2"/>
      <c r="C283" s="2"/>
      <c r="D283" s="2"/>
      <c r="E283" s="2"/>
      <c r="F283" s="2"/>
      <c r="G283" s="2"/>
      <c r="H283" s="2"/>
      <c r="I283" s="2"/>
      <c r="J283" s="2"/>
      <c r="K283" s="2"/>
    </row>
    <row r="284" spans="1:11" ht="12.75">
      <c r="A284" s="356"/>
      <c r="B284" s="2"/>
      <c r="C284" s="2"/>
      <c r="D284" s="2"/>
      <c r="E284" s="2"/>
      <c r="F284" s="2"/>
      <c r="G284" s="2"/>
      <c r="H284" s="2"/>
      <c r="I284" s="2"/>
      <c r="J284" s="2"/>
      <c r="K284" s="2"/>
    </row>
    <row r="285" spans="1:11" ht="12.75">
      <c r="A285" s="356"/>
      <c r="B285" s="2"/>
      <c r="C285" s="2"/>
      <c r="D285" s="2"/>
      <c r="E285" s="2"/>
      <c r="F285" s="2"/>
      <c r="G285" s="2"/>
      <c r="H285" s="2"/>
      <c r="I285" s="2"/>
      <c r="J285" s="2"/>
      <c r="K285" s="2"/>
    </row>
    <row r="286" spans="1:11" ht="12.75">
      <c r="A286" s="356"/>
      <c r="B286" s="2"/>
      <c r="C286" s="2"/>
      <c r="D286" s="2"/>
      <c r="E286" s="2"/>
      <c r="F286" s="2"/>
      <c r="G286" s="2"/>
      <c r="H286" s="2"/>
      <c r="I286" s="2"/>
      <c r="J286" s="2"/>
      <c r="K286" s="2"/>
    </row>
    <row r="287" spans="1:11" ht="12.75">
      <c r="A287" s="356"/>
      <c r="B287" s="2"/>
      <c r="C287" s="2"/>
      <c r="D287" s="2"/>
      <c r="E287" s="2"/>
      <c r="F287" s="2"/>
      <c r="G287" s="2"/>
      <c r="H287" s="2"/>
      <c r="I287" s="2"/>
      <c r="J287" s="2"/>
      <c r="K287" s="2"/>
    </row>
    <row r="288" spans="1:11" ht="12.75">
      <c r="A288" s="356"/>
      <c r="B288" s="2"/>
      <c r="C288" s="2"/>
      <c r="D288" s="2"/>
      <c r="E288" s="2"/>
      <c r="F288" s="2"/>
      <c r="G288" s="2"/>
      <c r="H288" s="2"/>
      <c r="I288" s="2"/>
      <c r="J288" s="2"/>
      <c r="K288" s="2"/>
    </row>
    <row r="289" spans="1:11" ht="12.75">
      <c r="A289" s="356"/>
      <c r="B289" s="2"/>
      <c r="C289" s="2"/>
      <c r="D289" s="2"/>
      <c r="E289" s="2"/>
      <c r="F289" s="2"/>
      <c r="G289" s="2"/>
      <c r="H289" s="2"/>
      <c r="I289" s="2"/>
      <c r="J289" s="2"/>
      <c r="K289" s="2"/>
    </row>
    <row r="290" spans="1:11" ht="12.75">
      <c r="A290" s="356"/>
      <c r="B290" s="2"/>
      <c r="C290" s="2"/>
      <c r="D290" s="2"/>
      <c r="E290" s="2"/>
      <c r="F290" s="2"/>
      <c r="G290" s="2"/>
      <c r="H290" s="2"/>
      <c r="I290" s="2"/>
      <c r="J290" s="2"/>
      <c r="K290" s="2"/>
    </row>
    <row r="291" spans="1:11" ht="12.75">
      <c r="A291" s="356"/>
      <c r="B291" s="2"/>
      <c r="C291" s="2"/>
      <c r="D291" s="2"/>
      <c r="E291" s="2"/>
      <c r="F291" s="2"/>
      <c r="G291" s="2"/>
      <c r="H291" s="2"/>
      <c r="I291" s="2"/>
      <c r="J291" s="2"/>
      <c r="K291" s="2"/>
    </row>
    <row r="292" spans="1:11" ht="12.75">
      <c r="A292" s="356"/>
      <c r="B292" s="2"/>
      <c r="C292" s="2"/>
      <c r="D292" s="2"/>
      <c r="E292" s="2"/>
      <c r="F292" s="2"/>
      <c r="G292" s="2"/>
      <c r="H292" s="2"/>
      <c r="I292" s="2"/>
      <c r="J292" s="2"/>
      <c r="K292" s="2"/>
    </row>
    <row r="293" spans="1:11" ht="12.75">
      <c r="A293" s="356"/>
      <c r="B293" s="2"/>
      <c r="C293" s="2"/>
      <c r="D293" s="2"/>
      <c r="E293" s="2"/>
      <c r="F293" s="2"/>
      <c r="G293" s="2"/>
      <c r="H293" s="2"/>
      <c r="I293" s="2"/>
      <c r="J293" s="2"/>
      <c r="K293" s="2"/>
    </row>
    <row r="294" spans="1:11" ht="12.75">
      <c r="A294" s="356"/>
      <c r="B294" s="2"/>
      <c r="C294" s="2"/>
      <c r="D294" s="2"/>
      <c r="E294" s="2"/>
      <c r="F294" s="2"/>
      <c r="G294" s="2"/>
      <c r="H294" s="2"/>
      <c r="I294" s="2"/>
      <c r="J294" s="2"/>
      <c r="K294" s="2"/>
    </row>
    <row r="295" spans="1:11" ht="12.75">
      <c r="A295" s="356"/>
      <c r="B295" s="2"/>
      <c r="C295" s="2"/>
      <c r="D295" s="2"/>
      <c r="E295" s="2"/>
      <c r="F295" s="2"/>
      <c r="G295" s="2"/>
      <c r="H295" s="2"/>
      <c r="I295" s="2"/>
      <c r="J295" s="2"/>
      <c r="K295" s="2"/>
    </row>
    <row r="296" spans="1:11" ht="12.75">
      <c r="A296" s="356"/>
      <c r="B296" s="2"/>
      <c r="C296" s="2"/>
      <c r="D296" s="2"/>
      <c r="E296" s="2"/>
      <c r="F296" s="2"/>
      <c r="G296" s="2"/>
      <c r="H296" s="2"/>
      <c r="I296" s="2"/>
      <c r="J296" s="2"/>
      <c r="K296" s="2"/>
    </row>
    <row r="297" spans="1:11" ht="12.75">
      <c r="A297" s="356"/>
      <c r="B297" s="2"/>
      <c r="C297" s="2"/>
      <c r="D297" s="2"/>
      <c r="E297" s="2"/>
      <c r="F297" s="2"/>
      <c r="G297" s="2"/>
      <c r="H297" s="2"/>
      <c r="I297" s="2"/>
      <c r="J297" s="2"/>
      <c r="K297" s="2"/>
    </row>
    <row r="298" spans="1:11" ht="12.75">
      <c r="A298" s="356"/>
      <c r="B298" s="2"/>
      <c r="C298" s="2"/>
      <c r="D298" s="2"/>
      <c r="E298" s="2"/>
      <c r="F298" s="2"/>
      <c r="G298" s="2"/>
      <c r="H298" s="2"/>
      <c r="I298" s="2"/>
      <c r="J298" s="2"/>
      <c r="K298" s="2"/>
    </row>
    <row r="299" spans="1:11" ht="12.75">
      <c r="A299" s="356"/>
      <c r="B299" s="2"/>
      <c r="C299" s="2"/>
      <c r="D299" s="2"/>
      <c r="E299" s="2"/>
      <c r="F299" s="2"/>
      <c r="G299" s="2"/>
      <c r="H299" s="2"/>
      <c r="I299" s="2"/>
      <c r="J299" s="2"/>
      <c r="K299" s="2"/>
    </row>
    <row r="300" spans="1:11" ht="12.75">
      <c r="A300" s="356"/>
      <c r="B300" s="2"/>
      <c r="C300" s="2"/>
      <c r="D300" s="2"/>
      <c r="E300" s="2"/>
      <c r="F300" s="2"/>
      <c r="G300" s="2"/>
      <c r="H300" s="2"/>
      <c r="I300" s="2"/>
      <c r="J300" s="2"/>
      <c r="K300" s="2"/>
    </row>
    <row r="301" spans="1:11" ht="12.75">
      <c r="A301" s="356"/>
      <c r="B301" s="2"/>
      <c r="C301" s="2"/>
      <c r="D301" s="2"/>
      <c r="E301" s="2"/>
      <c r="F301" s="2"/>
      <c r="G301" s="2"/>
      <c r="H301" s="2"/>
      <c r="I301" s="2"/>
      <c r="J301" s="2"/>
      <c r="K301" s="2"/>
    </row>
    <row r="302" spans="1:11" ht="12.75">
      <c r="A302" s="356"/>
      <c r="B302" s="2"/>
      <c r="C302" s="2"/>
      <c r="D302" s="2"/>
      <c r="E302" s="2"/>
      <c r="F302" s="2"/>
      <c r="G302" s="2"/>
      <c r="H302" s="2"/>
      <c r="I302" s="2"/>
      <c r="J302" s="2"/>
      <c r="K302" s="2"/>
    </row>
    <row r="303" spans="1:11" ht="12.75">
      <c r="A303" s="356"/>
      <c r="B303" s="2"/>
      <c r="C303" s="2"/>
      <c r="D303" s="2"/>
      <c r="E303" s="2"/>
      <c r="F303" s="2"/>
      <c r="G303" s="2"/>
      <c r="H303" s="2"/>
      <c r="I303" s="2"/>
      <c r="J303" s="2"/>
      <c r="K303" s="2"/>
    </row>
    <row r="304" spans="1:11" ht="12.75">
      <c r="A304" s="356"/>
      <c r="B304" s="2"/>
      <c r="C304" s="2"/>
      <c r="D304" s="2"/>
      <c r="E304" s="2"/>
      <c r="F304" s="2"/>
      <c r="G304" s="2"/>
      <c r="H304" s="2"/>
      <c r="I304" s="2"/>
      <c r="J304" s="2"/>
      <c r="K304" s="2"/>
    </row>
    <row r="305" spans="1:11" ht="12.75">
      <c r="A305" s="356"/>
      <c r="B305" s="2"/>
      <c r="C305" s="2"/>
      <c r="D305" s="2"/>
      <c r="E305" s="2"/>
      <c r="F305" s="2"/>
      <c r="G305" s="2"/>
      <c r="H305" s="2"/>
      <c r="I305" s="2"/>
      <c r="J305" s="2"/>
      <c r="K305" s="2"/>
    </row>
    <row r="306" spans="1:11" ht="12.75">
      <c r="A306" s="356"/>
      <c r="B306" s="2"/>
      <c r="C306" s="2"/>
      <c r="D306" s="2"/>
      <c r="E306" s="2"/>
      <c r="F306" s="2"/>
      <c r="G306" s="2"/>
      <c r="H306" s="2"/>
      <c r="I306" s="2"/>
      <c r="J306" s="2"/>
      <c r="K306" s="2"/>
    </row>
    <row r="307" spans="1:11" ht="12.75">
      <c r="A307" s="356"/>
      <c r="B307" s="2"/>
      <c r="C307" s="2"/>
      <c r="D307" s="2"/>
      <c r="E307" s="2"/>
      <c r="F307" s="2"/>
      <c r="G307" s="2"/>
      <c r="H307" s="2"/>
      <c r="I307" s="2"/>
      <c r="J307" s="2"/>
      <c r="K307" s="2"/>
    </row>
    <row r="308" spans="1:11" ht="12.75">
      <c r="A308" s="356"/>
      <c r="B308" s="2"/>
      <c r="C308" s="2"/>
      <c r="D308" s="2"/>
      <c r="E308" s="2"/>
      <c r="F308" s="2"/>
      <c r="G308" s="2"/>
      <c r="H308" s="2"/>
      <c r="I308" s="2"/>
      <c r="J308" s="2"/>
      <c r="K308" s="2"/>
    </row>
    <row r="309" spans="1:11" ht="12.75">
      <c r="A309" s="356"/>
      <c r="B309" s="2"/>
      <c r="C309" s="2"/>
      <c r="D309" s="2"/>
      <c r="E309" s="2"/>
      <c r="F309" s="2"/>
      <c r="G309" s="2"/>
      <c r="H309" s="2"/>
      <c r="I309" s="2"/>
      <c r="J309" s="2"/>
      <c r="K309" s="2"/>
    </row>
    <row r="310" spans="1:11" ht="12.75">
      <c r="A310" s="356"/>
      <c r="B310" s="2"/>
      <c r="C310" s="2"/>
      <c r="D310" s="2"/>
      <c r="E310" s="2"/>
      <c r="F310" s="2"/>
      <c r="G310" s="2"/>
      <c r="H310" s="2"/>
      <c r="I310" s="2"/>
      <c r="J310" s="2"/>
      <c r="K310" s="2"/>
    </row>
    <row r="311" spans="1:11" ht="12.75">
      <c r="A311" s="356"/>
      <c r="B311" s="2"/>
      <c r="C311" s="2"/>
      <c r="D311" s="2"/>
      <c r="E311" s="2"/>
      <c r="F311" s="2"/>
      <c r="G311" s="2"/>
      <c r="H311" s="2"/>
      <c r="I311" s="2"/>
      <c r="J311" s="2"/>
      <c r="K311" s="2"/>
    </row>
    <row r="312" spans="1:11" ht="12.75">
      <c r="A312" s="356"/>
      <c r="B312" s="2"/>
      <c r="C312" s="2"/>
      <c r="D312" s="2"/>
      <c r="E312" s="2"/>
      <c r="F312" s="2"/>
      <c r="G312" s="2"/>
      <c r="H312" s="2"/>
      <c r="I312" s="2"/>
      <c r="J312" s="2"/>
      <c r="K312" s="2"/>
    </row>
    <row r="313" spans="1:11" ht="12.75">
      <c r="A313" s="356"/>
      <c r="B313" s="2"/>
      <c r="C313" s="2"/>
      <c r="D313" s="2"/>
      <c r="E313" s="2"/>
      <c r="F313" s="2"/>
      <c r="G313" s="2"/>
      <c r="H313" s="2"/>
      <c r="I313" s="2"/>
      <c r="J313" s="2"/>
      <c r="K313" s="2"/>
    </row>
    <row r="314" spans="1:11" ht="12.75">
      <c r="A314" s="356"/>
      <c r="B314" s="2"/>
      <c r="C314" s="2"/>
      <c r="D314" s="2"/>
      <c r="E314" s="2"/>
      <c r="F314" s="2"/>
      <c r="G314" s="2"/>
      <c r="H314" s="2"/>
      <c r="I314" s="2"/>
      <c r="J314" s="2"/>
      <c r="K314" s="2"/>
    </row>
    <row r="315" spans="1:11" ht="12.75">
      <c r="A315" s="356"/>
      <c r="B315" s="2"/>
      <c r="C315" s="2"/>
      <c r="D315" s="2"/>
      <c r="E315" s="2"/>
      <c r="F315" s="2"/>
      <c r="G315" s="2"/>
      <c r="H315" s="2"/>
      <c r="I315" s="2"/>
      <c r="J315" s="2"/>
      <c r="K315" s="2"/>
    </row>
    <row r="316" spans="1:11" ht="12.75">
      <c r="A316" s="356"/>
      <c r="B316" s="2"/>
      <c r="C316" s="2"/>
      <c r="D316" s="2"/>
      <c r="E316" s="2"/>
      <c r="F316" s="2"/>
      <c r="G316" s="2"/>
      <c r="H316" s="2"/>
      <c r="I316" s="2"/>
      <c r="J316" s="2"/>
      <c r="K316" s="2"/>
    </row>
    <row r="317" spans="1:11" ht="12.75">
      <c r="A317" s="356"/>
      <c r="B317" s="2"/>
      <c r="C317" s="2"/>
      <c r="D317" s="2"/>
      <c r="E317" s="2"/>
      <c r="F317" s="2"/>
      <c r="G317" s="2"/>
      <c r="H317" s="2"/>
      <c r="I317" s="2"/>
      <c r="J317" s="2"/>
      <c r="K317" s="2"/>
    </row>
    <row r="318" spans="1:11" ht="12.75">
      <c r="A318" s="356"/>
      <c r="B318" s="2"/>
      <c r="C318" s="2"/>
      <c r="D318" s="2"/>
      <c r="E318" s="2"/>
      <c r="F318" s="2"/>
      <c r="G318" s="2"/>
      <c r="H318" s="2"/>
      <c r="I318" s="2"/>
      <c r="J318" s="2"/>
      <c r="K318" s="2"/>
    </row>
    <row r="319" spans="1:11" ht="12.75">
      <c r="A319" s="356"/>
      <c r="B319" s="2"/>
      <c r="C319" s="2"/>
      <c r="D319" s="2"/>
      <c r="E319" s="2"/>
      <c r="F319" s="2"/>
      <c r="G319" s="2"/>
      <c r="H319" s="2"/>
      <c r="I319" s="2"/>
      <c r="J319" s="2"/>
      <c r="K319" s="2"/>
    </row>
    <row r="320" spans="1:11" ht="12.75">
      <c r="A320" s="356"/>
      <c r="B320" s="2"/>
      <c r="C320" s="2"/>
      <c r="D320" s="2"/>
      <c r="E320" s="2"/>
      <c r="F320" s="2"/>
      <c r="G320" s="2"/>
      <c r="H320" s="2"/>
      <c r="I320" s="2"/>
      <c r="J320" s="2"/>
      <c r="K320" s="2"/>
    </row>
    <row r="321" spans="1:11" ht="12.75">
      <c r="A321" s="356"/>
      <c r="B321" s="2"/>
      <c r="C321" s="2"/>
      <c r="D321" s="2"/>
      <c r="E321" s="2"/>
      <c r="F321" s="2"/>
      <c r="G321" s="2"/>
      <c r="H321" s="2"/>
      <c r="I321" s="2"/>
      <c r="J321" s="2"/>
      <c r="K321" s="2"/>
    </row>
    <row r="322" spans="1:11" ht="12.75">
      <c r="A322" s="356"/>
      <c r="B322" s="2"/>
      <c r="C322" s="2"/>
      <c r="D322" s="2"/>
      <c r="E322" s="2"/>
      <c r="F322" s="2"/>
      <c r="G322" s="2"/>
      <c r="H322" s="2"/>
      <c r="I322" s="2"/>
      <c r="J322" s="2"/>
      <c r="K322" s="2"/>
    </row>
    <row r="323" spans="1:11" ht="12.75">
      <c r="A323" s="356"/>
      <c r="B323" s="2"/>
      <c r="C323" s="2"/>
      <c r="D323" s="2"/>
      <c r="E323" s="2"/>
      <c r="F323" s="2"/>
      <c r="G323" s="2"/>
      <c r="H323" s="2"/>
      <c r="I323" s="2"/>
      <c r="J323" s="2"/>
      <c r="K323" s="2"/>
    </row>
    <row r="324" spans="1:11" ht="12.75">
      <c r="A324" s="356"/>
      <c r="B324" s="2"/>
      <c r="C324" s="2"/>
      <c r="D324" s="2"/>
      <c r="E324" s="2"/>
      <c r="F324" s="2"/>
      <c r="G324" s="2"/>
      <c r="H324" s="2"/>
      <c r="I324" s="2"/>
      <c r="J324" s="2"/>
      <c r="K324" s="2"/>
    </row>
    <row r="325" spans="1:11" ht="12.75">
      <c r="A325" s="356"/>
      <c r="B325" s="2"/>
      <c r="C325" s="2"/>
      <c r="D325" s="2"/>
      <c r="E325" s="2"/>
      <c r="F325" s="2"/>
      <c r="G325" s="2"/>
      <c r="H325" s="2"/>
      <c r="I325" s="2"/>
      <c r="J325" s="2"/>
      <c r="K325" s="2"/>
    </row>
    <row r="326" spans="1:11" ht="12.75">
      <c r="A326" s="356"/>
      <c r="B326" s="2"/>
      <c r="C326" s="2"/>
      <c r="D326" s="2"/>
      <c r="E326" s="2"/>
      <c r="F326" s="2"/>
      <c r="G326" s="2"/>
      <c r="H326" s="2"/>
      <c r="I326" s="2"/>
      <c r="J326" s="2"/>
      <c r="K326" s="2"/>
    </row>
    <row r="327" spans="1:11" ht="12.75">
      <c r="A327" s="356"/>
      <c r="B327" s="2"/>
      <c r="C327" s="2"/>
      <c r="D327" s="2"/>
      <c r="E327" s="2"/>
      <c r="F327" s="2"/>
      <c r="G327" s="2"/>
      <c r="H327" s="2"/>
      <c r="I327" s="2"/>
      <c r="J327" s="2"/>
      <c r="K327" s="2"/>
    </row>
    <row r="328" spans="1:11" ht="12.75">
      <c r="A328" s="356"/>
      <c r="B328" s="2"/>
      <c r="C328" s="2"/>
      <c r="D328" s="2"/>
      <c r="E328" s="2"/>
      <c r="F328" s="2"/>
      <c r="G328" s="2"/>
      <c r="H328" s="2"/>
      <c r="I328" s="2"/>
      <c r="J328" s="2"/>
      <c r="K328" s="2"/>
    </row>
    <row r="329" spans="1:11" ht="12.75">
      <c r="A329" s="356"/>
      <c r="B329" s="2"/>
      <c r="C329" s="2"/>
      <c r="D329" s="2"/>
      <c r="E329" s="2"/>
      <c r="F329" s="2"/>
      <c r="G329" s="2"/>
      <c r="H329" s="2"/>
      <c r="I329" s="2"/>
      <c r="J329" s="2"/>
      <c r="K329" s="2"/>
    </row>
    <row r="330" spans="1:11" ht="12.75">
      <c r="A330" s="356"/>
      <c r="B330" s="2"/>
      <c r="C330" s="2"/>
      <c r="D330" s="2"/>
      <c r="E330" s="2"/>
      <c r="F330" s="2"/>
      <c r="G330" s="2"/>
      <c r="H330" s="2"/>
      <c r="I330" s="2"/>
      <c r="J330" s="2"/>
      <c r="K330" s="2"/>
    </row>
    <row r="331" spans="1:11" ht="12.75">
      <c r="A331" s="356"/>
      <c r="B331" s="2"/>
      <c r="C331" s="2"/>
      <c r="D331" s="2"/>
      <c r="E331" s="2"/>
      <c r="F331" s="2"/>
      <c r="G331" s="2"/>
      <c r="H331" s="2"/>
      <c r="I331" s="2"/>
      <c r="J331" s="2"/>
      <c r="K331" s="2"/>
    </row>
    <row r="332" spans="1:11" ht="12.75">
      <c r="A332" s="356"/>
      <c r="B332" s="2"/>
      <c r="C332" s="2"/>
      <c r="D332" s="2"/>
      <c r="E332" s="2"/>
      <c r="F332" s="2"/>
      <c r="G332" s="2"/>
      <c r="H332" s="2"/>
      <c r="I332" s="2"/>
      <c r="J332" s="2"/>
      <c r="K332" s="2"/>
    </row>
    <row r="333" spans="1:11" ht="12.75">
      <c r="A333" s="356"/>
      <c r="B333" s="2"/>
      <c r="C333" s="2"/>
      <c r="D333" s="2"/>
      <c r="E333" s="2"/>
      <c r="F333" s="2"/>
      <c r="G333" s="2"/>
      <c r="H333" s="2"/>
      <c r="I333" s="2"/>
      <c r="J333" s="2"/>
      <c r="K333" s="2"/>
    </row>
    <row r="334" spans="1:11" ht="12.75">
      <c r="A334" s="356"/>
      <c r="B334" s="2"/>
      <c r="C334" s="2"/>
      <c r="D334" s="2"/>
      <c r="E334" s="2"/>
      <c r="F334" s="2"/>
      <c r="G334" s="2"/>
      <c r="H334" s="2"/>
      <c r="I334" s="2"/>
      <c r="J334" s="2"/>
      <c r="K334" s="2"/>
    </row>
    <row r="335" spans="1:11" ht="12.75">
      <c r="A335" s="356"/>
      <c r="B335" s="2"/>
      <c r="C335" s="2"/>
      <c r="D335" s="2"/>
      <c r="E335" s="2"/>
      <c r="F335" s="2"/>
      <c r="G335" s="2"/>
      <c r="H335" s="2"/>
      <c r="I335" s="2"/>
      <c r="J335" s="2"/>
      <c r="K335" s="2"/>
    </row>
    <row r="336" spans="1:11" ht="12.75">
      <c r="A336" s="356"/>
      <c r="B336" s="2"/>
      <c r="C336" s="2"/>
      <c r="D336" s="2"/>
      <c r="E336" s="2"/>
      <c r="F336" s="2"/>
      <c r="G336" s="2"/>
      <c r="H336" s="2"/>
      <c r="I336" s="2"/>
      <c r="J336" s="2"/>
      <c r="K336" s="2"/>
    </row>
    <row r="337" spans="1:11" ht="12.75">
      <c r="A337" s="356"/>
      <c r="B337" s="2"/>
      <c r="C337" s="2"/>
      <c r="D337" s="2"/>
      <c r="E337" s="2"/>
      <c r="F337" s="2"/>
      <c r="G337" s="2"/>
      <c r="H337" s="2"/>
      <c r="I337" s="2"/>
      <c r="J337" s="2"/>
      <c r="K337" s="2"/>
    </row>
    <row r="338" spans="1:11" ht="12.75">
      <c r="A338" s="356"/>
      <c r="B338" s="2"/>
      <c r="C338" s="2"/>
      <c r="D338" s="2"/>
      <c r="E338" s="2"/>
      <c r="F338" s="2"/>
      <c r="G338" s="2"/>
      <c r="H338" s="2"/>
      <c r="I338" s="2"/>
      <c r="J338" s="2"/>
      <c r="K338" s="2"/>
    </row>
    <row r="339" spans="1:11" ht="12.75">
      <c r="A339" s="356"/>
      <c r="B339" s="2"/>
      <c r="C339" s="2"/>
      <c r="D339" s="2"/>
      <c r="E339" s="2"/>
      <c r="F339" s="2"/>
      <c r="G339" s="2"/>
      <c r="H339" s="2"/>
      <c r="I339" s="2"/>
      <c r="J339" s="2"/>
      <c r="K339" s="2"/>
    </row>
    <row r="340" spans="1:11" ht="12.75">
      <c r="A340" s="356"/>
      <c r="B340" s="2"/>
      <c r="C340" s="2"/>
      <c r="D340" s="2"/>
      <c r="E340" s="2"/>
      <c r="F340" s="2"/>
      <c r="G340" s="2"/>
      <c r="H340" s="2"/>
      <c r="I340" s="2"/>
      <c r="J340" s="2"/>
      <c r="K340" s="2"/>
    </row>
    <row r="341" spans="1:11" ht="12.75">
      <c r="A341" s="356"/>
      <c r="B341" s="2"/>
      <c r="C341" s="2"/>
      <c r="D341" s="2"/>
      <c r="E341" s="2"/>
      <c r="F341" s="2"/>
      <c r="G341" s="2"/>
      <c r="H341" s="2"/>
      <c r="I341" s="2"/>
      <c r="J341" s="2"/>
      <c r="K341" s="2"/>
    </row>
    <row r="342" spans="1:11" ht="12.75">
      <c r="A342" s="356"/>
      <c r="B342" s="2"/>
      <c r="C342" s="2"/>
      <c r="D342" s="2"/>
      <c r="E342" s="2"/>
      <c r="F342" s="2"/>
      <c r="G342" s="2"/>
      <c r="H342" s="2"/>
      <c r="I342" s="2"/>
      <c r="J342" s="2"/>
      <c r="K342" s="2"/>
    </row>
    <row r="343" spans="1:11" ht="12.75">
      <c r="A343" s="356"/>
      <c r="B343" s="2"/>
      <c r="C343" s="2"/>
      <c r="D343" s="2"/>
      <c r="E343" s="2"/>
      <c r="F343" s="2"/>
      <c r="G343" s="2"/>
      <c r="H343" s="2"/>
      <c r="I343" s="2"/>
      <c r="J343" s="2"/>
      <c r="K343" s="2"/>
    </row>
    <row r="344" spans="1:11" ht="12.75">
      <c r="A344" s="356"/>
      <c r="B344" s="2"/>
      <c r="C344" s="2"/>
      <c r="D344" s="2"/>
      <c r="E344" s="2"/>
      <c r="F344" s="2"/>
      <c r="G344" s="2"/>
      <c r="H344" s="2"/>
      <c r="I344" s="2"/>
      <c r="J344" s="2"/>
      <c r="K344" s="2"/>
    </row>
    <row r="345" spans="1:11" ht="12.75">
      <c r="A345" s="356"/>
      <c r="B345" s="2"/>
      <c r="C345" s="2"/>
      <c r="D345" s="2"/>
      <c r="E345" s="2"/>
      <c r="F345" s="2"/>
      <c r="G345" s="2"/>
      <c r="H345" s="2"/>
      <c r="I345" s="2"/>
      <c r="J345" s="2"/>
      <c r="K345" s="2"/>
    </row>
    <row r="346" spans="1:11" ht="12.75">
      <c r="A346" s="356"/>
      <c r="B346" s="2"/>
      <c r="C346" s="2"/>
      <c r="D346" s="2"/>
      <c r="E346" s="2"/>
      <c r="F346" s="2"/>
      <c r="G346" s="2"/>
      <c r="H346" s="2"/>
      <c r="I346" s="2"/>
      <c r="J346" s="2"/>
      <c r="K346" s="2"/>
    </row>
    <row r="347" spans="1:11" ht="12.75">
      <c r="A347" s="356"/>
      <c r="B347" s="2"/>
      <c r="C347" s="2"/>
      <c r="D347" s="2"/>
      <c r="E347" s="2"/>
      <c r="F347" s="2"/>
      <c r="G347" s="2"/>
      <c r="H347" s="2"/>
      <c r="I347" s="2"/>
      <c r="J347" s="2"/>
      <c r="K347" s="2"/>
    </row>
    <row r="348" spans="1:11" ht="12.75">
      <c r="A348" s="356"/>
      <c r="B348" s="2"/>
      <c r="C348" s="2"/>
      <c r="D348" s="2"/>
      <c r="E348" s="2"/>
      <c r="F348" s="2"/>
      <c r="G348" s="2"/>
      <c r="H348" s="2"/>
      <c r="I348" s="2"/>
      <c r="J348" s="2"/>
      <c r="K348" s="2"/>
    </row>
    <row r="349" spans="1:11" ht="12.75">
      <c r="A349" s="356"/>
      <c r="B349" s="2"/>
      <c r="C349" s="2"/>
      <c r="D349" s="2"/>
      <c r="E349" s="2"/>
      <c r="F349" s="2"/>
      <c r="G349" s="2"/>
      <c r="H349" s="2"/>
      <c r="I349" s="2"/>
      <c r="J349" s="2"/>
      <c r="K349" s="2"/>
    </row>
    <row r="350" spans="1:11" ht="12.75">
      <c r="A350" s="356"/>
      <c r="B350" s="2"/>
      <c r="C350" s="2"/>
      <c r="D350" s="2"/>
      <c r="E350" s="2"/>
      <c r="F350" s="2"/>
      <c r="G350" s="2"/>
      <c r="H350" s="2"/>
      <c r="I350" s="2"/>
      <c r="J350" s="2"/>
      <c r="K350" s="2"/>
    </row>
    <row r="351" spans="1:11" ht="12.75">
      <c r="A351" s="356"/>
      <c r="B351" s="2"/>
      <c r="C351" s="2"/>
      <c r="D351" s="2"/>
      <c r="E351" s="2"/>
      <c r="F351" s="2"/>
      <c r="G351" s="2"/>
      <c r="H351" s="2"/>
      <c r="I351" s="2"/>
      <c r="J351" s="2"/>
      <c r="K351" s="2"/>
    </row>
    <row r="352" spans="1:11" ht="12.75">
      <c r="A352" s="356"/>
      <c r="B352" s="2"/>
      <c r="C352" s="2"/>
      <c r="D352" s="2"/>
      <c r="E352" s="2"/>
      <c r="F352" s="2"/>
      <c r="G352" s="2"/>
      <c r="H352" s="2"/>
      <c r="I352" s="2"/>
      <c r="J352" s="2"/>
      <c r="K352" s="2"/>
    </row>
    <row r="353" spans="1:11" ht="12.75">
      <c r="A353" s="356"/>
      <c r="B353" s="2"/>
      <c r="C353" s="2"/>
      <c r="D353" s="2"/>
      <c r="E353" s="2"/>
      <c r="F353" s="2"/>
      <c r="G353" s="2"/>
      <c r="H353" s="2"/>
      <c r="I353" s="2"/>
      <c r="J353" s="2"/>
      <c r="K353" s="2"/>
    </row>
    <row r="354" spans="1:11" ht="12.75">
      <c r="A354" s="356"/>
      <c r="B354" s="2"/>
      <c r="C354" s="2"/>
      <c r="D354" s="2"/>
      <c r="E354" s="2"/>
      <c r="F354" s="2"/>
      <c r="G354" s="2"/>
      <c r="H354" s="2"/>
      <c r="I354" s="2"/>
      <c r="J354" s="2"/>
      <c r="K354" s="2"/>
    </row>
    <row r="355" spans="1:11" ht="12.75">
      <c r="A355" s="356"/>
      <c r="B355" s="2"/>
      <c r="C355" s="2"/>
      <c r="D355" s="2"/>
      <c r="E355" s="2"/>
      <c r="F355" s="2"/>
      <c r="G355" s="2"/>
      <c r="H355" s="2"/>
      <c r="I355" s="2"/>
      <c r="J355" s="2"/>
      <c r="K355" s="2"/>
    </row>
    <row r="356" spans="1:11" ht="12.75">
      <c r="A356" s="356"/>
      <c r="B356" s="2"/>
      <c r="C356" s="2"/>
      <c r="D356" s="2"/>
      <c r="E356" s="2"/>
      <c r="F356" s="2"/>
      <c r="G356" s="2"/>
      <c r="H356" s="2"/>
      <c r="I356" s="2"/>
      <c r="J356" s="2"/>
      <c r="K356" s="2"/>
    </row>
    <row r="357" spans="1:11" ht="12.75">
      <c r="A357" s="356"/>
      <c r="B357" s="2"/>
      <c r="C357" s="2"/>
      <c r="D357" s="2"/>
      <c r="E357" s="2"/>
      <c r="F357" s="2"/>
      <c r="G357" s="2"/>
      <c r="H357" s="2"/>
      <c r="I357" s="2"/>
      <c r="J357" s="2"/>
      <c r="K357" s="2"/>
    </row>
    <row r="358" spans="1:11" ht="12.75">
      <c r="A358" s="356"/>
      <c r="B358" s="2"/>
      <c r="C358" s="2"/>
      <c r="D358" s="2"/>
      <c r="E358" s="2"/>
      <c r="F358" s="2"/>
      <c r="G358" s="2"/>
      <c r="H358" s="2"/>
      <c r="I358" s="2"/>
      <c r="J358" s="2"/>
      <c r="K358" s="2"/>
    </row>
    <row r="359" spans="1:11" ht="12.75">
      <c r="A359" s="356"/>
      <c r="B359" s="2"/>
      <c r="C359" s="2"/>
      <c r="D359" s="2"/>
      <c r="E359" s="2"/>
      <c r="F359" s="2"/>
      <c r="G359" s="2"/>
      <c r="H359" s="2"/>
      <c r="I359" s="2"/>
      <c r="J359" s="2"/>
      <c r="K359" s="2"/>
    </row>
    <row r="360" spans="1:11" ht="12.75">
      <c r="A360" s="356"/>
      <c r="B360" s="2"/>
      <c r="C360" s="2"/>
      <c r="D360" s="2"/>
      <c r="E360" s="2"/>
      <c r="F360" s="2"/>
      <c r="G360" s="2"/>
      <c r="H360" s="2"/>
      <c r="I360" s="2"/>
      <c r="J360" s="2"/>
      <c r="K360" s="2"/>
    </row>
    <row r="361" spans="1:11" ht="12.75">
      <c r="A361" s="356"/>
      <c r="B361" s="2"/>
      <c r="C361" s="2"/>
      <c r="D361" s="2"/>
      <c r="E361" s="2"/>
      <c r="F361" s="2"/>
      <c r="G361" s="2"/>
      <c r="H361" s="2"/>
      <c r="I361" s="2"/>
      <c r="J361" s="2"/>
      <c r="K361" s="2"/>
    </row>
    <row r="362" spans="1:11" ht="12.75">
      <c r="A362" s="356"/>
      <c r="B362" s="2"/>
      <c r="C362" s="2"/>
      <c r="D362" s="2"/>
      <c r="E362" s="2"/>
      <c r="F362" s="2"/>
      <c r="G362" s="2"/>
      <c r="H362" s="2"/>
      <c r="I362" s="2"/>
      <c r="J362" s="2"/>
      <c r="K362" s="2"/>
    </row>
    <row r="363" spans="1:11" ht="12.75">
      <c r="A363" s="356"/>
      <c r="B363" s="2"/>
      <c r="C363" s="2"/>
      <c r="D363" s="2"/>
      <c r="E363" s="2"/>
      <c r="F363" s="2"/>
      <c r="G363" s="2"/>
      <c r="H363" s="2"/>
      <c r="I363" s="2"/>
      <c r="J363" s="2"/>
      <c r="K363" s="2"/>
    </row>
    <row r="364" spans="1:11" ht="12.75">
      <c r="A364" s="356"/>
      <c r="B364" s="2"/>
      <c r="C364" s="2"/>
      <c r="D364" s="2"/>
      <c r="E364" s="2"/>
      <c r="F364" s="2"/>
      <c r="G364" s="2"/>
      <c r="H364" s="2"/>
      <c r="I364" s="2"/>
      <c r="J364" s="2"/>
      <c r="K364" s="2"/>
    </row>
    <row r="365" spans="1:11" ht="12.75">
      <c r="A365" s="356"/>
      <c r="B365" s="2"/>
      <c r="C365" s="2"/>
      <c r="D365" s="2"/>
      <c r="E365" s="2"/>
      <c r="F365" s="2"/>
      <c r="G365" s="2"/>
      <c r="H365" s="2"/>
      <c r="I365" s="2"/>
      <c r="J365" s="2"/>
      <c r="K365" s="2"/>
    </row>
    <row r="366" spans="1:11" ht="12.75">
      <c r="A366" s="356"/>
      <c r="B366" s="2"/>
      <c r="C366" s="2"/>
      <c r="D366" s="2"/>
      <c r="E366" s="2"/>
      <c r="F366" s="2"/>
      <c r="G366" s="2"/>
      <c r="H366" s="2"/>
      <c r="I366" s="2"/>
      <c r="J366" s="2"/>
      <c r="K366" s="2"/>
    </row>
    <row r="367" spans="1:11" ht="12.75">
      <c r="A367" s="356"/>
      <c r="B367" s="2"/>
      <c r="C367" s="2"/>
      <c r="D367" s="2"/>
      <c r="E367" s="2"/>
      <c r="F367" s="2"/>
      <c r="G367" s="2"/>
      <c r="H367" s="2"/>
      <c r="I367" s="2"/>
      <c r="J367" s="2"/>
      <c r="K367" s="2"/>
    </row>
    <row r="368" spans="1:11" ht="12.75">
      <c r="A368" s="356"/>
      <c r="B368" s="2"/>
      <c r="C368" s="2"/>
      <c r="D368" s="2"/>
      <c r="E368" s="2"/>
      <c r="F368" s="2"/>
      <c r="G368" s="2"/>
      <c r="H368" s="2"/>
      <c r="I368" s="2"/>
      <c r="J368" s="2"/>
      <c r="K368" s="2"/>
    </row>
    <row r="369" spans="1:11" ht="12.75">
      <c r="A369" s="356"/>
      <c r="B369" s="2"/>
      <c r="C369" s="2"/>
      <c r="D369" s="2"/>
      <c r="E369" s="2"/>
      <c r="F369" s="2"/>
      <c r="G369" s="2"/>
      <c r="H369" s="2"/>
      <c r="I369" s="2"/>
      <c r="J369" s="2"/>
      <c r="K369" s="2"/>
    </row>
    <row r="370" spans="1:11" ht="12.75">
      <c r="A370" s="356"/>
      <c r="B370" s="2"/>
      <c r="C370" s="2"/>
      <c r="D370" s="2"/>
      <c r="E370" s="2"/>
      <c r="F370" s="2"/>
      <c r="G370" s="2"/>
      <c r="H370" s="2"/>
      <c r="I370" s="2"/>
      <c r="J370" s="2"/>
      <c r="K370" s="2"/>
    </row>
    <row r="371" spans="1:11" ht="12.75">
      <c r="A371" s="356"/>
      <c r="B371" s="2"/>
      <c r="C371" s="2"/>
      <c r="D371" s="2"/>
      <c r="E371" s="2"/>
      <c r="F371" s="2"/>
      <c r="G371" s="2"/>
      <c r="H371" s="2"/>
      <c r="I371" s="2"/>
      <c r="J371" s="2"/>
      <c r="K371" s="2"/>
    </row>
    <row r="372" spans="1:11" ht="12.75">
      <c r="A372" s="356"/>
      <c r="B372" s="2"/>
      <c r="C372" s="2"/>
      <c r="D372" s="2"/>
      <c r="E372" s="2"/>
      <c r="F372" s="2"/>
      <c r="G372" s="2"/>
      <c r="H372" s="2"/>
      <c r="I372" s="2"/>
      <c r="J372" s="2"/>
      <c r="K372" s="2"/>
    </row>
    <row r="373" spans="1:11" ht="12.75">
      <c r="A373" s="356"/>
      <c r="B373" s="2"/>
      <c r="C373" s="2"/>
      <c r="D373" s="2"/>
      <c r="E373" s="2"/>
      <c r="F373" s="2"/>
      <c r="G373" s="2"/>
      <c r="H373" s="2"/>
      <c r="I373" s="2"/>
      <c r="J373" s="2"/>
      <c r="K373" s="2"/>
    </row>
    <row r="374" spans="1:11" ht="12.75">
      <c r="A374" s="356"/>
      <c r="B374" s="2"/>
      <c r="C374" s="2"/>
      <c r="D374" s="2"/>
      <c r="E374" s="2"/>
      <c r="F374" s="2"/>
      <c r="G374" s="2"/>
      <c r="H374" s="2"/>
      <c r="I374" s="2"/>
      <c r="J374" s="2"/>
      <c r="K374" s="2"/>
    </row>
    <row r="375" spans="1:11" ht="12.75">
      <c r="A375" s="356"/>
      <c r="B375" s="2"/>
      <c r="C375" s="2"/>
      <c r="D375" s="2"/>
      <c r="E375" s="2"/>
      <c r="F375" s="2"/>
      <c r="G375" s="2"/>
      <c r="H375" s="2"/>
      <c r="I375" s="2"/>
      <c r="J375" s="2"/>
      <c r="K375" s="2"/>
    </row>
    <row r="376" spans="1:11" ht="12.75">
      <c r="A376" s="356"/>
      <c r="B376" s="2"/>
      <c r="C376" s="2"/>
      <c r="D376" s="2"/>
      <c r="E376" s="2"/>
      <c r="F376" s="2"/>
      <c r="G376" s="2"/>
      <c r="H376" s="2"/>
      <c r="I376" s="2"/>
      <c r="J376" s="2"/>
      <c r="K376" s="2"/>
    </row>
    <row r="377" spans="1:11" ht="12.75">
      <c r="A377" s="356"/>
      <c r="B377" s="2"/>
      <c r="C377" s="2"/>
      <c r="D377" s="2"/>
      <c r="E377" s="2"/>
      <c r="F377" s="2"/>
      <c r="G377" s="2"/>
      <c r="H377" s="2"/>
      <c r="I377" s="2"/>
      <c r="J377" s="2"/>
      <c r="K377" s="2"/>
    </row>
    <row r="378" spans="1:11" ht="12.75">
      <c r="A378" s="356"/>
      <c r="B378" s="2"/>
      <c r="C378" s="2"/>
      <c r="D378" s="2"/>
      <c r="E378" s="2"/>
      <c r="F378" s="2"/>
      <c r="G378" s="2"/>
      <c r="H378" s="2"/>
      <c r="I378" s="2"/>
      <c r="J378" s="2"/>
      <c r="K378" s="2"/>
    </row>
    <row r="379" spans="1:11" ht="12.75">
      <c r="A379" s="356"/>
      <c r="B379" s="2"/>
      <c r="C379" s="2"/>
      <c r="D379" s="2"/>
      <c r="E379" s="2"/>
      <c r="F379" s="2"/>
      <c r="G379" s="2"/>
      <c r="H379" s="2"/>
      <c r="I379" s="2"/>
      <c r="J379" s="2"/>
      <c r="K379" s="2"/>
    </row>
    <row r="380" spans="1:11" ht="12.75">
      <c r="A380" s="356"/>
      <c r="B380" s="2"/>
      <c r="C380" s="2"/>
      <c r="D380" s="2"/>
      <c r="E380" s="2"/>
      <c r="F380" s="2"/>
      <c r="G380" s="2"/>
      <c r="H380" s="2"/>
      <c r="I380" s="2"/>
      <c r="J380" s="2"/>
      <c r="K380" s="2"/>
    </row>
    <row r="381" spans="1:11" ht="12.75">
      <c r="A381" s="356"/>
      <c r="B381" s="2"/>
      <c r="C381" s="2"/>
      <c r="D381" s="2"/>
      <c r="E381" s="2"/>
      <c r="F381" s="2"/>
      <c r="G381" s="2"/>
      <c r="H381" s="2"/>
      <c r="I381" s="2"/>
      <c r="J381" s="2"/>
      <c r="K381" s="2"/>
    </row>
    <row r="382" spans="1:11" ht="12.75">
      <c r="A382" s="356"/>
      <c r="B382" s="2"/>
      <c r="C382" s="2"/>
      <c r="D382" s="2"/>
      <c r="E382" s="2"/>
      <c r="F382" s="2"/>
      <c r="G382" s="2"/>
      <c r="H382" s="2"/>
      <c r="I382" s="2"/>
      <c r="J382" s="2"/>
      <c r="K382" s="2"/>
    </row>
    <row r="383" spans="1:11" ht="12.75">
      <c r="A383" s="356"/>
      <c r="B383" s="2"/>
      <c r="C383" s="2"/>
      <c r="D383" s="2"/>
      <c r="E383" s="2"/>
      <c r="F383" s="2"/>
      <c r="G383" s="2"/>
      <c r="H383" s="2"/>
      <c r="I383" s="2"/>
      <c r="J383" s="2"/>
      <c r="K383" s="2"/>
    </row>
    <row r="384" spans="1:11" ht="12.75">
      <c r="A384" s="356"/>
      <c r="B384" s="2"/>
      <c r="C384" s="2"/>
      <c r="D384" s="2"/>
      <c r="E384" s="2"/>
      <c r="F384" s="2"/>
      <c r="G384" s="2"/>
      <c r="H384" s="2"/>
      <c r="I384" s="2"/>
      <c r="J384" s="2"/>
      <c r="K384" s="2"/>
    </row>
    <row r="385" spans="1:11" ht="12.75">
      <c r="A385" s="356"/>
      <c r="B385" s="2"/>
      <c r="C385" s="2"/>
      <c r="D385" s="2"/>
      <c r="E385" s="2"/>
      <c r="F385" s="2"/>
      <c r="G385" s="2"/>
      <c r="H385" s="2"/>
      <c r="I385" s="2"/>
      <c r="J385" s="2"/>
      <c r="K385" s="2"/>
    </row>
    <row r="386" spans="1:11" ht="12.75">
      <c r="A386" s="356"/>
      <c r="B386" s="2"/>
      <c r="C386" s="2"/>
      <c r="D386" s="2"/>
      <c r="E386" s="2"/>
      <c r="F386" s="2"/>
      <c r="G386" s="2"/>
      <c r="H386" s="2"/>
      <c r="I386" s="2"/>
      <c r="J386" s="2"/>
      <c r="K386" s="2"/>
    </row>
    <row r="387" spans="1:11" ht="12.75">
      <c r="A387" s="356"/>
      <c r="B387" s="2"/>
      <c r="C387" s="2"/>
      <c r="D387" s="2"/>
      <c r="E387" s="2"/>
      <c r="F387" s="2"/>
      <c r="G387" s="2"/>
      <c r="H387" s="2"/>
      <c r="I387" s="2"/>
      <c r="J387" s="2"/>
      <c r="K387" s="2"/>
    </row>
    <row r="388" spans="1:11" ht="12.75">
      <c r="A388" s="356"/>
      <c r="B388" s="2"/>
      <c r="C388" s="2"/>
      <c r="D388" s="2"/>
      <c r="E388" s="2"/>
      <c r="F388" s="2"/>
      <c r="G388" s="2"/>
      <c r="H388" s="2"/>
      <c r="I388" s="2"/>
      <c r="J388" s="2"/>
      <c r="K388" s="2"/>
    </row>
    <row r="389" spans="1:11" ht="12.75">
      <c r="A389" s="356"/>
      <c r="B389" s="2"/>
      <c r="C389" s="2"/>
      <c r="D389" s="2"/>
      <c r="E389" s="2"/>
      <c r="F389" s="2"/>
      <c r="G389" s="2"/>
      <c r="H389" s="2"/>
      <c r="I389" s="2"/>
      <c r="J389" s="2"/>
      <c r="K389" s="2"/>
    </row>
    <row r="390" spans="1:11" ht="12.75">
      <c r="A390" s="356"/>
      <c r="B390" s="2"/>
      <c r="C390" s="2"/>
      <c r="D390" s="2"/>
      <c r="E390" s="2"/>
      <c r="F390" s="2"/>
      <c r="G390" s="2"/>
      <c r="H390" s="2"/>
      <c r="I390" s="2"/>
      <c r="J390" s="2"/>
      <c r="K390" s="2"/>
    </row>
    <row r="391" spans="1:11" ht="12.75">
      <c r="A391" s="356"/>
      <c r="B391" s="2"/>
      <c r="C391" s="2"/>
      <c r="D391" s="2"/>
      <c r="E391" s="2"/>
      <c r="F391" s="2"/>
      <c r="G391" s="2"/>
      <c r="H391" s="2"/>
      <c r="I391" s="2"/>
      <c r="J391" s="2"/>
      <c r="K391" s="2"/>
    </row>
    <row r="392" spans="1:11" ht="12.75">
      <c r="A392" s="356"/>
      <c r="B392" s="2"/>
      <c r="C392" s="2"/>
      <c r="D392" s="2"/>
      <c r="E392" s="2"/>
      <c r="F392" s="2"/>
      <c r="G392" s="2"/>
      <c r="H392" s="2"/>
      <c r="I392" s="2"/>
      <c r="J392" s="2"/>
      <c r="K392" s="2"/>
    </row>
    <row r="393" spans="1:11" ht="12.75">
      <c r="A393" s="356"/>
      <c r="B393" s="2"/>
      <c r="C393" s="2"/>
      <c r="D393" s="2"/>
      <c r="E393" s="2"/>
      <c r="F393" s="2"/>
      <c r="G393" s="2"/>
      <c r="H393" s="2"/>
      <c r="I393" s="2"/>
      <c r="J393" s="2"/>
      <c r="K393" s="2"/>
    </row>
    <row r="394" spans="1:11" ht="12.75">
      <c r="A394" s="356"/>
      <c r="B394" s="2"/>
      <c r="C394" s="2"/>
      <c r="D394" s="2"/>
      <c r="E394" s="2"/>
      <c r="F394" s="2"/>
      <c r="G394" s="2"/>
      <c r="H394" s="2"/>
      <c r="I394" s="2"/>
      <c r="J394" s="2"/>
      <c r="K394" s="2"/>
    </row>
    <row r="395" spans="1:11" ht="12.75">
      <c r="A395" s="356"/>
      <c r="B395" s="2"/>
      <c r="C395" s="2"/>
      <c r="D395" s="2"/>
      <c r="E395" s="2"/>
      <c r="F395" s="2"/>
      <c r="G395" s="2"/>
      <c r="H395" s="2"/>
      <c r="I395" s="2"/>
      <c r="J395" s="2"/>
      <c r="K395" s="2"/>
    </row>
    <row r="396" spans="1:11" ht="12.75">
      <c r="A396" s="356"/>
      <c r="B396" s="2"/>
      <c r="C396" s="2"/>
      <c r="D396" s="2"/>
      <c r="E396" s="2"/>
      <c r="F396" s="2"/>
      <c r="G396" s="2"/>
      <c r="H396" s="2"/>
      <c r="I396" s="2"/>
      <c r="J396" s="2"/>
      <c r="K396" s="2"/>
    </row>
    <row r="397" spans="1:11" ht="12.75">
      <c r="A397" s="356"/>
      <c r="B397" s="2"/>
      <c r="C397" s="2"/>
      <c r="D397" s="2"/>
      <c r="E397" s="2"/>
      <c r="F397" s="2"/>
      <c r="G397" s="2"/>
      <c r="H397" s="2"/>
      <c r="I397" s="2"/>
      <c r="J397" s="2"/>
      <c r="K397" s="2"/>
    </row>
    <row r="398" spans="1:11" ht="12.75">
      <c r="A398" s="356"/>
      <c r="B398" s="2"/>
      <c r="C398" s="2"/>
      <c r="D398" s="2"/>
      <c r="E398" s="2"/>
      <c r="F398" s="2"/>
      <c r="G398" s="2"/>
      <c r="H398" s="2"/>
      <c r="I398" s="2"/>
      <c r="J398" s="2"/>
      <c r="K398" s="2"/>
    </row>
    <row r="399" spans="1:11" ht="12.75">
      <c r="A399" s="356"/>
      <c r="B399" s="2"/>
      <c r="C399" s="2"/>
      <c r="D399" s="2"/>
      <c r="E399" s="2"/>
      <c r="F399" s="2"/>
      <c r="G399" s="2"/>
      <c r="H399" s="2"/>
      <c r="I399" s="2"/>
      <c r="J399" s="2"/>
      <c r="K399" s="2"/>
    </row>
    <row r="400" spans="1:11" ht="12.75">
      <c r="A400" s="356"/>
      <c r="B400" s="2"/>
      <c r="C400" s="2"/>
      <c r="D400" s="2"/>
      <c r="E400" s="2"/>
      <c r="F400" s="2"/>
      <c r="G400" s="2"/>
      <c r="H400" s="2"/>
      <c r="I400" s="2"/>
      <c r="J400" s="2"/>
      <c r="K400" s="2"/>
    </row>
    <row r="401" spans="1:11" ht="12.75">
      <c r="A401" s="356"/>
      <c r="B401" s="2"/>
      <c r="C401" s="2"/>
      <c r="D401" s="2"/>
      <c r="E401" s="2"/>
      <c r="F401" s="2"/>
      <c r="G401" s="2"/>
      <c r="H401" s="2"/>
      <c r="I401" s="2"/>
      <c r="J401" s="2"/>
      <c r="K401" s="2"/>
    </row>
    <row r="402" spans="1:11" ht="12.75">
      <c r="A402" s="356"/>
      <c r="B402" s="2"/>
      <c r="C402" s="2"/>
      <c r="D402" s="2"/>
      <c r="E402" s="2"/>
      <c r="F402" s="2"/>
      <c r="G402" s="2"/>
      <c r="H402" s="2"/>
      <c r="I402" s="2"/>
      <c r="J402" s="2"/>
      <c r="K402" s="2"/>
    </row>
    <row r="403" spans="1:11" ht="12.75">
      <c r="A403" s="356"/>
      <c r="B403" s="2"/>
      <c r="C403" s="2"/>
      <c r="D403" s="2"/>
      <c r="E403" s="2"/>
      <c r="F403" s="2"/>
      <c r="G403" s="2"/>
      <c r="H403" s="2"/>
      <c r="I403" s="2"/>
      <c r="J403" s="2"/>
      <c r="K403" s="2"/>
    </row>
    <row r="404" spans="1:11" ht="12.75">
      <c r="A404" s="356"/>
      <c r="B404" s="2"/>
      <c r="C404" s="2"/>
      <c r="D404" s="2"/>
      <c r="E404" s="2"/>
      <c r="F404" s="2"/>
      <c r="G404" s="2"/>
      <c r="H404" s="2"/>
      <c r="I404" s="2"/>
      <c r="J404" s="2"/>
      <c r="K404" s="2"/>
    </row>
    <row r="405" spans="1:11" ht="12.75">
      <c r="A405" s="356"/>
      <c r="B405" s="2"/>
      <c r="C405" s="2"/>
      <c r="D405" s="2"/>
      <c r="E405" s="2"/>
      <c r="F405" s="2"/>
      <c r="G405" s="2"/>
      <c r="H405" s="2"/>
      <c r="I405" s="2"/>
      <c r="J405" s="2"/>
      <c r="K405" s="2"/>
    </row>
    <row r="406" spans="1:11" ht="12.75">
      <c r="A406" s="356"/>
      <c r="B406" s="2"/>
      <c r="C406" s="2"/>
      <c r="D406" s="2"/>
      <c r="E406" s="2"/>
      <c r="F406" s="2"/>
      <c r="G406" s="2"/>
      <c r="H406" s="2"/>
      <c r="I406" s="2"/>
      <c r="J406" s="2"/>
      <c r="K406" s="2"/>
    </row>
    <row r="407" spans="1:11" ht="12.75">
      <c r="A407" s="356"/>
      <c r="B407" s="2"/>
      <c r="C407" s="2"/>
      <c r="D407" s="2"/>
      <c r="E407" s="2"/>
      <c r="F407" s="2"/>
      <c r="G407" s="2"/>
      <c r="H407" s="2"/>
      <c r="I407" s="2"/>
      <c r="J407" s="2"/>
      <c r="K407" s="2"/>
    </row>
    <row r="408" spans="1:11" ht="12.75">
      <c r="A408" s="356"/>
      <c r="B408" s="2"/>
      <c r="C408" s="2"/>
      <c r="D408" s="2"/>
      <c r="E408" s="2"/>
      <c r="F408" s="2"/>
      <c r="G408" s="2"/>
      <c r="H408" s="2"/>
      <c r="I408" s="2"/>
      <c r="J408" s="2"/>
      <c r="K408" s="2"/>
    </row>
    <row r="409" spans="1:11" ht="12.75">
      <c r="A409" s="356"/>
      <c r="B409" s="2"/>
      <c r="C409" s="2"/>
      <c r="D409" s="2"/>
      <c r="E409" s="2"/>
      <c r="F409" s="2"/>
      <c r="G409" s="2"/>
      <c r="H409" s="2"/>
      <c r="I409" s="2"/>
      <c r="J409" s="2"/>
      <c r="K409" s="2"/>
    </row>
    <row r="410" spans="1:11" ht="12.75">
      <c r="A410" s="356"/>
      <c r="B410" s="2"/>
      <c r="C410" s="2"/>
      <c r="D410" s="2"/>
      <c r="E410" s="2"/>
      <c r="F410" s="2"/>
      <c r="G410" s="2"/>
      <c r="H410" s="2"/>
      <c r="I410" s="2"/>
      <c r="J410" s="2"/>
      <c r="K410" s="2"/>
    </row>
    <row r="411" spans="1:11" ht="12.75">
      <c r="A411" s="356"/>
      <c r="B411" s="2"/>
      <c r="C411" s="2"/>
      <c r="D411" s="2"/>
      <c r="E411" s="2"/>
      <c r="F411" s="2"/>
      <c r="G411" s="2"/>
      <c r="H411" s="2"/>
      <c r="I411" s="2"/>
      <c r="J411" s="2"/>
      <c r="K411" s="2"/>
    </row>
    <row r="412" spans="1:11" ht="12.75">
      <c r="A412" s="356"/>
      <c r="B412" s="2"/>
      <c r="C412" s="2"/>
      <c r="D412" s="2"/>
      <c r="E412" s="2"/>
      <c r="F412" s="2"/>
      <c r="G412" s="2"/>
      <c r="H412" s="2"/>
      <c r="I412" s="2"/>
      <c r="J412" s="2"/>
      <c r="K412" s="2"/>
    </row>
    <row r="413" spans="1:11" ht="12.75">
      <c r="A413" s="356"/>
      <c r="B413" s="2"/>
      <c r="C413" s="2"/>
      <c r="D413" s="2"/>
      <c r="E413" s="2"/>
      <c r="F413" s="2"/>
      <c r="G413" s="2"/>
      <c r="H413" s="2"/>
      <c r="I413" s="2"/>
      <c r="J413" s="2"/>
      <c r="K413" s="2"/>
    </row>
    <row r="414" spans="1:11" ht="12.75">
      <c r="A414" s="356"/>
      <c r="B414" s="2"/>
      <c r="C414" s="2"/>
      <c r="D414" s="2"/>
      <c r="E414" s="2"/>
      <c r="F414" s="2"/>
      <c r="G414" s="2"/>
      <c r="H414" s="2"/>
      <c r="I414" s="2"/>
      <c r="J414" s="2"/>
      <c r="K414" s="2"/>
    </row>
    <row r="415" spans="1:11" ht="12.75">
      <c r="A415" s="356"/>
      <c r="B415" s="2"/>
      <c r="C415" s="2"/>
      <c r="D415" s="2"/>
      <c r="E415" s="2"/>
      <c r="F415" s="2"/>
      <c r="G415" s="2"/>
      <c r="H415" s="2"/>
      <c r="I415" s="2"/>
      <c r="J415" s="2"/>
      <c r="K415" s="2"/>
    </row>
    <row r="416" spans="1:11" ht="12.75">
      <c r="A416" s="356"/>
      <c r="B416" s="2"/>
      <c r="C416" s="2"/>
      <c r="D416" s="2"/>
      <c r="E416" s="2"/>
      <c r="F416" s="2"/>
      <c r="G416" s="2"/>
      <c r="H416" s="2"/>
      <c r="I416" s="2"/>
      <c r="J416" s="2"/>
      <c r="K416" s="2"/>
    </row>
    <row r="417" spans="1:11" ht="12.75">
      <c r="A417" s="356"/>
      <c r="B417" s="2"/>
      <c r="C417" s="2"/>
      <c r="D417" s="2"/>
      <c r="E417" s="2"/>
      <c r="F417" s="2"/>
      <c r="G417" s="2"/>
      <c r="H417" s="2"/>
      <c r="I417" s="2"/>
      <c r="J417" s="2"/>
      <c r="K417" s="2"/>
    </row>
    <row r="418" spans="1:11" ht="12.75">
      <c r="A418" s="356"/>
      <c r="B418" s="2"/>
      <c r="C418" s="2"/>
      <c r="D418" s="2"/>
      <c r="E418" s="2"/>
      <c r="F418" s="2"/>
      <c r="G418" s="2"/>
      <c r="H418" s="2"/>
      <c r="I418" s="2"/>
      <c r="J418" s="2"/>
      <c r="K418" s="2"/>
    </row>
    <row r="419" spans="1:11" ht="12.75">
      <c r="A419" s="356"/>
      <c r="B419" s="2"/>
      <c r="C419" s="2"/>
      <c r="D419" s="2"/>
      <c r="E419" s="2"/>
      <c r="F419" s="2"/>
      <c r="G419" s="2"/>
      <c r="H419" s="2"/>
      <c r="I419" s="2"/>
      <c r="J419" s="2"/>
      <c r="K419" s="2"/>
    </row>
    <row r="420" spans="1:11" ht="12.75">
      <c r="A420" s="356"/>
      <c r="B420" s="2"/>
      <c r="C420" s="2"/>
      <c r="D420" s="2"/>
      <c r="E420" s="2"/>
      <c r="F420" s="2"/>
      <c r="G420" s="2"/>
      <c r="H420" s="2"/>
      <c r="I420" s="2"/>
      <c r="J420" s="2"/>
      <c r="K420" s="2"/>
    </row>
    <row r="421" spans="1:11" ht="12.75">
      <c r="A421" s="356"/>
      <c r="B421" s="2"/>
      <c r="C421" s="2"/>
      <c r="D421" s="2"/>
      <c r="E421" s="2"/>
      <c r="F421" s="2"/>
      <c r="G421" s="2"/>
      <c r="H421" s="2"/>
      <c r="I421" s="2"/>
      <c r="J421" s="2"/>
      <c r="K421" s="2"/>
    </row>
    <row r="422" spans="7:9" ht="12.75">
      <c r="G422" s="2"/>
      <c r="H422" s="2"/>
      <c r="I422" s="2"/>
    </row>
    <row r="423" spans="7:9" ht="12.75">
      <c r="G423" s="2"/>
      <c r="H423" s="2"/>
      <c r="I423" s="2"/>
    </row>
    <row r="424" spans="7:9" ht="12.75">
      <c r="G424" s="2"/>
      <c r="H424" s="2"/>
      <c r="I424" s="2"/>
    </row>
    <row r="425" spans="7:9" ht="12.75">
      <c r="G425" s="2"/>
      <c r="H425" s="2"/>
      <c r="I425" s="2"/>
    </row>
    <row r="426" spans="7:9" ht="12.75">
      <c r="G426" s="2"/>
      <c r="H426" s="2"/>
      <c r="I426" s="2"/>
    </row>
    <row r="427" spans="7:9" ht="12.75">
      <c r="G427" s="2"/>
      <c r="H427" s="2"/>
      <c r="I427" s="2"/>
    </row>
    <row r="428" spans="7:9" ht="12.75">
      <c r="G428" s="2"/>
      <c r="H428" s="2"/>
      <c r="I428" s="2"/>
    </row>
    <row r="429" spans="7:9" ht="12.75">
      <c r="G429" s="2"/>
      <c r="H429" s="2"/>
      <c r="I429" s="2"/>
    </row>
    <row r="430" spans="7:9" ht="12.75">
      <c r="G430" s="2"/>
      <c r="H430" s="2"/>
      <c r="I430" s="2"/>
    </row>
    <row r="431" spans="7:9" ht="12.75">
      <c r="G431" s="2"/>
      <c r="H431" s="2"/>
      <c r="I431" s="2"/>
    </row>
    <row r="432" spans="7:9" ht="12.75">
      <c r="G432" s="2"/>
      <c r="H432" s="2"/>
      <c r="I432" s="2"/>
    </row>
    <row r="433" spans="7:9" ht="12.75">
      <c r="G433" s="2"/>
      <c r="H433" s="2"/>
      <c r="I433" s="2"/>
    </row>
    <row r="434" spans="7:9" ht="12.75">
      <c r="G434" s="2"/>
      <c r="H434" s="2"/>
      <c r="I434" s="2"/>
    </row>
  </sheetData>
  <mergeCells count="3">
    <mergeCell ref="B10:E10"/>
    <mergeCell ref="A2:J6"/>
    <mergeCell ref="B9:C9"/>
  </mergeCells>
  <printOptions/>
  <pageMargins left="0.5" right="0.5" top="0.75" bottom="0.75" header="0.5" footer="0.5"/>
  <pageSetup horizontalDpi="600" verticalDpi="600" orientation="landscape" scale="70" r:id="rId1"/>
</worksheet>
</file>

<file path=xl/worksheets/sheet7.xml><?xml version="1.0" encoding="utf-8"?>
<worksheet xmlns="http://schemas.openxmlformats.org/spreadsheetml/2006/main" xmlns:r="http://schemas.openxmlformats.org/officeDocument/2006/relationships">
  <dimension ref="A1:O185"/>
  <sheetViews>
    <sheetView tabSelected="1" workbookViewId="0" topLeftCell="A103">
      <selection activeCell="A161" sqref="A161"/>
    </sheetView>
  </sheetViews>
  <sheetFormatPr defaultColWidth="9.140625" defaultRowHeight="12.75"/>
  <cols>
    <col min="1" max="1" width="3.8515625" style="0" customWidth="1"/>
    <col min="11" max="11" width="13.421875" style="0" customWidth="1"/>
  </cols>
  <sheetData>
    <row r="1" spans="1:3" ht="12.75">
      <c r="A1" s="181" t="s">
        <v>655</v>
      </c>
      <c r="B1" s="52"/>
      <c r="C1" s="52"/>
    </row>
    <row r="2" spans="1:3" ht="12.75">
      <c r="A2" s="2"/>
      <c r="C2" s="3"/>
    </row>
    <row r="3" spans="1:11" ht="25.5" customHeight="1">
      <c r="A3" s="2">
        <v>1</v>
      </c>
      <c r="B3" s="813" t="s">
        <v>730</v>
      </c>
      <c r="C3" s="813"/>
      <c r="D3" s="813"/>
      <c r="E3" s="813"/>
      <c r="F3" s="813"/>
      <c r="G3" s="813"/>
      <c r="H3" s="813"/>
      <c r="I3" s="813"/>
      <c r="J3" s="813"/>
      <c r="K3" s="813"/>
    </row>
    <row r="4" spans="1:2" ht="12.75">
      <c r="A4" s="2"/>
      <c r="B4" s="3" t="s">
        <v>431</v>
      </c>
    </row>
    <row r="5" spans="1:2" ht="12.75">
      <c r="A5" s="2">
        <v>2</v>
      </c>
      <c r="B5" t="s">
        <v>656</v>
      </c>
    </row>
    <row r="6" spans="1:2" ht="12.75">
      <c r="A6" s="2"/>
      <c r="B6" s="3" t="s">
        <v>657</v>
      </c>
    </row>
    <row r="7" spans="1:10" ht="24" customHeight="1">
      <c r="A7" s="2">
        <v>3</v>
      </c>
      <c r="B7" s="812" t="s">
        <v>658</v>
      </c>
      <c r="C7" s="812"/>
      <c r="D7" s="812"/>
      <c r="E7" s="812"/>
      <c r="F7" s="812"/>
      <c r="G7" s="812"/>
      <c r="H7" s="812"/>
      <c r="I7" s="812"/>
      <c r="J7" s="812"/>
    </row>
    <row r="8" spans="1:2" ht="12.75">
      <c r="A8" s="2"/>
      <c r="B8" s="3" t="s">
        <v>432</v>
      </c>
    </row>
    <row r="9" spans="1:10" ht="24" customHeight="1">
      <c r="A9" s="2">
        <v>4</v>
      </c>
      <c r="B9" s="812" t="s">
        <v>659</v>
      </c>
      <c r="C9" s="812"/>
      <c r="D9" s="812"/>
      <c r="E9" s="812"/>
      <c r="F9" s="812"/>
      <c r="G9" s="812"/>
      <c r="H9" s="812"/>
      <c r="I9" s="812"/>
      <c r="J9" s="812"/>
    </row>
    <row r="10" spans="1:2" ht="12.75">
      <c r="A10" s="2"/>
      <c r="B10" s="3" t="s">
        <v>332</v>
      </c>
    </row>
    <row r="11" spans="1:10" ht="25.5" customHeight="1">
      <c r="A11" s="2">
        <v>5</v>
      </c>
      <c r="B11" s="812" t="s">
        <v>661</v>
      </c>
      <c r="C11" s="812"/>
      <c r="D11" s="812"/>
      <c r="E11" s="812"/>
      <c r="F11" s="812"/>
      <c r="G11" s="812"/>
      <c r="H11" s="812"/>
      <c r="I11" s="812"/>
      <c r="J11" s="812"/>
    </row>
    <row r="12" spans="1:2" ht="12.75">
      <c r="A12" s="2"/>
      <c r="B12" s="3" t="s">
        <v>433</v>
      </c>
    </row>
    <row r="13" spans="1:2" ht="12.75">
      <c r="A13" s="2">
        <v>6</v>
      </c>
      <c r="B13" t="s">
        <v>411</v>
      </c>
    </row>
    <row r="14" spans="1:2" ht="12.75">
      <c r="A14" s="2"/>
      <c r="B14" s="3" t="s">
        <v>807</v>
      </c>
    </row>
    <row r="15" spans="1:2" ht="12.75">
      <c r="A15" s="2">
        <v>7</v>
      </c>
      <c r="B15" t="s">
        <v>410</v>
      </c>
    </row>
    <row r="16" spans="1:2" ht="12.75">
      <c r="A16" s="2"/>
      <c r="B16" s="3" t="s">
        <v>991</v>
      </c>
    </row>
    <row r="17" spans="1:2" ht="12.75">
      <c r="A17" s="2">
        <v>8</v>
      </c>
      <c r="B17" t="s">
        <v>409</v>
      </c>
    </row>
    <row r="18" spans="1:2" ht="12.75">
      <c r="A18" s="2"/>
      <c r="B18" s="3" t="s">
        <v>992</v>
      </c>
    </row>
    <row r="19" spans="1:2" ht="12.75">
      <c r="A19" s="2">
        <v>9</v>
      </c>
      <c r="B19" t="s">
        <v>852</v>
      </c>
    </row>
    <row r="20" spans="1:2" ht="12.75">
      <c r="A20" s="2"/>
      <c r="B20" s="3" t="s">
        <v>853</v>
      </c>
    </row>
    <row r="21" spans="1:2" ht="12.75">
      <c r="A21" s="2">
        <v>10</v>
      </c>
      <c r="B21" t="s">
        <v>854</v>
      </c>
    </row>
    <row r="22" spans="1:2" ht="12.75">
      <c r="A22" s="2"/>
      <c r="B22" s="3" t="s">
        <v>67</v>
      </c>
    </row>
    <row r="23" spans="1:15" ht="12.75">
      <c r="A23" s="2">
        <v>11</v>
      </c>
      <c r="B23" s="238" t="s">
        <v>768</v>
      </c>
      <c r="C23" s="238"/>
      <c r="D23" s="238"/>
      <c r="E23" s="238"/>
      <c r="F23" s="238"/>
      <c r="G23" s="238"/>
      <c r="H23" s="238"/>
      <c r="I23" s="238"/>
      <c r="J23" s="238"/>
      <c r="K23" s="238"/>
      <c r="L23" s="238"/>
      <c r="M23" s="238"/>
      <c r="N23" s="238"/>
      <c r="O23" s="238"/>
    </row>
    <row r="24" spans="1:15" ht="12.75" customHeight="1">
      <c r="A24" s="2"/>
      <c r="B24" s="701" t="s">
        <v>769</v>
      </c>
      <c r="D24" s="239"/>
      <c r="E24" s="239"/>
      <c r="F24" s="239"/>
      <c r="G24" s="239"/>
      <c r="H24" s="239"/>
      <c r="I24" s="239"/>
      <c r="J24" s="239"/>
      <c r="K24" s="239"/>
      <c r="L24" s="239"/>
      <c r="M24" s="239"/>
      <c r="N24" s="239"/>
      <c r="O24" s="239"/>
    </row>
    <row r="25" spans="1:11" ht="24" customHeight="1">
      <c r="A25" s="2">
        <v>12</v>
      </c>
      <c r="B25" s="812" t="s">
        <v>412</v>
      </c>
      <c r="C25" s="812"/>
      <c r="D25" s="812"/>
      <c r="E25" s="812"/>
      <c r="F25" s="812"/>
      <c r="G25" s="812"/>
      <c r="H25" s="812"/>
      <c r="I25" s="812"/>
      <c r="J25" s="812"/>
      <c r="K25" s="812"/>
    </row>
    <row r="26" spans="1:2" ht="12.75">
      <c r="A26" s="2"/>
      <c r="B26" s="3" t="s">
        <v>431</v>
      </c>
    </row>
    <row r="27" spans="1:2" ht="12.75">
      <c r="A27" s="2">
        <v>13</v>
      </c>
      <c r="B27" s="240" t="s">
        <v>68</v>
      </c>
    </row>
    <row r="28" spans="1:2" ht="12.75">
      <c r="A28" s="2"/>
      <c r="B28" s="3" t="s">
        <v>69</v>
      </c>
    </row>
    <row r="29" spans="1:11" ht="24" customHeight="1">
      <c r="A29" s="2">
        <v>14</v>
      </c>
      <c r="B29" s="814" t="s">
        <v>393</v>
      </c>
      <c r="C29" s="814"/>
      <c r="D29" s="814"/>
      <c r="E29" s="814"/>
      <c r="F29" s="814"/>
      <c r="G29" s="814"/>
      <c r="H29" s="814"/>
      <c r="I29" s="814"/>
      <c r="J29" s="814"/>
      <c r="K29" s="814"/>
    </row>
    <row r="30" spans="1:2" ht="12.75">
      <c r="A30" s="2"/>
      <c r="B30" s="3" t="s">
        <v>386</v>
      </c>
    </row>
    <row r="31" spans="1:2" ht="12.75">
      <c r="A31" s="2">
        <v>15</v>
      </c>
      <c r="B31" s="240" t="s">
        <v>395</v>
      </c>
    </row>
    <row r="32" spans="1:2" ht="12.75">
      <c r="A32" s="2"/>
      <c r="B32" s="3" t="s">
        <v>394</v>
      </c>
    </row>
    <row r="33" spans="1:11" ht="24.75" customHeight="1">
      <c r="A33" s="2">
        <v>16</v>
      </c>
      <c r="B33" s="814" t="s">
        <v>408</v>
      </c>
      <c r="C33" s="814"/>
      <c r="D33" s="814"/>
      <c r="E33" s="814"/>
      <c r="F33" s="814"/>
      <c r="G33" s="814"/>
      <c r="H33" s="814"/>
      <c r="I33" s="814"/>
      <c r="J33" s="814"/>
      <c r="K33" s="814"/>
    </row>
    <row r="34" spans="1:2" ht="12.75">
      <c r="A34" s="2"/>
      <c r="B34" s="3" t="s">
        <v>407</v>
      </c>
    </row>
    <row r="35" spans="1:2" ht="12.75">
      <c r="A35" s="2">
        <v>17</v>
      </c>
      <c r="B35" s="241" t="s">
        <v>70</v>
      </c>
    </row>
    <row r="36" spans="1:2" ht="12.75">
      <c r="A36" s="2"/>
      <c r="B36" s="3" t="s">
        <v>71</v>
      </c>
    </row>
    <row r="37" spans="1:11" ht="25.5" customHeight="1">
      <c r="A37" s="2">
        <v>18</v>
      </c>
      <c r="B37" s="812" t="s">
        <v>0</v>
      </c>
      <c r="C37" s="812"/>
      <c r="D37" s="812"/>
      <c r="E37" s="812"/>
      <c r="F37" s="812"/>
      <c r="G37" s="812"/>
      <c r="H37" s="812"/>
      <c r="I37" s="812"/>
      <c r="J37" s="812"/>
      <c r="K37" s="812"/>
    </row>
    <row r="38" spans="1:2" ht="12.75">
      <c r="A38" s="2"/>
      <c r="B38" s="3" t="s">
        <v>72</v>
      </c>
    </row>
    <row r="39" spans="1:11" ht="25.5" customHeight="1">
      <c r="A39" s="2">
        <v>19</v>
      </c>
      <c r="B39" s="812" t="s">
        <v>1</v>
      </c>
      <c r="C39" s="812"/>
      <c r="D39" s="812"/>
      <c r="E39" s="812"/>
      <c r="F39" s="812"/>
      <c r="G39" s="812"/>
      <c r="H39" s="812"/>
      <c r="I39" s="812"/>
      <c r="J39" s="812"/>
      <c r="K39" s="812"/>
    </row>
    <row r="40" spans="1:2" ht="12.75">
      <c r="A40" s="2"/>
      <c r="B40" s="3" t="s">
        <v>72</v>
      </c>
    </row>
    <row r="41" spans="1:2" ht="12.75">
      <c r="A41" s="2">
        <v>20</v>
      </c>
      <c r="B41" t="s">
        <v>73</v>
      </c>
    </row>
    <row r="42" spans="1:2" ht="12.75">
      <c r="A42" s="2"/>
      <c r="B42" s="3" t="s">
        <v>74</v>
      </c>
    </row>
    <row r="43" spans="1:2" ht="12.75">
      <c r="A43" s="2">
        <v>21</v>
      </c>
      <c r="B43" t="s">
        <v>75</v>
      </c>
    </row>
    <row r="44" spans="1:2" ht="12.75">
      <c r="A44" s="2"/>
      <c r="B44" s="3" t="s">
        <v>333</v>
      </c>
    </row>
    <row r="45" spans="1:2" ht="12.75">
      <c r="A45" s="2">
        <v>22</v>
      </c>
      <c r="B45" t="s">
        <v>76</v>
      </c>
    </row>
    <row r="46" spans="1:2" ht="12.75">
      <c r="A46" s="2"/>
      <c r="B46" s="3" t="s">
        <v>77</v>
      </c>
    </row>
    <row r="47" spans="1:11" ht="25.5" customHeight="1">
      <c r="A47" s="2">
        <v>23</v>
      </c>
      <c r="B47" s="812" t="s">
        <v>4</v>
      </c>
      <c r="C47" s="812"/>
      <c r="D47" s="812"/>
      <c r="E47" s="812"/>
      <c r="F47" s="812"/>
      <c r="G47" s="812"/>
      <c r="H47" s="812"/>
      <c r="I47" s="812"/>
      <c r="J47" s="812"/>
      <c r="K47" s="812"/>
    </row>
    <row r="48" spans="1:2" ht="12.75">
      <c r="A48" s="2"/>
      <c r="B48" s="3" t="s">
        <v>78</v>
      </c>
    </row>
    <row r="49" spans="1:11" ht="24" customHeight="1">
      <c r="A49" s="2">
        <v>24</v>
      </c>
      <c r="B49" s="812" t="s">
        <v>765</v>
      </c>
      <c r="C49" s="812"/>
      <c r="D49" s="812"/>
      <c r="E49" s="812"/>
      <c r="F49" s="812"/>
      <c r="G49" s="812"/>
      <c r="H49" s="812"/>
      <c r="I49" s="812"/>
      <c r="J49" s="812"/>
      <c r="K49" s="812"/>
    </row>
    <row r="50" spans="1:2" ht="12.75">
      <c r="A50" s="2"/>
      <c r="B50" s="3" t="s">
        <v>79</v>
      </c>
    </row>
    <row r="51" spans="1:11" ht="25.5" customHeight="1">
      <c r="A51" s="2">
        <v>25</v>
      </c>
      <c r="B51" s="812" t="s">
        <v>2</v>
      </c>
      <c r="C51" s="812"/>
      <c r="D51" s="812"/>
      <c r="E51" s="812"/>
      <c r="F51" s="812"/>
      <c r="G51" s="812"/>
      <c r="H51" s="812"/>
      <c r="I51" s="812"/>
      <c r="J51" s="812"/>
      <c r="K51" s="812"/>
    </row>
    <row r="52" spans="1:2" ht="12.75">
      <c r="A52" s="2"/>
      <c r="B52" s="3" t="s">
        <v>80</v>
      </c>
    </row>
    <row r="53" spans="1:2" ht="12.75">
      <c r="A53" s="2">
        <v>26</v>
      </c>
      <c r="B53" t="s">
        <v>81</v>
      </c>
    </row>
    <row r="54" spans="1:2" ht="12.75">
      <c r="A54" s="2"/>
      <c r="B54" s="3" t="s">
        <v>82</v>
      </c>
    </row>
    <row r="55" spans="1:2" ht="12.75">
      <c r="A55" s="702">
        <v>27</v>
      </c>
      <c r="B55" s="51" t="s">
        <v>7</v>
      </c>
    </row>
    <row r="56" spans="1:2" ht="12.75">
      <c r="A56" s="702"/>
      <c r="B56" s="242" t="s">
        <v>83</v>
      </c>
    </row>
    <row r="57" spans="1:11" ht="27" customHeight="1">
      <c r="A57" s="702">
        <v>28</v>
      </c>
      <c r="B57" s="817" t="s">
        <v>6</v>
      </c>
      <c r="C57" s="817"/>
      <c r="D57" s="817"/>
      <c r="E57" s="817"/>
      <c r="F57" s="817"/>
      <c r="G57" s="817"/>
      <c r="H57" s="817"/>
      <c r="I57" s="817"/>
      <c r="J57" s="817"/>
      <c r="K57" s="817"/>
    </row>
    <row r="58" spans="1:2" ht="12.75">
      <c r="A58" s="702"/>
      <c r="B58" s="242" t="s">
        <v>84</v>
      </c>
    </row>
    <row r="59" spans="1:2" ht="12.75">
      <c r="A59" s="2">
        <v>29</v>
      </c>
      <c r="B59" s="51" t="s">
        <v>590</v>
      </c>
    </row>
    <row r="60" spans="1:2" ht="12.75">
      <c r="A60" s="2"/>
      <c r="B60" s="3" t="s">
        <v>589</v>
      </c>
    </row>
    <row r="61" spans="1:2" ht="12.75">
      <c r="A61" s="2">
        <v>30</v>
      </c>
      <c r="B61" t="s">
        <v>592</v>
      </c>
    </row>
    <row r="62" spans="1:2" ht="12.75">
      <c r="A62" s="2"/>
      <c r="B62" s="3" t="s">
        <v>591</v>
      </c>
    </row>
    <row r="63" spans="1:2" ht="12.75">
      <c r="A63" s="2">
        <v>31</v>
      </c>
      <c r="B63" t="s">
        <v>8</v>
      </c>
    </row>
    <row r="64" spans="1:2" ht="12.75">
      <c r="A64" s="2"/>
      <c r="B64" s="3" t="s">
        <v>595</v>
      </c>
    </row>
    <row r="65" spans="1:2" ht="12.75">
      <c r="A65" s="2">
        <v>32</v>
      </c>
      <c r="B65" t="s">
        <v>597</v>
      </c>
    </row>
    <row r="66" spans="1:2" ht="12.75">
      <c r="A66" s="2"/>
      <c r="B66" s="3" t="s">
        <v>596</v>
      </c>
    </row>
    <row r="67" spans="1:2" ht="12.75">
      <c r="A67" s="2">
        <v>33</v>
      </c>
      <c r="B67" t="s">
        <v>599</v>
      </c>
    </row>
    <row r="68" spans="1:2" ht="12.75">
      <c r="A68" s="2"/>
      <c r="B68" s="3" t="s">
        <v>598</v>
      </c>
    </row>
    <row r="69" spans="1:2" ht="12.75">
      <c r="A69" s="2">
        <v>34</v>
      </c>
      <c r="B69" t="s">
        <v>602</v>
      </c>
    </row>
    <row r="70" spans="1:2" ht="12.75">
      <c r="A70" s="2"/>
      <c r="B70" s="3" t="s">
        <v>601</v>
      </c>
    </row>
    <row r="71" spans="1:2" ht="12.75">
      <c r="A71" s="2">
        <v>35</v>
      </c>
      <c r="B71" t="s">
        <v>603</v>
      </c>
    </row>
    <row r="72" spans="1:2" ht="12.75">
      <c r="A72" s="2"/>
      <c r="B72" s="3" t="s">
        <v>604</v>
      </c>
    </row>
    <row r="73" spans="1:11" ht="39" customHeight="1">
      <c r="A73" s="2">
        <v>36</v>
      </c>
      <c r="B73" s="812" t="s">
        <v>606</v>
      </c>
      <c r="C73" s="812"/>
      <c r="D73" s="812"/>
      <c r="E73" s="812"/>
      <c r="F73" s="812"/>
      <c r="G73" s="812"/>
      <c r="H73" s="812"/>
      <c r="I73" s="812"/>
      <c r="J73" s="812"/>
      <c r="K73" s="812"/>
    </row>
    <row r="74" spans="1:2" ht="12.75">
      <c r="A74" s="2"/>
      <c r="B74" s="3" t="s">
        <v>605</v>
      </c>
    </row>
    <row r="75" spans="1:2" ht="12.75">
      <c r="A75" s="2">
        <v>37</v>
      </c>
      <c r="B75" t="s">
        <v>608</v>
      </c>
    </row>
    <row r="76" spans="1:2" ht="12.75">
      <c r="A76" s="2"/>
      <c r="B76" s="3" t="s">
        <v>607</v>
      </c>
    </row>
    <row r="77" spans="1:2" ht="12.75">
      <c r="A77" s="2">
        <v>38</v>
      </c>
      <c r="B77" t="s">
        <v>5</v>
      </c>
    </row>
    <row r="78" spans="1:2" ht="12.75">
      <c r="A78" s="2"/>
      <c r="B78" s="3" t="s">
        <v>158</v>
      </c>
    </row>
    <row r="79" spans="1:2" ht="12.75">
      <c r="A79" s="2">
        <v>39</v>
      </c>
      <c r="B79" t="s">
        <v>611</v>
      </c>
    </row>
    <row r="80" spans="1:2" ht="12.75">
      <c r="A80" s="2"/>
      <c r="B80" s="3" t="s">
        <v>610</v>
      </c>
    </row>
    <row r="81" spans="1:2" ht="12.75">
      <c r="A81" s="2">
        <v>40</v>
      </c>
      <c r="B81" t="s">
        <v>615</v>
      </c>
    </row>
    <row r="82" spans="1:2" ht="12.75">
      <c r="A82" s="2"/>
      <c r="B82" s="3" t="s">
        <v>614</v>
      </c>
    </row>
    <row r="83" spans="1:2" ht="12.75">
      <c r="A83" s="2">
        <v>41</v>
      </c>
      <c r="B83" t="s">
        <v>616</v>
      </c>
    </row>
    <row r="84" spans="1:2" ht="12.75">
      <c r="A84" s="2"/>
      <c r="B84" s="3" t="s">
        <v>206</v>
      </c>
    </row>
    <row r="85" spans="1:2" ht="12.75">
      <c r="A85" s="2">
        <v>42</v>
      </c>
      <c r="B85" t="s">
        <v>619</v>
      </c>
    </row>
    <row r="86" spans="1:8" ht="26.25" customHeight="1">
      <c r="A86" s="2"/>
      <c r="B86" s="815" t="s">
        <v>334</v>
      </c>
      <c r="C86" s="816"/>
      <c r="D86" s="816"/>
      <c r="E86" s="816"/>
      <c r="F86" s="816"/>
      <c r="G86" s="816"/>
      <c r="H86" s="816"/>
    </row>
    <row r="87" spans="1:11" ht="24" customHeight="1">
      <c r="A87" s="2">
        <v>43</v>
      </c>
      <c r="B87" s="812" t="s">
        <v>3</v>
      </c>
      <c r="C87" s="812"/>
      <c r="D87" s="812"/>
      <c r="E87" s="812"/>
      <c r="F87" s="812"/>
      <c r="G87" s="812"/>
      <c r="H87" s="812"/>
      <c r="I87" s="812"/>
      <c r="J87" s="812"/>
      <c r="K87" s="812"/>
    </row>
    <row r="88" spans="1:2" ht="12.75">
      <c r="A88" s="2"/>
      <c r="B88" s="3" t="s">
        <v>620</v>
      </c>
    </row>
    <row r="89" spans="1:2" ht="12.75">
      <c r="A89" s="2">
        <v>44</v>
      </c>
      <c r="B89" t="s">
        <v>621</v>
      </c>
    </row>
    <row r="90" spans="1:2" ht="12.75">
      <c r="A90" s="2"/>
      <c r="B90" s="3" t="s">
        <v>289</v>
      </c>
    </row>
    <row r="91" spans="1:2" ht="12.75">
      <c r="A91" s="2">
        <v>45</v>
      </c>
      <c r="B91" t="s">
        <v>623</v>
      </c>
    </row>
    <row r="92" spans="1:2" ht="12.75">
      <c r="A92" s="2"/>
      <c r="B92" s="3" t="s">
        <v>622</v>
      </c>
    </row>
    <row r="93" spans="1:2" ht="12.75">
      <c r="A93" s="2">
        <v>46</v>
      </c>
      <c r="B93" t="s">
        <v>624</v>
      </c>
    </row>
    <row r="94" spans="1:2" ht="12.75">
      <c r="A94" s="2"/>
      <c r="B94" s="3" t="s">
        <v>290</v>
      </c>
    </row>
    <row r="95" spans="1:2" ht="12.75">
      <c r="A95" s="2">
        <v>47</v>
      </c>
      <c r="B95" t="s">
        <v>626</v>
      </c>
    </row>
    <row r="96" spans="1:2" ht="12.75">
      <c r="A96" s="2"/>
      <c r="B96" s="3" t="s">
        <v>625</v>
      </c>
    </row>
    <row r="97" spans="1:2" ht="12.75">
      <c r="A97" s="2">
        <v>48</v>
      </c>
      <c r="B97" t="s">
        <v>628</v>
      </c>
    </row>
    <row r="98" spans="1:2" ht="12.75">
      <c r="A98" s="2"/>
      <c r="B98" s="3" t="s">
        <v>627</v>
      </c>
    </row>
    <row r="99" spans="1:2" ht="12.75">
      <c r="A99" s="2">
        <v>49</v>
      </c>
      <c r="B99" t="s">
        <v>231</v>
      </c>
    </row>
    <row r="100" spans="1:2" ht="12.75">
      <c r="A100" s="2"/>
      <c r="B100" s="3" t="s">
        <v>434</v>
      </c>
    </row>
    <row r="101" spans="1:2" ht="12.75">
      <c r="A101" s="2">
        <v>50</v>
      </c>
      <c r="B101" t="s">
        <v>629</v>
      </c>
    </row>
    <row r="102" spans="1:2" ht="12.75">
      <c r="A102" s="2"/>
      <c r="B102" s="3" t="s">
        <v>435</v>
      </c>
    </row>
    <row r="103" spans="1:2" ht="12.75">
      <c r="A103" s="2">
        <v>51</v>
      </c>
      <c r="B103" t="s">
        <v>630</v>
      </c>
    </row>
    <row r="104" spans="1:2" ht="12.75">
      <c r="A104" s="2"/>
      <c r="B104" s="3" t="s">
        <v>631</v>
      </c>
    </row>
    <row r="105" spans="1:2" ht="12.75">
      <c r="A105" s="2">
        <v>52</v>
      </c>
      <c r="B105" t="s">
        <v>632</v>
      </c>
    </row>
    <row r="106" spans="1:2" ht="12.75">
      <c r="A106" s="2"/>
      <c r="B106" s="3" t="s">
        <v>436</v>
      </c>
    </row>
    <row r="107" spans="1:2" ht="12.75">
      <c r="A107" s="2">
        <v>53</v>
      </c>
      <c r="B107" t="s">
        <v>633</v>
      </c>
    </row>
    <row r="108" spans="1:2" ht="12.75">
      <c r="A108" s="2"/>
      <c r="B108" s="3" t="s">
        <v>437</v>
      </c>
    </row>
    <row r="109" spans="1:2" ht="12.75">
      <c r="A109" s="2">
        <v>54</v>
      </c>
      <c r="B109" t="s">
        <v>634</v>
      </c>
    </row>
    <row r="110" spans="1:2" ht="12.75">
      <c r="A110" s="2"/>
      <c r="B110" s="3" t="s">
        <v>438</v>
      </c>
    </row>
    <row r="111" spans="1:2" ht="12.75">
      <c r="A111" s="2">
        <v>55</v>
      </c>
      <c r="B111" t="s">
        <v>635</v>
      </c>
    </row>
    <row r="112" spans="1:2" ht="12.75">
      <c r="A112" s="2"/>
      <c r="B112" s="3" t="s">
        <v>439</v>
      </c>
    </row>
    <row r="113" spans="1:2" ht="12.75">
      <c r="A113" s="2">
        <v>56</v>
      </c>
      <c r="B113" t="s">
        <v>208</v>
      </c>
    </row>
    <row r="114" spans="1:2" ht="12.75">
      <c r="A114" s="2"/>
      <c r="B114" s="3" t="s">
        <v>440</v>
      </c>
    </row>
    <row r="115" spans="1:2" ht="12.75">
      <c r="A115" s="2">
        <v>57</v>
      </c>
      <c r="B115" t="s">
        <v>209</v>
      </c>
    </row>
    <row r="116" spans="1:2" ht="12.75">
      <c r="A116" s="2"/>
      <c r="B116" s="3" t="s">
        <v>210</v>
      </c>
    </row>
    <row r="117" spans="1:2" ht="12.75">
      <c r="A117" s="2">
        <v>58</v>
      </c>
      <c r="B117" t="s">
        <v>211</v>
      </c>
    </row>
    <row r="118" spans="1:2" ht="12.75">
      <c r="A118" s="2"/>
      <c r="B118" s="3" t="s">
        <v>212</v>
      </c>
    </row>
    <row r="119" spans="1:2" ht="12.75">
      <c r="A119" s="2">
        <v>59</v>
      </c>
      <c r="B119" t="s">
        <v>213</v>
      </c>
    </row>
    <row r="120" spans="1:2" ht="12.75">
      <c r="A120" s="2"/>
      <c r="B120" s="3" t="s">
        <v>441</v>
      </c>
    </row>
    <row r="121" spans="1:11" ht="24.75" customHeight="1">
      <c r="A121" s="2">
        <v>60</v>
      </c>
      <c r="B121" s="812" t="s">
        <v>215</v>
      </c>
      <c r="C121" s="812"/>
      <c r="D121" s="812"/>
      <c r="E121" s="812"/>
      <c r="F121" s="812"/>
      <c r="G121" s="812"/>
      <c r="H121" s="812"/>
      <c r="I121" s="812"/>
      <c r="J121" s="812"/>
      <c r="K121" s="812"/>
    </row>
    <row r="122" spans="1:2" ht="12.75">
      <c r="A122" s="2"/>
      <c r="B122" s="3" t="s">
        <v>442</v>
      </c>
    </row>
    <row r="123" spans="1:2" ht="12.75">
      <c r="A123" s="2">
        <v>61</v>
      </c>
      <c r="B123" t="s">
        <v>229</v>
      </c>
    </row>
    <row r="124" spans="1:2" ht="12.75">
      <c r="A124" s="2"/>
      <c r="B124" s="3" t="s">
        <v>228</v>
      </c>
    </row>
    <row r="125" spans="1:2" ht="12.75">
      <c r="A125" s="2">
        <v>62</v>
      </c>
      <c r="B125" t="s">
        <v>230</v>
      </c>
    </row>
    <row r="126" spans="1:2" ht="12.75">
      <c r="A126" s="2"/>
      <c r="B126" s="3" t="s">
        <v>443</v>
      </c>
    </row>
    <row r="127" spans="1:2" ht="12.75">
      <c r="A127" s="2">
        <v>63</v>
      </c>
      <c r="B127" t="s">
        <v>232</v>
      </c>
    </row>
    <row r="128" spans="1:2" ht="12.75">
      <c r="A128" s="2">
        <v>64</v>
      </c>
      <c r="B128" t="s">
        <v>234</v>
      </c>
    </row>
    <row r="129" spans="1:2" ht="12.75">
      <c r="A129" s="2"/>
      <c r="B129" s="3" t="s">
        <v>233</v>
      </c>
    </row>
    <row r="130" spans="1:2" ht="12.75">
      <c r="A130" s="2">
        <v>65</v>
      </c>
      <c r="B130" t="s">
        <v>236</v>
      </c>
    </row>
    <row r="131" spans="1:2" ht="12.75">
      <c r="A131" s="2"/>
      <c r="B131" s="3" t="s">
        <v>235</v>
      </c>
    </row>
    <row r="132" spans="1:2" ht="12.75">
      <c r="A132" s="2">
        <v>66</v>
      </c>
      <c r="B132" t="s">
        <v>238</v>
      </c>
    </row>
    <row r="133" spans="1:2" ht="12.75">
      <c r="A133" s="2"/>
      <c r="B133" s="3" t="s">
        <v>237</v>
      </c>
    </row>
    <row r="134" spans="1:2" ht="12.75">
      <c r="A134" s="2">
        <v>67</v>
      </c>
      <c r="B134" t="s">
        <v>749</v>
      </c>
    </row>
    <row r="135" spans="1:2" ht="12.75">
      <c r="A135" s="2"/>
      <c r="B135" s="3" t="s">
        <v>748</v>
      </c>
    </row>
    <row r="136" spans="1:2" ht="12.75">
      <c r="A136" s="2">
        <v>68</v>
      </c>
      <c r="B136" t="s">
        <v>751</v>
      </c>
    </row>
    <row r="137" spans="1:2" ht="12.75">
      <c r="A137" s="2"/>
      <c r="B137" s="3" t="s">
        <v>750</v>
      </c>
    </row>
    <row r="138" spans="1:2" ht="12.75">
      <c r="A138" s="2">
        <v>69</v>
      </c>
      <c r="B138" t="s">
        <v>753</v>
      </c>
    </row>
    <row r="139" spans="1:2" ht="12.75">
      <c r="A139" s="2"/>
      <c r="B139" s="3" t="s">
        <v>752</v>
      </c>
    </row>
    <row r="140" spans="1:2" ht="12.75">
      <c r="A140" s="2">
        <v>70</v>
      </c>
      <c r="B140" t="s">
        <v>755</v>
      </c>
    </row>
    <row r="141" spans="1:2" ht="12.75">
      <c r="A141" s="2"/>
      <c r="B141" s="3" t="s">
        <v>335</v>
      </c>
    </row>
    <row r="142" spans="1:2" ht="12.75">
      <c r="A142" s="2">
        <v>71</v>
      </c>
      <c r="B142" t="s">
        <v>757</v>
      </c>
    </row>
    <row r="143" spans="1:2" ht="12.75">
      <c r="A143" s="2"/>
      <c r="B143" s="3" t="s">
        <v>756</v>
      </c>
    </row>
    <row r="144" spans="1:2" ht="12.75">
      <c r="A144" s="2">
        <v>72</v>
      </c>
      <c r="B144" t="s">
        <v>758</v>
      </c>
    </row>
    <row r="145" spans="1:2" ht="12.75">
      <c r="A145" s="2"/>
      <c r="B145" s="3" t="s">
        <v>444</v>
      </c>
    </row>
    <row r="146" spans="1:2" ht="12.75">
      <c r="A146" s="2">
        <v>73</v>
      </c>
      <c r="B146" t="s">
        <v>759</v>
      </c>
    </row>
    <row r="147" spans="1:2" ht="12.75">
      <c r="A147" s="2"/>
      <c r="B147" s="3" t="s">
        <v>761</v>
      </c>
    </row>
    <row r="148" spans="1:2" ht="12.75">
      <c r="A148" s="2">
        <v>74</v>
      </c>
      <c r="B148" t="s">
        <v>760</v>
      </c>
    </row>
    <row r="149" spans="1:2" ht="12.75">
      <c r="A149" s="2"/>
      <c r="B149" s="3" t="s">
        <v>762</v>
      </c>
    </row>
    <row r="150" spans="1:2" ht="12.75">
      <c r="A150" s="2">
        <v>75</v>
      </c>
      <c r="B150" t="s">
        <v>763</v>
      </c>
    </row>
    <row r="151" spans="1:2" ht="12.75">
      <c r="A151" s="2"/>
      <c r="B151" s="3" t="s">
        <v>847</v>
      </c>
    </row>
    <row r="152" spans="1:2" ht="12.75">
      <c r="A152" s="2">
        <v>76</v>
      </c>
      <c r="B152" t="s">
        <v>764</v>
      </c>
    </row>
    <row r="153" spans="1:2" ht="12.75">
      <c r="A153" s="2"/>
      <c r="B153" s="3" t="s">
        <v>285</v>
      </c>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sheetData>
  <mergeCells count="17">
    <mergeCell ref="B73:K73"/>
    <mergeCell ref="B86:H86"/>
    <mergeCell ref="B51:K51"/>
    <mergeCell ref="B33:K33"/>
    <mergeCell ref="B47:K47"/>
    <mergeCell ref="B49:K49"/>
    <mergeCell ref="B57:K57"/>
    <mergeCell ref="B121:K121"/>
    <mergeCell ref="B3:K3"/>
    <mergeCell ref="B25:K25"/>
    <mergeCell ref="B37:K37"/>
    <mergeCell ref="B39:K39"/>
    <mergeCell ref="B29:K29"/>
    <mergeCell ref="B7:J7"/>
    <mergeCell ref="B9:J9"/>
    <mergeCell ref="B11:J11"/>
    <mergeCell ref="B87:K87"/>
  </mergeCells>
  <hyperlinks>
    <hyperlink ref="B6" r:id="rId1" display="http://www.apta.com/research/info/briefings/documents/whent.pdf"/>
    <hyperlink ref="B4" r:id="rId2" display="http://trb.org/news/blurb_detail.asp?id=3797"/>
    <hyperlink ref="B8" r:id="rId3" display="http://trb.org/news/blurb_detail.asp?id=2423"/>
    <hyperlink ref="B12" r:id="rId4" display="http://trb.org/news/blurb_detail.asp?id=1964"/>
    <hyperlink ref="B16" r:id="rId5" display="http://www.apark.com"/>
    <hyperlink ref="B18" r:id="rId6" display="http://trashcans.com/products_benches_park.asp"/>
    <hyperlink ref="B28" r:id="rId7" display="www.nbc-med.org/SiteContent/MedRef/OnlineRef/FieldManuals/fm8_285/PART_I/chapter1.htm"/>
    <hyperlink ref="B42" r:id="rId8" display="http://www.safetyequipment.org/Chem_Guide_9.pdf"/>
    <hyperlink ref="B48" r:id="rId9" display="http://www.cns.miis.edu/pubs/week/031124.htm"/>
    <hyperlink ref="B60" r:id="rId10" display="http://www.automatedbuildings.com/news/may05/articles/meso/meso.htm"/>
    <hyperlink ref="B62" r:id="rId11" display="http://www.mckeecraft.com/index.htm"/>
    <hyperlink ref="B64" r:id="rId12" display="http://www.osha.gov/Reduction_Act/Divesup2.html"/>
    <hyperlink ref="B66" r:id="rId13" display="http://www.smartcard.co.uk/tutorials/sct-itsc.pdf"/>
    <hyperlink ref="B68" r:id="rId14" display="http://java.sun.com/products/javacard/smartcards.html"/>
    <hyperlink ref="B70" r:id="rId15" display="http://www.aimglobal.org/technologies/card/optical_cards.asp"/>
    <hyperlink ref="B72" r:id="rId16" display="http://www.frobenius.com/cryptofinal030515.pdf"/>
    <hyperlink ref="B74" r:id="rId17" display="http://www.justnet.org/perimetr/start.htm"/>
    <hyperlink ref="B76" r:id="rId18" display="http://www.lightsearch.com/resources/lightguides/sensors.html"/>
    <hyperlink ref="B78" r:id="rId19" display="http://www.intel.com/technology/itj/2005/volume09issue02/art02_computer_vision/p04_intro_vid_surv.htm"/>
    <hyperlink ref="B80" r:id="rId20" display="http://www.auxetrain.org/Buoys.html"/>
    <hyperlink ref="B82" r:id="rId21" display="http://armorfloat.com/"/>
    <hyperlink ref="B84" r:id="rId22" display="http://www.whisprwave.com/port.htm#barriers "/>
    <hyperlink ref="B88" r:id="rId23" display="http://www.wes.army.mil/REMR/pdf/co/se-1-4.pdf"/>
    <hyperlink ref="B90" r:id="rId24" display="http://www.ece.eps.hw.ac.uk/Research/oceans/projects/sonar/genson/"/>
    <hyperlink ref="B92" r:id="rId25" display="http://www.farsounder.com/technology/3D_sonar_explained.php"/>
    <hyperlink ref="B94" r:id="rId26" display="http://www.ise.bc.ca/WADEwhatisanAUV.html#start"/>
    <hyperlink ref="B104" r:id="rId27" display="http://cfpub.epa.gov/safewater/watersecurity/guide/productguide.cfm?page=cardidentificationaccesssystems"/>
    <hyperlink ref="B116" r:id="rId28" display="http://cfpub.epa.gov/safewater/watersecurity/guide/productguide.cfm?page=fences"/>
    <hyperlink ref="B118" r:id="rId29" display="http://cfpub.epa.gov/safewater/watersecurity/guide/productguide.cfm?page=locks"/>
    <hyperlink ref="B124" r:id="rId30" display="http://cfpub.epa.gov/safewater/watersecurity/guide/productguide.cfm?page=biometrichandrecognition"/>
    <hyperlink ref="B129" r:id="rId31" display="http://www.ssreng.com/"/>
    <hyperlink ref="B131" r:id="rId32" display="https://www.mcdermottlight.com/"/>
    <hyperlink ref="B133" r:id="rId33" display="http://www.moxietraining.com/signs/index.htm#signs  "/>
    <hyperlink ref="B137" r:id="rId34" display="http://www.reson.com/sw153.asp"/>
    <hyperlink ref="B139" r:id="rId35" display="http://www.rov.net"/>
    <hyperlink ref="B141" r:id="rId36" display="http://www.spysite.com/home.php?cat=442"/>
    <hyperlink ref="B143" r:id="rId37" display="http://www.cbsa-asfc.gc.ca/newsroom/factsheets/2005/0125pvacis-e.html"/>
    <hyperlink ref="B147" r:id="rId38" display="http://www.imagesco.com/catalog/geiger/digital_counter.html"/>
    <hyperlink ref="B149" r:id="rId39" display="http://www.unitednuclear.com/professional.htm"/>
    <hyperlink ref="B151" r:id="rId40" display="http://www.ki4u.com/Chemical_Biological_Attack_Detection_Response.htm#11"/>
    <hyperlink ref="B153" r:id="rId41" display="http://www3.ccps.virginia.edu/career_prospects/briefs/A-D/Divers.shtml"/>
    <hyperlink ref="B50" r:id="rId42" display="http://www.llnl.gov/str/September03/Gard.html"/>
    <hyperlink ref="B24" r:id="rId43" display="http://www.microsensorsystems.com/products_chemical.html"/>
    <hyperlink ref="B32" r:id="rId44" display="http://www.alexeter.com/products.asp"/>
    <hyperlink ref="B14" r:id="rId45" display="http://www.govsupply.com/Products/VehicleBarriers/Certification.cfm"/>
    <hyperlink ref="B26" r:id="rId46" display="http://trb.org/news/blurb_detail.asp?id=3797"/>
    <hyperlink ref="B100" r:id="rId47" display="http://technology.timesonline.co.uk/article/0,,20409-1686151_1,00.html "/>
    <hyperlink ref="B102" r:id="rId48" display="http://www.saic.com/products/security/rr-vacis/railroad-faq.html "/>
    <hyperlink ref="B106" r:id="rId49" display="http://cfpub.epa.gov/safewater/watersecurity/guide/productguide.cfm?page=biometricsecuritysystems "/>
    <hyperlink ref="B108" r:id="rId50" display="http://cfpub.epa.gov/safewater/watersecurity/guide/productguide.cfm?page=exteriorburiedintrusionsensors "/>
    <hyperlink ref="B110" r:id="rId51" display="http://cfpub.epa.gov/safewater/watersecurity/guide/productguide.cfm?page=activesecuritybarriers "/>
    <hyperlink ref="B112" r:id="rId52" display="http://cfpub.epa.gov/safewater/watersecurity/guide/productguide.cfm?page=alarms "/>
    <hyperlink ref="B114" r:id="rId53" display="http://cfpub.epa.gov/safewater/watersecurity/guide/productguide.cfm?page=fenceassociatedexteriorintrusionsensors "/>
    <hyperlink ref="B120" r:id="rId54" display="http://cfpub.epa.gov/safewater/watersecurity/guide/productguide.cfm?page=securitybarriers "/>
    <hyperlink ref="B122" r:id="rId55" display="http://cfpub.epa.gov/safewater/watersecurity/guide/productguide.cfm?page=radiationdetectionequipment "/>
    <hyperlink ref="B126" r:id="rId56" display="http://www.gotchanow.com/ "/>
    <hyperlink ref="B135" r:id="rId57" display="http://www.marinesonic.com/ "/>
    <hyperlink ref="B145" r:id="rId58" display="http://www.gammascout.com/geiger-counter.html "/>
    <hyperlink ref="B20" r:id="rId59" display="http://www.epic.org/privacy/airtravel/backscatter/"/>
    <hyperlink ref="B22" r:id="rId60" display="http://www.afcintl.com/ims.htm"/>
    <hyperlink ref="B30" r:id="rId61" display="http://www.mesosystems.com/AirSentinel.html"/>
    <hyperlink ref="B34" r:id="rId62" display="http://www.nae.edu/nae/bridgecom.nsf/weblinks/MKUF-5UZJEW?OpenDocument"/>
    <hyperlink ref="B36" r:id="rId63" display="http://www.afcintl.com/d1217.htm"/>
    <hyperlink ref="B38" r:id="rId64" display="http://books.nap.edu/html/terrorism/ch4.html"/>
    <hyperlink ref="B40" r:id="rId65" display="http://books.nap.edu/html/terrorism/ch4.html"/>
    <hyperlink ref="B44" r:id="rId66" display="http://www.pnl.gov/chembio/index.htm"/>
    <hyperlink ref="B46" r:id="rId67" display="http://lumen.georgetown.edu/projects/postertool/index.cfm?fuseaction=poster.display&amp;posterID=867"/>
    <hyperlink ref="B52" r:id="rId68" display="http://www.nap.edu/openbook/030909240X/html/7.html"/>
    <hyperlink ref="B54" r:id="rId69" display="http://www.globalsecurity.org/security/systems/passenger_screen.htm"/>
    <hyperlink ref="B56" r:id="rId70" display="http://www.securitymanagement.com/library/000391.html"/>
    <hyperlink ref="B58" r:id="rId71" display="http://www.armedforces-int.com/article.asp?pubID=15&amp;catID=1151&amp;artID=2445"/>
    <hyperlink ref="B86" r:id="rId72" display="http://chartmaker.ncd.noaa.gov/HSD/wrecks.html"/>
    <hyperlink ref="B96" r:id="rId73" display="http://oceanexplorer.noaa.gov/technology/subs/rov/rov.html"/>
    <hyperlink ref="B98" r:id="rId74" display="http://www.brijot.com/"/>
  </hyperlinks>
  <printOptions/>
  <pageMargins left="0.75" right="0.75" top="1" bottom="1" header="0.5" footer="0.5"/>
  <pageSetup horizontalDpi="600" verticalDpi="600" orientation="portrait" scale="90" r:id="rId75"/>
  <headerFooter alignWithMargins="0">
    <oddHeader>&amp;L&amp;D&amp;R&amp;F</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Z436"/>
  <sheetViews>
    <sheetView zoomScale="75" zoomScaleNormal="75" workbookViewId="0" topLeftCell="AK1">
      <selection activeCell="AU4" sqref="AU4"/>
    </sheetView>
  </sheetViews>
  <sheetFormatPr defaultColWidth="9.140625" defaultRowHeight="12.75"/>
  <cols>
    <col min="1" max="1" width="7.00390625" style="354" customWidth="1"/>
    <col min="2" max="2" width="13.57421875" style="0" customWidth="1"/>
    <col min="3" max="3" width="13.421875" style="0" customWidth="1"/>
    <col min="4" max="4" width="17.7109375" style="0" customWidth="1"/>
    <col min="5" max="5" width="34.00390625" style="0" customWidth="1"/>
    <col min="6" max="6" width="1.57421875" style="0" customWidth="1"/>
    <col min="7" max="7" width="10.7109375" style="0" customWidth="1"/>
    <col min="8" max="8" width="11.421875" style="0" customWidth="1"/>
    <col min="9" max="9" width="10.421875" style="0" customWidth="1"/>
    <col min="10" max="10" width="11.140625" style="0" customWidth="1"/>
    <col min="12" max="12" width="7.57421875" style="0" customWidth="1"/>
    <col min="13" max="13" width="8.7109375" style="0" customWidth="1"/>
    <col min="14" max="14" width="7.8515625" style="0" customWidth="1"/>
    <col min="15" max="15" width="13.7109375" style="0" customWidth="1"/>
    <col min="17" max="17" width="9.140625" style="351" customWidth="1"/>
    <col min="18" max="18" width="20.00390625" style="52" customWidth="1"/>
    <col min="19" max="19" width="12.421875" style="52" customWidth="1"/>
    <col min="20" max="20" width="19.28125" style="0" customWidth="1"/>
    <col min="21" max="21" width="1.7109375" style="0" customWidth="1"/>
    <col min="22" max="22" width="6.00390625" style="0" customWidth="1"/>
    <col min="23" max="25" width="4.7109375" style="0" customWidth="1"/>
    <col min="26" max="26" width="1.421875" style="0" customWidth="1"/>
    <col min="27" max="27" width="6.00390625" style="0" customWidth="1"/>
    <col min="28" max="28" width="6.421875" style="0" customWidth="1"/>
    <col min="29" max="29" width="5.57421875" style="0" customWidth="1"/>
    <col min="30" max="30" width="5.28125" style="0" customWidth="1"/>
    <col min="31" max="31" width="1.57421875" style="0" customWidth="1"/>
    <col min="32" max="32" width="5.28125" style="9" customWidth="1"/>
    <col min="33" max="36" width="5.7109375" style="0" customWidth="1"/>
    <col min="37" max="37" width="1.57421875" style="0" customWidth="1"/>
    <col min="38" max="38" width="5.8515625" style="4" customWidth="1"/>
    <col min="39" max="40" width="5.8515625" style="0" customWidth="1"/>
    <col min="41" max="48" width="4.7109375" style="0" customWidth="1"/>
    <col min="49" max="49" width="1.421875" style="0" customWidth="1"/>
    <col min="50" max="50" width="5.421875" style="0" customWidth="1"/>
    <col min="51" max="55" width="4.7109375" style="0" customWidth="1"/>
    <col min="56" max="56" width="4.7109375" style="6" customWidth="1"/>
    <col min="57" max="57" width="5.28125" style="6" customWidth="1"/>
    <col min="58" max="58" width="6.00390625" style="6" customWidth="1"/>
    <col min="59" max="59" width="5.8515625" style="6" customWidth="1"/>
    <col min="60" max="60" width="4.7109375" style="6" customWidth="1"/>
    <col min="61" max="63" width="4.7109375" style="0" customWidth="1"/>
    <col min="64" max="64" width="3.57421875" style="0" customWidth="1"/>
    <col min="66" max="66" width="13.421875" style="0" bestFit="1" customWidth="1"/>
    <col min="68" max="68" width="13.421875" style="0" bestFit="1" customWidth="1"/>
  </cols>
  <sheetData>
    <row r="1" spans="1:65" ht="13.5" thickBot="1">
      <c r="A1" s="354" t="s">
        <v>1054</v>
      </c>
      <c r="B1" s="351" t="s">
        <v>1055</v>
      </c>
      <c r="C1" s="351" t="s">
        <v>1056</v>
      </c>
      <c r="D1" s="351" t="s">
        <v>1057</v>
      </c>
      <c r="E1" s="351" t="s">
        <v>1058</v>
      </c>
      <c r="F1" s="351" t="s">
        <v>1059</v>
      </c>
      <c r="G1" s="351" t="s">
        <v>1115</v>
      </c>
      <c r="H1" s="351" t="s">
        <v>1060</v>
      </c>
      <c r="I1" s="351" t="s">
        <v>1061</v>
      </c>
      <c r="J1" s="351" t="s">
        <v>1062</v>
      </c>
      <c r="K1" s="351" t="s">
        <v>1063</v>
      </c>
      <c r="L1" s="351" t="s">
        <v>1064</v>
      </c>
      <c r="M1" s="351" t="s">
        <v>1065</v>
      </c>
      <c r="N1" s="351" t="s">
        <v>1066</v>
      </c>
      <c r="O1" s="351" t="s">
        <v>1067</v>
      </c>
      <c r="P1" s="351" t="s">
        <v>1068</v>
      </c>
      <c r="Q1" s="351" t="s">
        <v>1069</v>
      </c>
      <c r="R1" s="354" t="s">
        <v>1070</v>
      </c>
      <c r="S1" s="354" t="s">
        <v>155</v>
      </c>
      <c r="T1" s="351" t="s">
        <v>1071</v>
      </c>
      <c r="U1" s="351" t="s">
        <v>1072</v>
      </c>
      <c r="V1" s="351" t="s">
        <v>1073</v>
      </c>
      <c r="W1" s="351" t="s">
        <v>1074</v>
      </c>
      <c r="X1" s="351" t="s">
        <v>1075</v>
      </c>
      <c r="Y1" s="351" t="s">
        <v>1076</v>
      </c>
      <c r="Z1" s="351" t="s">
        <v>1077</v>
      </c>
      <c r="AA1" s="351" t="s">
        <v>1078</v>
      </c>
      <c r="AB1" s="351" t="s">
        <v>1079</v>
      </c>
      <c r="AC1" s="351" t="s">
        <v>1080</v>
      </c>
      <c r="AD1" s="351" t="s">
        <v>1081</v>
      </c>
      <c r="AE1" s="351" t="s">
        <v>1082</v>
      </c>
      <c r="AF1" s="627" t="s">
        <v>1083</v>
      </c>
      <c r="AG1" s="628" t="s">
        <v>1084</v>
      </c>
      <c r="AH1" s="628" t="s">
        <v>1085</v>
      </c>
      <c r="AI1" s="628" t="s">
        <v>1086</v>
      </c>
      <c r="AJ1" s="628" t="s">
        <v>1087</v>
      </c>
      <c r="AK1" s="628" t="s">
        <v>1088</v>
      </c>
      <c r="AL1" s="628" t="s">
        <v>1089</v>
      </c>
      <c r="AM1" s="628" t="s">
        <v>1090</v>
      </c>
      <c r="AN1" s="628" t="s">
        <v>1091</v>
      </c>
      <c r="AO1" s="628" t="s">
        <v>1092</v>
      </c>
      <c r="AP1" s="628" t="s">
        <v>1093</v>
      </c>
      <c r="AQ1" s="628" t="s">
        <v>1094</v>
      </c>
      <c r="AR1" s="628" t="s">
        <v>1095</v>
      </c>
      <c r="AS1" s="628" t="s">
        <v>1096</v>
      </c>
      <c r="AT1" s="628" t="s">
        <v>1097</v>
      </c>
      <c r="AU1" s="628" t="s">
        <v>1098</v>
      </c>
      <c r="AV1" s="628" t="s">
        <v>1099</v>
      </c>
      <c r="AW1" s="351"/>
      <c r="AX1" s="351" t="s">
        <v>1100</v>
      </c>
      <c r="AY1" s="351" t="s">
        <v>1101</v>
      </c>
      <c r="AZ1" s="351" t="s">
        <v>1102</v>
      </c>
      <c r="BA1" s="351" t="s">
        <v>1103</v>
      </c>
      <c r="BB1" s="351" t="s">
        <v>1104</v>
      </c>
      <c r="BC1" s="351" t="s">
        <v>1105</v>
      </c>
      <c r="BD1" s="627" t="s">
        <v>1106</v>
      </c>
      <c r="BE1" s="628" t="s">
        <v>1107</v>
      </c>
      <c r="BF1" s="628" t="s">
        <v>1108</v>
      </c>
      <c r="BG1" s="628" t="s">
        <v>1109</v>
      </c>
      <c r="BH1" s="628" t="s">
        <v>1110</v>
      </c>
      <c r="BI1" s="628" t="s">
        <v>1111</v>
      </c>
      <c r="BJ1" s="628" t="s">
        <v>1112</v>
      </c>
      <c r="BK1" s="628" t="s">
        <v>1113</v>
      </c>
      <c r="BL1" s="628" t="s">
        <v>1114</v>
      </c>
      <c r="BM1" s="439"/>
    </row>
    <row r="2" spans="1:64" ht="29.25" customHeight="1" thickBot="1">
      <c r="A2" s="26" t="s">
        <v>568</v>
      </c>
      <c r="B2" s="26"/>
      <c r="C2" s="25"/>
      <c r="D2" s="25"/>
      <c r="E2" s="25"/>
      <c r="F2" s="173"/>
      <c r="G2" s="25"/>
      <c r="H2" s="25"/>
      <c r="I2" s="25"/>
      <c r="J2" s="25"/>
      <c r="K2" s="25"/>
      <c r="L2" s="25"/>
      <c r="M2" s="25"/>
      <c r="N2" s="25"/>
      <c r="O2" s="25"/>
      <c r="Q2" s="433" t="s">
        <v>781</v>
      </c>
      <c r="R2" s="434"/>
      <c r="S2" s="434"/>
      <c r="T2" s="435"/>
      <c r="U2" s="435"/>
      <c r="V2" s="436"/>
      <c r="W2" s="435"/>
      <c r="X2" s="435"/>
      <c r="Y2" s="435"/>
      <c r="Z2" s="435"/>
      <c r="AA2" s="435"/>
      <c r="AB2" s="437"/>
      <c r="AC2" s="437"/>
      <c r="AD2" s="435"/>
      <c r="AE2" s="435"/>
      <c r="AF2" s="438"/>
      <c r="AG2" s="435"/>
      <c r="AH2" s="435"/>
      <c r="AI2" s="435"/>
      <c r="AJ2" s="435"/>
      <c r="AK2" s="435"/>
      <c r="AL2" s="358"/>
      <c r="AM2" s="435"/>
      <c r="AN2" s="435"/>
      <c r="AO2" s="435"/>
      <c r="AP2" s="435"/>
      <c r="AQ2" s="435"/>
      <c r="AR2" s="435"/>
      <c r="AS2" s="435"/>
      <c r="AT2" s="435"/>
      <c r="AU2" s="435"/>
      <c r="AV2" s="435"/>
      <c r="AW2" s="435"/>
      <c r="AX2" s="437"/>
      <c r="AY2" s="435"/>
      <c r="AZ2" s="435"/>
      <c r="BA2" s="437"/>
      <c r="BB2" s="435"/>
      <c r="BC2" s="435"/>
      <c r="BD2" s="435"/>
      <c r="BE2" s="435"/>
      <c r="BF2" s="437"/>
      <c r="BG2" s="435"/>
      <c r="BH2" s="435"/>
      <c r="BI2" s="435"/>
      <c r="BJ2" s="435"/>
      <c r="BK2" s="435"/>
      <c r="BL2" s="53"/>
    </row>
    <row r="3" spans="1:64" ht="32.25" customHeight="1">
      <c r="A3" s="795" t="s">
        <v>107</v>
      </c>
      <c r="B3" s="795"/>
      <c r="C3" s="795"/>
      <c r="D3" s="795"/>
      <c r="E3" s="838"/>
      <c r="F3" s="53"/>
      <c r="G3" s="846" t="s">
        <v>429</v>
      </c>
      <c r="H3" s="809"/>
      <c r="I3" s="809"/>
      <c r="J3" s="809"/>
      <c r="K3" s="809"/>
      <c r="L3" s="809"/>
      <c r="M3" s="809"/>
      <c r="N3" s="809"/>
      <c r="O3" s="809"/>
      <c r="Q3" s="405" t="s">
        <v>455</v>
      </c>
      <c r="R3" s="249"/>
      <c r="S3" s="249"/>
      <c r="T3" s="249"/>
      <c r="U3" s="249"/>
      <c r="V3" s="249"/>
      <c r="W3" s="249"/>
      <c r="X3" s="249"/>
      <c r="Y3" s="193"/>
      <c r="Z3" s="250"/>
      <c r="AA3" s="250"/>
      <c r="AB3" s="250"/>
      <c r="AC3" s="250"/>
      <c r="AD3" s="250"/>
      <c r="AE3" s="250"/>
      <c r="AF3" s="250"/>
      <c r="AG3" s="250"/>
      <c r="AH3" s="250"/>
      <c r="AI3" s="250"/>
      <c r="AJ3" s="250"/>
      <c r="AK3" s="250"/>
      <c r="AL3" s="250"/>
      <c r="AM3" s="528"/>
      <c r="AN3" s="250"/>
      <c r="AO3" s="250"/>
      <c r="AP3" s="250"/>
      <c r="AQ3" s="250"/>
      <c r="AR3" s="250"/>
      <c r="AS3" s="250"/>
      <c r="AT3" s="250"/>
      <c r="AU3" s="250"/>
      <c r="AV3" s="250"/>
      <c r="AW3" s="250"/>
      <c r="AX3" s="250"/>
      <c r="AY3" s="193"/>
      <c r="AZ3" s="193"/>
      <c r="BA3" s="193"/>
      <c r="BB3" s="193"/>
      <c r="BC3" s="193"/>
      <c r="BD3" s="193"/>
      <c r="BE3" s="193"/>
      <c r="BF3" s="193"/>
      <c r="BG3" s="193"/>
      <c r="BH3" s="193"/>
      <c r="BI3" s="193"/>
      <c r="BJ3" s="193"/>
      <c r="BK3" s="193"/>
      <c r="BL3" s="54"/>
    </row>
    <row r="4" spans="1:64" ht="21" customHeight="1" thickBot="1">
      <c r="A4" s="796"/>
      <c r="B4" s="796"/>
      <c r="C4" s="796"/>
      <c r="D4" s="796"/>
      <c r="E4" s="839"/>
      <c r="F4" s="54"/>
      <c r="G4" s="707"/>
      <c r="H4" s="708"/>
      <c r="I4" s="708"/>
      <c r="J4" s="708"/>
      <c r="K4" s="708"/>
      <c r="L4" s="708"/>
      <c r="M4" s="708"/>
      <c r="N4" s="708"/>
      <c r="O4" s="708"/>
      <c r="Q4" s="196" t="s">
        <v>736</v>
      </c>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680"/>
      <c r="AY4" s="23"/>
      <c r="AZ4" s="194"/>
      <c r="BA4" s="194"/>
      <c r="BB4" s="194"/>
      <c r="BC4" s="194"/>
      <c r="BD4" s="681"/>
      <c r="BE4" s="20"/>
      <c r="BF4" s="693"/>
      <c r="BG4" s="693"/>
      <c r="BH4" s="20"/>
      <c r="BI4" s="682"/>
      <c r="BJ4" s="21"/>
      <c r="BK4" s="21"/>
      <c r="BL4" s="54"/>
    </row>
    <row r="5" spans="1:64" s="11" customFormat="1" ht="22.5" customHeight="1" thickBot="1">
      <c r="A5" s="796"/>
      <c r="B5" s="796"/>
      <c r="C5" s="796"/>
      <c r="D5" s="796"/>
      <c r="E5" s="839"/>
      <c r="F5" s="54"/>
      <c r="G5" s="707"/>
      <c r="H5" s="708"/>
      <c r="I5" s="708"/>
      <c r="J5" s="708"/>
      <c r="K5" s="708"/>
      <c r="L5" s="708"/>
      <c r="M5" s="708"/>
      <c r="N5" s="708"/>
      <c r="O5" s="708"/>
      <c r="Q5" s="196" t="s">
        <v>737</v>
      </c>
      <c r="R5" s="19"/>
      <c r="S5" s="19"/>
      <c r="T5" s="19"/>
      <c r="U5" s="19"/>
      <c r="V5" s="195"/>
      <c r="W5" s="195"/>
      <c r="X5" s="195"/>
      <c r="Y5" s="195"/>
      <c r="Z5" s="195"/>
      <c r="AA5" s="195"/>
      <c r="AB5" s="195"/>
      <c r="AC5" s="195"/>
      <c r="AD5" s="195"/>
      <c r="AE5" s="195"/>
      <c r="AF5" s="19"/>
      <c r="AG5" s="19"/>
      <c r="AH5" s="19"/>
      <c r="AI5" s="19"/>
      <c r="AJ5" s="19"/>
      <c r="AK5" s="19"/>
      <c r="AL5" s="19"/>
      <c r="AM5" s="19"/>
      <c r="AN5" s="19"/>
      <c r="AO5" s="19"/>
      <c r="AP5" s="19"/>
      <c r="AQ5" s="19"/>
      <c r="AR5" s="19"/>
      <c r="AS5" s="19"/>
      <c r="AT5" s="19"/>
      <c r="AU5" s="19"/>
      <c r="AV5" s="19"/>
      <c r="AW5" s="390"/>
      <c r="AX5" s="685" t="s">
        <v>1116</v>
      </c>
      <c r="AY5" s="683"/>
      <c r="AZ5" s="683"/>
      <c r="BA5" s="683"/>
      <c r="BB5" s="683"/>
      <c r="BC5" s="683"/>
      <c r="BD5" s="683"/>
      <c r="BE5" s="683"/>
      <c r="BF5" s="691" t="s">
        <v>327</v>
      </c>
      <c r="BG5" s="692">
        <f>('1. Evaluation Weights'!$H$79/SUM('1. Evaluation Weights'!$H$75:$H$79))*100</f>
        <v>23.52941176470588</v>
      </c>
      <c r="BH5" s="683"/>
      <c r="BI5" s="683"/>
      <c r="BJ5" s="683"/>
      <c r="BK5" s="684"/>
      <c r="BL5" s="457"/>
    </row>
    <row r="6" spans="1:64" s="16" customFormat="1" ht="30" customHeight="1" thickBot="1">
      <c r="A6" s="796"/>
      <c r="B6" s="796"/>
      <c r="C6" s="796"/>
      <c r="D6" s="796"/>
      <c r="E6" s="839"/>
      <c r="F6" s="174"/>
      <c r="G6" s="757"/>
      <c r="H6" s="758"/>
      <c r="I6" s="758"/>
      <c r="J6" s="758"/>
      <c r="K6" s="758"/>
      <c r="L6" s="758"/>
      <c r="M6" s="758"/>
      <c r="N6" s="758"/>
      <c r="O6" s="758"/>
      <c r="Q6" s="196" t="s">
        <v>457</v>
      </c>
      <c r="R6" s="19"/>
      <c r="S6" s="19"/>
      <c r="T6" s="19"/>
      <c r="U6" s="393"/>
      <c r="V6" s="842" t="s">
        <v>692</v>
      </c>
      <c r="W6" s="762"/>
      <c r="X6" s="762"/>
      <c r="Y6" s="782"/>
      <c r="Z6" s="393"/>
      <c r="AA6" s="842" t="s">
        <v>571</v>
      </c>
      <c r="AB6" s="762"/>
      <c r="AC6" s="762"/>
      <c r="AD6" s="782"/>
      <c r="AE6" s="393"/>
      <c r="AF6" s="844" t="s">
        <v>797</v>
      </c>
      <c r="AG6" s="844"/>
      <c r="AH6" s="844"/>
      <c r="AI6" s="844"/>
      <c r="AJ6" s="845"/>
      <c r="AK6" s="393"/>
      <c r="AL6" s="843" t="s">
        <v>453</v>
      </c>
      <c r="AM6" s="844"/>
      <c r="AN6" s="844"/>
      <c r="AO6" s="844"/>
      <c r="AP6" s="844"/>
      <c r="AQ6" s="844"/>
      <c r="AR6" s="844"/>
      <c r="AS6" s="844"/>
      <c r="AT6" s="844"/>
      <c r="AU6" s="844"/>
      <c r="AV6" s="845"/>
      <c r="AW6" s="174"/>
      <c r="AX6" s="826" t="s">
        <v>881</v>
      </c>
      <c r="AY6" s="826"/>
      <c r="AZ6" s="826"/>
      <c r="BA6" s="826"/>
      <c r="BB6" s="826"/>
      <c r="BC6" s="827"/>
      <c r="BD6" s="689" t="s">
        <v>240</v>
      </c>
      <c r="BE6" s="688"/>
      <c r="BF6" s="688"/>
      <c r="BG6" s="690" t="s">
        <v>1117</v>
      </c>
      <c r="BH6" s="687">
        <f>(AVERAGE(BD10:BH10))/(AVERAGE(AVERAGE($AX$10:$BC$10),AVERAGE($BD$10:$BH$10),AVERAGE($BI$10:$BK$10)))*($BG$5/3)</f>
        <v>6.294492319220681</v>
      </c>
      <c r="BI6" s="828" t="s">
        <v>561</v>
      </c>
      <c r="BJ6" s="826"/>
      <c r="BK6" s="829"/>
      <c r="BL6" s="174"/>
    </row>
    <row r="7" spans="1:64" s="16" customFormat="1" ht="25.5" customHeight="1" thickBot="1">
      <c r="A7" s="840"/>
      <c r="B7" s="840"/>
      <c r="C7" s="840"/>
      <c r="D7" s="840"/>
      <c r="E7" s="841"/>
      <c r="F7" s="174"/>
      <c r="G7" s="750" t="s">
        <v>454</v>
      </c>
      <c r="H7" s="750"/>
      <c r="I7" s="750"/>
      <c r="J7" s="750"/>
      <c r="K7" s="750"/>
      <c r="L7" s="750"/>
      <c r="M7" s="750"/>
      <c r="N7" s="750"/>
      <c r="O7" s="750"/>
      <c r="Q7" s="476" t="s">
        <v>430</v>
      </c>
      <c r="R7" s="195"/>
      <c r="S7" s="195"/>
      <c r="T7" s="195"/>
      <c r="U7" s="174"/>
      <c r="V7" s="377">
        <f>('1. Evaluation Weights'!$H$75/SUM('1. Evaluation Weights'!$H$75:$H$79))*100</f>
        <v>23.52941176470588</v>
      </c>
      <c r="W7" s="378" t="s">
        <v>326</v>
      </c>
      <c r="X7" s="379"/>
      <c r="Y7" s="379"/>
      <c r="Z7" s="174"/>
      <c r="AA7" s="377">
        <f>('1. Evaluation Weights'!$H$76/SUM('1. Evaluation Weights'!$H$75:$H$79))*100</f>
        <v>29.411764705882355</v>
      </c>
      <c r="AB7" s="378" t="s">
        <v>326</v>
      </c>
      <c r="AC7" s="378"/>
      <c r="AD7" s="380"/>
      <c r="AE7" s="174"/>
      <c r="AF7" s="382">
        <f>('1. Evaluation Weights'!$H$77/SUM('1. Evaluation Weights'!$H$75:$H$79))*100</f>
        <v>5.88235294117647</v>
      </c>
      <c r="AG7" s="694" t="s">
        <v>326</v>
      </c>
      <c r="AH7" s="381"/>
      <c r="AI7" s="381"/>
      <c r="AJ7" s="381"/>
      <c r="AK7" s="174"/>
      <c r="AL7" s="382">
        <f>('1. Evaluation Weights'!$H$78/SUM('1. Evaluation Weights'!$H$75:$H$79))*100</f>
        <v>17.647058823529413</v>
      </c>
      <c r="AM7" s="694" t="s">
        <v>326</v>
      </c>
      <c r="AN7" s="388"/>
      <c r="AO7" s="381"/>
      <c r="AP7" s="381"/>
      <c r="AQ7" s="381"/>
      <c r="AR7" s="381"/>
      <c r="AS7" s="381"/>
      <c r="AT7" s="381"/>
      <c r="AU7" s="381"/>
      <c r="AV7" s="381"/>
      <c r="AW7" s="174"/>
      <c r="AX7" s="382"/>
      <c r="AY7" s="686" t="s">
        <v>1117</v>
      </c>
      <c r="AZ7" s="687">
        <f>(AVERAGE(AX10:BC10))/(AVERAGE(AVERAGE($AX$10:$BC$10),AVERAGE($BD$10:$BH$10),AVERAGE($BI$10:$BK$10)))*($BG$5/3)</f>
        <v>9.74147620831772</v>
      </c>
      <c r="BA7" s="382"/>
      <c r="BB7" s="382"/>
      <c r="BC7" s="382"/>
      <c r="BD7" s="383" t="s">
        <v>706</v>
      </c>
      <c r="BE7" s="384"/>
      <c r="BF7" s="383" t="s">
        <v>707</v>
      </c>
      <c r="BG7" s="385"/>
      <c r="BH7" s="386"/>
      <c r="BI7" s="387"/>
      <c r="BJ7" s="690" t="s">
        <v>1117</v>
      </c>
      <c r="BK7" s="687">
        <f>(AVERAGE(BI10:BK10))/(AVERAGE(AVERAGE($AX$10:$BC$10),AVERAGE($BD$10:$BH$10),AVERAGE($BI$10:$BK$10)))*($BG$5/3)</f>
        <v>7.493443237167479</v>
      </c>
      <c r="BL7" s="174"/>
    </row>
    <row r="8" spans="1:64" s="16" customFormat="1" ht="24" customHeight="1" thickBot="1">
      <c r="A8" s="401" t="s">
        <v>452</v>
      </c>
      <c r="B8" s="402"/>
      <c r="C8" s="402"/>
      <c r="D8" s="402"/>
      <c r="E8" s="402"/>
      <c r="F8" s="174"/>
      <c r="G8" s="738" t="s">
        <v>692</v>
      </c>
      <c r="H8" s="739" t="s">
        <v>521</v>
      </c>
      <c r="I8" s="739" t="s">
        <v>458</v>
      </c>
      <c r="J8" s="739" t="s">
        <v>453</v>
      </c>
      <c r="K8" s="735" t="s">
        <v>522</v>
      </c>
      <c r="L8" s="736"/>
      <c r="M8" s="736"/>
      <c r="N8" s="737"/>
      <c r="O8" s="835" t="s">
        <v>567</v>
      </c>
      <c r="Q8" s="403" t="s">
        <v>456</v>
      </c>
      <c r="R8" s="261"/>
      <c r="S8" s="261"/>
      <c r="T8" s="261"/>
      <c r="U8" s="821"/>
      <c r="V8" s="818" t="str">
        <f>'4. Applicability Ranks'!F8</f>
        <v>Deter </v>
      </c>
      <c r="W8" s="818" t="str">
        <f>'4. Applicability Ranks'!G8</f>
        <v>Detect </v>
      </c>
      <c r="X8" s="818" t="str">
        <f>'4. Applicability Ranks'!H8</f>
        <v>Deny</v>
      </c>
      <c r="Y8" s="818" t="str">
        <f>'4. Applicability Ranks'!I8</f>
        <v>Mitigate</v>
      </c>
      <c r="Z8" s="821"/>
      <c r="AA8" s="818" t="str">
        <f>'4. Applicability Ranks'!K8</f>
        <v> Safety</v>
      </c>
      <c r="AB8" s="818" t="str">
        <f>'4. Applicability Ranks'!L8</f>
        <v> Crime</v>
      </c>
      <c r="AC8" s="824" t="str">
        <f>'4. Applicability Ranks'!M8</f>
        <v>Fare Evasion</v>
      </c>
      <c r="AD8" s="818" t="str">
        <f>'4. Applicability Ranks'!N8</f>
        <v> Service</v>
      </c>
      <c r="AE8" s="821"/>
      <c r="AF8" s="819" t="str">
        <f>'4. Applicability Ranks'!P8</f>
        <v>Access Control</v>
      </c>
      <c r="AG8" s="819" t="str">
        <f>'4. Applicability Ranks'!Q8</f>
        <v>Restricted Area</v>
      </c>
      <c r="AH8" s="819" t="str">
        <f>'4. Applicability Ranks'!R8</f>
        <v>Handling Cargo</v>
      </c>
      <c r="AI8" s="819" t="str">
        <f>'4. Applicability Ranks'!S8</f>
        <v>Stores &amp; Bunkers</v>
      </c>
      <c r="AJ8" s="820" t="str">
        <f>'4. Applicability Ranks'!T8</f>
        <v>Monitoring</v>
      </c>
      <c r="AK8" s="821"/>
      <c r="AL8" s="823" t="str">
        <f>'4. Applicability Ranks'!V8</f>
        <v>Beyond Boundary</v>
      </c>
      <c r="AM8" s="819" t="str">
        <f>'4. Applicability Ranks'!W8</f>
        <v>Facility Perimeter</v>
      </c>
      <c r="AN8" s="819" t="str">
        <f>'4. Applicability Ranks'!X8</f>
        <v>Vehicle Parking</v>
      </c>
      <c r="AO8" s="819" t="str">
        <f>'4. Applicability Ranks'!Y8</f>
        <v>Vehicle Holding</v>
      </c>
      <c r="AP8" s="819" t="str">
        <f>'4. Applicability Ranks'!Z8</f>
        <v>Passenger Waiting</v>
      </c>
      <c r="AQ8" s="819" t="str">
        <f>'4. Applicability Ranks'!AA8</f>
        <v>Terminal Operation</v>
      </c>
      <c r="AR8" s="819" t="str">
        <f>'4. Applicability Ranks'!AB8</f>
        <v>Adjacent Ferry</v>
      </c>
      <c r="AS8" s="819" t="str">
        <f>'4. Applicability Ranks'!AC8</f>
        <v>Adjacent Ferry</v>
      </c>
      <c r="AT8" s="819" t="str">
        <f>'4. Applicability Ranks'!AD9</f>
        <v>Non-restrict</v>
      </c>
      <c r="AU8" s="819" t="str">
        <f>'4. Applicability Ranks'!AE9</f>
        <v>Restricted</v>
      </c>
      <c r="AV8" s="820" t="str">
        <f>'4. Applicability Ranks'!AF8</f>
        <v>In Transit</v>
      </c>
      <c r="AW8" s="821"/>
      <c r="AX8" s="822" t="str">
        <f>'4. Applicability Ranks'!AH9</f>
        <v> Person</v>
      </c>
      <c r="AY8" s="818" t="str">
        <f>'4. Applicability Ranks'!AI9</f>
        <v> Vehicle</v>
      </c>
      <c r="AZ8" s="818" t="str">
        <f>'4. Applicability Ranks'!AJ9</f>
        <v> Vessel</v>
      </c>
      <c r="BA8" s="818" t="str">
        <f>'4. Applicability Ranks'!AK9</f>
        <v> Artillery</v>
      </c>
      <c r="BB8" s="818" t="str">
        <f>'4. Applicability Ranks'!AL9</f>
        <v> Mine</v>
      </c>
      <c r="BC8" s="818" t="str">
        <f>'4. Applicability Ranks'!AM9</f>
        <v>Overhead</v>
      </c>
      <c r="BD8" s="818" t="str">
        <f>'4. Applicability Ranks'!AN9</f>
        <v> Facility</v>
      </c>
      <c r="BE8" s="818" t="str">
        <f>'4. Applicability Ranks'!AO9</f>
        <v> Vessel</v>
      </c>
      <c r="BF8" s="818" t="str">
        <f>'4. Applicability Ranks'!AP9</f>
        <v> Vehicle</v>
      </c>
      <c r="BG8" s="818" t="str">
        <f>'4. Applicability Ranks'!AQ9</f>
        <v> Vessel</v>
      </c>
      <c r="BH8" s="818" t="str">
        <f>'4. Applicability Ranks'!AR9</f>
        <v>Overhead</v>
      </c>
      <c r="BI8" s="818" t="str">
        <f>'4. Applicability Ranks'!AS9</f>
        <v> Chem.</v>
      </c>
      <c r="BJ8" s="818" t="str">
        <f>'4. Applicability Ranks'!AT9</f>
        <v> Bio</v>
      </c>
      <c r="BK8" s="830" t="str">
        <f>'4. Applicability Ranks'!AU9</f>
        <v> Rad.</v>
      </c>
      <c r="BL8" s="391"/>
    </row>
    <row r="9" spans="1:64" s="218" customFormat="1" ht="42.75" customHeight="1" thickBot="1">
      <c r="A9" s="589" t="s">
        <v>557</v>
      </c>
      <c r="B9" s="747" t="s">
        <v>725</v>
      </c>
      <c r="C9" s="747"/>
      <c r="D9" s="568" t="s">
        <v>556</v>
      </c>
      <c r="E9" s="458" t="s">
        <v>961</v>
      </c>
      <c r="F9" s="372"/>
      <c r="G9" s="837"/>
      <c r="H9" s="825"/>
      <c r="I9" s="825"/>
      <c r="J9" s="825"/>
      <c r="K9" s="374" t="s">
        <v>563</v>
      </c>
      <c r="L9" s="374" t="s">
        <v>564</v>
      </c>
      <c r="M9" s="374" t="s">
        <v>565</v>
      </c>
      <c r="N9" s="375" t="s">
        <v>566</v>
      </c>
      <c r="O9" s="836"/>
      <c r="P9" s="16"/>
      <c r="Q9" s="404" t="s">
        <v>557</v>
      </c>
      <c r="R9" s="805" t="str">
        <f>B9</f>
        <v>Method Category</v>
      </c>
      <c r="S9" s="806"/>
      <c r="T9" s="404" t="str">
        <f>D9</f>
        <v>GSM</v>
      </c>
      <c r="U9" s="831"/>
      <c r="V9" s="818"/>
      <c r="W9" s="818"/>
      <c r="X9" s="818"/>
      <c r="Y9" s="818"/>
      <c r="Z9" s="821"/>
      <c r="AA9" s="818"/>
      <c r="AB9" s="818"/>
      <c r="AC9" s="774"/>
      <c r="AD9" s="818"/>
      <c r="AE9" s="821"/>
      <c r="AF9" s="819"/>
      <c r="AG9" s="819"/>
      <c r="AH9" s="819"/>
      <c r="AI9" s="819"/>
      <c r="AJ9" s="820"/>
      <c r="AK9" s="821"/>
      <c r="AL9" s="823"/>
      <c r="AM9" s="819"/>
      <c r="AN9" s="819"/>
      <c r="AO9" s="819"/>
      <c r="AP9" s="819"/>
      <c r="AQ9" s="819"/>
      <c r="AR9" s="819"/>
      <c r="AS9" s="819"/>
      <c r="AT9" s="819"/>
      <c r="AU9" s="819"/>
      <c r="AV9" s="820"/>
      <c r="AW9" s="821"/>
      <c r="AX9" s="822"/>
      <c r="AY9" s="818"/>
      <c r="AZ9" s="818"/>
      <c r="BA9" s="818"/>
      <c r="BB9" s="818"/>
      <c r="BC9" s="818"/>
      <c r="BD9" s="818"/>
      <c r="BE9" s="818"/>
      <c r="BF9" s="818"/>
      <c r="BG9" s="818"/>
      <c r="BH9" s="818"/>
      <c r="BI9" s="818"/>
      <c r="BJ9" s="818"/>
      <c r="BK9" s="830"/>
      <c r="BL9" s="391"/>
    </row>
    <row r="10" spans="1:64" s="439" customFormat="1" ht="21" customHeight="1" thickBot="1">
      <c r="A10" s="459"/>
      <c r="B10" s="807"/>
      <c r="C10" s="807"/>
      <c r="D10" s="807"/>
      <c r="E10" s="799"/>
      <c r="F10" s="392"/>
      <c r="G10" s="25"/>
      <c r="H10" s="25"/>
      <c r="I10" s="25"/>
      <c r="J10" s="25"/>
      <c r="K10" s="25"/>
      <c r="L10" s="25"/>
      <c r="M10" s="25"/>
      <c r="N10" s="25"/>
      <c r="O10" s="50"/>
      <c r="P10" s="16"/>
      <c r="Q10" s="832" t="s">
        <v>963</v>
      </c>
      <c r="R10" s="833"/>
      <c r="S10" s="833"/>
      <c r="T10" s="834"/>
      <c r="U10" s="392"/>
      <c r="V10" s="233">
        <f>'1. Evaluation Weights'!$H$9</f>
        <v>5</v>
      </c>
      <c r="W10" s="233">
        <f>'1. Evaluation Weights'!$H$10</f>
        <v>4</v>
      </c>
      <c r="X10" s="233">
        <f>'1. Evaluation Weights'!$H$11</f>
        <v>3</v>
      </c>
      <c r="Y10" s="233">
        <f>'1. Evaluation Weights'!$H$12</f>
        <v>2</v>
      </c>
      <c r="Z10" s="365"/>
      <c r="AA10" s="233">
        <f>'1. Evaluation Weights'!$H$18</f>
        <v>2</v>
      </c>
      <c r="AB10" s="233">
        <f>'1. Evaluation Weights'!$H$19</f>
        <v>1</v>
      </c>
      <c r="AC10" s="233">
        <f>'1. Evaluation Weights'!$H$20</f>
        <v>3</v>
      </c>
      <c r="AD10" s="233">
        <f>'1. Evaluation Weights'!$H$21</f>
        <v>5</v>
      </c>
      <c r="AE10" s="455"/>
      <c r="AF10" s="233">
        <f>'1. Evaluation Weights'!$H$27</f>
        <v>5</v>
      </c>
      <c r="AG10" s="233">
        <f>'1. Evaluation Weights'!$H$28</f>
        <v>4</v>
      </c>
      <c r="AH10" s="233">
        <f>'1. Evaluation Weights'!$H$29</f>
        <v>0</v>
      </c>
      <c r="AI10" s="233">
        <f>'1. Evaluation Weights'!$H$30</f>
        <v>1</v>
      </c>
      <c r="AJ10" s="233">
        <f>'1. Evaluation Weights'!$H$31</f>
        <v>4</v>
      </c>
      <c r="AK10" s="392"/>
      <c r="AL10" s="233">
        <f>'1. Evaluation Weights'!$H$37</f>
        <v>1</v>
      </c>
      <c r="AM10" s="233">
        <f>'1. Evaluation Weights'!$H$38</f>
        <v>1</v>
      </c>
      <c r="AN10" s="233">
        <f>'1. Evaluation Weights'!$H$39</f>
        <v>0</v>
      </c>
      <c r="AO10" s="233">
        <f>'1. Evaluation Weights'!$H$40</f>
        <v>5</v>
      </c>
      <c r="AP10" s="233">
        <f>'1. Evaluation Weights'!$H$41</f>
        <v>4</v>
      </c>
      <c r="AQ10" s="233">
        <f>'1. Evaluation Weights'!$H$42</f>
        <v>2</v>
      </c>
      <c r="AR10" s="233">
        <f>'1. Evaluation Weights'!$H$43</f>
        <v>1</v>
      </c>
      <c r="AS10" s="233">
        <f>'1. Evaluation Weights'!$H$44</f>
        <v>2</v>
      </c>
      <c r="AT10" s="233">
        <f>'1. Evaluation Weights'!$H$45</f>
        <v>1</v>
      </c>
      <c r="AU10" s="233">
        <f>'1. Evaluation Weights'!$H$46</f>
        <v>3</v>
      </c>
      <c r="AV10" s="233">
        <f>'1. Evaluation Weights'!$H$47</f>
        <v>2</v>
      </c>
      <c r="AW10" s="392"/>
      <c r="AX10" s="233">
        <f>'1. Evaluation Weights'!$H$54</f>
        <v>3</v>
      </c>
      <c r="AY10" s="233">
        <f>'1. Evaluation Weights'!$H$55</f>
        <v>5</v>
      </c>
      <c r="AZ10" s="233">
        <f>'1. Evaluation Weights'!$H$56</f>
        <v>2</v>
      </c>
      <c r="BA10" s="233">
        <f>'1. Evaluation Weights'!$H$57</f>
        <v>1</v>
      </c>
      <c r="BB10" s="233">
        <f>'1. Evaluation Weights'!$H$58</f>
        <v>1</v>
      </c>
      <c r="BC10" s="233">
        <f>'1. Evaluation Weights'!$H$58</f>
        <v>1</v>
      </c>
      <c r="BD10" s="233">
        <f>'1. Evaluation Weights'!$H$61</f>
        <v>1</v>
      </c>
      <c r="BE10" s="233">
        <f>'1. Evaluation Weights'!$H$62</f>
        <v>3</v>
      </c>
      <c r="BF10" s="233">
        <f>'1. Evaluation Weights'!$H$63</f>
        <v>1</v>
      </c>
      <c r="BG10" s="233">
        <f>'1. Evaluation Weights'!$H$64</f>
        <v>1</v>
      </c>
      <c r="BH10" s="233">
        <f>'1. Evaluation Weights'!$H$65</f>
        <v>1</v>
      </c>
      <c r="BI10" s="233">
        <f>'1. Evaluation Weights'!$H$67</f>
        <v>2</v>
      </c>
      <c r="BJ10" s="233">
        <f>'1. Evaluation Weights'!$H$68</f>
        <v>2</v>
      </c>
      <c r="BK10" s="456">
        <f>'1. Evaluation Weights'!$H$69</f>
        <v>1</v>
      </c>
      <c r="BL10" s="392"/>
    </row>
    <row r="11" spans="1:182" s="1" customFormat="1" ht="69.75" customHeight="1">
      <c r="A11" s="400">
        <f>'3. Characterization'!A11</f>
        <v>1</v>
      </c>
      <c r="B11" s="77" t="str">
        <f>'3. Characterization'!B11</f>
        <v>Fencing / Barriers </v>
      </c>
      <c r="C11" s="340" t="str">
        <f>'3. Characterization'!C11</f>
        <v>Retractable Vehicle Deterrents</v>
      </c>
      <c r="D11" s="340" t="str">
        <f>'3. Characterization'!D11</f>
        <v>Ramp/ Wedge, 
in-ground mounted</v>
      </c>
      <c r="E11" s="340" t="str">
        <f>'3. Characterization'!F11</f>
        <v>Manual or automatic raising and lowering; some products rated as high as DOS K12/ L3.</v>
      </c>
      <c r="F11" s="13"/>
      <c r="G11" s="262">
        <f aca="true" t="shared" si="0" ref="G11:G42">SUM(V11:Y11)</f>
        <v>14.56582633053221</v>
      </c>
      <c r="H11" s="263">
        <f aca="true" t="shared" si="1" ref="H11:H42">SUM(AA11:AD11)</f>
        <v>-1.7825311942959003</v>
      </c>
      <c r="I11" s="263">
        <f aca="true" t="shared" si="2" ref="I11:I42">SUM(AF11:AJ11)</f>
        <v>4.481792717086835</v>
      </c>
      <c r="J11" s="264">
        <f aca="true" t="shared" si="3" ref="J11:J42">SUM(AL11:AV11)</f>
        <v>5.347593582887702</v>
      </c>
      <c r="K11" s="264">
        <f>SUM(L11:N11)</f>
        <v>8.942175596353191</v>
      </c>
      <c r="L11" s="264">
        <f>SUM(AX11:BC11)</f>
        <v>3.7467216185837384</v>
      </c>
      <c r="M11" s="264">
        <f>SUM(BD11:BH11)</f>
        <v>2.6976395653802925</v>
      </c>
      <c r="N11" s="265">
        <f>SUM(BI11:BK11)</f>
        <v>2.49781441238916</v>
      </c>
      <c r="O11" s="72">
        <f aca="true" t="shared" si="4" ref="O11:O42">SUM(G11:K11)</f>
        <v>31.55485703256404</v>
      </c>
      <c r="Q11" s="400">
        <f>'3. Characterization'!A11</f>
        <v>1</v>
      </c>
      <c r="R11" s="77" t="str">
        <f>'3. Characterization'!B11</f>
        <v>Fencing / Barriers </v>
      </c>
      <c r="S11" s="340" t="str">
        <f>'3. Characterization'!C11</f>
        <v>Retractable Vehicle Deterrents</v>
      </c>
      <c r="T11" s="340" t="str">
        <f>'3. Characterization'!D11</f>
        <v>Ramp/ Wedge, 
in-ground mounted</v>
      </c>
      <c r="U11" s="478"/>
      <c r="V11" s="264">
        <f>(('4. Applicability Ranks'!F11*V$10)/((AVERAGE($V$10:$Y$10))*3))*($V$7/4)</f>
        <v>5.602240896358543</v>
      </c>
      <c r="W11" s="264">
        <f>(('4. Applicability Ranks'!G11*W$10)/((AVERAGE($V$10:$Y$10))*3))*($V$7/4)</f>
        <v>4.481792717086834</v>
      </c>
      <c r="X11" s="264">
        <f>(('4. Applicability Ranks'!H11*X$10)/((AVERAGE($V$10:$Y$10))*3))*($V$7/4)</f>
        <v>3.3613445378151257</v>
      </c>
      <c r="Y11" s="264">
        <f>(('4. Applicability Ranks'!I11*Y$10)/((AVERAGE($V$10:$Y$10))*3))*($V$7/4)</f>
        <v>1.1204481792717085</v>
      </c>
      <c r="Z11" s="629"/>
      <c r="AA11" s="264">
        <f>(('4. Applicability Ranks'!K11*AA$10)/(AVERAGE($AA$10:$AD$10)*3))*($AA$7/4)</f>
        <v>0</v>
      </c>
      <c r="AB11" s="264">
        <f>(('4. Applicability Ranks'!L11*AB$10)/(AVERAGE($AA$10:$AD$10)*3))*($AA$7/4)</f>
        <v>0</v>
      </c>
      <c r="AC11" s="264">
        <f>(('4. Applicability Ranks'!M11*AC$10)/(AVERAGE($AA$10:$AD$10)*3))*($AA$7/4)</f>
        <v>2.6737967914438507</v>
      </c>
      <c r="AD11" s="264">
        <f>(('4. Applicability Ranks'!N11*AD$10)/(AVERAGE($AA$10:$AD$10)*3))*($AA$7/4)</f>
        <v>-4.456327985739751</v>
      </c>
      <c r="AE11" s="629"/>
      <c r="AF11" s="264">
        <f>(('4. Applicability Ranks'!P11*AF$10)/(AVERAGE($AF$10:$AJ$10)*3))*($AF$7/5)</f>
        <v>2.100840336134454</v>
      </c>
      <c r="AG11" s="264">
        <f>(('4. Applicability Ranks'!Q11*AG$10)/(AVERAGE($AF$10:$AJ$10)*3))*($AF$7/5)</f>
        <v>1.680672268907563</v>
      </c>
      <c r="AH11" s="264">
        <f>(('4. Applicability Ranks'!R11*AH$10)/(AVERAGE($AF$10:$AJ$10)*3))*($AF$7/5)</f>
        <v>0</v>
      </c>
      <c r="AI11" s="264">
        <f>(('4. Applicability Ranks'!S11*AI$10)/(AVERAGE($AF$10:$AJ$10)*3))*($AF$7/5)</f>
        <v>0.1400560224089636</v>
      </c>
      <c r="AJ11" s="264">
        <f>(('4. Applicability Ranks'!T11*AJ$10)/(AVERAGE($AF$10:$AJ$10)*3))*($AF$7/5)</f>
        <v>0.5602240896358543</v>
      </c>
      <c r="AK11" s="629"/>
      <c r="AL11" s="264">
        <f>(('4. Applicability Ranks'!V11*AL$10)/((AVERAGE($AL$10:$AV$10))*3))*($AL$7/11)</f>
        <v>0</v>
      </c>
      <c r="AM11" s="264">
        <f>(('4. Applicability Ranks'!W11*AM$10)/((AVERAGE($AL$10:$AV$10))*3))*($AL$7/11)</f>
        <v>0.8021390374331552</v>
      </c>
      <c r="AN11" s="264">
        <f>(('4. Applicability Ranks'!X11*AN$10)/((AVERAGE($AL$10:$AV$10))*3))*($AL$7/11)</f>
        <v>0</v>
      </c>
      <c r="AO11" s="264">
        <f>(('4. Applicability Ranks'!Y11*AO$10)/((AVERAGE($AL$10:$AV$10))*3))*($AL$7/11)</f>
        <v>4.010695187165776</v>
      </c>
      <c r="AP11" s="264">
        <f>(('4. Applicability Ranks'!Z11*AP$10)/((AVERAGE($AL$10:$AV$10))*3))*($AL$7/11)</f>
        <v>0</v>
      </c>
      <c r="AQ11" s="264">
        <f>(('4. Applicability Ranks'!AA11*AQ$10)/((AVERAGE($AL$10:$AV$10))*3))*($AL$7/11)</f>
        <v>0.5347593582887701</v>
      </c>
      <c r="AR11" s="264">
        <f>(('4. Applicability Ranks'!AB11*AR$10)/((AVERAGE($AL$10:$AV$10))*3))*($AL$7/11)</f>
        <v>0</v>
      </c>
      <c r="AS11" s="264">
        <f>(('4. Applicability Ranks'!AC11*AS$10)/((AVERAGE($AL$10:$AV$10))*3))*($AL$7/11)</f>
        <v>0</v>
      </c>
      <c r="AT11" s="264">
        <f>(('4. Applicability Ranks'!AD11*AT$10)/((AVERAGE($AL$10:$AV$10))*3))*($AL$7/11)</f>
        <v>0</v>
      </c>
      <c r="AU11" s="264">
        <f>(('4. Applicability Ranks'!AE11*AU$10)/((AVERAGE($AL$10:$AV$10))*3))*($AL$7/11)</f>
        <v>0</v>
      </c>
      <c r="AV11" s="264">
        <f>(('4. Applicability Ranks'!AF11*AV$10)/((AVERAGE($AL$10:$AV$10))*3))*($AL$7/11)</f>
        <v>0</v>
      </c>
      <c r="AW11" s="629"/>
      <c r="AX11" s="264">
        <f>(('4. Applicability Ranks'!AH11*AX$10)/(AVERAGE($AX$10:$BC$10)*3))*($AZ$7/6)</f>
        <v>0</v>
      </c>
      <c r="AY11" s="264">
        <f>(('4. Applicability Ranks'!AI11*AY$10)/(AVERAGE($AX$10:$BC$10)*3))*($AZ$7/6)</f>
        <v>3.7467216185837384</v>
      </c>
      <c r="AZ11" s="264">
        <f>(('4. Applicability Ranks'!AJ11*AZ$10)/(AVERAGE($AX$10:$BC$10)*3))*($AZ$7/6)</f>
        <v>0</v>
      </c>
      <c r="BA11" s="264">
        <f>(('4. Applicability Ranks'!AK11*BA$10)/(AVERAGE($AX$10:$BC$10)*3))*($AZ$7/6)</f>
        <v>0</v>
      </c>
      <c r="BB11" s="264">
        <f>(('4. Applicability Ranks'!AL11*BB$10)/(AVERAGE($AX$10:$BC$10)*3))*($AZ$7/6)</f>
        <v>0</v>
      </c>
      <c r="BC11" s="264">
        <f>(('4. Applicability Ranks'!AM11*BC$10)/(AVERAGE($AX$10:$BC$10)*3))*($AZ$7/6)</f>
        <v>0</v>
      </c>
      <c r="BD11" s="264">
        <f>(('4. Applicability Ranks'!AN11*BD$10)/(AVERAGE($BD$10:$BH$10)*3))*($BH$6/5)</f>
        <v>0.8992131884600975</v>
      </c>
      <c r="BE11" s="264">
        <f>(('4. Applicability Ranks'!AO11*BE$10)/(AVERAGE($BD$10:$BH$10)*3))*($BH$6/5)</f>
        <v>0.8992131884600975</v>
      </c>
      <c r="BF11" s="264">
        <f>(('4. Applicability Ranks'!AP11*BF$10)/(AVERAGE($BD$10:$BH$10)*3))*($BH$6/5)</f>
        <v>0.8992131884600975</v>
      </c>
      <c r="BG11" s="264">
        <f>(('4. Applicability Ranks'!AQ11*BG$10)/(AVERAGE($BD$10:$BH$10)*3))*($BH$6/5)</f>
        <v>0</v>
      </c>
      <c r="BH11" s="264">
        <f>(('4. Applicability Ranks'!AR11*BH$10)/(AVERAGE($BD$10:$BH$10)*3))*($BH$6/5)</f>
        <v>0</v>
      </c>
      <c r="BI11" s="264">
        <f>(('4. Applicability Ranks'!AS11*BI$10)/(AVERAGE($BI$10:$BK$10)*3))*($BK$7/3)</f>
        <v>0.999125764955664</v>
      </c>
      <c r="BJ11" s="264">
        <f>(('4. Applicability Ranks'!AT11*BJ$10)/(AVERAGE($BI$10:$BK$10)*3))*($BK$7/3)</f>
        <v>0.999125764955664</v>
      </c>
      <c r="BK11" s="264">
        <f>(('4. Applicability Ranks'!AU11*BK$10)/(AVERAGE($BI$10:$BK$10)*3))*($BK$7/3)</f>
        <v>0.499562882477832</v>
      </c>
      <c r="BL11" s="13"/>
      <c r="BM11" s="260"/>
      <c r="BN11" s="260"/>
      <c r="BO11" s="260"/>
      <c r="BP11" s="260"/>
      <c r="BQ11" s="260"/>
      <c r="BR11" s="260"/>
      <c r="BS11" s="260"/>
      <c r="BT11" s="260"/>
      <c r="BU11" s="260"/>
      <c r="BV11" s="260"/>
      <c r="BW11" s="260"/>
      <c r="FZ11" s="260"/>
    </row>
    <row r="12" spans="1:64" s="1" customFormat="1" ht="69.75" customHeight="1">
      <c r="A12" s="400">
        <f>'3. Characterization'!A12</f>
        <v>2</v>
      </c>
      <c r="B12" s="77" t="str">
        <f>'3. Characterization'!B12</f>
        <v>Fencing / Barriers </v>
      </c>
      <c r="C12" s="340" t="str">
        <f>'3. Characterization'!C12</f>
        <v>Retractable Vehicle Deterrents</v>
      </c>
      <c r="D12" s="340" t="str">
        <f>'3. Characterization'!D12</f>
        <v>Bollards, 
retractable 
(steel or concrete)</v>
      </c>
      <c r="E12" s="340" t="str">
        <f>'3. Characterization'!F12</f>
        <v>Hydraulic, electro-hydraulic, or manual retraction into ground. Some products rated as high as DOS K12/ L3  depending on installation.</v>
      </c>
      <c r="F12" s="13"/>
      <c r="G12" s="262">
        <f t="shared" si="0"/>
        <v>13.445378151260503</v>
      </c>
      <c r="H12" s="263">
        <f t="shared" si="1"/>
        <v>0.8912655971479504</v>
      </c>
      <c r="I12" s="263">
        <f t="shared" si="2"/>
        <v>4.481792717086835</v>
      </c>
      <c r="J12" s="264">
        <f t="shared" si="3"/>
        <v>6.417112299465242</v>
      </c>
      <c r="K12" s="264">
        <f aca="true" t="shared" si="5" ref="K12:K75">SUM(L12:N12)</f>
        <v>8.942175596353191</v>
      </c>
      <c r="L12" s="264">
        <f aca="true" t="shared" si="6" ref="L12:L75">SUM(AX12:BC12)</f>
        <v>3.7467216185837384</v>
      </c>
      <c r="M12" s="264">
        <f aca="true" t="shared" si="7" ref="M12:M75">SUM(BD12:BH12)</f>
        <v>2.6976395653802925</v>
      </c>
      <c r="N12" s="265">
        <f aca="true" t="shared" si="8" ref="N12:N75">SUM(BI12:BK12)</f>
        <v>2.49781441238916</v>
      </c>
      <c r="O12" s="72">
        <f t="shared" si="4"/>
        <v>34.17772436131372</v>
      </c>
      <c r="Q12" s="479">
        <f>'3. Characterization'!A12</f>
        <v>2</v>
      </c>
      <c r="R12" s="480" t="str">
        <f>'3. Characterization'!B12</f>
        <v>Fencing / Barriers </v>
      </c>
      <c r="S12" s="481" t="str">
        <f>'3. Characterization'!C12</f>
        <v>Retractable Vehicle Deterrents</v>
      </c>
      <c r="T12" s="481" t="str">
        <f>'3. Characterization'!D12</f>
        <v>Bollards, 
retractable 
(steel or concrete)</v>
      </c>
      <c r="U12" s="478"/>
      <c r="V12" s="264">
        <f>(('4. Applicability Ranks'!F12*V$10)/((AVERAGE($V$10:$Y$10))*3))*($V$7/4)</f>
        <v>5.602240896358543</v>
      </c>
      <c r="W12" s="264">
        <f>(('4. Applicability Ranks'!G12*W$10)/((AVERAGE($V$10:$Y$10))*3))*($V$7/4)</f>
        <v>4.481792717086834</v>
      </c>
      <c r="X12" s="264">
        <f>(('4. Applicability Ranks'!H12*X$10)/((AVERAGE($V$10:$Y$10))*3))*($V$7/4)</f>
        <v>3.3613445378151257</v>
      </c>
      <c r="Y12" s="264">
        <f>(('4. Applicability Ranks'!I12*Y$10)/((AVERAGE($V$10:$Y$10))*3))*($V$7/4)</f>
        <v>0</v>
      </c>
      <c r="Z12" s="629"/>
      <c r="AA12" s="264">
        <f>(('4. Applicability Ranks'!K12*AA$10)/(AVERAGE($AA$10:$AD$10)*3))*($AA$7/4)</f>
        <v>0</v>
      </c>
      <c r="AB12" s="264">
        <f>(('4. Applicability Ranks'!L12*AB$10)/(AVERAGE($AA$10:$AD$10)*3))*($AA$7/4)</f>
        <v>0</v>
      </c>
      <c r="AC12" s="264">
        <f>(('4. Applicability Ranks'!M12*AC$10)/(AVERAGE($AA$10:$AD$10)*3))*($AA$7/4)</f>
        <v>5.3475935828877015</v>
      </c>
      <c r="AD12" s="264">
        <f>(('4. Applicability Ranks'!N12*AD$10)/(AVERAGE($AA$10:$AD$10)*3))*($AA$7/4)</f>
        <v>-4.456327985739751</v>
      </c>
      <c r="AE12" s="629"/>
      <c r="AF12" s="264">
        <f>(('4. Applicability Ranks'!P12*AF$10)/(AVERAGE($AF$10:$AJ$10)*3))*($AF$7/5)</f>
        <v>2.100840336134454</v>
      </c>
      <c r="AG12" s="264">
        <f>(('4. Applicability Ranks'!Q12*AG$10)/(AVERAGE($AF$10:$AJ$10)*3))*($AF$7/5)</f>
        <v>1.680672268907563</v>
      </c>
      <c r="AH12" s="264">
        <f>(('4. Applicability Ranks'!R12*AH$10)/(AVERAGE($AF$10:$AJ$10)*3))*($AF$7/5)</f>
        <v>0</v>
      </c>
      <c r="AI12" s="264">
        <f>(('4. Applicability Ranks'!S12*AI$10)/(AVERAGE($AF$10:$AJ$10)*3))*($AF$7/5)</f>
        <v>0.1400560224089636</v>
      </c>
      <c r="AJ12" s="264">
        <f>(('4. Applicability Ranks'!T12*AJ$10)/(AVERAGE($AF$10:$AJ$10)*3))*($AF$7/5)</f>
        <v>0.5602240896358543</v>
      </c>
      <c r="AK12" s="629"/>
      <c r="AL12" s="264">
        <f>(('4. Applicability Ranks'!V12*AL$10)/((AVERAGE($AL$10:$AV$10))*3))*($AL$7/11)</f>
        <v>0</v>
      </c>
      <c r="AM12" s="264">
        <f>(('4. Applicability Ranks'!W12*AM$10)/((AVERAGE($AL$10:$AV$10))*3))*($AL$7/11)</f>
        <v>0.8021390374331552</v>
      </c>
      <c r="AN12" s="264">
        <f>(('4. Applicability Ranks'!X12*AN$10)/((AVERAGE($AL$10:$AV$10))*3))*($AL$7/11)</f>
        <v>0</v>
      </c>
      <c r="AO12" s="264">
        <f>(('4. Applicability Ranks'!Y12*AO$10)/((AVERAGE($AL$10:$AV$10))*3))*($AL$7/11)</f>
        <v>4.010695187165776</v>
      </c>
      <c r="AP12" s="264">
        <f>(('4. Applicability Ranks'!Z12*AP$10)/((AVERAGE($AL$10:$AV$10))*3))*($AL$7/11)</f>
        <v>0</v>
      </c>
      <c r="AQ12" s="264">
        <f>(('4. Applicability Ranks'!AA12*AQ$10)/((AVERAGE($AL$10:$AV$10))*3))*($AL$7/11)</f>
        <v>1.0695187165775402</v>
      </c>
      <c r="AR12" s="264">
        <f>(('4. Applicability Ranks'!AB12*AR$10)/((AVERAGE($AL$10:$AV$10))*3))*($AL$7/11)</f>
        <v>0.5347593582887701</v>
      </c>
      <c r="AS12" s="264">
        <f>(('4. Applicability Ranks'!AC12*AS$10)/((AVERAGE($AL$10:$AV$10))*3))*($AL$7/11)</f>
        <v>0</v>
      </c>
      <c r="AT12" s="264">
        <f>(('4. Applicability Ranks'!AD12*AT$10)/((AVERAGE($AL$10:$AV$10))*3))*($AL$7/11)</f>
        <v>0</v>
      </c>
      <c r="AU12" s="264">
        <f>(('4. Applicability Ranks'!AE12*AU$10)/((AVERAGE($AL$10:$AV$10))*3))*($AL$7/11)</f>
        <v>0</v>
      </c>
      <c r="AV12" s="264">
        <f>(('4. Applicability Ranks'!AF12*AV$10)/((AVERAGE($AL$10:$AV$10))*3))*($AL$7/11)</f>
        <v>0</v>
      </c>
      <c r="AW12" s="629"/>
      <c r="AX12" s="264">
        <f>(('4. Applicability Ranks'!AH12*AX$10)/(AVERAGE($AX$10:$BC$10)*3))*($AZ$7/6)</f>
        <v>0</v>
      </c>
      <c r="AY12" s="264">
        <f>(('4. Applicability Ranks'!AI12*AY$10)/(AVERAGE($AX$10:$BC$10)*3))*($AZ$7/6)</f>
        <v>3.7467216185837384</v>
      </c>
      <c r="AZ12" s="264">
        <f>(('4. Applicability Ranks'!AJ12*AZ$10)/(AVERAGE($AX$10:$BC$10)*3))*($AZ$7/6)</f>
        <v>0</v>
      </c>
      <c r="BA12" s="264">
        <f>(('4. Applicability Ranks'!AK12*BA$10)/(AVERAGE($AX$10:$BC$10)*3))*($AZ$7/6)</f>
        <v>0</v>
      </c>
      <c r="BB12" s="264">
        <f>(('4. Applicability Ranks'!AL12*BB$10)/(AVERAGE($AX$10:$BC$10)*3))*($AZ$7/6)</f>
        <v>0</v>
      </c>
      <c r="BC12" s="264">
        <f>(('4. Applicability Ranks'!AM12*BC$10)/(AVERAGE($AX$10:$BC$10)*3))*($AZ$7/6)</f>
        <v>0</v>
      </c>
      <c r="BD12" s="264">
        <f>(('4. Applicability Ranks'!AN12*BD$10)/(AVERAGE($BD$10:$BH$10)*3))*($BH$6/5)</f>
        <v>0.8992131884600975</v>
      </c>
      <c r="BE12" s="264">
        <f>(('4. Applicability Ranks'!AO12*BE$10)/(AVERAGE($BD$10:$BH$10)*3))*($BH$6/5)</f>
        <v>0.8992131884600975</v>
      </c>
      <c r="BF12" s="264">
        <f>(('4. Applicability Ranks'!AP12*BF$10)/(AVERAGE($BD$10:$BH$10)*3))*($BH$6/5)</f>
        <v>0.8992131884600975</v>
      </c>
      <c r="BG12" s="264">
        <f>(('4. Applicability Ranks'!AQ12*BG$10)/(AVERAGE($BD$10:$BH$10)*3))*($BH$6/5)</f>
        <v>0</v>
      </c>
      <c r="BH12" s="264">
        <f>(('4. Applicability Ranks'!AR12*BH$10)/(AVERAGE($BD$10:$BH$10)*3))*($BH$6/5)</f>
        <v>0</v>
      </c>
      <c r="BI12" s="264">
        <f>(('4. Applicability Ranks'!AS12*BI$10)/(AVERAGE($BI$10:$BK$10)*3))*($BK$7/3)</f>
        <v>0.999125764955664</v>
      </c>
      <c r="BJ12" s="264">
        <f>(('4. Applicability Ranks'!AT12*BJ$10)/(AVERAGE($BI$10:$BK$10)*3))*($BK$7/3)</f>
        <v>0.999125764955664</v>
      </c>
      <c r="BK12" s="264">
        <f>(('4. Applicability Ranks'!AU12*BK$10)/(AVERAGE($BI$10:$BK$10)*3))*($BK$7/3)</f>
        <v>0.499562882477832</v>
      </c>
      <c r="BL12" s="13"/>
    </row>
    <row r="13" spans="1:64" s="1" customFormat="1" ht="69.75" customHeight="1">
      <c r="A13" s="400">
        <f>'3. Characterization'!A13</f>
        <v>3</v>
      </c>
      <c r="B13" s="77" t="str">
        <f>'3. Characterization'!B13</f>
        <v>Fencing / Barriers </v>
      </c>
      <c r="C13" s="340" t="str">
        <f>'3. Characterization'!C13</f>
        <v>Retractable Vehicle Deterrents</v>
      </c>
      <c r="D13" s="340" t="str">
        <f>'3. Characterization'!D13</f>
        <v>Ramp/ wedge, 
surface mounted </v>
      </c>
      <c r="E13" s="340" t="str">
        <f>'3. Characterization'!F13</f>
        <v>Manual or automatic operation. Chain reinforcements increase anti-ram capability, but substantially lower anti-ram ratings than in-ground mounted ramps (listed separately). </v>
      </c>
      <c r="F13" s="13"/>
      <c r="G13" s="262">
        <f t="shared" si="0"/>
        <v>13.445378151260503</v>
      </c>
      <c r="H13" s="263">
        <f t="shared" si="1"/>
        <v>0.8912655971479504</v>
      </c>
      <c r="I13" s="263">
        <f t="shared" si="2"/>
        <v>4.481792717086835</v>
      </c>
      <c r="J13" s="264">
        <f t="shared" si="3"/>
        <v>5.347593582887702</v>
      </c>
      <c r="K13" s="264">
        <f t="shared" si="5"/>
        <v>8.942175596353191</v>
      </c>
      <c r="L13" s="264">
        <f t="shared" si="6"/>
        <v>3.7467216185837384</v>
      </c>
      <c r="M13" s="264">
        <f t="shared" si="7"/>
        <v>2.6976395653802925</v>
      </c>
      <c r="N13" s="265">
        <f t="shared" si="8"/>
        <v>2.49781441238916</v>
      </c>
      <c r="O13" s="72">
        <f t="shared" si="4"/>
        <v>33.10820564473619</v>
      </c>
      <c r="Q13" s="479">
        <f>'3. Characterization'!A13</f>
        <v>3</v>
      </c>
      <c r="R13" s="480" t="str">
        <f>'3. Characterization'!B13</f>
        <v>Fencing / Barriers </v>
      </c>
      <c r="S13" s="481" t="str">
        <f>'3. Characterization'!C13</f>
        <v>Retractable Vehicle Deterrents</v>
      </c>
      <c r="T13" s="481" t="str">
        <f>'3. Characterization'!D13</f>
        <v>Ramp/ wedge, 
surface mounted </v>
      </c>
      <c r="U13" s="478"/>
      <c r="V13" s="264">
        <f>(('4. Applicability Ranks'!F13*V$10)/((AVERAGE($V$10:$Y$10))*3))*($V$7/4)</f>
        <v>5.602240896358543</v>
      </c>
      <c r="W13" s="264">
        <f>(('4. Applicability Ranks'!G13*W$10)/((AVERAGE($V$10:$Y$10))*3))*($V$7/4)</f>
        <v>4.481792717086834</v>
      </c>
      <c r="X13" s="264">
        <f>(('4. Applicability Ranks'!H13*X$10)/((AVERAGE($V$10:$Y$10))*3))*($V$7/4)</f>
        <v>3.3613445378151257</v>
      </c>
      <c r="Y13" s="264">
        <f>(('4. Applicability Ranks'!I13*Y$10)/((AVERAGE($V$10:$Y$10))*3))*($V$7/4)</f>
        <v>0</v>
      </c>
      <c r="Z13" s="629"/>
      <c r="AA13" s="264">
        <f>(('4. Applicability Ranks'!K13*AA$10)/(AVERAGE($AA$10:$AD$10)*3))*($AA$7/4)</f>
        <v>0</v>
      </c>
      <c r="AB13" s="264">
        <f>(('4. Applicability Ranks'!L13*AB$10)/(AVERAGE($AA$10:$AD$10)*3))*($AA$7/4)</f>
        <v>0</v>
      </c>
      <c r="AC13" s="264">
        <f>(('4. Applicability Ranks'!M13*AC$10)/(AVERAGE($AA$10:$AD$10)*3))*($AA$7/4)</f>
        <v>5.3475935828877015</v>
      </c>
      <c r="AD13" s="264">
        <f>(('4. Applicability Ranks'!N13*AD$10)/(AVERAGE($AA$10:$AD$10)*3))*($AA$7/4)</f>
        <v>-4.456327985739751</v>
      </c>
      <c r="AE13" s="629"/>
      <c r="AF13" s="264">
        <f>(('4. Applicability Ranks'!P13*AF$10)/(AVERAGE($AF$10:$AJ$10)*3))*($AF$7/5)</f>
        <v>2.100840336134454</v>
      </c>
      <c r="AG13" s="264">
        <f>(('4. Applicability Ranks'!Q13*AG$10)/(AVERAGE($AF$10:$AJ$10)*3))*($AF$7/5)</f>
        <v>1.680672268907563</v>
      </c>
      <c r="AH13" s="264">
        <f>(('4. Applicability Ranks'!R13*AH$10)/(AVERAGE($AF$10:$AJ$10)*3))*($AF$7/5)</f>
        <v>0</v>
      </c>
      <c r="AI13" s="264">
        <f>(('4. Applicability Ranks'!S13*AI$10)/(AVERAGE($AF$10:$AJ$10)*3))*($AF$7/5)</f>
        <v>0.1400560224089636</v>
      </c>
      <c r="AJ13" s="264">
        <f>(('4. Applicability Ranks'!T13*AJ$10)/(AVERAGE($AF$10:$AJ$10)*3))*($AF$7/5)</f>
        <v>0.5602240896358543</v>
      </c>
      <c r="AK13" s="629"/>
      <c r="AL13" s="264">
        <f>(('4. Applicability Ranks'!V13*AL$10)/((AVERAGE($AL$10:$AV$10))*3))*($AL$7/11)</f>
        <v>0</v>
      </c>
      <c r="AM13" s="264">
        <f>(('4. Applicability Ranks'!W13*AM$10)/((AVERAGE($AL$10:$AV$10))*3))*($AL$7/11)</f>
        <v>0.8021390374331552</v>
      </c>
      <c r="AN13" s="264">
        <f>(('4. Applicability Ranks'!X13*AN$10)/((AVERAGE($AL$10:$AV$10))*3))*($AL$7/11)</f>
        <v>0</v>
      </c>
      <c r="AO13" s="264">
        <f>(('4. Applicability Ranks'!Y13*AO$10)/((AVERAGE($AL$10:$AV$10))*3))*($AL$7/11)</f>
        <v>4.010695187165776</v>
      </c>
      <c r="AP13" s="264">
        <f>(('4. Applicability Ranks'!Z13*AP$10)/((AVERAGE($AL$10:$AV$10))*3))*($AL$7/11)</f>
        <v>0</v>
      </c>
      <c r="AQ13" s="264">
        <f>(('4. Applicability Ranks'!AA13*AQ$10)/((AVERAGE($AL$10:$AV$10))*3))*($AL$7/11)</f>
        <v>0.5347593582887701</v>
      </c>
      <c r="AR13" s="264">
        <f>(('4. Applicability Ranks'!AB13*AR$10)/((AVERAGE($AL$10:$AV$10))*3))*($AL$7/11)</f>
        <v>0</v>
      </c>
      <c r="AS13" s="264">
        <f>(('4. Applicability Ranks'!AC13*AS$10)/((AVERAGE($AL$10:$AV$10))*3))*($AL$7/11)</f>
        <v>0</v>
      </c>
      <c r="AT13" s="264">
        <f>(('4. Applicability Ranks'!AD13*AT$10)/((AVERAGE($AL$10:$AV$10))*3))*($AL$7/11)</f>
        <v>0</v>
      </c>
      <c r="AU13" s="264">
        <f>(('4. Applicability Ranks'!AE13*AU$10)/((AVERAGE($AL$10:$AV$10))*3))*($AL$7/11)</f>
        <v>0</v>
      </c>
      <c r="AV13" s="264">
        <f>(('4. Applicability Ranks'!AF13*AV$10)/((AVERAGE($AL$10:$AV$10))*3))*($AL$7/11)</f>
        <v>0</v>
      </c>
      <c r="AW13" s="629"/>
      <c r="AX13" s="264">
        <f>(('4. Applicability Ranks'!AH13*AX$10)/(AVERAGE($AX$10:$BC$10)*3))*($AZ$7/6)</f>
        <v>0</v>
      </c>
      <c r="AY13" s="264">
        <f>(('4. Applicability Ranks'!AI13*AY$10)/(AVERAGE($AX$10:$BC$10)*3))*($AZ$7/6)</f>
        <v>3.7467216185837384</v>
      </c>
      <c r="AZ13" s="264">
        <f>(('4. Applicability Ranks'!AJ13*AZ$10)/(AVERAGE($AX$10:$BC$10)*3))*($AZ$7/6)</f>
        <v>0</v>
      </c>
      <c r="BA13" s="264">
        <f>(('4. Applicability Ranks'!AK13*BA$10)/(AVERAGE($AX$10:$BC$10)*3))*($AZ$7/6)</f>
        <v>0</v>
      </c>
      <c r="BB13" s="264">
        <f>(('4. Applicability Ranks'!AL13*BB$10)/(AVERAGE($AX$10:$BC$10)*3))*($AZ$7/6)</f>
        <v>0</v>
      </c>
      <c r="BC13" s="264">
        <f>(('4. Applicability Ranks'!AM13*BC$10)/(AVERAGE($AX$10:$BC$10)*3))*($AZ$7/6)</f>
        <v>0</v>
      </c>
      <c r="BD13" s="264">
        <f>(('4. Applicability Ranks'!AN13*BD$10)/(AVERAGE($BD$10:$BH$10)*3))*($BH$6/5)</f>
        <v>0.8992131884600975</v>
      </c>
      <c r="BE13" s="264">
        <f>(('4. Applicability Ranks'!AO13*BE$10)/(AVERAGE($BD$10:$BH$10)*3))*($BH$6/5)</f>
        <v>0.8992131884600975</v>
      </c>
      <c r="BF13" s="264">
        <f>(('4. Applicability Ranks'!AP13*BF$10)/(AVERAGE($BD$10:$BH$10)*3))*($BH$6/5)</f>
        <v>0.8992131884600975</v>
      </c>
      <c r="BG13" s="264">
        <f>(('4. Applicability Ranks'!AQ13*BG$10)/(AVERAGE($BD$10:$BH$10)*3))*($BH$6/5)</f>
        <v>0</v>
      </c>
      <c r="BH13" s="264">
        <f>(('4. Applicability Ranks'!AR13*BH$10)/(AVERAGE($BD$10:$BH$10)*3))*($BH$6/5)</f>
        <v>0</v>
      </c>
      <c r="BI13" s="264">
        <f>(('4. Applicability Ranks'!AS13*BI$10)/(AVERAGE($BI$10:$BK$10)*3))*($BK$7/3)</f>
        <v>0.999125764955664</v>
      </c>
      <c r="BJ13" s="264">
        <f>(('4. Applicability Ranks'!AT13*BJ$10)/(AVERAGE($BI$10:$BK$10)*3))*($BK$7/3)</f>
        <v>0.999125764955664</v>
      </c>
      <c r="BK13" s="264">
        <f>(('4. Applicability Ranks'!AU13*BK$10)/(AVERAGE($BI$10:$BK$10)*3))*($BK$7/3)</f>
        <v>0.499562882477832</v>
      </c>
      <c r="BL13" s="13"/>
    </row>
    <row r="14" spans="1:64" s="1" customFormat="1" ht="69.75" customHeight="1">
      <c r="A14" s="400">
        <f>'3. Characterization'!A14</f>
        <v>4</v>
      </c>
      <c r="B14" s="77" t="str">
        <f>'3. Characterization'!B14</f>
        <v>Fencing / Barriers </v>
      </c>
      <c r="C14" s="340" t="str">
        <f>'3. Characterization'!C14</f>
        <v>Retractable Vehicle Deterrents</v>
      </c>
      <c r="D14" s="340" t="str">
        <f>'3. Characterization'!D14</f>
        <v>Booms and Crash Beams 
(sliding or swing gates)
</v>
      </c>
      <c r="E14" s="340" t="str">
        <f>'3. Characterization'!F14</f>
        <v>Manual, automatic, or portable.  Range from minimal anti-ram capability to DOS K4/L2 or higher.</v>
      </c>
      <c r="F14" s="13"/>
      <c r="G14" s="262">
        <f t="shared" si="0"/>
        <v>13.445378151260503</v>
      </c>
      <c r="H14" s="263">
        <f t="shared" si="1"/>
        <v>0.8912655971479504</v>
      </c>
      <c r="I14" s="263">
        <f t="shared" si="2"/>
        <v>4.481792717086835</v>
      </c>
      <c r="J14" s="264">
        <f t="shared" si="3"/>
        <v>5.347593582887702</v>
      </c>
      <c r="K14" s="264">
        <f t="shared" si="5"/>
        <v>8.942175596353191</v>
      </c>
      <c r="L14" s="264">
        <f t="shared" si="6"/>
        <v>3.7467216185837384</v>
      </c>
      <c r="M14" s="264">
        <f t="shared" si="7"/>
        <v>2.6976395653802925</v>
      </c>
      <c r="N14" s="265">
        <f t="shared" si="8"/>
        <v>2.49781441238916</v>
      </c>
      <c r="O14" s="72">
        <f t="shared" si="4"/>
        <v>33.10820564473619</v>
      </c>
      <c r="Q14" s="479">
        <f>'3. Characterization'!A14</f>
        <v>4</v>
      </c>
      <c r="R14" s="480" t="str">
        <f>'3. Characterization'!B14</f>
        <v>Fencing / Barriers </v>
      </c>
      <c r="S14" s="481" t="str">
        <f>'3. Characterization'!C14</f>
        <v>Retractable Vehicle Deterrents</v>
      </c>
      <c r="T14" s="481" t="str">
        <f>'3. Characterization'!D14</f>
        <v>Booms and Crash Beams 
(sliding or swing gates)
</v>
      </c>
      <c r="U14" s="478"/>
      <c r="V14" s="264">
        <f>(('4. Applicability Ranks'!F14*V$10)/((AVERAGE($V$10:$Y$10))*3))*($V$7/4)</f>
        <v>5.602240896358543</v>
      </c>
      <c r="W14" s="264">
        <f>(('4. Applicability Ranks'!G14*W$10)/((AVERAGE($V$10:$Y$10))*3))*($V$7/4)</f>
        <v>4.481792717086834</v>
      </c>
      <c r="X14" s="264">
        <f>(('4. Applicability Ranks'!H14*X$10)/((AVERAGE($V$10:$Y$10))*3))*($V$7/4)</f>
        <v>3.3613445378151257</v>
      </c>
      <c r="Y14" s="264">
        <f>(('4. Applicability Ranks'!I14*Y$10)/((AVERAGE($V$10:$Y$10))*3))*($V$7/4)</f>
        <v>0</v>
      </c>
      <c r="Z14" s="629"/>
      <c r="AA14" s="264">
        <f>(('4. Applicability Ranks'!K14*AA$10)/(AVERAGE($AA$10:$AD$10)*3))*($AA$7/4)</f>
        <v>0</v>
      </c>
      <c r="AB14" s="264">
        <f>(('4. Applicability Ranks'!L14*AB$10)/(AVERAGE($AA$10:$AD$10)*3))*($AA$7/4)</f>
        <v>0</v>
      </c>
      <c r="AC14" s="264">
        <f>(('4. Applicability Ranks'!M14*AC$10)/(AVERAGE($AA$10:$AD$10)*3))*($AA$7/4)</f>
        <v>5.3475935828877015</v>
      </c>
      <c r="AD14" s="264">
        <f>(('4. Applicability Ranks'!N14*AD$10)/(AVERAGE($AA$10:$AD$10)*3))*($AA$7/4)</f>
        <v>-4.456327985739751</v>
      </c>
      <c r="AE14" s="629"/>
      <c r="AF14" s="264">
        <f>(('4. Applicability Ranks'!P14*AF$10)/(AVERAGE($AF$10:$AJ$10)*3))*($AF$7/5)</f>
        <v>2.100840336134454</v>
      </c>
      <c r="AG14" s="264">
        <f>(('4. Applicability Ranks'!Q14*AG$10)/(AVERAGE($AF$10:$AJ$10)*3))*($AF$7/5)</f>
        <v>1.680672268907563</v>
      </c>
      <c r="AH14" s="264">
        <f>(('4. Applicability Ranks'!R14*AH$10)/(AVERAGE($AF$10:$AJ$10)*3))*($AF$7/5)</f>
        <v>0</v>
      </c>
      <c r="AI14" s="264">
        <f>(('4. Applicability Ranks'!S14*AI$10)/(AVERAGE($AF$10:$AJ$10)*3))*($AF$7/5)</f>
        <v>0.1400560224089636</v>
      </c>
      <c r="AJ14" s="264">
        <f>(('4. Applicability Ranks'!T14*AJ$10)/(AVERAGE($AF$10:$AJ$10)*3))*($AF$7/5)</f>
        <v>0.5602240896358543</v>
      </c>
      <c r="AK14" s="629"/>
      <c r="AL14" s="264">
        <f>(('4. Applicability Ranks'!V14*AL$10)/((AVERAGE($AL$10:$AV$10))*3))*($AL$7/11)</f>
        <v>0</v>
      </c>
      <c r="AM14" s="264">
        <f>(('4. Applicability Ranks'!W14*AM$10)/((AVERAGE($AL$10:$AV$10))*3))*($AL$7/11)</f>
        <v>0.8021390374331552</v>
      </c>
      <c r="AN14" s="264">
        <f>(('4. Applicability Ranks'!X14*AN$10)/((AVERAGE($AL$10:$AV$10))*3))*($AL$7/11)</f>
        <v>0</v>
      </c>
      <c r="AO14" s="264">
        <f>(('4. Applicability Ranks'!Y14*AO$10)/((AVERAGE($AL$10:$AV$10))*3))*($AL$7/11)</f>
        <v>4.010695187165776</v>
      </c>
      <c r="AP14" s="264">
        <f>(('4. Applicability Ranks'!Z14*AP$10)/((AVERAGE($AL$10:$AV$10))*3))*($AL$7/11)</f>
        <v>0</v>
      </c>
      <c r="AQ14" s="264">
        <f>(('4. Applicability Ranks'!AA14*AQ$10)/((AVERAGE($AL$10:$AV$10))*3))*($AL$7/11)</f>
        <v>0.5347593582887701</v>
      </c>
      <c r="AR14" s="264">
        <f>(('4. Applicability Ranks'!AB14*AR$10)/((AVERAGE($AL$10:$AV$10))*3))*($AL$7/11)</f>
        <v>0</v>
      </c>
      <c r="AS14" s="264">
        <f>(('4. Applicability Ranks'!AC14*AS$10)/((AVERAGE($AL$10:$AV$10))*3))*($AL$7/11)</f>
        <v>0</v>
      </c>
      <c r="AT14" s="264">
        <f>(('4. Applicability Ranks'!AD14*AT$10)/((AVERAGE($AL$10:$AV$10))*3))*($AL$7/11)</f>
        <v>0</v>
      </c>
      <c r="AU14" s="264">
        <f>(('4. Applicability Ranks'!AE14*AU$10)/((AVERAGE($AL$10:$AV$10))*3))*($AL$7/11)</f>
        <v>0</v>
      </c>
      <c r="AV14" s="264">
        <f>(('4. Applicability Ranks'!AF14*AV$10)/((AVERAGE($AL$10:$AV$10))*3))*($AL$7/11)</f>
        <v>0</v>
      </c>
      <c r="AW14" s="629"/>
      <c r="AX14" s="264">
        <f>(('4. Applicability Ranks'!AH14*AX$10)/(AVERAGE($AX$10:$BC$10)*3))*($AZ$7/6)</f>
        <v>0</v>
      </c>
      <c r="AY14" s="264">
        <f>(('4. Applicability Ranks'!AI14*AY$10)/(AVERAGE($AX$10:$BC$10)*3))*($AZ$7/6)</f>
        <v>3.7467216185837384</v>
      </c>
      <c r="AZ14" s="264">
        <f>(('4. Applicability Ranks'!AJ14*AZ$10)/(AVERAGE($AX$10:$BC$10)*3))*($AZ$7/6)</f>
        <v>0</v>
      </c>
      <c r="BA14" s="264">
        <f>(('4. Applicability Ranks'!AK14*BA$10)/(AVERAGE($AX$10:$BC$10)*3))*($AZ$7/6)</f>
        <v>0</v>
      </c>
      <c r="BB14" s="264">
        <f>(('4. Applicability Ranks'!AL14*BB$10)/(AVERAGE($AX$10:$BC$10)*3))*($AZ$7/6)</f>
        <v>0</v>
      </c>
      <c r="BC14" s="264">
        <f>(('4. Applicability Ranks'!AM14*BC$10)/(AVERAGE($AX$10:$BC$10)*3))*($AZ$7/6)</f>
        <v>0</v>
      </c>
      <c r="BD14" s="264">
        <f>(('4. Applicability Ranks'!AN14*BD$10)/(AVERAGE($BD$10:$BH$10)*3))*($BH$6/5)</f>
        <v>0.8992131884600975</v>
      </c>
      <c r="BE14" s="264">
        <f>(('4. Applicability Ranks'!AO14*BE$10)/(AVERAGE($BD$10:$BH$10)*3))*($BH$6/5)</f>
        <v>0.8992131884600975</v>
      </c>
      <c r="BF14" s="264">
        <f>(('4. Applicability Ranks'!AP14*BF$10)/(AVERAGE($BD$10:$BH$10)*3))*($BH$6/5)</f>
        <v>0.8992131884600975</v>
      </c>
      <c r="BG14" s="264">
        <f>(('4. Applicability Ranks'!AQ14*BG$10)/(AVERAGE($BD$10:$BH$10)*3))*($BH$6/5)</f>
        <v>0</v>
      </c>
      <c r="BH14" s="264">
        <f>(('4. Applicability Ranks'!AR14*BH$10)/(AVERAGE($BD$10:$BH$10)*3))*($BH$6/5)</f>
        <v>0</v>
      </c>
      <c r="BI14" s="264">
        <f>(('4. Applicability Ranks'!AS14*BI$10)/(AVERAGE($BI$10:$BK$10)*3))*($BK$7/3)</f>
        <v>0.999125764955664</v>
      </c>
      <c r="BJ14" s="264">
        <f>(('4. Applicability Ranks'!AT14*BJ$10)/(AVERAGE($BI$10:$BK$10)*3))*($BK$7/3)</f>
        <v>0.999125764955664</v>
      </c>
      <c r="BK14" s="264">
        <f>(('4. Applicability Ranks'!AU14*BK$10)/(AVERAGE($BI$10:$BK$10)*3))*($BK$7/3)</f>
        <v>0.499562882477832</v>
      </c>
      <c r="BL14" s="13"/>
    </row>
    <row r="15" spans="1:64" s="1" customFormat="1" ht="69.75" customHeight="1">
      <c r="A15" s="400">
        <f>'3. Characterization'!A15</f>
        <v>5</v>
      </c>
      <c r="B15" s="77" t="str">
        <f>'3. Characterization'!B15</f>
        <v>Fencing / Barriers </v>
      </c>
      <c r="C15" s="340" t="str">
        <f>'3. Characterization'!C15</f>
        <v>Retractable Vehicle Deterrents</v>
      </c>
      <c r="D15" s="340" t="str">
        <f>'3. Characterization'!D15</f>
        <v>Traffic controllers 
("tire teeth")</v>
      </c>
      <c r="E15" s="340" t="str">
        <f>'3. Characterization'!F15</f>
        <v>Spring-mounted to allow safe one-way travel, or retractable (with access control) to allow two-way travel. Wrong-way penetration distance can be reduced with low speed conditions.</v>
      </c>
      <c r="F15" s="13"/>
      <c r="G15" s="262">
        <f t="shared" si="0"/>
        <v>13.445378151260503</v>
      </c>
      <c r="H15" s="263">
        <f t="shared" si="1"/>
        <v>0.8912655971479504</v>
      </c>
      <c r="I15" s="263">
        <f t="shared" si="2"/>
        <v>4.481792717086835</v>
      </c>
      <c r="J15" s="264">
        <f t="shared" si="3"/>
        <v>4.010695187165776</v>
      </c>
      <c r="K15" s="264">
        <f t="shared" si="5"/>
        <v>8.942175596353191</v>
      </c>
      <c r="L15" s="264">
        <f t="shared" si="6"/>
        <v>3.7467216185837384</v>
      </c>
      <c r="M15" s="264">
        <f t="shared" si="7"/>
        <v>2.6976395653802925</v>
      </c>
      <c r="N15" s="265">
        <f t="shared" si="8"/>
        <v>2.49781441238916</v>
      </c>
      <c r="O15" s="72">
        <f t="shared" si="4"/>
        <v>31.771307249014257</v>
      </c>
      <c r="Q15" s="479">
        <f>'3. Characterization'!A15</f>
        <v>5</v>
      </c>
      <c r="R15" s="480" t="str">
        <f>'3. Characterization'!B15</f>
        <v>Fencing / Barriers </v>
      </c>
      <c r="S15" s="481" t="str">
        <f>'3. Characterization'!C15</f>
        <v>Retractable Vehicle Deterrents</v>
      </c>
      <c r="T15" s="481" t="str">
        <f>'3. Characterization'!D15</f>
        <v>Traffic controllers 
("tire teeth")</v>
      </c>
      <c r="U15" s="478"/>
      <c r="V15" s="264">
        <f>(('4. Applicability Ranks'!F15*V$10)/((AVERAGE($V$10:$Y$10))*3))*($V$7/4)</f>
        <v>5.602240896358543</v>
      </c>
      <c r="W15" s="264">
        <f>(('4. Applicability Ranks'!G15*W$10)/((AVERAGE($V$10:$Y$10))*3))*($V$7/4)</f>
        <v>4.481792717086834</v>
      </c>
      <c r="X15" s="264">
        <f>(('4. Applicability Ranks'!H15*X$10)/((AVERAGE($V$10:$Y$10))*3))*($V$7/4)</f>
        <v>3.3613445378151257</v>
      </c>
      <c r="Y15" s="264">
        <f>(('4. Applicability Ranks'!I15*Y$10)/((AVERAGE($V$10:$Y$10))*3))*($V$7/4)</f>
        <v>0</v>
      </c>
      <c r="Z15" s="629"/>
      <c r="AA15" s="264">
        <f>(('4. Applicability Ranks'!K15*AA$10)/(AVERAGE($AA$10:$AD$10)*3))*($AA$7/4)</f>
        <v>0</v>
      </c>
      <c r="AB15" s="264">
        <f>(('4. Applicability Ranks'!L15*AB$10)/(AVERAGE($AA$10:$AD$10)*3))*($AA$7/4)</f>
        <v>0</v>
      </c>
      <c r="AC15" s="264">
        <f>(('4. Applicability Ranks'!M15*AC$10)/(AVERAGE($AA$10:$AD$10)*3))*($AA$7/4)</f>
        <v>5.3475935828877015</v>
      </c>
      <c r="AD15" s="264">
        <f>(('4. Applicability Ranks'!N15*AD$10)/(AVERAGE($AA$10:$AD$10)*3))*($AA$7/4)</f>
        <v>-4.456327985739751</v>
      </c>
      <c r="AE15" s="629"/>
      <c r="AF15" s="264">
        <f>(('4. Applicability Ranks'!P15*AF$10)/(AVERAGE($AF$10:$AJ$10)*3))*($AF$7/5)</f>
        <v>2.100840336134454</v>
      </c>
      <c r="AG15" s="264">
        <f>(('4. Applicability Ranks'!Q15*AG$10)/(AVERAGE($AF$10:$AJ$10)*3))*($AF$7/5)</f>
        <v>1.680672268907563</v>
      </c>
      <c r="AH15" s="264">
        <f>(('4. Applicability Ranks'!R15*AH$10)/(AVERAGE($AF$10:$AJ$10)*3))*($AF$7/5)</f>
        <v>0</v>
      </c>
      <c r="AI15" s="264">
        <f>(('4. Applicability Ranks'!S15*AI$10)/(AVERAGE($AF$10:$AJ$10)*3))*($AF$7/5)</f>
        <v>0.1400560224089636</v>
      </c>
      <c r="AJ15" s="264">
        <f>(('4. Applicability Ranks'!T15*AJ$10)/(AVERAGE($AF$10:$AJ$10)*3))*($AF$7/5)</f>
        <v>0.5602240896358543</v>
      </c>
      <c r="AK15" s="629"/>
      <c r="AL15" s="264">
        <f>(('4. Applicability Ranks'!V15*AL$10)/((AVERAGE($AL$10:$AV$10))*3))*($AL$7/11)</f>
        <v>0</v>
      </c>
      <c r="AM15" s="264">
        <f>(('4. Applicability Ranks'!W15*AM$10)/((AVERAGE($AL$10:$AV$10))*3))*($AL$7/11)</f>
        <v>0.8021390374331552</v>
      </c>
      <c r="AN15" s="264">
        <f>(('4. Applicability Ranks'!X15*AN$10)/((AVERAGE($AL$10:$AV$10))*3))*($AL$7/11)</f>
        <v>0</v>
      </c>
      <c r="AO15" s="264">
        <f>(('4. Applicability Ranks'!Y15*AO$10)/((AVERAGE($AL$10:$AV$10))*3))*($AL$7/11)</f>
        <v>2.6737967914438507</v>
      </c>
      <c r="AP15" s="264">
        <f>(('4. Applicability Ranks'!Z15*AP$10)/((AVERAGE($AL$10:$AV$10))*3))*($AL$7/11)</f>
        <v>0</v>
      </c>
      <c r="AQ15" s="264">
        <f>(('4. Applicability Ranks'!AA15*AQ$10)/((AVERAGE($AL$10:$AV$10))*3))*($AL$7/11)</f>
        <v>0.5347593582887701</v>
      </c>
      <c r="AR15" s="264">
        <f>(('4. Applicability Ranks'!AB15*AR$10)/((AVERAGE($AL$10:$AV$10))*3))*($AL$7/11)</f>
        <v>0</v>
      </c>
      <c r="AS15" s="264">
        <f>(('4. Applicability Ranks'!AC15*AS$10)/((AVERAGE($AL$10:$AV$10))*3))*($AL$7/11)</f>
        <v>0</v>
      </c>
      <c r="AT15" s="264">
        <f>(('4. Applicability Ranks'!AD15*AT$10)/((AVERAGE($AL$10:$AV$10))*3))*($AL$7/11)</f>
        <v>0</v>
      </c>
      <c r="AU15" s="264">
        <f>(('4. Applicability Ranks'!AE15*AU$10)/((AVERAGE($AL$10:$AV$10))*3))*($AL$7/11)</f>
        <v>0</v>
      </c>
      <c r="AV15" s="264">
        <f>(('4. Applicability Ranks'!AF15*AV$10)/((AVERAGE($AL$10:$AV$10))*3))*($AL$7/11)</f>
        <v>0</v>
      </c>
      <c r="AW15" s="629"/>
      <c r="AX15" s="264">
        <f>(('4. Applicability Ranks'!AH15*AX$10)/(AVERAGE($AX$10:$BC$10)*3))*($AZ$7/6)</f>
        <v>0</v>
      </c>
      <c r="AY15" s="264">
        <f>(('4. Applicability Ranks'!AI15*AY$10)/(AVERAGE($AX$10:$BC$10)*3))*($AZ$7/6)</f>
        <v>3.7467216185837384</v>
      </c>
      <c r="AZ15" s="264">
        <f>(('4. Applicability Ranks'!AJ15*AZ$10)/(AVERAGE($AX$10:$BC$10)*3))*($AZ$7/6)</f>
        <v>0</v>
      </c>
      <c r="BA15" s="264">
        <f>(('4. Applicability Ranks'!AK15*BA$10)/(AVERAGE($AX$10:$BC$10)*3))*($AZ$7/6)</f>
        <v>0</v>
      </c>
      <c r="BB15" s="264">
        <f>(('4. Applicability Ranks'!AL15*BB$10)/(AVERAGE($AX$10:$BC$10)*3))*($AZ$7/6)</f>
        <v>0</v>
      </c>
      <c r="BC15" s="264">
        <f>(('4. Applicability Ranks'!AM15*BC$10)/(AVERAGE($AX$10:$BC$10)*3))*($AZ$7/6)</f>
        <v>0</v>
      </c>
      <c r="BD15" s="264">
        <f>(('4. Applicability Ranks'!AN15*BD$10)/(AVERAGE($BD$10:$BH$10)*3))*($BH$6/5)</f>
        <v>0.8992131884600975</v>
      </c>
      <c r="BE15" s="264">
        <f>(('4. Applicability Ranks'!AO15*BE$10)/(AVERAGE($BD$10:$BH$10)*3))*($BH$6/5)</f>
        <v>0.8992131884600975</v>
      </c>
      <c r="BF15" s="264">
        <f>(('4. Applicability Ranks'!AP15*BF$10)/(AVERAGE($BD$10:$BH$10)*3))*($BH$6/5)</f>
        <v>0.8992131884600975</v>
      </c>
      <c r="BG15" s="264">
        <f>(('4. Applicability Ranks'!AQ15*BG$10)/(AVERAGE($BD$10:$BH$10)*3))*($BH$6/5)</f>
        <v>0</v>
      </c>
      <c r="BH15" s="264">
        <f>(('4. Applicability Ranks'!AR15*BH$10)/(AVERAGE($BD$10:$BH$10)*3))*($BH$6/5)</f>
        <v>0</v>
      </c>
      <c r="BI15" s="264">
        <f>(('4. Applicability Ranks'!AS15*BI$10)/(AVERAGE($BI$10:$BK$10)*3))*($BK$7/3)</f>
        <v>0.999125764955664</v>
      </c>
      <c r="BJ15" s="264">
        <f>(('4. Applicability Ranks'!AT15*BJ$10)/(AVERAGE($BI$10:$BK$10)*3))*($BK$7/3)</f>
        <v>0.999125764955664</v>
      </c>
      <c r="BK15" s="264">
        <f>(('4. Applicability Ranks'!AU15*BK$10)/(AVERAGE($BI$10:$BK$10)*3))*($BK$7/3)</f>
        <v>0.499562882477832</v>
      </c>
      <c r="BL15" s="13"/>
    </row>
    <row r="16" spans="1:64" s="1" customFormat="1" ht="69.75" customHeight="1">
      <c r="A16" s="400">
        <f>'3. Characterization'!A16</f>
        <v>6</v>
      </c>
      <c r="B16" s="77" t="str">
        <f>'3. Characterization'!B16</f>
        <v>Fencing / Barriers </v>
      </c>
      <c r="C16" s="340" t="str">
        <f>'3. Characterization'!C16</f>
        <v>Fixed Vehicle Deterrent, Pedestrian Access</v>
      </c>
      <c r="D16" s="340" t="str">
        <f>'3. Characterization'!D16</f>
        <v>Bollards, fixed/stationary
(concrete or steel)</v>
      </c>
      <c r="E16" s="340" t="str">
        <f>'3. Characterization'!F16</f>
        <v>Variable anti-ram capability. Some products rated as high as DOS K12/ L3 depending on installation.</v>
      </c>
      <c r="F16" s="13"/>
      <c r="G16" s="262">
        <f t="shared" si="0"/>
        <v>13.445378151260503</v>
      </c>
      <c r="H16" s="263">
        <f t="shared" si="1"/>
        <v>6.238859180035652</v>
      </c>
      <c r="I16" s="263">
        <f t="shared" si="2"/>
        <v>4.481792717086835</v>
      </c>
      <c r="J16" s="264">
        <f t="shared" si="3"/>
        <v>8.556149732620323</v>
      </c>
      <c r="K16" s="264">
        <f t="shared" si="5"/>
        <v>8.942175596353191</v>
      </c>
      <c r="L16" s="264">
        <f t="shared" si="6"/>
        <v>3.7467216185837384</v>
      </c>
      <c r="M16" s="264">
        <f t="shared" si="7"/>
        <v>2.6976395653802925</v>
      </c>
      <c r="N16" s="265">
        <f t="shared" si="8"/>
        <v>2.49781441238916</v>
      </c>
      <c r="O16" s="72">
        <f t="shared" si="4"/>
        <v>41.6643553773565</v>
      </c>
      <c r="Q16" s="479">
        <f>'3. Characterization'!A16</f>
        <v>6</v>
      </c>
      <c r="R16" s="480" t="str">
        <f>'3. Characterization'!B16</f>
        <v>Fencing / Barriers </v>
      </c>
      <c r="S16" s="481" t="str">
        <f>'3. Characterization'!C16</f>
        <v>Fixed Vehicle Deterrent, Pedestrian Access</v>
      </c>
      <c r="T16" s="481" t="str">
        <f>'3. Characterization'!D16</f>
        <v>Bollards, fixed/stationary
(concrete or steel)</v>
      </c>
      <c r="U16" s="478"/>
      <c r="V16" s="264">
        <f>(('4. Applicability Ranks'!F16*V$10)/((AVERAGE($V$10:$Y$10))*3))*($V$7/4)</f>
        <v>5.602240896358543</v>
      </c>
      <c r="W16" s="264">
        <f>(('4. Applicability Ranks'!G16*W$10)/((AVERAGE($V$10:$Y$10))*3))*($V$7/4)</f>
        <v>4.481792717086834</v>
      </c>
      <c r="X16" s="264">
        <f>(('4. Applicability Ranks'!H16*X$10)/((AVERAGE($V$10:$Y$10))*3))*($V$7/4)</f>
        <v>3.3613445378151257</v>
      </c>
      <c r="Y16" s="264">
        <f>(('4. Applicability Ranks'!I16*Y$10)/((AVERAGE($V$10:$Y$10))*3))*($V$7/4)</f>
        <v>0</v>
      </c>
      <c r="Z16" s="629"/>
      <c r="AA16" s="264">
        <f>(('4. Applicability Ranks'!K16*AA$10)/(AVERAGE($AA$10:$AD$10)*3))*($AA$7/4)</f>
        <v>0</v>
      </c>
      <c r="AB16" s="264">
        <f>(('4. Applicability Ranks'!L16*AB$10)/(AVERAGE($AA$10:$AD$10)*3))*($AA$7/4)</f>
        <v>0.8912655971479502</v>
      </c>
      <c r="AC16" s="264">
        <f>(('4. Applicability Ranks'!M16*AC$10)/(AVERAGE($AA$10:$AD$10)*3))*($AA$7/4)</f>
        <v>5.3475935828877015</v>
      </c>
      <c r="AD16" s="264">
        <f>(('4. Applicability Ranks'!N16*AD$10)/(AVERAGE($AA$10:$AD$10)*3))*($AA$7/4)</f>
        <v>0</v>
      </c>
      <c r="AE16" s="629"/>
      <c r="AF16" s="264">
        <f>(('4. Applicability Ranks'!P16*AF$10)/(AVERAGE($AF$10:$AJ$10)*3))*($AF$7/5)</f>
        <v>2.100840336134454</v>
      </c>
      <c r="AG16" s="264">
        <f>(('4. Applicability Ranks'!Q16*AG$10)/(AVERAGE($AF$10:$AJ$10)*3))*($AF$7/5)</f>
        <v>1.680672268907563</v>
      </c>
      <c r="AH16" s="264">
        <f>(('4. Applicability Ranks'!R16*AH$10)/(AVERAGE($AF$10:$AJ$10)*3))*($AF$7/5)</f>
        <v>0</v>
      </c>
      <c r="AI16" s="264">
        <f>(('4. Applicability Ranks'!S16*AI$10)/(AVERAGE($AF$10:$AJ$10)*3))*($AF$7/5)</f>
        <v>0.1400560224089636</v>
      </c>
      <c r="AJ16" s="264">
        <f>(('4. Applicability Ranks'!T16*AJ$10)/(AVERAGE($AF$10:$AJ$10)*3))*($AF$7/5)</f>
        <v>0.5602240896358543</v>
      </c>
      <c r="AK16" s="629"/>
      <c r="AL16" s="264">
        <f>(('4. Applicability Ranks'!V16*AL$10)/((AVERAGE($AL$10:$AV$10))*3))*($AL$7/11)</f>
        <v>0</v>
      </c>
      <c r="AM16" s="264">
        <f>(('4. Applicability Ranks'!W16*AM$10)/((AVERAGE($AL$10:$AV$10))*3))*($AL$7/11)</f>
        <v>0.8021390374331552</v>
      </c>
      <c r="AN16" s="264">
        <f>(('4. Applicability Ranks'!X16*AN$10)/((AVERAGE($AL$10:$AV$10))*3))*($AL$7/11)</f>
        <v>0</v>
      </c>
      <c r="AO16" s="264">
        <f>(('4. Applicability Ranks'!Y16*AO$10)/((AVERAGE($AL$10:$AV$10))*3))*($AL$7/11)</f>
        <v>4.010695187165776</v>
      </c>
      <c r="AP16" s="264">
        <f>(('4. Applicability Ranks'!Z16*AP$10)/((AVERAGE($AL$10:$AV$10))*3))*($AL$7/11)</f>
        <v>2.1390374331550803</v>
      </c>
      <c r="AQ16" s="264">
        <f>(('4. Applicability Ranks'!AA16*AQ$10)/((AVERAGE($AL$10:$AV$10))*3))*($AL$7/11)</f>
        <v>1.0695187165775402</v>
      </c>
      <c r="AR16" s="264">
        <f>(('4. Applicability Ranks'!AB16*AR$10)/((AVERAGE($AL$10:$AV$10))*3))*($AL$7/11)</f>
        <v>0.5347593582887701</v>
      </c>
      <c r="AS16" s="264">
        <f>(('4. Applicability Ranks'!AC16*AS$10)/((AVERAGE($AL$10:$AV$10))*3))*($AL$7/11)</f>
        <v>0</v>
      </c>
      <c r="AT16" s="264">
        <f>(('4. Applicability Ranks'!AD16*AT$10)/((AVERAGE($AL$10:$AV$10))*3))*($AL$7/11)</f>
        <v>0</v>
      </c>
      <c r="AU16" s="264">
        <f>(('4. Applicability Ranks'!AE16*AU$10)/((AVERAGE($AL$10:$AV$10))*3))*($AL$7/11)</f>
        <v>0</v>
      </c>
      <c r="AV16" s="264">
        <f>(('4. Applicability Ranks'!AF16*AV$10)/((AVERAGE($AL$10:$AV$10))*3))*($AL$7/11)</f>
        <v>0</v>
      </c>
      <c r="AW16" s="629"/>
      <c r="AX16" s="264">
        <f>(('4. Applicability Ranks'!AH16*AX$10)/(AVERAGE($AX$10:$BC$10)*3))*($AZ$7/6)</f>
        <v>0</v>
      </c>
      <c r="AY16" s="264">
        <f>(('4. Applicability Ranks'!AI16*AY$10)/(AVERAGE($AX$10:$BC$10)*3))*($AZ$7/6)</f>
        <v>3.7467216185837384</v>
      </c>
      <c r="AZ16" s="264">
        <f>(('4. Applicability Ranks'!AJ16*AZ$10)/(AVERAGE($AX$10:$BC$10)*3))*($AZ$7/6)</f>
        <v>0</v>
      </c>
      <c r="BA16" s="264">
        <f>(('4. Applicability Ranks'!AK16*BA$10)/(AVERAGE($AX$10:$BC$10)*3))*($AZ$7/6)</f>
        <v>0</v>
      </c>
      <c r="BB16" s="264">
        <f>(('4. Applicability Ranks'!AL16*BB$10)/(AVERAGE($AX$10:$BC$10)*3))*($AZ$7/6)</f>
        <v>0</v>
      </c>
      <c r="BC16" s="264">
        <f>(('4. Applicability Ranks'!AM16*BC$10)/(AVERAGE($AX$10:$BC$10)*3))*($AZ$7/6)</f>
        <v>0</v>
      </c>
      <c r="BD16" s="264">
        <f>(('4. Applicability Ranks'!AN16*BD$10)/(AVERAGE($BD$10:$BH$10)*3))*($BH$6/5)</f>
        <v>0.8992131884600975</v>
      </c>
      <c r="BE16" s="264">
        <f>(('4. Applicability Ranks'!AO16*BE$10)/(AVERAGE($BD$10:$BH$10)*3))*($BH$6/5)</f>
        <v>0.8992131884600975</v>
      </c>
      <c r="BF16" s="264">
        <f>(('4. Applicability Ranks'!AP16*BF$10)/(AVERAGE($BD$10:$BH$10)*3))*($BH$6/5)</f>
        <v>0.8992131884600975</v>
      </c>
      <c r="BG16" s="264">
        <f>(('4. Applicability Ranks'!AQ16*BG$10)/(AVERAGE($BD$10:$BH$10)*3))*($BH$6/5)</f>
        <v>0</v>
      </c>
      <c r="BH16" s="264">
        <f>(('4. Applicability Ranks'!AR16*BH$10)/(AVERAGE($BD$10:$BH$10)*3))*($BH$6/5)</f>
        <v>0</v>
      </c>
      <c r="BI16" s="264">
        <f>(('4. Applicability Ranks'!AS16*BI$10)/(AVERAGE($BI$10:$BK$10)*3))*($BK$7/3)</f>
        <v>0.999125764955664</v>
      </c>
      <c r="BJ16" s="264">
        <f>(('4. Applicability Ranks'!AT16*BJ$10)/(AVERAGE($BI$10:$BK$10)*3))*($BK$7/3)</f>
        <v>0.999125764955664</v>
      </c>
      <c r="BK16" s="264">
        <f>(('4. Applicability Ranks'!AU16*BK$10)/(AVERAGE($BI$10:$BK$10)*3))*($BK$7/3)</f>
        <v>0.499562882477832</v>
      </c>
      <c r="BL16" s="13"/>
    </row>
    <row r="17" spans="1:64" s="1" customFormat="1" ht="69.75" customHeight="1">
      <c r="A17" s="400">
        <f>'3. Characterization'!A17</f>
        <v>7</v>
      </c>
      <c r="B17" s="77" t="str">
        <f>'3. Characterization'!B17</f>
        <v>Fencing / Barriers </v>
      </c>
      <c r="C17" s="340" t="str">
        <f>'3. Characterization'!C17</f>
        <v>Fixed Vehicle Deterrent, Pedestrian Access</v>
      </c>
      <c r="D17" s="340" t="str">
        <f>'3. Characterization'!D17</f>
        <v>Decorative Crash-Rated Barrier
(spheres, benches, bike racks, trees, etc.)</v>
      </c>
      <c r="E17" s="340" t="str">
        <f>'3. Characterization'!F17</f>
        <v>Wide variety of aesthetic options, metal or concrete. Variable anti-ram capability. Some products rated as high as DOS K12/ L3 depending on installation.</v>
      </c>
      <c r="F17" s="13"/>
      <c r="G17" s="262">
        <f t="shared" si="0"/>
        <v>13.445378151260503</v>
      </c>
      <c r="H17" s="263">
        <f t="shared" si="1"/>
        <v>6.238859180035652</v>
      </c>
      <c r="I17" s="263">
        <f t="shared" si="2"/>
        <v>4.481792717086835</v>
      </c>
      <c r="J17" s="264">
        <f t="shared" si="3"/>
        <v>8.556149732620323</v>
      </c>
      <c r="K17" s="264">
        <f t="shared" si="5"/>
        <v>8.942175596353191</v>
      </c>
      <c r="L17" s="264">
        <f t="shared" si="6"/>
        <v>3.7467216185837384</v>
      </c>
      <c r="M17" s="264">
        <f t="shared" si="7"/>
        <v>2.6976395653802925</v>
      </c>
      <c r="N17" s="265">
        <f t="shared" si="8"/>
        <v>2.49781441238916</v>
      </c>
      <c r="O17" s="72">
        <f t="shared" si="4"/>
        <v>41.6643553773565</v>
      </c>
      <c r="Q17" s="479">
        <f>'3. Characterization'!A17</f>
        <v>7</v>
      </c>
      <c r="R17" s="480" t="str">
        <f>'3. Characterization'!B17</f>
        <v>Fencing / Barriers </v>
      </c>
      <c r="S17" s="481" t="str">
        <f>'3. Characterization'!C17</f>
        <v>Fixed Vehicle Deterrent, Pedestrian Access</v>
      </c>
      <c r="T17" s="481" t="str">
        <f>'3. Characterization'!D17</f>
        <v>Decorative Crash-Rated Barrier
(spheres, benches, bike racks, trees, etc.)</v>
      </c>
      <c r="U17" s="478"/>
      <c r="V17" s="264">
        <f>(('4. Applicability Ranks'!F17*V$10)/((AVERAGE($V$10:$Y$10))*3))*($V$7/4)</f>
        <v>5.602240896358543</v>
      </c>
      <c r="W17" s="264">
        <f>(('4. Applicability Ranks'!G17*W$10)/((AVERAGE($V$10:$Y$10))*3))*($V$7/4)</f>
        <v>4.481792717086834</v>
      </c>
      <c r="X17" s="264">
        <f>(('4. Applicability Ranks'!H17*X$10)/((AVERAGE($V$10:$Y$10))*3))*($V$7/4)</f>
        <v>3.3613445378151257</v>
      </c>
      <c r="Y17" s="264">
        <f>(('4. Applicability Ranks'!I17*Y$10)/((AVERAGE($V$10:$Y$10))*3))*($V$7/4)</f>
        <v>0</v>
      </c>
      <c r="Z17" s="629"/>
      <c r="AA17" s="264">
        <f>(('4. Applicability Ranks'!K17*AA$10)/(AVERAGE($AA$10:$AD$10)*3))*($AA$7/4)</f>
        <v>0</v>
      </c>
      <c r="AB17" s="264">
        <f>(('4. Applicability Ranks'!L17*AB$10)/(AVERAGE($AA$10:$AD$10)*3))*($AA$7/4)</f>
        <v>0.8912655971479502</v>
      </c>
      <c r="AC17" s="264">
        <f>(('4. Applicability Ranks'!M17*AC$10)/(AVERAGE($AA$10:$AD$10)*3))*($AA$7/4)</f>
        <v>5.3475935828877015</v>
      </c>
      <c r="AD17" s="264">
        <f>(('4. Applicability Ranks'!N17*AD$10)/(AVERAGE($AA$10:$AD$10)*3))*($AA$7/4)</f>
        <v>0</v>
      </c>
      <c r="AE17" s="629"/>
      <c r="AF17" s="264">
        <f>(('4. Applicability Ranks'!P17*AF$10)/(AVERAGE($AF$10:$AJ$10)*3))*($AF$7/5)</f>
        <v>2.100840336134454</v>
      </c>
      <c r="AG17" s="264">
        <f>(('4. Applicability Ranks'!Q17*AG$10)/(AVERAGE($AF$10:$AJ$10)*3))*($AF$7/5)</f>
        <v>1.680672268907563</v>
      </c>
      <c r="AH17" s="264">
        <f>(('4. Applicability Ranks'!R17*AH$10)/(AVERAGE($AF$10:$AJ$10)*3))*($AF$7/5)</f>
        <v>0</v>
      </c>
      <c r="AI17" s="264">
        <f>(('4. Applicability Ranks'!S17*AI$10)/(AVERAGE($AF$10:$AJ$10)*3))*($AF$7/5)</f>
        <v>0.1400560224089636</v>
      </c>
      <c r="AJ17" s="264">
        <f>(('4. Applicability Ranks'!T17*AJ$10)/(AVERAGE($AF$10:$AJ$10)*3))*($AF$7/5)</f>
        <v>0.5602240896358543</v>
      </c>
      <c r="AK17" s="629"/>
      <c r="AL17" s="264">
        <f>(('4. Applicability Ranks'!V17*AL$10)/((AVERAGE($AL$10:$AV$10))*3))*($AL$7/11)</f>
        <v>0</v>
      </c>
      <c r="AM17" s="264">
        <f>(('4. Applicability Ranks'!W17*AM$10)/((AVERAGE($AL$10:$AV$10))*3))*($AL$7/11)</f>
        <v>0.8021390374331552</v>
      </c>
      <c r="AN17" s="264">
        <f>(('4. Applicability Ranks'!X17*AN$10)/((AVERAGE($AL$10:$AV$10))*3))*($AL$7/11)</f>
        <v>0</v>
      </c>
      <c r="AO17" s="264">
        <f>(('4. Applicability Ranks'!Y17*AO$10)/((AVERAGE($AL$10:$AV$10))*3))*($AL$7/11)</f>
        <v>4.010695187165776</v>
      </c>
      <c r="AP17" s="264">
        <f>(('4. Applicability Ranks'!Z17*AP$10)/((AVERAGE($AL$10:$AV$10))*3))*($AL$7/11)</f>
        <v>2.1390374331550803</v>
      </c>
      <c r="AQ17" s="264">
        <f>(('4. Applicability Ranks'!AA17*AQ$10)/((AVERAGE($AL$10:$AV$10))*3))*($AL$7/11)</f>
        <v>1.0695187165775402</v>
      </c>
      <c r="AR17" s="264">
        <f>(('4. Applicability Ranks'!AB17*AR$10)/((AVERAGE($AL$10:$AV$10))*3))*($AL$7/11)</f>
        <v>0.5347593582887701</v>
      </c>
      <c r="AS17" s="264">
        <f>(('4. Applicability Ranks'!AC17*AS$10)/((AVERAGE($AL$10:$AV$10))*3))*($AL$7/11)</f>
        <v>0</v>
      </c>
      <c r="AT17" s="264">
        <f>(('4. Applicability Ranks'!AD17*AT$10)/((AVERAGE($AL$10:$AV$10))*3))*($AL$7/11)</f>
        <v>0</v>
      </c>
      <c r="AU17" s="264">
        <f>(('4. Applicability Ranks'!AE17*AU$10)/((AVERAGE($AL$10:$AV$10))*3))*($AL$7/11)</f>
        <v>0</v>
      </c>
      <c r="AV17" s="264">
        <f>(('4. Applicability Ranks'!AF17*AV$10)/((AVERAGE($AL$10:$AV$10))*3))*($AL$7/11)</f>
        <v>0</v>
      </c>
      <c r="AW17" s="629"/>
      <c r="AX17" s="264">
        <f>(('4. Applicability Ranks'!AH17*AX$10)/(AVERAGE($AX$10:$BC$10)*3))*($AZ$7/6)</f>
        <v>0</v>
      </c>
      <c r="AY17" s="264">
        <f>(('4. Applicability Ranks'!AI17*AY$10)/(AVERAGE($AX$10:$BC$10)*3))*($AZ$7/6)</f>
        <v>3.7467216185837384</v>
      </c>
      <c r="AZ17" s="264">
        <f>(('4. Applicability Ranks'!AJ17*AZ$10)/(AVERAGE($AX$10:$BC$10)*3))*($AZ$7/6)</f>
        <v>0</v>
      </c>
      <c r="BA17" s="264">
        <f>(('4. Applicability Ranks'!AK17*BA$10)/(AVERAGE($AX$10:$BC$10)*3))*($AZ$7/6)</f>
        <v>0</v>
      </c>
      <c r="BB17" s="264">
        <f>(('4. Applicability Ranks'!AL17*BB$10)/(AVERAGE($AX$10:$BC$10)*3))*($AZ$7/6)</f>
        <v>0</v>
      </c>
      <c r="BC17" s="264">
        <f>(('4. Applicability Ranks'!AM17*BC$10)/(AVERAGE($AX$10:$BC$10)*3))*($AZ$7/6)</f>
        <v>0</v>
      </c>
      <c r="BD17" s="264">
        <f>(('4. Applicability Ranks'!AN17*BD$10)/(AVERAGE($BD$10:$BH$10)*3))*($BH$6/5)</f>
        <v>0.8992131884600975</v>
      </c>
      <c r="BE17" s="264">
        <f>(('4. Applicability Ranks'!AO17*BE$10)/(AVERAGE($BD$10:$BH$10)*3))*($BH$6/5)</f>
        <v>0.8992131884600975</v>
      </c>
      <c r="BF17" s="264">
        <f>(('4. Applicability Ranks'!AP17*BF$10)/(AVERAGE($BD$10:$BH$10)*3))*($BH$6/5)</f>
        <v>0.8992131884600975</v>
      </c>
      <c r="BG17" s="264">
        <f>(('4. Applicability Ranks'!AQ17*BG$10)/(AVERAGE($BD$10:$BH$10)*3))*($BH$6/5)</f>
        <v>0</v>
      </c>
      <c r="BH17" s="264">
        <f>(('4. Applicability Ranks'!AR17*BH$10)/(AVERAGE($BD$10:$BH$10)*3))*($BH$6/5)</f>
        <v>0</v>
      </c>
      <c r="BI17" s="264">
        <f>(('4. Applicability Ranks'!AS17*BI$10)/(AVERAGE($BI$10:$BK$10)*3))*($BK$7/3)</f>
        <v>0.999125764955664</v>
      </c>
      <c r="BJ17" s="264">
        <f>(('4. Applicability Ranks'!AT17*BJ$10)/(AVERAGE($BI$10:$BK$10)*3))*($BK$7/3)</f>
        <v>0.999125764955664</v>
      </c>
      <c r="BK17" s="264">
        <f>(('4. Applicability Ranks'!AU17*BK$10)/(AVERAGE($BI$10:$BK$10)*3))*($BK$7/3)</f>
        <v>0.499562882477832</v>
      </c>
      <c r="BL17" s="13"/>
    </row>
    <row r="18" spans="1:64" s="1" customFormat="1" ht="69.75" customHeight="1">
      <c r="A18" s="400">
        <f>'3. Characterization'!A18</f>
        <v>8</v>
      </c>
      <c r="B18" s="77" t="str">
        <f>'3. Characterization'!B18</f>
        <v>Fencing / Barriers </v>
      </c>
      <c r="C18" s="340" t="str">
        <f>'3. Characterization'!C18</f>
        <v>Fixed Vehicle Deterrent, Pedestrian Access</v>
      </c>
      <c r="D18" s="340" t="str">
        <f>'3. Characterization'!D18</f>
        <v>Jersey Barriers, portable
(water filled or steel reinforced concrete)</v>
      </c>
      <c r="E18" s="340" t="str">
        <f>'3. Characterization'!F18</f>
        <v>Various styles, lengths, shapes, colors, can be arranged end-to-end, or in multiple rows, and anchored to increase anti-ram capability for equivalence to DOS K12.</v>
      </c>
      <c r="F18" s="13"/>
      <c r="G18" s="262">
        <f t="shared" si="0"/>
        <v>13.445378151260503</v>
      </c>
      <c r="H18" s="263">
        <f t="shared" si="1"/>
        <v>6.238859180035652</v>
      </c>
      <c r="I18" s="263">
        <f t="shared" si="2"/>
        <v>4.481792717086835</v>
      </c>
      <c r="J18" s="264">
        <f t="shared" si="3"/>
        <v>8.556149732620323</v>
      </c>
      <c r="K18" s="264">
        <f t="shared" si="5"/>
        <v>8.942175596353191</v>
      </c>
      <c r="L18" s="264">
        <f t="shared" si="6"/>
        <v>3.7467216185837384</v>
      </c>
      <c r="M18" s="264">
        <f t="shared" si="7"/>
        <v>2.6976395653802925</v>
      </c>
      <c r="N18" s="265">
        <f t="shared" si="8"/>
        <v>2.49781441238916</v>
      </c>
      <c r="O18" s="72">
        <f t="shared" si="4"/>
        <v>41.6643553773565</v>
      </c>
      <c r="Q18" s="479">
        <f>'3. Characterization'!A18</f>
        <v>8</v>
      </c>
      <c r="R18" s="480" t="str">
        <f>'3. Characterization'!B18</f>
        <v>Fencing / Barriers </v>
      </c>
      <c r="S18" s="481" t="str">
        <f>'3. Characterization'!C18</f>
        <v>Fixed Vehicle Deterrent, Pedestrian Access</v>
      </c>
      <c r="T18" s="481" t="str">
        <f>'3. Characterization'!D18</f>
        <v>Jersey Barriers, portable
(water filled or steel reinforced concrete)</v>
      </c>
      <c r="U18" s="478"/>
      <c r="V18" s="264">
        <f>(('4. Applicability Ranks'!F18*V$10)/((AVERAGE($V$10:$Y$10))*3))*($V$7/4)</f>
        <v>5.602240896358543</v>
      </c>
      <c r="W18" s="264">
        <f>(('4. Applicability Ranks'!G18*W$10)/((AVERAGE($V$10:$Y$10))*3))*($V$7/4)</f>
        <v>4.481792717086834</v>
      </c>
      <c r="X18" s="264">
        <f>(('4. Applicability Ranks'!H18*X$10)/((AVERAGE($V$10:$Y$10))*3))*($V$7/4)</f>
        <v>3.3613445378151257</v>
      </c>
      <c r="Y18" s="264">
        <f>(('4. Applicability Ranks'!I18*Y$10)/((AVERAGE($V$10:$Y$10))*3))*($V$7/4)</f>
        <v>0</v>
      </c>
      <c r="Z18" s="629"/>
      <c r="AA18" s="264">
        <f>(('4. Applicability Ranks'!K18*AA$10)/(AVERAGE($AA$10:$AD$10)*3))*($AA$7/4)</f>
        <v>0</v>
      </c>
      <c r="AB18" s="264">
        <f>(('4. Applicability Ranks'!L18*AB$10)/(AVERAGE($AA$10:$AD$10)*3))*($AA$7/4)</f>
        <v>0.8912655971479502</v>
      </c>
      <c r="AC18" s="264">
        <f>(('4. Applicability Ranks'!M18*AC$10)/(AVERAGE($AA$10:$AD$10)*3))*($AA$7/4)</f>
        <v>5.3475935828877015</v>
      </c>
      <c r="AD18" s="264">
        <f>(('4. Applicability Ranks'!N18*AD$10)/(AVERAGE($AA$10:$AD$10)*3))*($AA$7/4)</f>
        <v>0</v>
      </c>
      <c r="AE18" s="629"/>
      <c r="AF18" s="264">
        <f>(('4. Applicability Ranks'!P18*AF$10)/(AVERAGE($AF$10:$AJ$10)*3))*($AF$7/5)</f>
        <v>2.100840336134454</v>
      </c>
      <c r="AG18" s="264">
        <f>(('4. Applicability Ranks'!Q18*AG$10)/(AVERAGE($AF$10:$AJ$10)*3))*($AF$7/5)</f>
        <v>1.680672268907563</v>
      </c>
      <c r="AH18" s="264">
        <f>(('4. Applicability Ranks'!R18*AH$10)/(AVERAGE($AF$10:$AJ$10)*3))*($AF$7/5)</f>
        <v>0</v>
      </c>
      <c r="AI18" s="264">
        <f>(('4. Applicability Ranks'!S18*AI$10)/(AVERAGE($AF$10:$AJ$10)*3))*($AF$7/5)</f>
        <v>0.1400560224089636</v>
      </c>
      <c r="AJ18" s="264">
        <f>(('4. Applicability Ranks'!T18*AJ$10)/(AVERAGE($AF$10:$AJ$10)*3))*($AF$7/5)</f>
        <v>0.5602240896358543</v>
      </c>
      <c r="AK18" s="629"/>
      <c r="AL18" s="264">
        <f>(('4. Applicability Ranks'!V18*AL$10)/((AVERAGE($AL$10:$AV$10))*3))*($AL$7/11)</f>
        <v>0</v>
      </c>
      <c r="AM18" s="264">
        <f>(('4. Applicability Ranks'!W18*AM$10)/((AVERAGE($AL$10:$AV$10))*3))*($AL$7/11)</f>
        <v>0.8021390374331552</v>
      </c>
      <c r="AN18" s="264">
        <f>(('4. Applicability Ranks'!X18*AN$10)/((AVERAGE($AL$10:$AV$10))*3))*($AL$7/11)</f>
        <v>0</v>
      </c>
      <c r="AO18" s="264">
        <f>(('4. Applicability Ranks'!Y18*AO$10)/((AVERAGE($AL$10:$AV$10))*3))*($AL$7/11)</f>
        <v>4.010695187165776</v>
      </c>
      <c r="AP18" s="264">
        <f>(('4. Applicability Ranks'!Z18*AP$10)/((AVERAGE($AL$10:$AV$10))*3))*($AL$7/11)</f>
        <v>2.1390374331550803</v>
      </c>
      <c r="AQ18" s="264">
        <f>(('4. Applicability Ranks'!AA18*AQ$10)/((AVERAGE($AL$10:$AV$10))*3))*($AL$7/11)</f>
        <v>1.0695187165775402</v>
      </c>
      <c r="AR18" s="264">
        <f>(('4. Applicability Ranks'!AB18*AR$10)/((AVERAGE($AL$10:$AV$10))*3))*($AL$7/11)</f>
        <v>0.5347593582887701</v>
      </c>
      <c r="AS18" s="264">
        <f>(('4. Applicability Ranks'!AC18*AS$10)/((AVERAGE($AL$10:$AV$10))*3))*($AL$7/11)</f>
        <v>0</v>
      </c>
      <c r="AT18" s="264">
        <f>(('4. Applicability Ranks'!AD18*AT$10)/((AVERAGE($AL$10:$AV$10))*3))*($AL$7/11)</f>
        <v>0</v>
      </c>
      <c r="AU18" s="264">
        <f>(('4. Applicability Ranks'!AE18*AU$10)/((AVERAGE($AL$10:$AV$10))*3))*($AL$7/11)</f>
        <v>0</v>
      </c>
      <c r="AV18" s="264">
        <f>(('4. Applicability Ranks'!AF18*AV$10)/((AVERAGE($AL$10:$AV$10))*3))*($AL$7/11)</f>
        <v>0</v>
      </c>
      <c r="AW18" s="629"/>
      <c r="AX18" s="264">
        <f>(('4. Applicability Ranks'!AH18*AX$10)/(AVERAGE($AX$10:$BC$10)*3))*($AZ$7/6)</f>
        <v>0</v>
      </c>
      <c r="AY18" s="264">
        <f>(('4. Applicability Ranks'!AI18*AY$10)/(AVERAGE($AX$10:$BC$10)*3))*($AZ$7/6)</f>
        <v>3.7467216185837384</v>
      </c>
      <c r="AZ18" s="264">
        <f>(('4. Applicability Ranks'!AJ18*AZ$10)/(AVERAGE($AX$10:$BC$10)*3))*($AZ$7/6)</f>
        <v>0</v>
      </c>
      <c r="BA18" s="264">
        <f>(('4. Applicability Ranks'!AK18*BA$10)/(AVERAGE($AX$10:$BC$10)*3))*($AZ$7/6)</f>
        <v>0</v>
      </c>
      <c r="BB18" s="264">
        <f>(('4. Applicability Ranks'!AL18*BB$10)/(AVERAGE($AX$10:$BC$10)*3))*($AZ$7/6)</f>
        <v>0</v>
      </c>
      <c r="BC18" s="264">
        <f>(('4. Applicability Ranks'!AM18*BC$10)/(AVERAGE($AX$10:$BC$10)*3))*($AZ$7/6)</f>
        <v>0</v>
      </c>
      <c r="BD18" s="264">
        <f>(('4. Applicability Ranks'!AN18*BD$10)/(AVERAGE($BD$10:$BH$10)*3))*($BH$6/5)</f>
        <v>0.8992131884600975</v>
      </c>
      <c r="BE18" s="264">
        <f>(('4. Applicability Ranks'!AO18*BE$10)/(AVERAGE($BD$10:$BH$10)*3))*($BH$6/5)</f>
        <v>0.8992131884600975</v>
      </c>
      <c r="BF18" s="264">
        <f>(('4. Applicability Ranks'!AP18*BF$10)/(AVERAGE($BD$10:$BH$10)*3))*($BH$6/5)</f>
        <v>0.8992131884600975</v>
      </c>
      <c r="BG18" s="264">
        <f>(('4. Applicability Ranks'!AQ18*BG$10)/(AVERAGE($BD$10:$BH$10)*3))*($BH$6/5)</f>
        <v>0</v>
      </c>
      <c r="BH18" s="264">
        <f>(('4. Applicability Ranks'!AR18*BH$10)/(AVERAGE($BD$10:$BH$10)*3))*($BH$6/5)</f>
        <v>0</v>
      </c>
      <c r="BI18" s="264">
        <f>(('4. Applicability Ranks'!AS18*BI$10)/(AVERAGE($BI$10:$BK$10)*3))*($BK$7/3)</f>
        <v>0.999125764955664</v>
      </c>
      <c r="BJ18" s="264">
        <f>(('4. Applicability Ranks'!AT18*BJ$10)/(AVERAGE($BI$10:$BK$10)*3))*($BK$7/3)</f>
        <v>0.999125764955664</v>
      </c>
      <c r="BK18" s="264">
        <f>(('4. Applicability Ranks'!AU18*BK$10)/(AVERAGE($BI$10:$BK$10)*3))*($BK$7/3)</f>
        <v>0.499562882477832</v>
      </c>
      <c r="BL18" s="13"/>
    </row>
    <row r="19" spans="1:64" s="1" customFormat="1" ht="69.75" customHeight="1">
      <c r="A19" s="400">
        <f>'3. Characterization'!A19</f>
        <v>9</v>
      </c>
      <c r="B19" s="77" t="str">
        <f>'3. Characterization'!B19</f>
        <v>Fencing / Barriers </v>
      </c>
      <c r="C19" s="340" t="str">
        <f>'3. Characterization'!C19</f>
        <v>Fixed Vehicle Deterrent, Pedestrian Access</v>
      </c>
      <c r="D19" s="340" t="str">
        <f>'3. Characterization'!D19</f>
        <v>Planters
(standard)</v>
      </c>
      <c r="E19" s="340" t="str">
        <f>'3. Characterization'!F19</f>
        <v>Standard planters (i.e., not attached to the ground) vary in size. </v>
      </c>
      <c r="F19" s="13"/>
      <c r="G19" s="262">
        <f t="shared" si="0"/>
        <v>13.445378151260503</v>
      </c>
      <c r="H19" s="263">
        <f t="shared" si="1"/>
        <v>6.238859180035652</v>
      </c>
      <c r="I19" s="263">
        <f t="shared" si="2"/>
        <v>4.481792717086835</v>
      </c>
      <c r="J19" s="264">
        <f t="shared" si="3"/>
        <v>8.556149732620323</v>
      </c>
      <c r="K19" s="264">
        <f t="shared" si="5"/>
        <v>8.942175596353191</v>
      </c>
      <c r="L19" s="264">
        <f t="shared" si="6"/>
        <v>3.7467216185837384</v>
      </c>
      <c r="M19" s="264">
        <f t="shared" si="7"/>
        <v>2.6976395653802925</v>
      </c>
      <c r="N19" s="265">
        <f t="shared" si="8"/>
        <v>2.49781441238916</v>
      </c>
      <c r="O19" s="72">
        <f t="shared" si="4"/>
        <v>41.6643553773565</v>
      </c>
      <c r="Q19" s="479">
        <f>'3. Characterization'!A19</f>
        <v>9</v>
      </c>
      <c r="R19" s="480" t="str">
        <f>'3. Characterization'!B19</f>
        <v>Fencing / Barriers </v>
      </c>
      <c r="S19" s="481" t="str">
        <f>'3. Characterization'!C19</f>
        <v>Fixed Vehicle Deterrent, Pedestrian Access</v>
      </c>
      <c r="T19" s="481" t="str">
        <f>'3. Characterization'!D19</f>
        <v>Planters
(standard)</v>
      </c>
      <c r="U19" s="478"/>
      <c r="V19" s="264">
        <f>(('4. Applicability Ranks'!F19*V$10)/((AVERAGE($V$10:$Y$10))*3))*($V$7/4)</f>
        <v>5.602240896358543</v>
      </c>
      <c r="W19" s="264">
        <f>(('4. Applicability Ranks'!G19*W$10)/((AVERAGE($V$10:$Y$10))*3))*($V$7/4)</f>
        <v>4.481792717086834</v>
      </c>
      <c r="X19" s="264">
        <f>(('4. Applicability Ranks'!H19*X$10)/((AVERAGE($V$10:$Y$10))*3))*($V$7/4)</f>
        <v>3.3613445378151257</v>
      </c>
      <c r="Y19" s="264">
        <f>(('4. Applicability Ranks'!I19*Y$10)/((AVERAGE($V$10:$Y$10))*3))*($V$7/4)</f>
        <v>0</v>
      </c>
      <c r="Z19" s="629"/>
      <c r="AA19" s="264">
        <f>(('4. Applicability Ranks'!K19*AA$10)/(AVERAGE($AA$10:$AD$10)*3))*($AA$7/4)</f>
        <v>0</v>
      </c>
      <c r="AB19" s="264">
        <f>(('4. Applicability Ranks'!L19*AB$10)/(AVERAGE($AA$10:$AD$10)*3))*($AA$7/4)</f>
        <v>0.8912655971479502</v>
      </c>
      <c r="AC19" s="264">
        <f>(('4. Applicability Ranks'!M19*AC$10)/(AVERAGE($AA$10:$AD$10)*3))*($AA$7/4)</f>
        <v>5.3475935828877015</v>
      </c>
      <c r="AD19" s="264">
        <f>(('4. Applicability Ranks'!N19*AD$10)/(AVERAGE($AA$10:$AD$10)*3))*($AA$7/4)</f>
        <v>0</v>
      </c>
      <c r="AE19" s="629"/>
      <c r="AF19" s="264">
        <f>(('4. Applicability Ranks'!P19*AF$10)/(AVERAGE($AF$10:$AJ$10)*3))*($AF$7/5)</f>
        <v>2.100840336134454</v>
      </c>
      <c r="AG19" s="264">
        <f>(('4. Applicability Ranks'!Q19*AG$10)/(AVERAGE($AF$10:$AJ$10)*3))*($AF$7/5)</f>
        <v>1.680672268907563</v>
      </c>
      <c r="AH19" s="264">
        <f>(('4. Applicability Ranks'!R19*AH$10)/(AVERAGE($AF$10:$AJ$10)*3))*($AF$7/5)</f>
        <v>0</v>
      </c>
      <c r="AI19" s="264">
        <f>(('4. Applicability Ranks'!S19*AI$10)/(AVERAGE($AF$10:$AJ$10)*3))*($AF$7/5)</f>
        <v>0.1400560224089636</v>
      </c>
      <c r="AJ19" s="264">
        <f>(('4. Applicability Ranks'!T19*AJ$10)/(AVERAGE($AF$10:$AJ$10)*3))*($AF$7/5)</f>
        <v>0.5602240896358543</v>
      </c>
      <c r="AK19" s="629"/>
      <c r="AL19" s="264">
        <f>(('4. Applicability Ranks'!V19*AL$10)/((AVERAGE($AL$10:$AV$10))*3))*($AL$7/11)</f>
        <v>0</v>
      </c>
      <c r="AM19" s="264">
        <f>(('4. Applicability Ranks'!W19*AM$10)/((AVERAGE($AL$10:$AV$10))*3))*($AL$7/11)</f>
        <v>0.8021390374331552</v>
      </c>
      <c r="AN19" s="264">
        <f>(('4. Applicability Ranks'!X19*AN$10)/((AVERAGE($AL$10:$AV$10))*3))*($AL$7/11)</f>
        <v>0</v>
      </c>
      <c r="AO19" s="264">
        <f>(('4. Applicability Ranks'!Y19*AO$10)/((AVERAGE($AL$10:$AV$10))*3))*($AL$7/11)</f>
        <v>4.010695187165776</v>
      </c>
      <c r="AP19" s="264">
        <f>(('4. Applicability Ranks'!Z19*AP$10)/((AVERAGE($AL$10:$AV$10))*3))*($AL$7/11)</f>
        <v>2.1390374331550803</v>
      </c>
      <c r="AQ19" s="264">
        <f>(('4. Applicability Ranks'!AA19*AQ$10)/((AVERAGE($AL$10:$AV$10))*3))*($AL$7/11)</f>
        <v>1.0695187165775402</v>
      </c>
      <c r="AR19" s="264">
        <f>(('4. Applicability Ranks'!AB19*AR$10)/((AVERAGE($AL$10:$AV$10))*3))*($AL$7/11)</f>
        <v>0.5347593582887701</v>
      </c>
      <c r="AS19" s="264">
        <f>(('4. Applicability Ranks'!AC19*AS$10)/((AVERAGE($AL$10:$AV$10))*3))*($AL$7/11)</f>
        <v>0</v>
      </c>
      <c r="AT19" s="264">
        <f>(('4. Applicability Ranks'!AD19*AT$10)/((AVERAGE($AL$10:$AV$10))*3))*($AL$7/11)</f>
        <v>0</v>
      </c>
      <c r="AU19" s="264">
        <f>(('4. Applicability Ranks'!AE19*AU$10)/((AVERAGE($AL$10:$AV$10))*3))*($AL$7/11)</f>
        <v>0</v>
      </c>
      <c r="AV19" s="264">
        <f>(('4. Applicability Ranks'!AF19*AV$10)/((AVERAGE($AL$10:$AV$10))*3))*($AL$7/11)</f>
        <v>0</v>
      </c>
      <c r="AW19" s="629"/>
      <c r="AX19" s="264">
        <f>(('4. Applicability Ranks'!AH19*AX$10)/(AVERAGE($AX$10:$BC$10)*3))*($AZ$7/6)</f>
        <v>0</v>
      </c>
      <c r="AY19" s="264">
        <f>(('4. Applicability Ranks'!AI19*AY$10)/(AVERAGE($AX$10:$BC$10)*3))*($AZ$7/6)</f>
        <v>3.7467216185837384</v>
      </c>
      <c r="AZ19" s="264">
        <f>(('4. Applicability Ranks'!AJ19*AZ$10)/(AVERAGE($AX$10:$BC$10)*3))*($AZ$7/6)</f>
        <v>0</v>
      </c>
      <c r="BA19" s="264">
        <f>(('4. Applicability Ranks'!AK19*BA$10)/(AVERAGE($AX$10:$BC$10)*3))*($AZ$7/6)</f>
        <v>0</v>
      </c>
      <c r="BB19" s="264">
        <f>(('4. Applicability Ranks'!AL19*BB$10)/(AVERAGE($AX$10:$BC$10)*3))*($AZ$7/6)</f>
        <v>0</v>
      </c>
      <c r="BC19" s="264">
        <f>(('4. Applicability Ranks'!AM19*BC$10)/(AVERAGE($AX$10:$BC$10)*3))*($AZ$7/6)</f>
        <v>0</v>
      </c>
      <c r="BD19" s="264">
        <f>(('4. Applicability Ranks'!AN19*BD$10)/(AVERAGE($BD$10:$BH$10)*3))*($BH$6/5)</f>
        <v>0.8992131884600975</v>
      </c>
      <c r="BE19" s="264">
        <f>(('4. Applicability Ranks'!AO19*BE$10)/(AVERAGE($BD$10:$BH$10)*3))*($BH$6/5)</f>
        <v>0.8992131884600975</v>
      </c>
      <c r="BF19" s="264">
        <f>(('4. Applicability Ranks'!AP19*BF$10)/(AVERAGE($BD$10:$BH$10)*3))*($BH$6/5)</f>
        <v>0.8992131884600975</v>
      </c>
      <c r="BG19" s="264">
        <f>(('4. Applicability Ranks'!AQ19*BG$10)/(AVERAGE($BD$10:$BH$10)*3))*($BH$6/5)</f>
        <v>0</v>
      </c>
      <c r="BH19" s="264">
        <f>(('4. Applicability Ranks'!AR19*BH$10)/(AVERAGE($BD$10:$BH$10)*3))*($BH$6/5)</f>
        <v>0</v>
      </c>
      <c r="BI19" s="264">
        <f>(('4. Applicability Ranks'!AS19*BI$10)/(AVERAGE($BI$10:$BK$10)*3))*($BK$7/3)</f>
        <v>0.999125764955664</v>
      </c>
      <c r="BJ19" s="264">
        <f>(('4. Applicability Ranks'!AT19*BJ$10)/(AVERAGE($BI$10:$BK$10)*3))*($BK$7/3)</f>
        <v>0.999125764955664</v>
      </c>
      <c r="BK19" s="264">
        <f>(('4. Applicability Ranks'!AU19*BK$10)/(AVERAGE($BI$10:$BK$10)*3))*($BK$7/3)</f>
        <v>0.499562882477832</v>
      </c>
      <c r="BL19" s="13"/>
    </row>
    <row r="20" spans="1:64" s="1" customFormat="1" ht="69.75" customHeight="1">
      <c r="A20" s="400">
        <f>'3. Characterization'!A20</f>
        <v>10</v>
      </c>
      <c r="B20" s="77" t="str">
        <f>'3. Characterization'!B20</f>
        <v>Fencing / Barriers </v>
      </c>
      <c r="C20" s="340" t="str">
        <f>'3. Characterization'!C20</f>
        <v>Fixed, Both Vehicle and Pedestrian Deterrent</v>
      </c>
      <c r="D20" s="340" t="str">
        <f>'3. Characterization'!D20</f>
        <v>Walls 
(e.g.,concrete or brick, steel reinforcement)</v>
      </c>
      <c r="E20" s="340" t="str">
        <f>'3. Characterization'!F20</f>
        <v>Top or side-mounted spikes, barbed wire, razor wire, sensors, induced pulse (electrical), etc.  Variable anti-ram capability, may be constructed for equivalence to DOS K12/ L3 ratings.</v>
      </c>
      <c r="F20" s="13"/>
      <c r="G20" s="262">
        <f t="shared" si="0"/>
        <v>13.445378151260503</v>
      </c>
      <c r="H20" s="263">
        <f t="shared" si="1"/>
        <v>7.130124777183601</v>
      </c>
      <c r="I20" s="263">
        <f t="shared" si="2"/>
        <v>4.481792717086835</v>
      </c>
      <c r="J20" s="264">
        <f t="shared" si="3"/>
        <v>9.358288770053479</v>
      </c>
      <c r="K20" s="264">
        <f t="shared" si="5"/>
        <v>11.190208567503433</v>
      </c>
      <c r="L20" s="264">
        <f t="shared" si="6"/>
        <v>5.994754589733981</v>
      </c>
      <c r="M20" s="264">
        <f t="shared" si="7"/>
        <v>2.6976395653802925</v>
      </c>
      <c r="N20" s="265">
        <f t="shared" si="8"/>
        <v>2.49781441238916</v>
      </c>
      <c r="O20" s="72">
        <f t="shared" si="4"/>
        <v>45.605792983087845</v>
      </c>
      <c r="Q20" s="479">
        <f>'3. Characterization'!A20</f>
        <v>10</v>
      </c>
      <c r="R20" s="480" t="str">
        <f>'3. Characterization'!B20</f>
        <v>Fencing / Barriers </v>
      </c>
      <c r="S20" s="481" t="str">
        <f>'3. Characterization'!C20</f>
        <v>Fixed, Both Vehicle and Pedestrian Deterrent</v>
      </c>
      <c r="T20" s="481" t="str">
        <f>'3. Characterization'!D20</f>
        <v>Walls 
(e.g.,concrete or brick, steel reinforcement)</v>
      </c>
      <c r="U20" s="478"/>
      <c r="V20" s="264">
        <f>(('4. Applicability Ranks'!F20*V$10)/((AVERAGE($V$10:$Y$10))*3))*($V$7/4)</f>
        <v>5.602240896358543</v>
      </c>
      <c r="W20" s="264">
        <f>(('4. Applicability Ranks'!G20*W$10)/((AVERAGE($V$10:$Y$10))*3))*($V$7/4)</f>
        <v>4.481792717086834</v>
      </c>
      <c r="X20" s="264">
        <f>(('4. Applicability Ranks'!H20*X$10)/((AVERAGE($V$10:$Y$10))*3))*($V$7/4)</f>
        <v>3.3613445378151257</v>
      </c>
      <c r="Y20" s="264">
        <f>(('4. Applicability Ranks'!I20*Y$10)/((AVERAGE($V$10:$Y$10))*3))*($V$7/4)</f>
        <v>0</v>
      </c>
      <c r="Z20" s="629"/>
      <c r="AA20" s="264">
        <f>(('4. Applicability Ranks'!K20*AA$10)/(AVERAGE($AA$10:$AD$10)*3))*($AA$7/4)</f>
        <v>0</v>
      </c>
      <c r="AB20" s="264">
        <f>(('4. Applicability Ranks'!L20*AB$10)/(AVERAGE($AA$10:$AD$10)*3))*($AA$7/4)</f>
        <v>1.7825311942959003</v>
      </c>
      <c r="AC20" s="264">
        <f>(('4. Applicability Ranks'!M20*AC$10)/(AVERAGE($AA$10:$AD$10)*3))*($AA$7/4)</f>
        <v>5.3475935828877015</v>
      </c>
      <c r="AD20" s="264">
        <f>(('4. Applicability Ranks'!N20*AD$10)/(AVERAGE($AA$10:$AD$10)*3))*($AA$7/4)</f>
        <v>0</v>
      </c>
      <c r="AE20" s="629"/>
      <c r="AF20" s="264">
        <f>(('4. Applicability Ranks'!P20*AF$10)/(AVERAGE($AF$10:$AJ$10)*3))*($AF$7/5)</f>
        <v>2.100840336134454</v>
      </c>
      <c r="AG20" s="264">
        <f>(('4. Applicability Ranks'!Q20*AG$10)/(AVERAGE($AF$10:$AJ$10)*3))*($AF$7/5)</f>
        <v>1.680672268907563</v>
      </c>
      <c r="AH20" s="264">
        <f>(('4. Applicability Ranks'!R20*AH$10)/(AVERAGE($AF$10:$AJ$10)*3))*($AF$7/5)</f>
        <v>0</v>
      </c>
      <c r="AI20" s="264">
        <f>(('4. Applicability Ranks'!S20*AI$10)/(AVERAGE($AF$10:$AJ$10)*3))*($AF$7/5)</f>
        <v>0.1400560224089636</v>
      </c>
      <c r="AJ20" s="264">
        <f>(('4. Applicability Ranks'!T20*AJ$10)/(AVERAGE($AF$10:$AJ$10)*3))*($AF$7/5)</f>
        <v>0.5602240896358543</v>
      </c>
      <c r="AK20" s="629"/>
      <c r="AL20" s="264">
        <f>(('4. Applicability Ranks'!V20*AL$10)/((AVERAGE($AL$10:$AV$10))*3))*($AL$7/11)</f>
        <v>0</v>
      </c>
      <c r="AM20" s="264">
        <f>(('4. Applicability Ranks'!W20*AM$10)/((AVERAGE($AL$10:$AV$10))*3))*($AL$7/11)</f>
        <v>0.8021390374331552</v>
      </c>
      <c r="AN20" s="264">
        <f>(('4. Applicability Ranks'!X20*AN$10)/((AVERAGE($AL$10:$AV$10))*3))*($AL$7/11)</f>
        <v>0</v>
      </c>
      <c r="AO20" s="264">
        <f>(('4. Applicability Ranks'!Y20*AO$10)/((AVERAGE($AL$10:$AV$10))*3))*($AL$7/11)</f>
        <v>4.010695187165776</v>
      </c>
      <c r="AP20" s="264">
        <f>(('4. Applicability Ranks'!Z20*AP$10)/((AVERAGE($AL$10:$AV$10))*3))*($AL$7/11)</f>
        <v>3.2085561497326207</v>
      </c>
      <c r="AQ20" s="264">
        <f>(('4. Applicability Ranks'!AA20*AQ$10)/((AVERAGE($AL$10:$AV$10))*3))*($AL$7/11)</f>
        <v>1.0695187165775402</v>
      </c>
      <c r="AR20" s="264">
        <f>(('4. Applicability Ranks'!AB20*AR$10)/((AVERAGE($AL$10:$AV$10))*3))*($AL$7/11)</f>
        <v>0.26737967914438504</v>
      </c>
      <c r="AS20" s="264">
        <f>(('4. Applicability Ranks'!AC20*AS$10)/((AVERAGE($AL$10:$AV$10))*3))*($AL$7/11)</f>
        <v>0</v>
      </c>
      <c r="AT20" s="264">
        <f>(('4. Applicability Ranks'!AD20*AT$10)/((AVERAGE($AL$10:$AV$10))*3))*($AL$7/11)</f>
        <v>0</v>
      </c>
      <c r="AU20" s="264">
        <f>(('4. Applicability Ranks'!AE20*AU$10)/((AVERAGE($AL$10:$AV$10))*3))*($AL$7/11)</f>
        <v>0</v>
      </c>
      <c r="AV20" s="264">
        <f>(('4. Applicability Ranks'!AF20*AV$10)/((AVERAGE($AL$10:$AV$10))*3))*($AL$7/11)</f>
        <v>0</v>
      </c>
      <c r="AW20" s="629"/>
      <c r="AX20" s="264">
        <f>(('4. Applicability Ranks'!AH20*AX$10)/(AVERAGE($AX$10:$BC$10)*3))*($AZ$7/6)</f>
        <v>2.248032971150243</v>
      </c>
      <c r="AY20" s="264">
        <f>(('4. Applicability Ranks'!AI20*AY$10)/(AVERAGE($AX$10:$BC$10)*3))*($AZ$7/6)</f>
        <v>3.7467216185837384</v>
      </c>
      <c r="AZ20" s="264">
        <f>(('4. Applicability Ranks'!AJ20*AZ$10)/(AVERAGE($AX$10:$BC$10)*3))*($AZ$7/6)</f>
        <v>0</v>
      </c>
      <c r="BA20" s="264">
        <f>(('4. Applicability Ranks'!AK20*BA$10)/(AVERAGE($AX$10:$BC$10)*3))*($AZ$7/6)</f>
        <v>0</v>
      </c>
      <c r="BB20" s="264">
        <f>(('4. Applicability Ranks'!AL20*BB$10)/(AVERAGE($AX$10:$BC$10)*3))*($AZ$7/6)</f>
        <v>0</v>
      </c>
      <c r="BC20" s="264">
        <f>(('4. Applicability Ranks'!AM20*BC$10)/(AVERAGE($AX$10:$BC$10)*3))*($AZ$7/6)</f>
        <v>0</v>
      </c>
      <c r="BD20" s="264">
        <f>(('4. Applicability Ranks'!AN20*BD$10)/(AVERAGE($BD$10:$BH$10)*3))*($BH$6/5)</f>
        <v>0.8992131884600975</v>
      </c>
      <c r="BE20" s="264">
        <f>(('4. Applicability Ranks'!AO20*BE$10)/(AVERAGE($BD$10:$BH$10)*3))*($BH$6/5)</f>
        <v>0.8992131884600975</v>
      </c>
      <c r="BF20" s="264">
        <f>(('4. Applicability Ranks'!AP20*BF$10)/(AVERAGE($BD$10:$BH$10)*3))*($BH$6/5)</f>
        <v>0.8992131884600975</v>
      </c>
      <c r="BG20" s="264">
        <f>(('4. Applicability Ranks'!AQ20*BG$10)/(AVERAGE($BD$10:$BH$10)*3))*($BH$6/5)</f>
        <v>0</v>
      </c>
      <c r="BH20" s="264">
        <f>(('4. Applicability Ranks'!AR20*BH$10)/(AVERAGE($BD$10:$BH$10)*3))*($BH$6/5)</f>
        <v>0</v>
      </c>
      <c r="BI20" s="264">
        <f>(('4. Applicability Ranks'!AS20*BI$10)/(AVERAGE($BI$10:$BK$10)*3))*($BK$7/3)</f>
        <v>0.999125764955664</v>
      </c>
      <c r="BJ20" s="264">
        <f>(('4. Applicability Ranks'!AT20*BJ$10)/(AVERAGE($BI$10:$BK$10)*3))*($BK$7/3)</f>
        <v>0.999125764955664</v>
      </c>
      <c r="BK20" s="264">
        <f>(('4. Applicability Ranks'!AU20*BK$10)/(AVERAGE($BI$10:$BK$10)*3))*($BK$7/3)</f>
        <v>0.499562882477832</v>
      </c>
      <c r="BL20" s="13"/>
    </row>
    <row r="21" spans="1:64" s="1" customFormat="1" ht="69.75" customHeight="1">
      <c r="A21" s="400">
        <f>'3. Characterization'!A21</f>
        <v>11</v>
      </c>
      <c r="B21" s="77" t="str">
        <f>'3. Characterization'!B21</f>
        <v>Fencing / Barriers </v>
      </c>
      <c r="C21" s="340" t="str">
        <f>'3. Characterization'!C21</f>
        <v>Fixed, Both Vehicle and Pedestrian Deterrent</v>
      </c>
      <c r="D21" s="340" t="str">
        <f>'3. Characterization'!D21</f>
        <v>Steel Bar Fence
(with anchored cables)</v>
      </c>
      <c r="E21" s="340" t="str">
        <f>'3. Characterization'!F21</f>
        <v>Top or side-mounted spikes, barbed wire, razor wire, sensors, induced pulse (electrical), etc.  May have anit-ram ratings as high as DOS K12.</v>
      </c>
      <c r="F21" s="13"/>
      <c r="G21" s="262">
        <f t="shared" si="0"/>
        <v>5.602240896358543</v>
      </c>
      <c r="H21" s="263">
        <f t="shared" si="1"/>
        <v>7.130124777183601</v>
      </c>
      <c r="I21" s="263">
        <f t="shared" si="2"/>
        <v>4.201680672268908</v>
      </c>
      <c r="J21" s="264">
        <f t="shared" si="3"/>
        <v>9.358288770053479</v>
      </c>
      <c r="K21" s="264">
        <f t="shared" si="5"/>
        <v>11.190208567503433</v>
      </c>
      <c r="L21" s="264">
        <f t="shared" si="6"/>
        <v>5.994754589733981</v>
      </c>
      <c r="M21" s="264">
        <f t="shared" si="7"/>
        <v>2.6976395653802925</v>
      </c>
      <c r="N21" s="265">
        <f t="shared" si="8"/>
        <v>2.49781441238916</v>
      </c>
      <c r="O21" s="72">
        <f t="shared" si="4"/>
        <v>37.482543683367965</v>
      </c>
      <c r="Q21" s="479">
        <f>'3. Characterization'!A21</f>
        <v>11</v>
      </c>
      <c r="R21" s="480" t="str">
        <f>'3. Characterization'!B21</f>
        <v>Fencing / Barriers </v>
      </c>
      <c r="S21" s="481" t="str">
        <f>'3. Characterization'!C21</f>
        <v>Fixed, Both Vehicle and Pedestrian Deterrent</v>
      </c>
      <c r="T21" s="481" t="str">
        <f>'3. Characterization'!D21</f>
        <v>Steel Bar Fence
(with anchored cables)</v>
      </c>
      <c r="U21" s="478"/>
      <c r="V21" s="264">
        <f>(('4. Applicability Ranks'!F21*V$10)/((AVERAGE($V$10:$Y$10))*3))*($V$7/4)</f>
        <v>5.602240896358543</v>
      </c>
      <c r="W21" s="264">
        <f>(('4. Applicability Ranks'!G21*W$10)/((AVERAGE($V$10:$Y$10))*3))*($V$7/4)</f>
        <v>0</v>
      </c>
      <c r="X21" s="264">
        <f>(('4. Applicability Ranks'!H21*X$10)/((AVERAGE($V$10:$Y$10))*3))*($V$7/4)</f>
        <v>0</v>
      </c>
      <c r="Y21" s="264">
        <f>(('4. Applicability Ranks'!I21*Y$10)/((AVERAGE($V$10:$Y$10))*3))*($V$7/4)</f>
        <v>0</v>
      </c>
      <c r="Z21" s="629"/>
      <c r="AA21" s="264">
        <f>(('4. Applicability Ranks'!K21*AA$10)/(AVERAGE($AA$10:$AD$10)*3))*($AA$7/4)</f>
        <v>0</v>
      </c>
      <c r="AB21" s="264">
        <f>(('4. Applicability Ranks'!L21*AB$10)/(AVERAGE($AA$10:$AD$10)*3))*($AA$7/4)</f>
        <v>1.7825311942959003</v>
      </c>
      <c r="AC21" s="264">
        <f>(('4. Applicability Ranks'!M21*AC$10)/(AVERAGE($AA$10:$AD$10)*3))*($AA$7/4)</f>
        <v>5.3475935828877015</v>
      </c>
      <c r="AD21" s="264">
        <f>(('4. Applicability Ranks'!N21*AD$10)/(AVERAGE($AA$10:$AD$10)*3))*($AA$7/4)</f>
        <v>0</v>
      </c>
      <c r="AE21" s="629"/>
      <c r="AF21" s="264">
        <f>(('4. Applicability Ranks'!P21*AF$10)/(AVERAGE($AF$10:$AJ$10)*3))*($AF$7/5)</f>
        <v>2.100840336134454</v>
      </c>
      <c r="AG21" s="264">
        <f>(('4. Applicability Ranks'!Q21*AG$10)/(AVERAGE($AF$10:$AJ$10)*3))*($AF$7/5)</f>
        <v>1.680672268907563</v>
      </c>
      <c r="AH21" s="264">
        <f>(('4. Applicability Ranks'!R21*AH$10)/(AVERAGE($AF$10:$AJ$10)*3))*($AF$7/5)</f>
        <v>0</v>
      </c>
      <c r="AI21" s="264">
        <f>(('4. Applicability Ranks'!S21*AI$10)/(AVERAGE($AF$10:$AJ$10)*3))*($AF$7/5)</f>
        <v>0.42016806722689076</v>
      </c>
      <c r="AJ21" s="264">
        <f>(('4. Applicability Ranks'!T21*AJ$10)/(AVERAGE($AF$10:$AJ$10)*3))*($AF$7/5)</f>
        <v>0</v>
      </c>
      <c r="AK21" s="629"/>
      <c r="AL21" s="264">
        <f>(('4. Applicability Ranks'!V21*AL$10)/((AVERAGE($AL$10:$AV$10))*3))*($AL$7/11)</f>
        <v>0</v>
      </c>
      <c r="AM21" s="264">
        <f>(('4. Applicability Ranks'!W21*AM$10)/((AVERAGE($AL$10:$AV$10))*3))*($AL$7/11)</f>
        <v>0.8021390374331552</v>
      </c>
      <c r="AN21" s="264">
        <f>(('4. Applicability Ranks'!X21*AN$10)/((AVERAGE($AL$10:$AV$10))*3))*($AL$7/11)</f>
        <v>0</v>
      </c>
      <c r="AO21" s="264">
        <f>(('4. Applicability Ranks'!Y21*AO$10)/((AVERAGE($AL$10:$AV$10))*3))*($AL$7/11)</f>
        <v>4.010695187165776</v>
      </c>
      <c r="AP21" s="264">
        <f>(('4. Applicability Ranks'!Z21*AP$10)/((AVERAGE($AL$10:$AV$10))*3))*($AL$7/11)</f>
        <v>3.2085561497326207</v>
      </c>
      <c r="AQ21" s="264">
        <f>(('4. Applicability Ranks'!AA21*AQ$10)/((AVERAGE($AL$10:$AV$10))*3))*($AL$7/11)</f>
        <v>1.0695187165775402</v>
      </c>
      <c r="AR21" s="264">
        <f>(('4. Applicability Ranks'!AB21*AR$10)/((AVERAGE($AL$10:$AV$10))*3))*($AL$7/11)</f>
        <v>0.26737967914438504</v>
      </c>
      <c r="AS21" s="264">
        <f>(('4. Applicability Ranks'!AC21*AS$10)/((AVERAGE($AL$10:$AV$10))*3))*($AL$7/11)</f>
        <v>0</v>
      </c>
      <c r="AT21" s="264">
        <f>(('4. Applicability Ranks'!AD21*AT$10)/((AVERAGE($AL$10:$AV$10))*3))*($AL$7/11)</f>
        <v>0</v>
      </c>
      <c r="AU21" s="264">
        <f>(('4. Applicability Ranks'!AE21*AU$10)/((AVERAGE($AL$10:$AV$10))*3))*($AL$7/11)</f>
        <v>0</v>
      </c>
      <c r="AV21" s="264">
        <f>(('4. Applicability Ranks'!AF21*AV$10)/((AVERAGE($AL$10:$AV$10))*3))*($AL$7/11)</f>
        <v>0</v>
      </c>
      <c r="AW21" s="629"/>
      <c r="AX21" s="264">
        <f>(('4. Applicability Ranks'!AH21*AX$10)/(AVERAGE($AX$10:$BC$10)*3))*($AZ$7/6)</f>
        <v>2.248032971150243</v>
      </c>
      <c r="AY21" s="264">
        <f>(('4. Applicability Ranks'!AI21*AY$10)/(AVERAGE($AX$10:$BC$10)*3))*($AZ$7/6)</f>
        <v>3.7467216185837384</v>
      </c>
      <c r="AZ21" s="264">
        <f>(('4. Applicability Ranks'!AJ21*AZ$10)/(AVERAGE($AX$10:$BC$10)*3))*($AZ$7/6)</f>
        <v>0</v>
      </c>
      <c r="BA21" s="264">
        <f>(('4. Applicability Ranks'!AK21*BA$10)/(AVERAGE($AX$10:$BC$10)*3))*($AZ$7/6)</f>
        <v>0</v>
      </c>
      <c r="BB21" s="264">
        <f>(('4. Applicability Ranks'!AL21*BB$10)/(AVERAGE($AX$10:$BC$10)*3))*($AZ$7/6)</f>
        <v>0</v>
      </c>
      <c r="BC21" s="264">
        <f>(('4. Applicability Ranks'!AM21*BC$10)/(AVERAGE($AX$10:$BC$10)*3))*($AZ$7/6)</f>
        <v>0</v>
      </c>
      <c r="BD21" s="264">
        <f>(('4. Applicability Ranks'!AN21*BD$10)/(AVERAGE($BD$10:$BH$10)*3))*($BH$6/5)</f>
        <v>0.8992131884600975</v>
      </c>
      <c r="BE21" s="264">
        <f>(('4. Applicability Ranks'!AO21*BE$10)/(AVERAGE($BD$10:$BH$10)*3))*($BH$6/5)</f>
        <v>0.8992131884600975</v>
      </c>
      <c r="BF21" s="264">
        <f>(('4. Applicability Ranks'!AP21*BF$10)/(AVERAGE($BD$10:$BH$10)*3))*($BH$6/5)</f>
        <v>0.8992131884600975</v>
      </c>
      <c r="BG21" s="264">
        <f>(('4. Applicability Ranks'!AQ21*BG$10)/(AVERAGE($BD$10:$BH$10)*3))*($BH$6/5)</f>
        <v>0</v>
      </c>
      <c r="BH21" s="264">
        <f>(('4. Applicability Ranks'!AR21*BH$10)/(AVERAGE($BD$10:$BH$10)*3))*($BH$6/5)</f>
        <v>0</v>
      </c>
      <c r="BI21" s="264">
        <f>(('4. Applicability Ranks'!AS21*BI$10)/(AVERAGE($BI$10:$BK$10)*3))*($BK$7/3)</f>
        <v>0.999125764955664</v>
      </c>
      <c r="BJ21" s="264">
        <f>(('4. Applicability Ranks'!AT21*BJ$10)/(AVERAGE($BI$10:$BK$10)*3))*($BK$7/3)</f>
        <v>0.999125764955664</v>
      </c>
      <c r="BK21" s="264">
        <f>(('4. Applicability Ranks'!AU21*BK$10)/(AVERAGE($BI$10:$BK$10)*3))*($BK$7/3)</f>
        <v>0.499562882477832</v>
      </c>
      <c r="BL21" s="13"/>
    </row>
    <row r="22" spans="1:64" s="1" customFormat="1" ht="69.75" customHeight="1">
      <c r="A22" s="400">
        <f>'3. Characterization'!A22</f>
        <v>12</v>
      </c>
      <c r="B22" s="77" t="str">
        <f>'3. Characterization'!B22</f>
        <v>Fencing / Barriers </v>
      </c>
      <c r="C22" s="340" t="str">
        <f>'3. Characterization'!C22</f>
        <v>Fixed, Both Vehicle and Pedestrian Deterrent</v>
      </c>
      <c r="D22" s="340" t="str">
        <f>'3. Characterization'!D22</f>
        <v>Earthen Barriers 
(with steel or concrete reinforcement)</v>
      </c>
      <c r="E22" s="340" t="str">
        <f>'3. Characterization'!F22</f>
        <v>May have a fence on top.  Depending on design, may have an anti-ram capability equivalent to DOS K12/ L3.</v>
      </c>
      <c r="F22" s="13"/>
      <c r="G22" s="262">
        <f t="shared" si="0"/>
        <v>5.602240896358543</v>
      </c>
      <c r="H22" s="263">
        <f t="shared" si="1"/>
        <v>7.130124777183601</v>
      </c>
      <c r="I22" s="263">
        <f t="shared" si="2"/>
        <v>4.201680672268908</v>
      </c>
      <c r="J22" s="264">
        <f t="shared" si="3"/>
        <v>9.358288770053479</v>
      </c>
      <c r="K22" s="264">
        <f t="shared" si="5"/>
        <v>11.190208567503433</v>
      </c>
      <c r="L22" s="264">
        <f t="shared" si="6"/>
        <v>5.994754589733981</v>
      </c>
      <c r="M22" s="264">
        <f t="shared" si="7"/>
        <v>2.6976395653802925</v>
      </c>
      <c r="N22" s="265">
        <f t="shared" si="8"/>
        <v>2.49781441238916</v>
      </c>
      <c r="O22" s="72">
        <f t="shared" si="4"/>
        <v>37.482543683367965</v>
      </c>
      <c r="Q22" s="479">
        <f>'3. Characterization'!A22</f>
        <v>12</v>
      </c>
      <c r="R22" s="480" t="str">
        <f>'3. Characterization'!B22</f>
        <v>Fencing / Barriers </v>
      </c>
      <c r="S22" s="481" t="str">
        <f>'3. Characterization'!C22</f>
        <v>Fixed, Both Vehicle and Pedestrian Deterrent</v>
      </c>
      <c r="T22" s="481" t="str">
        <f>'3. Characterization'!D22</f>
        <v>Earthen Barriers 
(with steel or concrete reinforcement)</v>
      </c>
      <c r="U22" s="478"/>
      <c r="V22" s="264">
        <f>(('4. Applicability Ranks'!F22*V$10)/((AVERAGE($V$10:$Y$10))*3))*($V$7/4)</f>
        <v>5.602240896358543</v>
      </c>
      <c r="W22" s="264">
        <f>(('4. Applicability Ranks'!G22*W$10)/((AVERAGE($V$10:$Y$10))*3))*($V$7/4)</f>
        <v>0</v>
      </c>
      <c r="X22" s="264">
        <f>(('4. Applicability Ranks'!H22*X$10)/((AVERAGE($V$10:$Y$10))*3))*($V$7/4)</f>
        <v>0</v>
      </c>
      <c r="Y22" s="264">
        <f>(('4. Applicability Ranks'!I22*Y$10)/((AVERAGE($V$10:$Y$10))*3))*($V$7/4)</f>
        <v>0</v>
      </c>
      <c r="Z22" s="629"/>
      <c r="AA22" s="264">
        <f>(('4. Applicability Ranks'!K22*AA$10)/(AVERAGE($AA$10:$AD$10)*3))*($AA$7/4)</f>
        <v>0</v>
      </c>
      <c r="AB22" s="264">
        <f>(('4. Applicability Ranks'!L22*AB$10)/(AVERAGE($AA$10:$AD$10)*3))*($AA$7/4)</f>
        <v>1.7825311942959003</v>
      </c>
      <c r="AC22" s="264">
        <f>(('4. Applicability Ranks'!M22*AC$10)/(AVERAGE($AA$10:$AD$10)*3))*($AA$7/4)</f>
        <v>5.3475935828877015</v>
      </c>
      <c r="AD22" s="264">
        <f>(('4. Applicability Ranks'!N22*AD$10)/(AVERAGE($AA$10:$AD$10)*3))*($AA$7/4)</f>
        <v>0</v>
      </c>
      <c r="AE22" s="629"/>
      <c r="AF22" s="264">
        <f>(('4. Applicability Ranks'!P22*AF$10)/(AVERAGE($AF$10:$AJ$10)*3))*($AF$7/5)</f>
        <v>2.100840336134454</v>
      </c>
      <c r="AG22" s="264">
        <f>(('4. Applicability Ranks'!Q22*AG$10)/(AVERAGE($AF$10:$AJ$10)*3))*($AF$7/5)</f>
        <v>1.680672268907563</v>
      </c>
      <c r="AH22" s="264">
        <f>(('4. Applicability Ranks'!R22*AH$10)/(AVERAGE($AF$10:$AJ$10)*3))*($AF$7/5)</f>
        <v>0</v>
      </c>
      <c r="AI22" s="264">
        <f>(('4. Applicability Ranks'!S22*AI$10)/(AVERAGE($AF$10:$AJ$10)*3))*($AF$7/5)</f>
        <v>0.42016806722689076</v>
      </c>
      <c r="AJ22" s="264">
        <f>(('4. Applicability Ranks'!T22*AJ$10)/(AVERAGE($AF$10:$AJ$10)*3))*($AF$7/5)</f>
        <v>0</v>
      </c>
      <c r="AK22" s="629"/>
      <c r="AL22" s="264">
        <f>(('4. Applicability Ranks'!V22*AL$10)/((AVERAGE($AL$10:$AV$10))*3))*($AL$7/11)</f>
        <v>0</v>
      </c>
      <c r="AM22" s="264">
        <f>(('4. Applicability Ranks'!W22*AM$10)/((AVERAGE($AL$10:$AV$10))*3))*($AL$7/11)</f>
        <v>0.8021390374331552</v>
      </c>
      <c r="AN22" s="264">
        <f>(('4. Applicability Ranks'!X22*AN$10)/((AVERAGE($AL$10:$AV$10))*3))*($AL$7/11)</f>
        <v>0</v>
      </c>
      <c r="AO22" s="264">
        <f>(('4. Applicability Ranks'!Y22*AO$10)/((AVERAGE($AL$10:$AV$10))*3))*($AL$7/11)</f>
        <v>4.010695187165776</v>
      </c>
      <c r="AP22" s="264">
        <f>(('4. Applicability Ranks'!Z22*AP$10)/((AVERAGE($AL$10:$AV$10))*3))*($AL$7/11)</f>
        <v>3.2085561497326207</v>
      </c>
      <c r="AQ22" s="264">
        <f>(('4. Applicability Ranks'!AA22*AQ$10)/((AVERAGE($AL$10:$AV$10))*3))*($AL$7/11)</f>
        <v>1.0695187165775402</v>
      </c>
      <c r="AR22" s="264">
        <f>(('4. Applicability Ranks'!AB22*AR$10)/((AVERAGE($AL$10:$AV$10))*3))*($AL$7/11)</f>
        <v>0.26737967914438504</v>
      </c>
      <c r="AS22" s="264">
        <f>(('4. Applicability Ranks'!AC22*AS$10)/((AVERAGE($AL$10:$AV$10))*3))*($AL$7/11)</f>
        <v>0</v>
      </c>
      <c r="AT22" s="264">
        <f>(('4. Applicability Ranks'!AD22*AT$10)/((AVERAGE($AL$10:$AV$10))*3))*($AL$7/11)</f>
        <v>0</v>
      </c>
      <c r="AU22" s="264">
        <f>(('4. Applicability Ranks'!AE22*AU$10)/((AVERAGE($AL$10:$AV$10))*3))*($AL$7/11)</f>
        <v>0</v>
      </c>
      <c r="AV22" s="264">
        <f>(('4. Applicability Ranks'!AF22*AV$10)/((AVERAGE($AL$10:$AV$10))*3))*($AL$7/11)</f>
        <v>0</v>
      </c>
      <c r="AW22" s="629"/>
      <c r="AX22" s="264">
        <f>(('4. Applicability Ranks'!AH22*AX$10)/(AVERAGE($AX$10:$BC$10)*3))*($AZ$7/6)</f>
        <v>2.248032971150243</v>
      </c>
      <c r="AY22" s="264">
        <f>(('4. Applicability Ranks'!AI22*AY$10)/(AVERAGE($AX$10:$BC$10)*3))*($AZ$7/6)</f>
        <v>3.7467216185837384</v>
      </c>
      <c r="AZ22" s="264">
        <f>(('4. Applicability Ranks'!AJ22*AZ$10)/(AVERAGE($AX$10:$BC$10)*3))*($AZ$7/6)</f>
        <v>0</v>
      </c>
      <c r="BA22" s="264">
        <f>(('4. Applicability Ranks'!AK22*BA$10)/(AVERAGE($AX$10:$BC$10)*3))*($AZ$7/6)</f>
        <v>0</v>
      </c>
      <c r="BB22" s="264">
        <f>(('4. Applicability Ranks'!AL22*BB$10)/(AVERAGE($AX$10:$BC$10)*3))*($AZ$7/6)</f>
        <v>0</v>
      </c>
      <c r="BC22" s="264">
        <f>(('4. Applicability Ranks'!AM22*BC$10)/(AVERAGE($AX$10:$BC$10)*3))*($AZ$7/6)</f>
        <v>0</v>
      </c>
      <c r="BD22" s="264">
        <f>(('4. Applicability Ranks'!AN22*BD$10)/(AVERAGE($BD$10:$BH$10)*3))*($BH$6/5)</f>
        <v>0.8992131884600975</v>
      </c>
      <c r="BE22" s="264">
        <f>(('4. Applicability Ranks'!AO22*BE$10)/(AVERAGE($BD$10:$BH$10)*3))*($BH$6/5)</f>
        <v>0.8992131884600975</v>
      </c>
      <c r="BF22" s="264">
        <f>(('4. Applicability Ranks'!AP22*BF$10)/(AVERAGE($BD$10:$BH$10)*3))*($BH$6/5)</f>
        <v>0.8992131884600975</v>
      </c>
      <c r="BG22" s="264">
        <f>(('4. Applicability Ranks'!AQ22*BG$10)/(AVERAGE($BD$10:$BH$10)*3))*($BH$6/5)</f>
        <v>0</v>
      </c>
      <c r="BH22" s="264">
        <f>(('4. Applicability Ranks'!AR22*BH$10)/(AVERAGE($BD$10:$BH$10)*3))*($BH$6/5)</f>
        <v>0</v>
      </c>
      <c r="BI22" s="264">
        <f>(('4. Applicability Ranks'!AS22*BI$10)/(AVERAGE($BI$10:$BK$10)*3))*($BK$7/3)</f>
        <v>0.999125764955664</v>
      </c>
      <c r="BJ22" s="264">
        <f>(('4. Applicability Ranks'!AT22*BJ$10)/(AVERAGE($BI$10:$BK$10)*3))*($BK$7/3)</f>
        <v>0.999125764955664</v>
      </c>
      <c r="BK22" s="264">
        <f>(('4. Applicability Ranks'!AU22*BK$10)/(AVERAGE($BI$10:$BK$10)*3))*($BK$7/3)</f>
        <v>0.499562882477832</v>
      </c>
      <c r="BL22" s="13"/>
    </row>
    <row r="23" spans="1:64" s="1" customFormat="1" ht="69.75" customHeight="1">
      <c r="A23" s="400">
        <f>'3. Characterization'!A23</f>
        <v>13</v>
      </c>
      <c r="B23" s="77" t="str">
        <f>'3. Characterization'!B23</f>
        <v>Fencing / Barriers </v>
      </c>
      <c r="C23" s="340" t="str">
        <f>'3. Characterization'!C23</f>
        <v>Fixed, Both Vehicle and Pedestrian Deterrent</v>
      </c>
      <c r="D23" s="340" t="str">
        <f>'3. Characterization'!D23</f>
        <v>Transparent Fences
</v>
      </c>
      <c r="E23" s="340" t="str">
        <f>'3. Characterization'!F23</f>
        <v>Top or side-mounted spikes, barbed wire, razor wire, sensors, induced pulse (electrical), etc.</v>
      </c>
      <c r="F23" s="13"/>
      <c r="G23" s="262">
        <f t="shared" si="0"/>
        <v>2.8011204481792715</v>
      </c>
      <c r="H23" s="263">
        <f t="shared" si="1"/>
        <v>7.130124777183601</v>
      </c>
      <c r="I23" s="263">
        <f t="shared" si="2"/>
        <v>4.201680672268908</v>
      </c>
      <c r="J23" s="264">
        <f t="shared" si="3"/>
        <v>9.358288770053479</v>
      </c>
      <c r="K23" s="264">
        <f t="shared" si="5"/>
        <v>9.641563631822155</v>
      </c>
      <c r="L23" s="264">
        <f t="shared" si="6"/>
        <v>4.745847383539402</v>
      </c>
      <c r="M23" s="264">
        <f t="shared" si="7"/>
        <v>2.3979018358935935</v>
      </c>
      <c r="N23" s="265">
        <f t="shared" si="8"/>
        <v>2.49781441238916</v>
      </c>
      <c r="O23" s="72">
        <f t="shared" si="4"/>
        <v>33.13277829950741</v>
      </c>
      <c r="Q23" s="479">
        <f>'3. Characterization'!A23</f>
        <v>13</v>
      </c>
      <c r="R23" s="480" t="str">
        <f>'3. Characterization'!B23</f>
        <v>Fencing / Barriers </v>
      </c>
      <c r="S23" s="481" t="str">
        <f>'3. Characterization'!C23</f>
        <v>Fixed, Both Vehicle and Pedestrian Deterrent</v>
      </c>
      <c r="T23" s="481" t="str">
        <f>'3. Characterization'!D23</f>
        <v>Transparent Fences
</v>
      </c>
      <c r="U23" s="478"/>
      <c r="V23" s="264">
        <f>(('4. Applicability Ranks'!F23*V$10)/((AVERAGE($V$10:$Y$10))*3))*($V$7/4)</f>
        <v>2.8011204481792715</v>
      </c>
      <c r="W23" s="264">
        <f>(('4. Applicability Ranks'!G23*W$10)/((AVERAGE($V$10:$Y$10))*3))*($V$7/4)</f>
        <v>0</v>
      </c>
      <c r="X23" s="264">
        <f>(('4. Applicability Ranks'!H23*X$10)/((AVERAGE($V$10:$Y$10))*3))*($V$7/4)</f>
        <v>0</v>
      </c>
      <c r="Y23" s="264">
        <f>(('4. Applicability Ranks'!I23*Y$10)/((AVERAGE($V$10:$Y$10))*3))*($V$7/4)</f>
        <v>0</v>
      </c>
      <c r="Z23" s="629"/>
      <c r="AA23" s="264">
        <f>(('4. Applicability Ranks'!K23*AA$10)/(AVERAGE($AA$10:$AD$10)*3))*($AA$7/4)</f>
        <v>0</v>
      </c>
      <c r="AB23" s="264">
        <f>(('4. Applicability Ranks'!L23*AB$10)/(AVERAGE($AA$10:$AD$10)*3))*($AA$7/4)</f>
        <v>1.7825311942959003</v>
      </c>
      <c r="AC23" s="264">
        <f>(('4. Applicability Ranks'!M23*AC$10)/(AVERAGE($AA$10:$AD$10)*3))*($AA$7/4)</f>
        <v>5.3475935828877015</v>
      </c>
      <c r="AD23" s="264">
        <f>(('4. Applicability Ranks'!N23*AD$10)/(AVERAGE($AA$10:$AD$10)*3))*($AA$7/4)</f>
        <v>0</v>
      </c>
      <c r="AE23" s="629"/>
      <c r="AF23" s="264">
        <f>(('4. Applicability Ranks'!P23*AF$10)/(AVERAGE($AF$10:$AJ$10)*3))*($AF$7/5)</f>
        <v>2.100840336134454</v>
      </c>
      <c r="AG23" s="264">
        <f>(('4. Applicability Ranks'!Q23*AG$10)/(AVERAGE($AF$10:$AJ$10)*3))*($AF$7/5)</f>
        <v>1.680672268907563</v>
      </c>
      <c r="AH23" s="264">
        <f>(('4. Applicability Ranks'!R23*AH$10)/(AVERAGE($AF$10:$AJ$10)*3))*($AF$7/5)</f>
        <v>0</v>
      </c>
      <c r="AI23" s="264">
        <f>(('4. Applicability Ranks'!S23*AI$10)/(AVERAGE($AF$10:$AJ$10)*3))*($AF$7/5)</f>
        <v>0.42016806722689076</v>
      </c>
      <c r="AJ23" s="264">
        <f>(('4. Applicability Ranks'!T23*AJ$10)/(AVERAGE($AF$10:$AJ$10)*3))*($AF$7/5)</f>
        <v>0</v>
      </c>
      <c r="AK23" s="629"/>
      <c r="AL23" s="264">
        <f>(('4. Applicability Ranks'!V23*AL$10)/((AVERAGE($AL$10:$AV$10))*3))*($AL$7/11)</f>
        <v>0</v>
      </c>
      <c r="AM23" s="264">
        <f>(('4. Applicability Ranks'!W23*AM$10)/((AVERAGE($AL$10:$AV$10))*3))*($AL$7/11)</f>
        <v>0.8021390374331552</v>
      </c>
      <c r="AN23" s="264">
        <f>(('4. Applicability Ranks'!X23*AN$10)/((AVERAGE($AL$10:$AV$10))*3))*($AL$7/11)</f>
        <v>0</v>
      </c>
      <c r="AO23" s="264">
        <f>(('4. Applicability Ranks'!Y23*AO$10)/((AVERAGE($AL$10:$AV$10))*3))*($AL$7/11)</f>
        <v>4.010695187165776</v>
      </c>
      <c r="AP23" s="264">
        <f>(('4. Applicability Ranks'!Z23*AP$10)/((AVERAGE($AL$10:$AV$10))*3))*($AL$7/11)</f>
        <v>3.2085561497326207</v>
      </c>
      <c r="AQ23" s="264">
        <f>(('4. Applicability Ranks'!AA23*AQ$10)/((AVERAGE($AL$10:$AV$10))*3))*($AL$7/11)</f>
        <v>1.0695187165775402</v>
      </c>
      <c r="AR23" s="264">
        <f>(('4. Applicability Ranks'!AB23*AR$10)/((AVERAGE($AL$10:$AV$10))*3))*($AL$7/11)</f>
        <v>0.26737967914438504</v>
      </c>
      <c r="AS23" s="264">
        <f>(('4. Applicability Ranks'!AC23*AS$10)/((AVERAGE($AL$10:$AV$10))*3))*($AL$7/11)</f>
        <v>0</v>
      </c>
      <c r="AT23" s="264">
        <f>(('4. Applicability Ranks'!AD23*AT$10)/((AVERAGE($AL$10:$AV$10))*3))*($AL$7/11)</f>
        <v>0</v>
      </c>
      <c r="AU23" s="264">
        <f>(('4. Applicability Ranks'!AE23*AU$10)/((AVERAGE($AL$10:$AV$10))*3))*($AL$7/11)</f>
        <v>0</v>
      </c>
      <c r="AV23" s="264">
        <f>(('4. Applicability Ranks'!AF23*AV$10)/((AVERAGE($AL$10:$AV$10))*3))*($AL$7/11)</f>
        <v>0</v>
      </c>
      <c r="AW23" s="629"/>
      <c r="AX23" s="264">
        <f>(('4. Applicability Ranks'!AH23*AX$10)/(AVERAGE($AX$10:$BC$10)*3))*($AZ$7/6)</f>
        <v>2.248032971150243</v>
      </c>
      <c r="AY23" s="264">
        <f>(('4. Applicability Ranks'!AI23*AY$10)/(AVERAGE($AX$10:$BC$10)*3))*($AZ$7/6)</f>
        <v>2.4978144123891592</v>
      </c>
      <c r="AZ23" s="264">
        <f>(('4. Applicability Ranks'!AJ23*AZ$10)/(AVERAGE($AX$10:$BC$10)*3))*($AZ$7/6)</f>
        <v>0</v>
      </c>
      <c r="BA23" s="264">
        <f>(('4. Applicability Ranks'!AK23*BA$10)/(AVERAGE($AX$10:$BC$10)*3))*($AZ$7/6)</f>
        <v>0</v>
      </c>
      <c r="BB23" s="264">
        <f>(('4. Applicability Ranks'!AL23*BB$10)/(AVERAGE($AX$10:$BC$10)*3))*($AZ$7/6)</f>
        <v>0</v>
      </c>
      <c r="BC23" s="264">
        <f>(('4. Applicability Ranks'!AM23*BC$10)/(AVERAGE($AX$10:$BC$10)*3))*($AZ$7/6)</f>
        <v>0</v>
      </c>
      <c r="BD23" s="264">
        <f>(('4. Applicability Ranks'!AN23*BD$10)/(AVERAGE($BD$10:$BH$10)*3))*($BH$6/5)</f>
        <v>0.8992131884600975</v>
      </c>
      <c r="BE23" s="264">
        <f>(('4. Applicability Ranks'!AO23*BE$10)/(AVERAGE($BD$10:$BH$10)*3))*($BH$6/5)</f>
        <v>0.8992131884600975</v>
      </c>
      <c r="BF23" s="264">
        <f>(('4. Applicability Ranks'!AP23*BF$10)/(AVERAGE($BD$10:$BH$10)*3))*($BH$6/5)</f>
        <v>0.5994754589733984</v>
      </c>
      <c r="BG23" s="264">
        <f>(('4. Applicability Ranks'!AQ23*BG$10)/(AVERAGE($BD$10:$BH$10)*3))*($BH$6/5)</f>
        <v>0</v>
      </c>
      <c r="BH23" s="264">
        <f>(('4. Applicability Ranks'!AR23*BH$10)/(AVERAGE($BD$10:$BH$10)*3))*($BH$6/5)</f>
        <v>0</v>
      </c>
      <c r="BI23" s="264">
        <f>(('4. Applicability Ranks'!AS23*BI$10)/(AVERAGE($BI$10:$BK$10)*3))*($BK$7/3)</f>
        <v>0.999125764955664</v>
      </c>
      <c r="BJ23" s="264">
        <f>(('4. Applicability Ranks'!AT23*BJ$10)/(AVERAGE($BI$10:$BK$10)*3))*($BK$7/3)</f>
        <v>0.999125764955664</v>
      </c>
      <c r="BK23" s="264">
        <f>(('4. Applicability Ranks'!AU23*BK$10)/(AVERAGE($BI$10:$BK$10)*3))*($BK$7/3)</f>
        <v>0.499562882477832</v>
      </c>
      <c r="BL23" s="13"/>
    </row>
    <row r="24" spans="1:64" s="1" customFormat="1" ht="69.75" customHeight="1">
      <c r="A24" s="400">
        <f>'3. Characterization'!A24</f>
        <v>14</v>
      </c>
      <c r="B24" s="77" t="str">
        <f>'3. Characterization'!B24</f>
        <v>Fencing / Barriers </v>
      </c>
      <c r="C24" s="340" t="str">
        <f>'3. Characterization'!C24</f>
        <v>Fixed, Both Vehicle and Pedestrian Deterrent</v>
      </c>
      <c r="D24" s="340" t="str">
        <f>'3. Characterization'!D24</f>
        <v>Solid Fences
</v>
      </c>
      <c r="E24" s="340" t="str">
        <f>'3. Characterization'!F24</f>
        <v>Top or side-mounted spikes, barbed wire, razor wire, sensors, induced pulse (electrical), etc.</v>
      </c>
      <c r="F24" s="14"/>
      <c r="G24" s="262">
        <f t="shared" si="0"/>
        <v>2.8011204481792715</v>
      </c>
      <c r="H24" s="263">
        <f t="shared" si="1"/>
        <v>7.130124777183601</v>
      </c>
      <c r="I24" s="263">
        <f t="shared" si="2"/>
        <v>4.201680672268908</v>
      </c>
      <c r="J24" s="264">
        <f t="shared" si="3"/>
        <v>9.358288770053479</v>
      </c>
      <c r="K24" s="264">
        <f t="shared" si="5"/>
        <v>9.641563631822155</v>
      </c>
      <c r="L24" s="264">
        <f t="shared" si="6"/>
        <v>4.745847383539402</v>
      </c>
      <c r="M24" s="264">
        <f t="shared" si="7"/>
        <v>2.3979018358935935</v>
      </c>
      <c r="N24" s="265">
        <f t="shared" si="8"/>
        <v>2.49781441238916</v>
      </c>
      <c r="O24" s="72">
        <f t="shared" si="4"/>
        <v>33.13277829950741</v>
      </c>
      <c r="Q24" s="479">
        <f>'3. Characterization'!A24</f>
        <v>14</v>
      </c>
      <c r="R24" s="480" t="str">
        <f>'3. Characterization'!B24</f>
        <v>Fencing / Barriers </v>
      </c>
      <c r="S24" s="481" t="str">
        <f>'3. Characterization'!C24</f>
        <v>Fixed, Both Vehicle and Pedestrian Deterrent</v>
      </c>
      <c r="T24" s="481" t="str">
        <f>'3. Characterization'!D24</f>
        <v>Solid Fences
</v>
      </c>
      <c r="U24" s="478"/>
      <c r="V24" s="264">
        <f>(('4. Applicability Ranks'!F24*V$10)/((AVERAGE($V$10:$Y$10))*3))*($V$7/4)</f>
        <v>2.8011204481792715</v>
      </c>
      <c r="W24" s="264">
        <f>(('4. Applicability Ranks'!G24*W$10)/((AVERAGE($V$10:$Y$10))*3))*($V$7/4)</f>
        <v>0</v>
      </c>
      <c r="X24" s="264">
        <f>(('4. Applicability Ranks'!H24*X$10)/((AVERAGE($V$10:$Y$10))*3))*($V$7/4)</f>
        <v>0</v>
      </c>
      <c r="Y24" s="264">
        <f>(('4. Applicability Ranks'!I24*Y$10)/((AVERAGE($V$10:$Y$10))*3))*($V$7/4)</f>
        <v>0</v>
      </c>
      <c r="Z24" s="629"/>
      <c r="AA24" s="264">
        <f>(('4. Applicability Ranks'!K24*AA$10)/(AVERAGE($AA$10:$AD$10)*3))*($AA$7/4)</f>
        <v>0</v>
      </c>
      <c r="AB24" s="264">
        <f>(('4. Applicability Ranks'!L24*AB$10)/(AVERAGE($AA$10:$AD$10)*3))*($AA$7/4)</f>
        <v>1.7825311942959003</v>
      </c>
      <c r="AC24" s="264">
        <f>(('4. Applicability Ranks'!M24*AC$10)/(AVERAGE($AA$10:$AD$10)*3))*($AA$7/4)</f>
        <v>5.3475935828877015</v>
      </c>
      <c r="AD24" s="264">
        <f>(('4. Applicability Ranks'!N24*AD$10)/(AVERAGE($AA$10:$AD$10)*3))*($AA$7/4)</f>
        <v>0</v>
      </c>
      <c r="AE24" s="629"/>
      <c r="AF24" s="264">
        <f>(('4. Applicability Ranks'!P24*AF$10)/(AVERAGE($AF$10:$AJ$10)*3))*($AF$7/5)</f>
        <v>2.100840336134454</v>
      </c>
      <c r="AG24" s="264">
        <f>(('4. Applicability Ranks'!Q24*AG$10)/(AVERAGE($AF$10:$AJ$10)*3))*($AF$7/5)</f>
        <v>1.680672268907563</v>
      </c>
      <c r="AH24" s="264">
        <f>(('4. Applicability Ranks'!R24*AH$10)/(AVERAGE($AF$10:$AJ$10)*3))*($AF$7/5)</f>
        <v>0</v>
      </c>
      <c r="AI24" s="264">
        <f>(('4. Applicability Ranks'!S24*AI$10)/(AVERAGE($AF$10:$AJ$10)*3))*($AF$7/5)</f>
        <v>0.42016806722689076</v>
      </c>
      <c r="AJ24" s="264">
        <f>(('4. Applicability Ranks'!T24*AJ$10)/(AVERAGE($AF$10:$AJ$10)*3))*($AF$7/5)</f>
        <v>0</v>
      </c>
      <c r="AK24" s="629"/>
      <c r="AL24" s="264">
        <f>(('4. Applicability Ranks'!V24*AL$10)/((AVERAGE($AL$10:$AV$10))*3))*($AL$7/11)</f>
        <v>0</v>
      </c>
      <c r="AM24" s="264">
        <f>(('4. Applicability Ranks'!W24*AM$10)/((AVERAGE($AL$10:$AV$10))*3))*($AL$7/11)</f>
        <v>0.8021390374331552</v>
      </c>
      <c r="AN24" s="264">
        <f>(('4. Applicability Ranks'!X24*AN$10)/((AVERAGE($AL$10:$AV$10))*3))*($AL$7/11)</f>
        <v>0</v>
      </c>
      <c r="AO24" s="264">
        <f>(('4. Applicability Ranks'!Y24*AO$10)/((AVERAGE($AL$10:$AV$10))*3))*($AL$7/11)</f>
        <v>4.010695187165776</v>
      </c>
      <c r="AP24" s="264">
        <f>(('4. Applicability Ranks'!Z24*AP$10)/((AVERAGE($AL$10:$AV$10))*3))*($AL$7/11)</f>
        <v>3.2085561497326207</v>
      </c>
      <c r="AQ24" s="264">
        <f>(('4. Applicability Ranks'!AA24*AQ$10)/((AVERAGE($AL$10:$AV$10))*3))*($AL$7/11)</f>
        <v>1.0695187165775402</v>
      </c>
      <c r="AR24" s="264">
        <f>(('4. Applicability Ranks'!AB24*AR$10)/((AVERAGE($AL$10:$AV$10))*3))*($AL$7/11)</f>
        <v>0.26737967914438504</v>
      </c>
      <c r="AS24" s="264">
        <f>(('4. Applicability Ranks'!AC24*AS$10)/((AVERAGE($AL$10:$AV$10))*3))*($AL$7/11)</f>
        <v>0</v>
      </c>
      <c r="AT24" s="264">
        <f>(('4. Applicability Ranks'!AD24*AT$10)/((AVERAGE($AL$10:$AV$10))*3))*($AL$7/11)</f>
        <v>0</v>
      </c>
      <c r="AU24" s="264">
        <f>(('4. Applicability Ranks'!AE24*AU$10)/((AVERAGE($AL$10:$AV$10))*3))*($AL$7/11)</f>
        <v>0</v>
      </c>
      <c r="AV24" s="264">
        <f>(('4. Applicability Ranks'!AF24*AV$10)/((AVERAGE($AL$10:$AV$10))*3))*($AL$7/11)</f>
        <v>0</v>
      </c>
      <c r="AW24" s="629"/>
      <c r="AX24" s="264">
        <f>(('4. Applicability Ranks'!AH24*AX$10)/(AVERAGE($AX$10:$BC$10)*3))*($AZ$7/6)</f>
        <v>2.248032971150243</v>
      </c>
      <c r="AY24" s="264">
        <f>(('4. Applicability Ranks'!AI24*AY$10)/(AVERAGE($AX$10:$BC$10)*3))*($AZ$7/6)</f>
        <v>2.4978144123891592</v>
      </c>
      <c r="AZ24" s="264">
        <f>(('4. Applicability Ranks'!AJ24*AZ$10)/(AVERAGE($AX$10:$BC$10)*3))*($AZ$7/6)</f>
        <v>0</v>
      </c>
      <c r="BA24" s="264">
        <f>(('4. Applicability Ranks'!AK24*BA$10)/(AVERAGE($AX$10:$BC$10)*3))*($AZ$7/6)</f>
        <v>0</v>
      </c>
      <c r="BB24" s="264">
        <f>(('4. Applicability Ranks'!AL24*BB$10)/(AVERAGE($AX$10:$BC$10)*3))*($AZ$7/6)</f>
        <v>0</v>
      </c>
      <c r="BC24" s="264">
        <f>(('4. Applicability Ranks'!AM24*BC$10)/(AVERAGE($AX$10:$BC$10)*3))*($AZ$7/6)</f>
        <v>0</v>
      </c>
      <c r="BD24" s="264">
        <f>(('4. Applicability Ranks'!AN24*BD$10)/(AVERAGE($BD$10:$BH$10)*3))*($BH$6/5)</f>
        <v>0.8992131884600975</v>
      </c>
      <c r="BE24" s="264">
        <f>(('4. Applicability Ranks'!AO24*BE$10)/(AVERAGE($BD$10:$BH$10)*3))*($BH$6/5)</f>
        <v>0.8992131884600975</v>
      </c>
      <c r="BF24" s="264">
        <f>(('4. Applicability Ranks'!AP24*BF$10)/(AVERAGE($BD$10:$BH$10)*3))*($BH$6/5)</f>
        <v>0.5994754589733984</v>
      </c>
      <c r="BG24" s="264">
        <f>(('4. Applicability Ranks'!AQ24*BG$10)/(AVERAGE($BD$10:$BH$10)*3))*($BH$6/5)</f>
        <v>0</v>
      </c>
      <c r="BH24" s="264">
        <f>(('4. Applicability Ranks'!AR24*BH$10)/(AVERAGE($BD$10:$BH$10)*3))*($BH$6/5)</f>
        <v>0</v>
      </c>
      <c r="BI24" s="264">
        <f>(('4. Applicability Ranks'!AS24*BI$10)/(AVERAGE($BI$10:$BK$10)*3))*($BK$7/3)</f>
        <v>0.999125764955664</v>
      </c>
      <c r="BJ24" s="264">
        <f>(('4. Applicability Ranks'!AT24*BJ$10)/(AVERAGE($BI$10:$BK$10)*3))*($BK$7/3)</f>
        <v>0.999125764955664</v>
      </c>
      <c r="BK24" s="264">
        <f>(('4. Applicability Ranks'!AU24*BK$10)/(AVERAGE($BI$10:$BK$10)*3))*($BK$7/3)</f>
        <v>0.499562882477832</v>
      </c>
      <c r="BL24" s="13"/>
    </row>
    <row r="25" spans="1:64" s="1" customFormat="1" ht="69.75" customHeight="1">
      <c r="A25" s="406">
        <f>'3. Characterization'!A25</f>
        <v>15</v>
      </c>
      <c r="B25" s="78" t="str">
        <f>'3. Characterization'!B25</f>
        <v>Access Control
</v>
      </c>
      <c r="C25" s="343" t="str">
        <f>'3. Characterization'!C25</f>
        <v>Credentials</v>
      </c>
      <c r="D25" s="343" t="str">
        <f>'3. Characterization'!D25</f>
        <v>Mechanical key</v>
      </c>
      <c r="E25" s="343" t="str">
        <f>'3. Characterization'!F25</f>
        <v>standard or custom keys</v>
      </c>
      <c r="F25" s="13"/>
      <c r="G25" s="266">
        <f t="shared" si="0"/>
        <v>11.204481792717086</v>
      </c>
      <c r="H25" s="267">
        <f t="shared" si="1"/>
        <v>1.7825311942959003</v>
      </c>
      <c r="I25" s="267">
        <f t="shared" si="2"/>
        <v>3.361344537815126</v>
      </c>
      <c r="J25" s="268">
        <f t="shared" si="3"/>
        <v>8.823529411764707</v>
      </c>
      <c r="K25" s="268">
        <f t="shared" si="5"/>
        <v>7.993006119645311</v>
      </c>
      <c r="L25" s="268">
        <f t="shared" si="6"/>
        <v>3.996503059822655</v>
      </c>
      <c r="M25" s="268">
        <f t="shared" si="7"/>
        <v>1.498688647433496</v>
      </c>
      <c r="N25" s="269">
        <f t="shared" si="8"/>
        <v>2.49781441238916</v>
      </c>
      <c r="O25" s="197">
        <f t="shared" si="4"/>
        <v>33.16489305623813</v>
      </c>
      <c r="Q25" s="461">
        <f>'3. Characterization'!A25</f>
        <v>15</v>
      </c>
      <c r="R25" s="482" t="str">
        <f>'3. Characterization'!B25</f>
        <v>Access Control
</v>
      </c>
      <c r="S25" s="483" t="str">
        <f>'3. Characterization'!C25</f>
        <v>Credentials</v>
      </c>
      <c r="T25" s="483" t="str">
        <f>'3. Characterization'!D25</f>
        <v>Mechanical key</v>
      </c>
      <c r="U25" s="478"/>
      <c r="V25" s="630">
        <f>(('4. Applicability Ranks'!F25*V$10)/((AVERAGE($V$10:$Y$10))*3))*($V$7/4)</f>
        <v>5.602240896358543</v>
      </c>
      <c r="W25" s="630">
        <f>(('4. Applicability Ranks'!G25*W$10)/((AVERAGE($V$10:$Y$10))*3))*($V$7/4)</f>
        <v>2.240896358543417</v>
      </c>
      <c r="X25" s="631">
        <f>(('4. Applicability Ranks'!H25*X$10)/((AVERAGE($V$10:$Y$10))*3))*($V$7/4)</f>
        <v>3.3613445378151257</v>
      </c>
      <c r="Y25" s="630">
        <f>(('4. Applicability Ranks'!I25*Y$10)/((AVERAGE($V$10:$Y$10))*3))*($V$7/4)</f>
        <v>0</v>
      </c>
      <c r="Z25" s="629"/>
      <c r="AA25" s="268">
        <f>(('4. Applicability Ranks'!K25*AA$10)/(AVERAGE($AA$10:$AD$10)*3))*($AA$7/4)</f>
        <v>0</v>
      </c>
      <c r="AB25" s="268">
        <f>(('4. Applicability Ranks'!L25*AB$10)/(AVERAGE($AA$10:$AD$10)*3))*($AA$7/4)</f>
        <v>1.7825311942959003</v>
      </c>
      <c r="AC25" s="268">
        <f>(('4. Applicability Ranks'!M25*AC$10)/(AVERAGE($AA$10:$AD$10)*3))*($AA$7/4)</f>
        <v>0</v>
      </c>
      <c r="AD25" s="268">
        <f>(('4. Applicability Ranks'!N25*AD$10)/(AVERAGE($AA$10:$AD$10)*3))*($AA$7/4)</f>
        <v>0</v>
      </c>
      <c r="AE25" s="629"/>
      <c r="AF25" s="630">
        <f>(('4. Applicability Ranks'!P25*AF$10)/(AVERAGE($AF$10:$AJ$10)*3))*($AF$7/5)</f>
        <v>2.100840336134454</v>
      </c>
      <c r="AG25" s="632">
        <f>(('4. Applicability Ranks'!Q25*AG$10)/(AVERAGE($AF$10:$AJ$10)*3))*($AF$7/5)</f>
        <v>1.1204481792717087</v>
      </c>
      <c r="AH25" s="632">
        <f>(('4. Applicability Ranks'!R25*AH$10)/(AVERAGE($AF$10:$AJ$10)*3))*($AF$7/5)</f>
        <v>0</v>
      </c>
      <c r="AI25" s="632">
        <f>(('4. Applicability Ranks'!S25*AI$10)/(AVERAGE($AF$10:$AJ$10)*3))*($AF$7/5)</f>
        <v>0.1400560224089636</v>
      </c>
      <c r="AJ25" s="633">
        <f>(('4. Applicability Ranks'!T25*AJ$10)/(AVERAGE($AF$10:$AJ$10)*3))*($AF$7/5)</f>
        <v>0</v>
      </c>
      <c r="AK25" s="629"/>
      <c r="AL25" s="631">
        <f>(('4. Applicability Ranks'!V25*AL$10)/((AVERAGE($AL$10:$AV$10))*3))*($AL$7/11)</f>
        <v>0</v>
      </c>
      <c r="AM25" s="632">
        <f>(('4. Applicability Ranks'!W25*AM$10)/((AVERAGE($AL$10:$AV$10))*3))*($AL$7/11)</f>
        <v>0.8021390374331552</v>
      </c>
      <c r="AN25" s="632">
        <f>(('4. Applicability Ranks'!X25*AN$10)/((AVERAGE($AL$10:$AV$10))*3))*($AL$7/11)</f>
        <v>0</v>
      </c>
      <c r="AO25" s="632">
        <f>(('4. Applicability Ranks'!Y25*AO$10)/((AVERAGE($AL$10:$AV$10))*3))*($AL$7/11)</f>
        <v>2.6737967914438507</v>
      </c>
      <c r="AP25" s="632">
        <f>(('4. Applicability Ranks'!Z25*AP$10)/((AVERAGE($AL$10:$AV$10))*3))*($AL$7/11)</f>
        <v>1.0695187165775402</v>
      </c>
      <c r="AQ25" s="632">
        <f>(('4. Applicability Ranks'!AA25*AQ$10)/((AVERAGE($AL$10:$AV$10))*3))*($AL$7/11)</f>
        <v>1.6042780748663104</v>
      </c>
      <c r="AR25" s="632">
        <f>(('4. Applicability Ranks'!AB25*AR$10)/((AVERAGE($AL$10:$AV$10))*3))*($AL$7/11)</f>
        <v>0.26737967914438504</v>
      </c>
      <c r="AS25" s="632">
        <f>(('4. Applicability Ranks'!AC25*AS$10)/((AVERAGE($AL$10:$AV$10))*3))*($AL$7/11)</f>
        <v>0</v>
      </c>
      <c r="AT25" s="632">
        <f>(('4. Applicability Ranks'!AD25*AT$10)/((AVERAGE($AL$10:$AV$10))*3))*($AL$7/11)</f>
        <v>0</v>
      </c>
      <c r="AU25" s="632">
        <f>(('4. Applicability Ranks'!AE25*AU$10)/((AVERAGE($AL$10:$AV$10))*3))*($AL$7/11)</f>
        <v>2.4064171122994655</v>
      </c>
      <c r="AV25" s="632">
        <f>(('4. Applicability Ranks'!AF25*AV$10)/((AVERAGE($AL$10:$AV$10))*3))*($AL$7/11)</f>
        <v>0</v>
      </c>
      <c r="AW25" s="629"/>
      <c r="AX25" s="630">
        <f>(('4. Applicability Ranks'!AH25*AX$10)/(AVERAGE($AX$10:$BC$10)*3))*($AZ$7/6)</f>
        <v>1.4986886474334957</v>
      </c>
      <c r="AY25" s="632">
        <f>(('4. Applicability Ranks'!AI25*AY$10)/(AVERAGE($AX$10:$BC$10)*3))*($AZ$7/6)</f>
        <v>2.4978144123891592</v>
      </c>
      <c r="AZ25" s="632">
        <f>(('4. Applicability Ranks'!AJ25*AZ$10)/(AVERAGE($AX$10:$BC$10)*3))*($AZ$7/6)</f>
        <v>0</v>
      </c>
      <c r="BA25" s="632">
        <f>(('4. Applicability Ranks'!AK25*BA$10)/(AVERAGE($AX$10:$BC$10)*3))*($AZ$7/6)</f>
        <v>0</v>
      </c>
      <c r="BB25" s="632">
        <f>(('4. Applicability Ranks'!AL25*BB$10)/(AVERAGE($AX$10:$BC$10)*3))*($AZ$7/6)</f>
        <v>0</v>
      </c>
      <c r="BC25" s="633">
        <f>(('4. Applicability Ranks'!AM25*BC$10)/(AVERAGE($AX$10:$BC$10)*3))*($AZ$7/6)</f>
        <v>0</v>
      </c>
      <c r="BD25" s="631">
        <f>(('4. Applicability Ranks'!AN25*BD$10)/(AVERAGE($BD$10:$BH$10)*3))*($BH$6/5)</f>
        <v>0.2997377294866992</v>
      </c>
      <c r="BE25" s="634">
        <f>(('4. Applicability Ranks'!AO25*BE$10)/(AVERAGE($BD$10:$BH$10)*3))*($BH$6/5)</f>
        <v>0.8992131884600975</v>
      </c>
      <c r="BF25" s="266">
        <f>(('4. Applicability Ranks'!AP25*BF$10)/(AVERAGE($BD$10:$BH$10)*3))*($BH$6/5)</f>
        <v>0.2997377294866992</v>
      </c>
      <c r="BG25" s="268">
        <f>(('4. Applicability Ranks'!AQ25*BG$10)/(AVERAGE($BD$10:$BH$10)*3))*($BH$6/5)</f>
        <v>0</v>
      </c>
      <c r="BH25" s="635">
        <f>(('4. Applicability Ranks'!AR25*BH$10)/(AVERAGE($BD$10:$BH$10)*3))*($BH$6/5)</f>
        <v>0</v>
      </c>
      <c r="BI25" s="631">
        <f>(('4. Applicability Ranks'!AS25*BI$10)/(AVERAGE($BI$10:$BK$10)*3))*($BK$7/3)</f>
        <v>0.999125764955664</v>
      </c>
      <c r="BJ25" s="632">
        <f>(('4. Applicability Ranks'!AT25*BJ$10)/(AVERAGE($BI$10:$BK$10)*3))*($BK$7/3)</f>
        <v>0.999125764955664</v>
      </c>
      <c r="BK25" s="634">
        <f>(('4. Applicability Ranks'!AU25*BK$10)/(AVERAGE($BI$10:$BK$10)*3))*($BK$7/3)</f>
        <v>0.499562882477832</v>
      </c>
      <c r="BL25" s="13"/>
    </row>
    <row r="26" spans="1:64" s="1" customFormat="1" ht="69.75" customHeight="1">
      <c r="A26" s="406">
        <f>'3. Characterization'!A26</f>
        <v>16</v>
      </c>
      <c r="B26" s="78" t="str">
        <f>'3. Characterization'!B26</f>
        <v>Access Control
</v>
      </c>
      <c r="C26" s="343" t="str">
        <f>'3. Characterization'!C26</f>
        <v>Credentials</v>
      </c>
      <c r="D26" s="343" t="str">
        <f>'3. Characterization'!D26</f>
        <v>Combination</v>
      </c>
      <c r="E26" s="343" t="str">
        <f>'3. Characterization'!F26</f>
        <v>mechanical and electronic</v>
      </c>
      <c r="F26" s="13"/>
      <c r="G26" s="266">
        <f t="shared" si="0"/>
        <v>11.204481792717086</v>
      </c>
      <c r="H26" s="267">
        <f t="shared" si="1"/>
        <v>1.7825311942959003</v>
      </c>
      <c r="I26" s="267">
        <f t="shared" si="2"/>
        <v>3.361344537815126</v>
      </c>
      <c r="J26" s="268">
        <f t="shared" si="3"/>
        <v>8.823529411764707</v>
      </c>
      <c r="K26" s="268">
        <f t="shared" si="5"/>
        <v>7.993006119645311</v>
      </c>
      <c r="L26" s="268">
        <f t="shared" si="6"/>
        <v>3.996503059822655</v>
      </c>
      <c r="M26" s="268">
        <f t="shared" si="7"/>
        <v>1.498688647433496</v>
      </c>
      <c r="N26" s="269">
        <f t="shared" si="8"/>
        <v>2.49781441238916</v>
      </c>
      <c r="O26" s="197">
        <f t="shared" si="4"/>
        <v>33.16489305623813</v>
      </c>
      <c r="Q26" s="461">
        <f>'3. Characterization'!A26</f>
        <v>16</v>
      </c>
      <c r="R26" s="482" t="str">
        <f>'3. Characterization'!B26</f>
        <v>Access Control
</v>
      </c>
      <c r="S26" s="483" t="str">
        <f>'3. Characterization'!C26</f>
        <v>Credentials</v>
      </c>
      <c r="T26" s="483" t="str">
        <f>'3. Characterization'!D26</f>
        <v>Combination</v>
      </c>
      <c r="U26" s="478"/>
      <c r="V26" s="630">
        <f>(('4. Applicability Ranks'!F26*V$10)/((AVERAGE($V$10:$Y$10))*3))*($V$7/4)</f>
        <v>5.602240896358543</v>
      </c>
      <c r="W26" s="630">
        <f>(('4. Applicability Ranks'!G26*W$10)/((AVERAGE($V$10:$Y$10))*3))*($V$7/4)</f>
        <v>2.240896358543417</v>
      </c>
      <c r="X26" s="631">
        <f>(('4. Applicability Ranks'!H26*X$10)/((AVERAGE($V$10:$Y$10))*3))*($V$7/4)</f>
        <v>3.3613445378151257</v>
      </c>
      <c r="Y26" s="630">
        <f>(('4. Applicability Ranks'!I26*Y$10)/((AVERAGE($V$10:$Y$10))*3))*($V$7/4)</f>
        <v>0</v>
      </c>
      <c r="Z26" s="629"/>
      <c r="AA26" s="268">
        <f>(('4. Applicability Ranks'!K26*AA$10)/(AVERAGE($AA$10:$AD$10)*3))*($AA$7/4)</f>
        <v>0</v>
      </c>
      <c r="AB26" s="268">
        <f>(('4. Applicability Ranks'!L26*AB$10)/(AVERAGE($AA$10:$AD$10)*3))*($AA$7/4)</f>
        <v>1.7825311942959003</v>
      </c>
      <c r="AC26" s="268">
        <f>(('4. Applicability Ranks'!M26*AC$10)/(AVERAGE($AA$10:$AD$10)*3))*($AA$7/4)</f>
        <v>0</v>
      </c>
      <c r="AD26" s="268">
        <f>(('4. Applicability Ranks'!N26*AD$10)/(AVERAGE($AA$10:$AD$10)*3))*($AA$7/4)</f>
        <v>0</v>
      </c>
      <c r="AE26" s="629"/>
      <c r="AF26" s="630">
        <f>(('4. Applicability Ranks'!P26*AF$10)/(AVERAGE($AF$10:$AJ$10)*3))*($AF$7/5)</f>
        <v>2.100840336134454</v>
      </c>
      <c r="AG26" s="632">
        <f>(('4. Applicability Ranks'!Q26*AG$10)/(AVERAGE($AF$10:$AJ$10)*3))*($AF$7/5)</f>
        <v>1.1204481792717087</v>
      </c>
      <c r="AH26" s="632">
        <f>(('4. Applicability Ranks'!R26*AH$10)/(AVERAGE($AF$10:$AJ$10)*3))*($AF$7/5)</f>
        <v>0</v>
      </c>
      <c r="AI26" s="632">
        <f>(('4. Applicability Ranks'!S26*AI$10)/(AVERAGE($AF$10:$AJ$10)*3))*($AF$7/5)</f>
        <v>0.1400560224089636</v>
      </c>
      <c r="AJ26" s="633">
        <f>(('4. Applicability Ranks'!T26*AJ$10)/(AVERAGE($AF$10:$AJ$10)*3))*($AF$7/5)</f>
        <v>0</v>
      </c>
      <c r="AK26" s="629"/>
      <c r="AL26" s="631">
        <f>(('4. Applicability Ranks'!V26*AL$10)/((AVERAGE($AL$10:$AV$10))*3))*($AL$7/11)</f>
        <v>0</v>
      </c>
      <c r="AM26" s="632">
        <f>(('4. Applicability Ranks'!W26*AM$10)/((AVERAGE($AL$10:$AV$10))*3))*($AL$7/11)</f>
        <v>0.8021390374331552</v>
      </c>
      <c r="AN26" s="632">
        <f>(('4. Applicability Ranks'!X26*AN$10)/((AVERAGE($AL$10:$AV$10))*3))*($AL$7/11)</f>
        <v>0</v>
      </c>
      <c r="AO26" s="632">
        <f>(('4. Applicability Ranks'!Y26*AO$10)/((AVERAGE($AL$10:$AV$10))*3))*($AL$7/11)</f>
        <v>2.6737967914438507</v>
      </c>
      <c r="AP26" s="632">
        <f>(('4. Applicability Ranks'!Z26*AP$10)/((AVERAGE($AL$10:$AV$10))*3))*($AL$7/11)</f>
        <v>1.0695187165775402</v>
      </c>
      <c r="AQ26" s="632">
        <f>(('4. Applicability Ranks'!AA26*AQ$10)/((AVERAGE($AL$10:$AV$10))*3))*($AL$7/11)</f>
        <v>1.6042780748663104</v>
      </c>
      <c r="AR26" s="632">
        <f>(('4. Applicability Ranks'!AB26*AR$10)/((AVERAGE($AL$10:$AV$10))*3))*($AL$7/11)</f>
        <v>0.26737967914438504</v>
      </c>
      <c r="AS26" s="632">
        <f>(('4. Applicability Ranks'!AC26*AS$10)/((AVERAGE($AL$10:$AV$10))*3))*($AL$7/11)</f>
        <v>0</v>
      </c>
      <c r="AT26" s="632">
        <f>(('4. Applicability Ranks'!AD26*AT$10)/((AVERAGE($AL$10:$AV$10))*3))*($AL$7/11)</f>
        <v>0</v>
      </c>
      <c r="AU26" s="632">
        <f>(('4. Applicability Ranks'!AE26*AU$10)/((AVERAGE($AL$10:$AV$10))*3))*($AL$7/11)</f>
        <v>2.4064171122994655</v>
      </c>
      <c r="AV26" s="632">
        <f>(('4. Applicability Ranks'!AF26*AV$10)/((AVERAGE($AL$10:$AV$10))*3))*($AL$7/11)</f>
        <v>0</v>
      </c>
      <c r="AW26" s="629"/>
      <c r="AX26" s="630">
        <f>(('4. Applicability Ranks'!AH26*AX$10)/(AVERAGE($AX$10:$BC$10)*3))*($AZ$7/6)</f>
        <v>1.4986886474334957</v>
      </c>
      <c r="AY26" s="632">
        <f>(('4. Applicability Ranks'!AI26*AY$10)/(AVERAGE($AX$10:$BC$10)*3))*($AZ$7/6)</f>
        <v>2.4978144123891592</v>
      </c>
      <c r="AZ26" s="632">
        <f>(('4. Applicability Ranks'!AJ26*AZ$10)/(AVERAGE($AX$10:$BC$10)*3))*($AZ$7/6)</f>
        <v>0</v>
      </c>
      <c r="BA26" s="632">
        <f>(('4. Applicability Ranks'!AK26*BA$10)/(AVERAGE($AX$10:$BC$10)*3))*($AZ$7/6)</f>
        <v>0</v>
      </c>
      <c r="BB26" s="632">
        <f>(('4. Applicability Ranks'!AL26*BB$10)/(AVERAGE($AX$10:$BC$10)*3))*($AZ$7/6)</f>
        <v>0</v>
      </c>
      <c r="BC26" s="633">
        <f>(('4. Applicability Ranks'!AM26*BC$10)/(AVERAGE($AX$10:$BC$10)*3))*($AZ$7/6)</f>
        <v>0</v>
      </c>
      <c r="BD26" s="631">
        <f>(('4. Applicability Ranks'!AN26*BD$10)/(AVERAGE($BD$10:$BH$10)*3))*($BH$6/5)</f>
        <v>0.2997377294866992</v>
      </c>
      <c r="BE26" s="634">
        <f>(('4. Applicability Ranks'!AO26*BE$10)/(AVERAGE($BD$10:$BH$10)*3))*($BH$6/5)</f>
        <v>0.8992131884600975</v>
      </c>
      <c r="BF26" s="266">
        <f>(('4. Applicability Ranks'!AP26*BF$10)/(AVERAGE($BD$10:$BH$10)*3))*($BH$6/5)</f>
        <v>0.2997377294866992</v>
      </c>
      <c r="BG26" s="268">
        <f>(('4. Applicability Ranks'!AQ26*BG$10)/(AVERAGE($BD$10:$BH$10)*3))*($BH$6/5)</f>
        <v>0</v>
      </c>
      <c r="BH26" s="635">
        <f>(('4. Applicability Ranks'!AR26*BH$10)/(AVERAGE($BD$10:$BH$10)*3))*($BH$6/5)</f>
        <v>0</v>
      </c>
      <c r="BI26" s="631">
        <f>(('4. Applicability Ranks'!AS26*BI$10)/(AVERAGE($BI$10:$BK$10)*3))*($BK$7/3)</f>
        <v>0.999125764955664</v>
      </c>
      <c r="BJ26" s="632">
        <f>(('4. Applicability Ranks'!AT26*BJ$10)/(AVERAGE($BI$10:$BK$10)*3))*($BK$7/3)</f>
        <v>0.999125764955664</v>
      </c>
      <c r="BK26" s="634">
        <f>(('4. Applicability Ranks'!AU26*BK$10)/(AVERAGE($BI$10:$BK$10)*3))*($BK$7/3)</f>
        <v>0.499562882477832</v>
      </c>
      <c r="BL26" s="13"/>
    </row>
    <row r="27" spans="1:64" s="1" customFormat="1" ht="69.75" customHeight="1">
      <c r="A27" s="406">
        <f>'3. Characterization'!A27</f>
        <v>17</v>
      </c>
      <c r="B27" s="78" t="str">
        <f>'3. Characterization'!B27</f>
        <v>Access Control
</v>
      </c>
      <c r="C27" s="343" t="str">
        <f>'3. Characterization'!C27</f>
        <v>Credentials</v>
      </c>
      <c r="D27" s="343" t="str">
        <f>'3. Characterization'!D27</f>
        <v>Barcode Card</v>
      </c>
      <c r="E27" s="343" t="str">
        <f>'3. Characterization'!F27</f>
        <v>With or without photo, magnetic stripe, and/or Wiegand wire, readers have varied memory and ability to provide time-date stamps.</v>
      </c>
      <c r="F27" s="13"/>
      <c r="G27" s="266">
        <f t="shared" si="0"/>
        <v>11.204481792717086</v>
      </c>
      <c r="H27" s="267">
        <f t="shared" si="1"/>
        <v>1.7825311942959003</v>
      </c>
      <c r="I27" s="267">
        <f t="shared" si="2"/>
        <v>3.9215686274509807</v>
      </c>
      <c r="J27" s="268">
        <f t="shared" si="3"/>
        <v>8.823529411764707</v>
      </c>
      <c r="K27" s="268">
        <f t="shared" si="5"/>
        <v>7.993006119645311</v>
      </c>
      <c r="L27" s="268">
        <f t="shared" si="6"/>
        <v>3.996503059822655</v>
      </c>
      <c r="M27" s="268">
        <f t="shared" si="7"/>
        <v>1.498688647433496</v>
      </c>
      <c r="N27" s="269">
        <f t="shared" si="8"/>
        <v>2.49781441238916</v>
      </c>
      <c r="O27" s="197">
        <f t="shared" si="4"/>
        <v>33.72511714587399</v>
      </c>
      <c r="Q27" s="461">
        <f>'3. Characterization'!A27</f>
        <v>17</v>
      </c>
      <c r="R27" s="482" t="str">
        <f>'3. Characterization'!B27</f>
        <v>Access Control
</v>
      </c>
      <c r="S27" s="483" t="str">
        <f>'3. Characterization'!C27</f>
        <v>Credentials</v>
      </c>
      <c r="T27" s="483" t="str">
        <f>'3. Characterization'!D27</f>
        <v>Barcode Card</v>
      </c>
      <c r="U27" s="478"/>
      <c r="V27" s="630">
        <f>(('4. Applicability Ranks'!F27*V$10)/((AVERAGE($V$10:$Y$10))*3))*($V$7/4)</f>
        <v>5.602240896358543</v>
      </c>
      <c r="W27" s="630">
        <f>(('4. Applicability Ranks'!G27*W$10)/((AVERAGE($V$10:$Y$10))*3))*($V$7/4)</f>
        <v>2.240896358543417</v>
      </c>
      <c r="X27" s="631">
        <f>(('4. Applicability Ranks'!H27*X$10)/((AVERAGE($V$10:$Y$10))*3))*($V$7/4)</f>
        <v>3.3613445378151257</v>
      </c>
      <c r="Y27" s="630">
        <f>(('4. Applicability Ranks'!I27*Y$10)/((AVERAGE($V$10:$Y$10))*3))*($V$7/4)</f>
        <v>0</v>
      </c>
      <c r="Z27" s="629"/>
      <c r="AA27" s="268">
        <f>(('4. Applicability Ranks'!K27*AA$10)/(AVERAGE($AA$10:$AD$10)*3))*($AA$7/4)</f>
        <v>0</v>
      </c>
      <c r="AB27" s="268">
        <f>(('4. Applicability Ranks'!L27*AB$10)/(AVERAGE($AA$10:$AD$10)*3))*($AA$7/4)</f>
        <v>1.7825311942959003</v>
      </c>
      <c r="AC27" s="268">
        <f>(('4. Applicability Ranks'!M27*AC$10)/(AVERAGE($AA$10:$AD$10)*3))*($AA$7/4)</f>
        <v>0</v>
      </c>
      <c r="AD27" s="268">
        <f>(('4. Applicability Ranks'!N27*AD$10)/(AVERAGE($AA$10:$AD$10)*3))*($AA$7/4)</f>
        <v>0</v>
      </c>
      <c r="AE27" s="629"/>
      <c r="AF27" s="630">
        <f>(('4. Applicability Ranks'!P27*AF$10)/(AVERAGE($AF$10:$AJ$10)*3))*($AF$7/5)</f>
        <v>2.100840336134454</v>
      </c>
      <c r="AG27" s="632">
        <f>(('4. Applicability Ranks'!Q27*AG$10)/(AVERAGE($AF$10:$AJ$10)*3))*($AF$7/5)</f>
        <v>1.1204481792717087</v>
      </c>
      <c r="AH27" s="632">
        <f>(('4. Applicability Ranks'!R27*AH$10)/(AVERAGE($AF$10:$AJ$10)*3))*($AF$7/5)</f>
        <v>0</v>
      </c>
      <c r="AI27" s="632">
        <f>(('4. Applicability Ranks'!S27*AI$10)/(AVERAGE($AF$10:$AJ$10)*3))*($AF$7/5)</f>
        <v>0.1400560224089636</v>
      </c>
      <c r="AJ27" s="633">
        <f>(('4. Applicability Ranks'!T27*AJ$10)/(AVERAGE($AF$10:$AJ$10)*3))*($AF$7/5)</f>
        <v>0.5602240896358543</v>
      </c>
      <c r="AK27" s="629"/>
      <c r="AL27" s="631">
        <f>(('4. Applicability Ranks'!V27*AL$10)/((AVERAGE($AL$10:$AV$10))*3))*($AL$7/11)</f>
        <v>0</v>
      </c>
      <c r="AM27" s="632">
        <f>(('4. Applicability Ranks'!W27*AM$10)/((AVERAGE($AL$10:$AV$10))*3))*($AL$7/11)</f>
        <v>0.8021390374331552</v>
      </c>
      <c r="AN27" s="632">
        <f>(('4. Applicability Ranks'!X27*AN$10)/((AVERAGE($AL$10:$AV$10))*3))*($AL$7/11)</f>
        <v>0</v>
      </c>
      <c r="AO27" s="632">
        <f>(('4. Applicability Ranks'!Y27*AO$10)/((AVERAGE($AL$10:$AV$10))*3))*($AL$7/11)</f>
        <v>2.6737967914438507</v>
      </c>
      <c r="AP27" s="632">
        <f>(('4. Applicability Ranks'!Z27*AP$10)/((AVERAGE($AL$10:$AV$10))*3))*($AL$7/11)</f>
        <v>1.0695187165775402</v>
      </c>
      <c r="AQ27" s="632">
        <f>(('4. Applicability Ranks'!AA27*AQ$10)/((AVERAGE($AL$10:$AV$10))*3))*($AL$7/11)</f>
        <v>1.6042780748663104</v>
      </c>
      <c r="AR27" s="632">
        <f>(('4. Applicability Ranks'!AB27*AR$10)/((AVERAGE($AL$10:$AV$10))*3))*($AL$7/11)</f>
        <v>0.26737967914438504</v>
      </c>
      <c r="AS27" s="632">
        <f>(('4. Applicability Ranks'!AC27*AS$10)/((AVERAGE($AL$10:$AV$10))*3))*($AL$7/11)</f>
        <v>0</v>
      </c>
      <c r="AT27" s="632">
        <f>(('4. Applicability Ranks'!AD27*AT$10)/((AVERAGE($AL$10:$AV$10))*3))*($AL$7/11)</f>
        <v>0</v>
      </c>
      <c r="AU27" s="632">
        <f>(('4. Applicability Ranks'!AE27*AU$10)/((AVERAGE($AL$10:$AV$10))*3))*($AL$7/11)</f>
        <v>2.4064171122994655</v>
      </c>
      <c r="AV27" s="632">
        <f>(('4. Applicability Ranks'!AF27*AV$10)/((AVERAGE($AL$10:$AV$10))*3))*($AL$7/11)</f>
        <v>0</v>
      </c>
      <c r="AW27" s="629"/>
      <c r="AX27" s="630">
        <f>(('4. Applicability Ranks'!AH27*AX$10)/(AVERAGE($AX$10:$BC$10)*3))*($AZ$7/6)</f>
        <v>1.4986886474334957</v>
      </c>
      <c r="AY27" s="632">
        <f>(('4. Applicability Ranks'!AI27*AY$10)/(AVERAGE($AX$10:$BC$10)*3))*($AZ$7/6)</f>
        <v>2.4978144123891592</v>
      </c>
      <c r="AZ27" s="632">
        <f>(('4. Applicability Ranks'!AJ27*AZ$10)/(AVERAGE($AX$10:$BC$10)*3))*($AZ$7/6)</f>
        <v>0</v>
      </c>
      <c r="BA27" s="632">
        <f>(('4. Applicability Ranks'!AK27*BA$10)/(AVERAGE($AX$10:$BC$10)*3))*($AZ$7/6)</f>
        <v>0</v>
      </c>
      <c r="BB27" s="632">
        <f>(('4. Applicability Ranks'!AL27*BB$10)/(AVERAGE($AX$10:$BC$10)*3))*($AZ$7/6)</f>
        <v>0</v>
      </c>
      <c r="BC27" s="633">
        <f>(('4. Applicability Ranks'!AM27*BC$10)/(AVERAGE($AX$10:$BC$10)*3))*($AZ$7/6)</f>
        <v>0</v>
      </c>
      <c r="BD27" s="631">
        <f>(('4. Applicability Ranks'!AN27*BD$10)/(AVERAGE($BD$10:$BH$10)*3))*($BH$6/5)</f>
        <v>0.2997377294866992</v>
      </c>
      <c r="BE27" s="634">
        <f>(('4. Applicability Ranks'!AO27*BE$10)/(AVERAGE($BD$10:$BH$10)*3))*($BH$6/5)</f>
        <v>0.8992131884600975</v>
      </c>
      <c r="BF27" s="266">
        <f>(('4. Applicability Ranks'!AP27*BF$10)/(AVERAGE($BD$10:$BH$10)*3))*($BH$6/5)</f>
        <v>0.2997377294866992</v>
      </c>
      <c r="BG27" s="268">
        <f>(('4. Applicability Ranks'!AQ27*BG$10)/(AVERAGE($BD$10:$BH$10)*3))*($BH$6/5)</f>
        <v>0</v>
      </c>
      <c r="BH27" s="635">
        <f>(('4. Applicability Ranks'!AR27*BH$10)/(AVERAGE($BD$10:$BH$10)*3))*($BH$6/5)</f>
        <v>0</v>
      </c>
      <c r="BI27" s="631">
        <f>(('4. Applicability Ranks'!AS27*BI$10)/(AVERAGE($BI$10:$BK$10)*3))*($BK$7/3)</f>
        <v>0.999125764955664</v>
      </c>
      <c r="BJ27" s="632">
        <f>(('4. Applicability Ranks'!AT27*BJ$10)/(AVERAGE($BI$10:$BK$10)*3))*($BK$7/3)</f>
        <v>0.999125764955664</v>
      </c>
      <c r="BK27" s="634">
        <f>(('4. Applicability Ranks'!AU27*BK$10)/(AVERAGE($BI$10:$BK$10)*3))*($BK$7/3)</f>
        <v>0.499562882477832</v>
      </c>
      <c r="BL27" s="13"/>
    </row>
    <row r="28" spans="1:64" s="1" customFormat="1" ht="69.75" customHeight="1">
      <c r="A28" s="406">
        <f>'3. Characterization'!A28</f>
        <v>18</v>
      </c>
      <c r="B28" s="78" t="str">
        <f>'3. Characterization'!B28</f>
        <v>Access Control
</v>
      </c>
      <c r="C28" s="343" t="str">
        <f>'3. Characterization'!C28</f>
        <v>Credentials</v>
      </c>
      <c r="D28" s="343" t="str">
        <f>'3. Characterization'!D28</f>
        <v>Magnetic Stripe Card</v>
      </c>
      <c r="E28" s="343" t="str">
        <f>'3. Characterization'!F28</f>
        <v>With or without photo, barcode, and/or Wiegand wire, readers have varied memory and ability to provide time-date stamps.</v>
      </c>
      <c r="F28" s="13"/>
      <c r="G28" s="266">
        <f t="shared" si="0"/>
        <v>11.204481792717086</v>
      </c>
      <c r="H28" s="267">
        <f t="shared" si="1"/>
        <v>1.7825311942959003</v>
      </c>
      <c r="I28" s="267">
        <f t="shared" si="2"/>
        <v>3.9215686274509807</v>
      </c>
      <c r="J28" s="268">
        <f t="shared" si="3"/>
        <v>8.823529411764707</v>
      </c>
      <c r="K28" s="268">
        <f t="shared" si="5"/>
        <v>7.993006119645311</v>
      </c>
      <c r="L28" s="268">
        <f t="shared" si="6"/>
        <v>3.996503059822655</v>
      </c>
      <c r="M28" s="268">
        <f t="shared" si="7"/>
        <v>1.498688647433496</v>
      </c>
      <c r="N28" s="269">
        <f t="shared" si="8"/>
        <v>2.49781441238916</v>
      </c>
      <c r="O28" s="197">
        <f t="shared" si="4"/>
        <v>33.72511714587399</v>
      </c>
      <c r="Q28" s="461">
        <f>'3. Characterization'!A28</f>
        <v>18</v>
      </c>
      <c r="R28" s="482" t="str">
        <f>'3. Characterization'!B28</f>
        <v>Access Control
</v>
      </c>
      <c r="S28" s="483" t="str">
        <f>'3. Characterization'!C28</f>
        <v>Credentials</v>
      </c>
      <c r="T28" s="483" t="str">
        <f>'3. Characterization'!D28</f>
        <v>Magnetic Stripe Card</v>
      </c>
      <c r="U28" s="478"/>
      <c r="V28" s="630">
        <f>(('4. Applicability Ranks'!F28*V$10)/((AVERAGE($V$10:$Y$10))*3))*($V$7/4)</f>
        <v>5.602240896358543</v>
      </c>
      <c r="W28" s="630">
        <f>(('4. Applicability Ranks'!G28*W$10)/((AVERAGE($V$10:$Y$10))*3))*($V$7/4)</f>
        <v>2.240896358543417</v>
      </c>
      <c r="X28" s="631">
        <f>(('4. Applicability Ranks'!H28*X$10)/((AVERAGE($V$10:$Y$10))*3))*($V$7/4)</f>
        <v>3.3613445378151257</v>
      </c>
      <c r="Y28" s="630">
        <f>(('4. Applicability Ranks'!I28*Y$10)/((AVERAGE($V$10:$Y$10))*3))*($V$7/4)</f>
        <v>0</v>
      </c>
      <c r="Z28" s="629"/>
      <c r="AA28" s="268">
        <f>(('4. Applicability Ranks'!K28*AA$10)/(AVERAGE($AA$10:$AD$10)*3))*($AA$7/4)</f>
        <v>0</v>
      </c>
      <c r="AB28" s="268">
        <f>(('4. Applicability Ranks'!L28*AB$10)/(AVERAGE($AA$10:$AD$10)*3))*($AA$7/4)</f>
        <v>1.7825311942959003</v>
      </c>
      <c r="AC28" s="268">
        <f>(('4. Applicability Ranks'!M28*AC$10)/(AVERAGE($AA$10:$AD$10)*3))*($AA$7/4)</f>
        <v>0</v>
      </c>
      <c r="AD28" s="268">
        <f>(('4. Applicability Ranks'!N28*AD$10)/(AVERAGE($AA$10:$AD$10)*3))*($AA$7/4)</f>
        <v>0</v>
      </c>
      <c r="AE28" s="629"/>
      <c r="AF28" s="630">
        <f>(('4. Applicability Ranks'!P28*AF$10)/(AVERAGE($AF$10:$AJ$10)*3))*($AF$7/5)</f>
        <v>2.100840336134454</v>
      </c>
      <c r="AG28" s="632">
        <f>(('4. Applicability Ranks'!Q28*AG$10)/(AVERAGE($AF$10:$AJ$10)*3))*($AF$7/5)</f>
        <v>1.1204481792717087</v>
      </c>
      <c r="AH28" s="632">
        <f>(('4. Applicability Ranks'!R28*AH$10)/(AVERAGE($AF$10:$AJ$10)*3))*($AF$7/5)</f>
        <v>0</v>
      </c>
      <c r="AI28" s="632">
        <f>(('4. Applicability Ranks'!S28*AI$10)/(AVERAGE($AF$10:$AJ$10)*3))*($AF$7/5)</f>
        <v>0.1400560224089636</v>
      </c>
      <c r="AJ28" s="633">
        <f>(('4. Applicability Ranks'!T28*AJ$10)/(AVERAGE($AF$10:$AJ$10)*3))*($AF$7/5)</f>
        <v>0.5602240896358543</v>
      </c>
      <c r="AK28" s="629"/>
      <c r="AL28" s="631">
        <f>(('4. Applicability Ranks'!V28*AL$10)/((AVERAGE($AL$10:$AV$10))*3))*($AL$7/11)</f>
        <v>0</v>
      </c>
      <c r="AM28" s="632">
        <f>(('4. Applicability Ranks'!W28*AM$10)/((AVERAGE($AL$10:$AV$10))*3))*($AL$7/11)</f>
        <v>0.8021390374331552</v>
      </c>
      <c r="AN28" s="632">
        <f>(('4. Applicability Ranks'!X28*AN$10)/((AVERAGE($AL$10:$AV$10))*3))*($AL$7/11)</f>
        <v>0</v>
      </c>
      <c r="AO28" s="632">
        <f>(('4. Applicability Ranks'!Y28*AO$10)/((AVERAGE($AL$10:$AV$10))*3))*($AL$7/11)</f>
        <v>2.6737967914438507</v>
      </c>
      <c r="AP28" s="632">
        <f>(('4. Applicability Ranks'!Z28*AP$10)/((AVERAGE($AL$10:$AV$10))*3))*($AL$7/11)</f>
        <v>1.0695187165775402</v>
      </c>
      <c r="AQ28" s="632">
        <f>(('4. Applicability Ranks'!AA28*AQ$10)/((AVERAGE($AL$10:$AV$10))*3))*($AL$7/11)</f>
        <v>1.6042780748663104</v>
      </c>
      <c r="AR28" s="632">
        <f>(('4. Applicability Ranks'!AB28*AR$10)/((AVERAGE($AL$10:$AV$10))*3))*($AL$7/11)</f>
        <v>0.26737967914438504</v>
      </c>
      <c r="AS28" s="632">
        <f>(('4. Applicability Ranks'!AC28*AS$10)/((AVERAGE($AL$10:$AV$10))*3))*($AL$7/11)</f>
        <v>0</v>
      </c>
      <c r="AT28" s="632">
        <f>(('4. Applicability Ranks'!AD28*AT$10)/((AVERAGE($AL$10:$AV$10))*3))*($AL$7/11)</f>
        <v>0</v>
      </c>
      <c r="AU28" s="632">
        <f>(('4. Applicability Ranks'!AE28*AU$10)/((AVERAGE($AL$10:$AV$10))*3))*($AL$7/11)</f>
        <v>2.4064171122994655</v>
      </c>
      <c r="AV28" s="632">
        <f>(('4. Applicability Ranks'!AF28*AV$10)/((AVERAGE($AL$10:$AV$10))*3))*($AL$7/11)</f>
        <v>0</v>
      </c>
      <c r="AW28" s="629"/>
      <c r="AX28" s="630">
        <f>(('4. Applicability Ranks'!AH28*AX$10)/(AVERAGE($AX$10:$BC$10)*3))*($AZ$7/6)</f>
        <v>1.4986886474334957</v>
      </c>
      <c r="AY28" s="632">
        <f>(('4. Applicability Ranks'!AI28*AY$10)/(AVERAGE($AX$10:$BC$10)*3))*($AZ$7/6)</f>
        <v>2.4978144123891592</v>
      </c>
      <c r="AZ28" s="632">
        <f>(('4. Applicability Ranks'!AJ28*AZ$10)/(AVERAGE($AX$10:$BC$10)*3))*($AZ$7/6)</f>
        <v>0</v>
      </c>
      <c r="BA28" s="632">
        <f>(('4. Applicability Ranks'!AK28*BA$10)/(AVERAGE($AX$10:$BC$10)*3))*($AZ$7/6)</f>
        <v>0</v>
      </c>
      <c r="BB28" s="632">
        <f>(('4. Applicability Ranks'!AL28*BB$10)/(AVERAGE($AX$10:$BC$10)*3))*($AZ$7/6)</f>
        <v>0</v>
      </c>
      <c r="BC28" s="633">
        <f>(('4. Applicability Ranks'!AM28*BC$10)/(AVERAGE($AX$10:$BC$10)*3))*($AZ$7/6)</f>
        <v>0</v>
      </c>
      <c r="BD28" s="631">
        <f>(('4. Applicability Ranks'!AN28*BD$10)/(AVERAGE($BD$10:$BH$10)*3))*($BH$6/5)</f>
        <v>0.2997377294866992</v>
      </c>
      <c r="BE28" s="634">
        <f>(('4. Applicability Ranks'!AO28*BE$10)/(AVERAGE($BD$10:$BH$10)*3))*($BH$6/5)</f>
        <v>0.8992131884600975</v>
      </c>
      <c r="BF28" s="266">
        <f>(('4. Applicability Ranks'!AP28*BF$10)/(AVERAGE($BD$10:$BH$10)*3))*($BH$6/5)</f>
        <v>0.2997377294866992</v>
      </c>
      <c r="BG28" s="268">
        <f>(('4. Applicability Ranks'!AQ28*BG$10)/(AVERAGE($BD$10:$BH$10)*3))*($BH$6/5)</f>
        <v>0</v>
      </c>
      <c r="BH28" s="635">
        <f>(('4. Applicability Ranks'!AR28*BH$10)/(AVERAGE($BD$10:$BH$10)*3))*($BH$6/5)</f>
        <v>0</v>
      </c>
      <c r="BI28" s="631">
        <f>(('4. Applicability Ranks'!AS28*BI$10)/(AVERAGE($BI$10:$BK$10)*3))*($BK$7/3)</f>
        <v>0.999125764955664</v>
      </c>
      <c r="BJ28" s="632">
        <f>(('4. Applicability Ranks'!AT28*BJ$10)/(AVERAGE($BI$10:$BK$10)*3))*($BK$7/3)</f>
        <v>0.999125764955664</v>
      </c>
      <c r="BK28" s="634">
        <f>(('4. Applicability Ranks'!AU28*BK$10)/(AVERAGE($BI$10:$BK$10)*3))*($BK$7/3)</f>
        <v>0.499562882477832</v>
      </c>
      <c r="BL28" s="13"/>
    </row>
    <row r="29" spans="1:64" s="1" customFormat="1" ht="69.75" customHeight="1">
      <c r="A29" s="406">
        <f>'3. Characterization'!A29</f>
        <v>19</v>
      </c>
      <c r="B29" s="78" t="str">
        <f>'3. Characterization'!B29</f>
        <v>Access Control
</v>
      </c>
      <c r="C29" s="343" t="str">
        <f>'3. Characterization'!C29</f>
        <v>Credentials</v>
      </c>
      <c r="D29" s="343" t="str">
        <f>'3. Characterization'!D29</f>
        <v>Wiegand Card</v>
      </c>
      <c r="E29" s="343" t="str">
        <f>'3. Characterization'!F29</f>
        <v>With or without photo, may also include barcode or magnetic stripe.</v>
      </c>
      <c r="F29" s="13"/>
      <c r="G29" s="266">
        <f t="shared" si="0"/>
        <v>11.204481792717086</v>
      </c>
      <c r="H29" s="267">
        <f t="shared" si="1"/>
        <v>1.7825311942959003</v>
      </c>
      <c r="I29" s="267">
        <f t="shared" si="2"/>
        <v>3.9215686274509807</v>
      </c>
      <c r="J29" s="268">
        <f t="shared" si="3"/>
        <v>8.823529411764707</v>
      </c>
      <c r="K29" s="268">
        <f t="shared" si="5"/>
        <v>7.993006119645311</v>
      </c>
      <c r="L29" s="268">
        <f t="shared" si="6"/>
        <v>3.996503059822655</v>
      </c>
      <c r="M29" s="268">
        <f t="shared" si="7"/>
        <v>1.498688647433496</v>
      </c>
      <c r="N29" s="269">
        <f t="shared" si="8"/>
        <v>2.49781441238916</v>
      </c>
      <c r="O29" s="197">
        <f t="shared" si="4"/>
        <v>33.72511714587399</v>
      </c>
      <c r="Q29" s="461">
        <f>'3. Characterization'!A29</f>
        <v>19</v>
      </c>
      <c r="R29" s="482" t="str">
        <f>'3. Characterization'!B29</f>
        <v>Access Control
</v>
      </c>
      <c r="S29" s="483" t="str">
        <f>'3. Characterization'!C29</f>
        <v>Credentials</v>
      </c>
      <c r="T29" s="483" t="str">
        <f>'3. Characterization'!D29</f>
        <v>Wiegand Card</v>
      </c>
      <c r="U29" s="478"/>
      <c r="V29" s="630">
        <f>(('4. Applicability Ranks'!F29*V$10)/((AVERAGE($V$10:$Y$10))*3))*($V$7/4)</f>
        <v>5.602240896358543</v>
      </c>
      <c r="W29" s="630">
        <f>(('4. Applicability Ranks'!G29*W$10)/((AVERAGE($V$10:$Y$10))*3))*($V$7/4)</f>
        <v>2.240896358543417</v>
      </c>
      <c r="X29" s="631">
        <f>(('4. Applicability Ranks'!H29*X$10)/((AVERAGE($V$10:$Y$10))*3))*($V$7/4)</f>
        <v>3.3613445378151257</v>
      </c>
      <c r="Y29" s="630">
        <f>(('4. Applicability Ranks'!I29*Y$10)/((AVERAGE($V$10:$Y$10))*3))*($V$7/4)</f>
        <v>0</v>
      </c>
      <c r="Z29" s="629"/>
      <c r="AA29" s="268">
        <f>(('4. Applicability Ranks'!K29*AA$10)/(AVERAGE($AA$10:$AD$10)*3))*($AA$7/4)</f>
        <v>0</v>
      </c>
      <c r="AB29" s="268">
        <f>(('4. Applicability Ranks'!L29*AB$10)/(AVERAGE($AA$10:$AD$10)*3))*($AA$7/4)</f>
        <v>1.7825311942959003</v>
      </c>
      <c r="AC29" s="268">
        <f>(('4. Applicability Ranks'!M29*AC$10)/(AVERAGE($AA$10:$AD$10)*3))*($AA$7/4)</f>
        <v>0</v>
      </c>
      <c r="AD29" s="268">
        <f>(('4. Applicability Ranks'!N29*AD$10)/(AVERAGE($AA$10:$AD$10)*3))*($AA$7/4)</f>
        <v>0</v>
      </c>
      <c r="AE29" s="629"/>
      <c r="AF29" s="630">
        <f>(('4. Applicability Ranks'!P29*AF$10)/(AVERAGE($AF$10:$AJ$10)*3))*($AF$7/5)</f>
        <v>2.100840336134454</v>
      </c>
      <c r="AG29" s="632">
        <f>(('4. Applicability Ranks'!Q29*AG$10)/(AVERAGE($AF$10:$AJ$10)*3))*($AF$7/5)</f>
        <v>1.1204481792717087</v>
      </c>
      <c r="AH29" s="632">
        <f>(('4. Applicability Ranks'!R29*AH$10)/(AVERAGE($AF$10:$AJ$10)*3))*($AF$7/5)</f>
        <v>0</v>
      </c>
      <c r="AI29" s="632">
        <f>(('4. Applicability Ranks'!S29*AI$10)/(AVERAGE($AF$10:$AJ$10)*3))*($AF$7/5)</f>
        <v>0.1400560224089636</v>
      </c>
      <c r="AJ29" s="633">
        <f>(('4. Applicability Ranks'!T29*AJ$10)/(AVERAGE($AF$10:$AJ$10)*3))*($AF$7/5)</f>
        <v>0.5602240896358543</v>
      </c>
      <c r="AK29" s="629"/>
      <c r="AL29" s="631">
        <f>(('4. Applicability Ranks'!V29*AL$10)/((AVERAGE($AL$10:$AV$10))*3))*($AL$7/11)</f>
        <v>0</v>
      </c>
      <c r="AM29" s="632">
        <f>(('4. Applicability Ranks'!W29*AM$10)/((AVERAGE($AL$10:$AV$10))*3))*($AL$7/11)</f>
        <v>0.8021390374331552</v>
      </c>
      <c r="AN29" s="632">
        <f>(('4. Applicability Ranks'!X29*AN$10)/((AVERAGE($AL$10:$AV$10))*3))*($AL$7/11)</f>
        <v>0</v>
      </c>
      <c r="AO29" s="632">
        <f>(('4. Applicability Ranks'!Y29*AO$10)/((AVERAGE($AL$10:$AV$10))*3))*($AL$7/11)</f>
        <v>2.6737967914438507</v>
      </c>
      <c r="AP29" s="632">
        <f>(('4. Applicability Ranks'!Z29*AP$10)/((AVERAGE($AL$10:$AV$10))*3))*($AL$7/11)</f>
        <v>1.0695187165775402</v>
      </c>
      <c r="AQ29" s="632">
        <f>(('4. Applicability Ranks'!AA29*AQ$10)/((AVERAGE($AL$10:$AV$10))*3))*($AL$7/11)</f>
        <v>1.6042780748663104</v>
      </c>
      <c r="AR29" s="632">
        <f>(('4. Applicability Ranks'!AB29*AR$10)/((AVERAGE($AL$10:$AV$10))*3))*($AL$7/11)</f>
        <v>0.26737967914438504</v>
      </c>
      <c r="AS29" s="632">
        <f>(('4. Applicability Ranks'!AC29*AS$10)/((AVERAGE($AL$10:$AV$10))*3))*($AL$7/11)</f>
        <v>0</v>
      </c>
      <c r="AT29" s="632">
        <f>(('4. Applicability Ranks'!AD29*AT$10)/((AVERAGE($AL$10:$AV$10))*3))*($AL$7/11)</f>
        <v>0</v>
      </c>
      <c r="AU29" s="632">
        <f>(('4. Applicability Ranks'!AE29*AU$10)/((AVERAGE($AL$10:$AV$10))*3))*($AL$7/11)</f>
        <v>2.4064171122994655</v>
      </c>
      <c r="AV29" s="632">
        <f>(('4. Applicability Ranks'!AF29*AV$10)/((AVERAGE($AL$10:$AV$10))*3))*($AL$7/11)</f>
        <v>0</v>
      </c>
      <c r="AW29" s="629"/>
      <c r="AX29" s="630">
        <f>(('4. Applicability Ranks'!AH29*AX$10)/(AVERAGE($AX$10:$BC$10)*3))*($AZ$7/6)</f>
        <v>1.4986886474334957</v>
      </c>
      <c r="AY29" s="632">
        <f>(('4. Applicability Ranks'!AI29*AY$10)/(AVERAGE($AX$10:$BC$10)*3))*($AZ$7/6)</f>
        <v>2.4978144123891592</v>
      </c>
      <c r="AZ29" s="632">
        <f>(('4. Applicability Ranks'!AJ29*AZ$10)/(AVERAGE($AX$10:$BC$10)*3))*($AZ$7/6)</f>
        <v>0</v>
      </c>
      <c r="BA29" s="632">
        <f>(('4. Applicability Ranks'!AK29*BA$10)/(AVERAGE($AX$10:$BC$10)*3))*($AZ$7/6)</f>
        <v>0</v>
      </c>
      <c r="BB29" s="632">
        <f>(('4. Applicability Ranks'!AL29*BB$10)/(AVERAGE($AX$10:$BC$10)*3))*($AZ$7/6)</f>
        <v>0</v>
      </c>
      <c r="BC29" s="633">
        <f>(('4. Applicability Ranks'!AM29*BC$10)/(AVERAGE($AX$10:$BC$10)*3))*($AZ$7/6)</f>
        <v>0</v>
      </c>
      <c r="BD29" s="631">
        <f>(('4. Applicability Ranks'!AN29*BD$10)/(AVERAGE($BD$10:$BH$10)*3))*($BH$6/5)</f>
        <v>0.2997377294866992</v>
      </c>
      <c r="BE29" s="634">
        <f>(('4. Applicability Ranks'!AO29*BE$10)/(AVERAGE($BD$10:$BH$10)*3))*($BH$6/5)</f>
        <v>0.8992131884600975</v>
      </c>
      <c r="BF29" s="266">
        <f>(('4. Applicability Ranks'!AP29*BF$10)/(AVERAGE($BD$10:$BH$10)*3))*($BH$6/5)</f>
        <v>0.2997377294866992</v>
      </c>
      <c r="BG29" s="268">
        <f>(('4. Applicability Ranks'!AQ29*BG$10)/(AVERAGE($BD$10:$BH$10)*3))*($BH$6/5)</f>
        <v>0</v>
      </c>
      <c r="BH29" s="635">
        <f>(('4. Applicability Ranks'!AR29*BH$10)/(AVERAGE($BD$10:$BH$10)*3))*($BH$6/5)</f>
        <v>0</v>
      </c>
      <c r="BI29" s="631">
        <f>(('4. Applicability Ranks'!AS29*BI$10)/(AVERAGE($BI$10:$BK$10)*3))*($BK$7/3)</f>
        <v>0.999125764955664</v>
      </c>
      <c r="BJ29" s="632">
        <f>(('4. Applicability Ranks'!AT29*BJ$10)/(AVERAGE($BI$10:$BK$10)*3))*($BK$7/3)</f>
        <v>0.999125764955664</v>
      </c>
      <c r="BK29" s="634">
        <f>(('4. Applicability Ranks'!AU29*BK$10)/(AVERAGE($BI$10:$BK$10)*3))*($BK$7/3)</f>
        <v>0.499562882477832</v>
      </c>
      <c r="BL29" s="13"/>
    </row>
    <row r="30" spans="1:64" s="1" customFormat="1" ht="69.75" customHeight="1">
      <c r="A30" s="406">
        <f>'3. Characterization'!A30</f>
        <v>20</v>
      </c>
      <c r="B30" s="78" t="str">
        <f>'3. Characterization'!B30</f>
        <v>Access Control
</v>
      </c>
      <c r="C30" s="343" t="str">
        <f>'3. Characterization'!C30</f>
        <v>Credentials</v>
      </c>
      <c r="D30" s="343" t="str">
        <f>'3. Characterization'!D30</f>
        <v>Proximity Card or Tag</v>
      </c>
      <c r="E30" s="343" t="str">
        <f>'3. Characterization'!F30</f>
        <v>With or without photo (dye sublimation or laminated), may also include magnetic stripe or barcode for ID information.</v>
      </c>
      <c r="F30" s="13"/>
      <c r="G30" s="266">
        <f t="shared" si="0"/>
        <v>11.204481792717086</v>
      </c>
      <c r="H30" s="267">
        <f t="shared" si="1"/>
        <v>1.7825311942959003</v>
      </c>
      <c r="I30" s="267">
        <f t="shared" si="2"/>
        <v>3.9215686274509807</v>
      </c>
      <c r="J30" s="268">
        <f t="shared" si="3"/>
        <v>8.823529411764707</v>
      </c>
      <c r="K30" s="268">
        <f t="shared" si="5"/>
        <v>7.993006119645311</v>
      </c>
      <c r="L30" s="268">
        <f t="shared" si="6"/>
        <v>3.996503059822655</v>
      </c>
      <c r="M30" s="268">
        <f t="shared" si="7"/>
        <v>1.498688647433496</v>
      </c>
      <c r="N30" s="269">
        <f t="shared" si="8"/>
        <v>2.49781441238916</v>
      </c>
      <c r="O30" s="197">
        <f t="shared" si="4"/>
        <v>33.72511714587399</v>
      </c>
      <c r="Q30" s="461">
        <f>'3. Characterization'!A30</f>
        <v>20</v>
      </c>
      <c r="R30" s="482" t="str">
        <f>'3. Characterization'!B30</f>
        <v>Access Control
</v>
      </c>
      <c r="S30" s="483" t="str">
        <f>'3. Characterization'!C30</f>
        <v>Credentials</v>
      </c>
      <c r="T30" s="483" t="str">
        <f>'3. Characterization'!D30</f>
        <v>Proximity Card or Tag</v>
      </c>
      <c r="U30" s="478"/>
      <c r="V30" s="630">
        <f>(('4. Applicability Ranks'!F30*V$10)/((AVERAGE($V$10:$Y$10))*3))*($V$7/4)</f>
        <v>5.602240896358543</v>
      </c>
      <c r="W30" s="630">
        <f>(('4. Applicability Ranks'!G30*W$10)/((AVERAGE($V$10:$Y$10))*3))*($V$7/4)</f>
        <v>2.240896358543417</v>
      </c>
      <c r="X30" s="631">
        <f>(('4. Applicability Ranks'!H30*X$10)/((AVERAGE($V$10:$Y$10))*3))*($V$7/4)</f>
        <v>3.3613445378151257</v>
      </c>
      <c r="Y30" s="630">
        <f>(('4. Applicability Ranks'!I30*Y$10)/((AVERAGE($V$10:$Y$10))*3))*($V$7/4)</f>
        <v>0</v>
      </c>
      <c r="Z30" s="629"/>
      <c r="AA30" s="268">
        <f>(('4. Applicability Ranks'!K30*AA$10)/(AVERAGE($AA$10:$AD$10)*3))*($AA$7/4)</f>
        <v>0</v>
      </c>
      <c r="AB30" s="268">
        <f>(('4. Applicability Ranks'!L30*AB$10)/(AVERAGE($AA$10:$AD$10)*3))*($AA$7/4)</f>
        <v>1.7825311942959003</v>
      </c>
      <c r="AC30" s="268">
        <f>(('4. Applicability Ranks'!M30*AC$10)/(AVERAGE($AA$10:$AD$10)*3))*($AA$7/4)</f>
        <v>0</v>
      </c>
      <c r="AD30" s="268">
        <f>(('4. Applicability Ranks'!N30*AD$10)/(AVERAGE($AA$10:$AD$10)*3))*($AA$7/4)</f>
        <v>0</v>
      </c>
      <c r="AE30" s="629"/>
      <c r="AF30" s="630">
        <f>(('4. Applicability Ranks'!P30*AF$10)/(AVERAGE($AF$10:$AJ$10)*3))*($AF$7/5)</f>
        <v>2.100840336134454</v>
      </c>
      <c r="AG30" s="632">
        <f>(('4. Applicability Ranks'!Q30*AG$10)/(AVERAGE($AF$10:$AJ$10)*3))*($AF$7/5)</f>
        <v>1.1204481792717087</v>
      </c>
      <c r="AH30" s="632">
        <f>(('4. Applicability Ranks'!R30*AH$10)/(AVERAGE($AF$10:$AJ$10)*3))*($AF$7/5)</f>
        <v>0</v>
      </c>
      <c r="AI30" s="632">
        <f>(('4. Applicability Ranks'!S30*AI$10)/(AVERAGE($AF$10:$AJ$10)*3))*($AF$7/5)</f>
        <v>0.1400560224089636</v>
      </c>
      <c r="AJ30" s="633">
        <f>(('4. Applicability Ranks'!T30*AJ$10)/(AVERAGE($AF$10:$AJ$10)*3))*($AF$7/5)</f>
        <v>0.5602240896358543</v>
      </c>
      <c r="AK30" s="629"/>
      <c r="AL30" s="631">
        <f>(('4. Applicability Ranks'!V30*AL$10)/((AVERAGE($AL$10:$AV$10))*3))*($AL$7/11)</f>
        <v>0</v>
      </c>
      <c r="AM30" s="632">
        <f>(('4. Applicability Ranks'!W30*AM$10)/((AVERAGE($AL$10:$AV$10))*3))*($AL$7/11)</f>
        <v>0.8021390374331552</v>
      </c>
      <c r="AN30" s="632">
        <f>(('4. Applicability Ranks'!X30*AN$10)/((AVERAGE($AL$10:$AV$10))*3))*($AL$7/11)</f>
        <v>0</v>
      </c>
      <c r="AO30" s="632">
        <f>(('4. Applicability Ranks'!Y30*AO$10)/((AVERAGE($AL$10:$AV$10))*3))*($AL$7/11)</f>
        <v>2.6737967914438507</v>
      </c>
      <c r="AP30" s="632">
        <f>(('4. Applicability Ranks'!Z30*AP$10)/((AVERAGE($AL$10:$AV$10))*3))*($AL$7/11)</f>
        <v>1.0695187165775402</v>
      </c>
      <c r="AQ30" s="632">
        <f>(('4. Applicability Ranks'!AA30*AQ$10)/((AVERAGE($AL$10:$AV$10))*3))*($AL$7/11)</f>
        <v>1.6042780748663104</v>
      </c>
      <c r="AR30" s="632">
        <f>(('4. Applicability Ranks'!AB30*AR$10)/((AVERAGE($AL$10:$AV$10))*3))*($AL$7/11)</f>
        <v>0.26737967914438504</v>
      </c>
      <c r="AS30" s="632">
        <f>(('4. Applicability Ranks'!AC30*AS$10)/((AVERAGE($AL$10:$AV$10))*3))*($AL$7/11)</f>
        <v>0</v>
      </c>
      <c r="AT30" s="632">
        <f>(('4. Applicability Ranks'!AD30*AT$10)/((AVERAGE($AL$10:$AV$10))*3))*($AL$7/11)</f>
        <v>0</v>
      </c>
      <c r="AU30" s="632">
        <f>(('4. Applicability Ranks'!AE30*AU$10)/((AVERAGE($AL$10:$AV$10))*3))*($AL$7/11)</f>
        <v>2.4064171122994655</v>
      </c>
      <c r="AV30" s="632">
        <f>(('4. Applicability Ranks'!AF30*AV$10)/((AVERAGE($AL$10:$AV$10))*3))*($AL$7/11)</f>
        <v>0</v>
      </c>
      <c r="AW30" s="629"/>
      <c r="AX30" s="630">
        <f>(('4. Applicability Ranks'!AH30*AX$10)/(AVERAGE($AX$10:$BC$10)*3))*($AZ$7/6)</f>
        <v>1.4986886474334957</v>
      </c>
      <c r="AY30" s="632">
        <f>(('4. Applicability Ranks'!AI30*AY$10)/(AVERAGE($AX$10:$BC$10)*3))*($AZ$7/6)</f>
        <v>2.4978144123891592</v>
      </c>
      <c r="AZ30" s="632">
        <f>(('4. Applicability Ranks'!AJ30*AZ$10)/(AVERAGE($AX$10:$BC$10)*3))*($AZ$7/6)</f>
        <v>0</v>
      </c>
      <c r="BA30" s="632">
        <f>(('4. Applicability Ranks'!AK30*BA$10)/(AVERAGE($AX$10:$BC$10)*3))*($AZ$7/6)</f>
        <v>0</v>
      </c>
      <c r="BB30" s="632">
        <f>(('4. Applicability Ranks'!AL30*BB$10)/(AVERAGE($AX$10:$BC$10)*3))*($AZ$7/6)</f>
        <v>0</v>
      </c>
      <c r="BC30" s="633">
        <f>(('4. Applicability Ranks'!AM30*BC$10)/(AVERAGE($AX$10:$BC$10)*3))*($AZ$7/6)</f>
        <v>0</v>
      </c>
      <c r="BD30" s="631">
        <f>(('4. Applicability Ranks'!AN30*BD$10)/(AVERAGE($BD$10:$BH$10)*3))*($BH$6/5)</f>
        <v>0.2997377294866992</v>
      </c>
      <c r="BE30" s="634">
        <f>(('4. Applicability Ranks'!AO30*BE$10)/(AVERAGE($BD$10:$BH$10)*3))*($BH$6/5)</f>
        <v>0.8992131884600975</v>
      </c>
      <c r="BF30" s="266">
        <f>(('4. Applicability Ranks'!AP30*BF$10)/(AVERAGE($BD$10:$BH$10)*3))*($BH$6/5)</f>
        <v>0.2997377294866992</v>
      </c>
      <c r="BG30" s="268">
        <f>(('4. Applicability Ranks'!AQ30*BG$10)/(AVERAGE($BD$10:$BH$10)*3))*($BH$6/5)</f>
        <v>0</v>
      </c>
      <c r="BH30" s="635">
        <f>(('4. Applicability Ranks'!AR30*BH$10)/(AVERAGE($BD$10:$BH$10)*3))*($BH$6/5)</f>
        <v>0</v>
      </c>
      <c r="BI30" s="631">
        <f>(('4. Applicability Ranks'!AS30*BI$10)/(AVERAGE($BI$10:$BK$10)*3))*($BK$7/3)</f>
        <v>0.999125764955664</v>
      </c>
      <c r="BJ30" s="632">
        <f>(('4. Applicability Ranks'!AT30*BJ$10)/(AVERAGE($BI$10:$BK$10)*3))*($BK$7/3)</f>
        <v>0.999125764955664</v>
      </c>
      <c r="BK30" s="634">
        <f>(('4. Applicability Ranks'!AU30*BK$10)/(AVERAGE($BI$10:$BK$10)*3))*($BK$7/3)</f>
        <v>0.499562882477832</v>
      </c>
      <c r="BL30" s="13"/>
    </row>
    <row r="31" spans="1:64" s="1" customFormat="1" ht="69.75" customHeight="1">
      <c r="A31" s="406">
        <f>'3. Characterization'!A31</f>
        <v>21</v>
      </c>
      <c r="B31" s="78" t="str">
        <f>'3. Characterization'!B31</f>
        <v>Access Control
</v>
      </c>
      <c r="C31" s="343" t="str">
        <f>'3. Characterization'!C31</f>
        <v>Credentials</v>
      </c>
      <c r="D31" s="343" t="str">
        <f>'3. Characterization'!D31</f>
        <v>Smart Card</v>
      </c>
      <c r="E31" s="343" t="str">
        <f>'3. Characterization'!F31</f>
        <v>Access to areas and/or data, can restrict data access to read-only. With or without a photo that may be electronically transferred when created with Dye Diffusion Thermal Transfer.  May be Integrated Circuit Memory Cards, Integrated Circuit Processor Cards, or Optical Memory Cards (addressed as GSM #22).</v>
      </c>
      <c r="F31" s="13"/>
      <c r="G31" s="266">
        <f t="shared" si="0"/>
        <v>11.204481792717086</v>
      </c>
      <c r="H31" s="267">
        <f t="shared" si="1"/>
        <v>1.7825311942959003</v>
      </c>
      <c r="I31" s="267">
        <f t="shared" si="2"/>
        <v>4.481792717086835</v>
      </c>
      <c r="J31" s="268">
        <f t="shared" si="3"/>
        <v>8.823529411764707</v>
      </c>
      <c r="K31" s="268">
        <f t="shared" si="5"/>
        <v>7.993006119645311</v>
      </c>
      <c r="L31" s="268">
        <f t="shared" si="6"/>
        <v>3.996503059822655</v>
      </c>
      <c r="M31" s="268">
        <f t="shared" si="7"/>
        <v>1.498688647433496</v>
      </c>
      <c r="N31" s="269">
        <f t="shared" si="8"/>
        <v>2.49781441238916</v>
      </c>
      <c r="O31" s="197">
        <f t="shared" si="4"/>
        <v>34.28534123550984</v>
      </c>
      <c r="Q31" s="461">
        <f>'3. Characterization'!A31</f>
        <v>21</v>
      </c>
      <c r="R31" s="482" t="str">
        <f>'3. Characterization'!B31</f>
        <v>Access Control
</v>
      </c>
      <c r="S31" s="483" t="str">
        <f>'3. Characterization'!C31</f>
        <v>Credentials</v>
      </c>
      <c r="T31" s="483" t="str">
        <f>'3. Characterization'!D31</f>
        <v>Smart Card</v>
      </c>
      <c r="U31" s="478"/>
      <c r="V31" s="630">
        <f>(('4. Applicability Ranks'!F31*V$10)/((AVERAGE($V$10:$Y$10))*3))*($V$7/4)</f>
        <v>5.602240896358543</v>
      </c>
      <c r="W31" s="630">
        <f>(('4. Applicability Ranks'!G31*W$10)/((AVERAGE($V$10:$Y$10))*3))*($V$7/4)</f>
        <v>2.240896358543417</v>
      </c>
      <c r="X31" s="631">
        <f>(('4. Applicability Ranks'!H31*X$10)/((AVERAGE($V$10:$Y$10))*3))*($V$7/4)</f>
        <v>3.3613445378151257</v>
      </c>
      <c r="Y31" s="630">
        <f>(('4. Applicability Ranks'!I31*Y$10)/((AVERAGE($V$10:$Y$10))*3))*($V$7/4)</f>
        <v>0</v>
      </c>
      <c r="Z31" s="629"/>
      <c r="AA31" s="268">
        <f>(('4. Applicability Ranks'!K31*AA$10)/(AVERAGE($AA$10:$AD$10)*3))*($AA$7/4)</f>
        <v>0</v>
      </c>
      <c r="AB31" s="268">
        <f>(('4. Applicability Ranks'!L31*AB$10)/(AVERAGE($AA$10:$AD$10)*3))*($AA$7/4)</f>
        <v>1.7825311942959003</v>
      </c>
      <c r="AC31" s="268">
        <f>(('4. Applicability Ranks'!M31*AC$10)/(AVERAGE($AA$10:$AD$10)*3))*($AA$7/4)</f>
        <v>0</v>
      </c>
      <c r="AD31" s="268">
        <f>(('4. Applicability Ranks'!N31*AD$10)/(AVERAGE($AA$10:$AD$10)*3))*($AA$7/4)</f>
        <v>0</v>
      </c>
      <c r="AE31" s="629"/>
      <c r="AF31" s="630">
        <f>(('4. Applicability Ranks'!P31*AF$10)/(AVERAGE($AF$10:$AJ$10)*3))*($AF$7/5)</f>
        <v>2.100840336134454</v>
      </c>
      <c r="AG31" s="632">
        <f>(('4. Applicability Ranks'!Q31*AG$10)/(AVERAGE($AF$10:$AJ$10)*3))*($AF$7/5)</f>
        <v>1.1204481792717087</v>
      </c>
      <c r="AH31" s="632">
        <f>(('4. Applicability Ranks'!R31*AH$10)/(AVERAGE($AF$10:$AJ$10)*3))*($AF$7/5)</f>
        <v>0</v>
      </c>
      <c r="AI31" s="632">
        <f>(('4. Applicability Ranks'!S31*AI$10)/(AVERAGE($AF$10:$AJ$10)*3))*($AF$7/5)</f>
        <v>0.1400560224089636</v>
      </c>
      <c r="AJ31" s="633">
        <f>(('4. Applicability Ranks'!T31*AJ$10)/(AVERAGE($AF$10:$AJ$10)*3))*($AF$7/5)</f>
        <v>1.1204481792717087</v>
      </c>
      <c r="AK31" s="629"/>
      <c r="AL31" s="631">
        <f>(('4. Applicability Ranks'!V31*AL$10)/((AVERAGE($AL$10:$AV$10))*3))*($AL$7/11)</f>
        <v>0</v>
      </c>
      <c r="AM31" s="632">
        <f>(('4. Applicability Ranks'!W31*AM$10)/((AVERAGE($AL$10:$AV$10))*3))*($AL$7/11)</f>
        <v>0.8021390374331552</v>
      </c>
      <c r="AN31" s="632">
        <f>(('4. Applicability Ranks'!X31*AN$10)/((AVERAGE($AL$10:$AV$10))*3))*($AL$7/11)</f>
        <v>0</v>
      </c>
      <c r="AO31" s="632">
        <f>(('4. Applicability Ranks'!Y31*AO$10)/((AVERAGE($AL$10:$AV$10))*3))*($AL$7/11)</f>
        <v>2.6737967914438507</v>
      </c>
      <c r="AP31" s="632">
        <f>(('4. Applicability Ranks'!Z31*AP$10)/((AVERAGE($AL$10:$AV$10))*3))*($AL$7/11)</f>
        <v>1.0695187165775402</v>
      </c>
      <c r="AQ31" s="632">
        <f>(('4. Applicability Ranks'!AA31*AQ$10)/((AVERAGE($AL$10:$AV$10))*3))*($AL$7/11)</f>
        <v>1.6042780748663104</v>
      </c>
      <c r="AR31" s="632">
        <f>(('4. Applicability Ranks'!AB31*AR$10)/((AVERAGE($AL$10:$AV$10))*3))*($AL$7/11)</f>
        <v>0.26737967914438504</v>
      </c>
      <c r="AS31" s="632">
        <f>(('4. Applicability Ranks'!AC31*AS$10)/((AVERAGE($AL$10:$AV$10))*3))*($AL$7/11)</f>
        <v>0</v>
      </c>
      <c r="AT31" s="632">
        <f>(('4. Applicability Ranks'!AD31*AT$10)/((AVERAGE($AL$10:$AV$10))*3))*($AL$7/11)</f>
        <v>0</v>
      </c>
      <c r="AU31" s="632">
        <f>(('4. Applicability Ranks'!AE31*AU$10)/((AVERAGE($AL$10:$AV$10))*3))*($AL$7/11)</f>
        <v>2.4064171122994655</v>
      </c>
      <c r="AV31" s="632">
        <f>(('4. Applicability Ranks'!AF31*AV$10)/((AVERAGE($AL$10:$AV$10))*3))*($AL$7/11)</f>
        <v>0</v>
      </c>
      <c r="AW31" s="629"/>
      <c r="AX31" s="630">
        <f>(('4. Applicability Ranks'!AH31*AX$10)/(AVERAGE($AX$10:$BC$10)*3))*($AZ$7/6)</f>
        <v>1.4986886474334957</v>
      </c>
      <c r="AY31" s="632">
        <f>(('4. Applicability Ranks'!AI31*AY$10)/(AVERAGE($AX$10:$BC$10)*3))*($AZ$7/6)</f>
        <v>2.4978144123891592</v>
      </c>
      <c r="AZ31" s="632">
        <f>(('4. Applicability Ranks'!AJ31*AZ$10)/(AVERAGE($AX$10:$BC$10)*3))*($AZ$7/6)</f>
        <v>0</v>
      </c>
      <c r="BA31" s="632">
        <f>(('4. Applicability Ranks'!AK31*BA$10)/(AVERAGE($AX$10:$BC$10)*3))*($AZ$7/6)</f>
        <v>0</v>
      </c>
      <c r="BB31" s="632">
        <f>(('4. Applicability Ranks'!AL31*BB$10)/(AVERAGE($AX$10:$BC$10)*3))*($AZ$7/6)</f>
        <v>0</v>
      </c>
      <c r="BC31" s="633">
        <f>(('4. Applicability Ranks'!AM31*BC$10)/(AVERAGE($AX$10:$BC$10)*3))*($AZ$7/6)</f>
        <v>0</v>
      </c>
      <c r="BD31" s="631">
        <f>(('4. Applicability Ranks'!AN31*BD$10)/(AVERAGE($BD$10:$BH$10)*3))*($BH$6/5)</f>
        <v>0.2997377294866992</v>
      </c>
      <c r="BE31" s="634">
        <f>(('4. Applicability Ranks'!AO31*BE$10)/(AVERAGE($BD$10:$BH$10)*3))*($BH$6/5)</f>
        <v>0.8992131884600975</v>
      </c>
      <c r="BF31" s="266">
        <f>(('4. Applicability Ranks'!AP31*BF$10)/(AVERAGE($BD$10:$BH$10)*3))*($BH$6/5)</f>
        <v>0.2997377294866992</v>
      </c>
      <c r="BG31" s="268">
        <f>(('4. Applicability Ranks'!AQ31*BG$10)/(AVERAGE($BD$10:$BH$10)*3))*($BH$6/5)</f>
        <v>0</v>
      </c>
      <c r="BH31" s="635">
        <f>(('4. Applicability Ranks'!AR31*BH$10)/(AVERAGE($BD$10:$BH$10)*3))*($BH$6/5)</f>
        <v>0</v>
      </c>
      <c r="BI31" s="631">
        <f>(('4. Applicability Ranks'!AS31*BI$10)/(AVERAGE($BI$10:$BK$10)*3))*($BK$7/3)</f>
        <v>0.999125764955664</v>
      </c>
      <c r="BJ31" s="632">
        <f>(('4. Applicability Ranks'!AT31*BJ$10)/(AVERAGE($BI$10:$BK$10)*3))*($BK$7/3)</f>
        <v>0.999125764955664</v>
      </c>
      <c r="BK31" s="634">
        <f>(('4. Applicability Ranks'!AU31*BK$10)/(AVERAGE($BI$10:$BK$10)*3))*($BK$7/3)</f>
        <v>0.499562882477832</v>
      </c>
      <c r="BL31" s="13"/>
    </row>
    <row r="32" spans="1:64" s="1" customFormat="1" ht="69.75" customHeight="1">
      <c r="A32" s="406">
        <f>'3. Characterization'!A32</f>
        <v>22</v>
      </c>
      <c r="B32" s="78" t="str">
        <f>'3. Characterization'!B32</f>
        <v>Access Control
</v>
      </c>
      <c r="C32" s="343" t="str">
        <f>'3. Characterization'!C32</f>
        <v>Credentials</v>
      </c>
      <c r="D32" s="343" t="str">
        <f>'3. Characterization'!D32</f>
        <v>Optical Card</v>
      </c>
      <c r="E32" s="343" t="str">
        <f>'3. Characterization'!F32</f>
        <v>May include biometric information (e.g., fingerprint) or photo that may be electronically transferred when created with Dye Diffusion Thermal Transfer.  Varied cryptology levels.</v>
      </c>
      <c r="F32" s="13"/>
      <c r="G32" s="266">
        <f t="shared" si="0"/>
        <v>11.204481792717086</v>
      </c>
      <c r="H32" s="267">
        <f t="shared" si="1"/>
        <v>1.7825311942959003</v>
      </c>
      <c r="I32" s="267">
        <f t="shared" si="2"/>
        <v>4.481792717086835</v>
      </c>
      <c r="J32" s="268">
        <f t="shared" si="3"/>
        <v>8.823529411764707</v>
      </c>
      <c r="K32" s="268">
        <f t="shared" si="5"/>
        <v>7.993006119645311</v>
      </c>
      <c r="L32" s="268">
        <f t="shared" si="6"/>
        <v>3.996503059822655</v>
      </c>
      <c r="M32" s="268">
        <f t="shared" si="7"/>
        <v>1.498688647433496</v>
      </c>
      <c r="N32" s="269">
        <f t="shared" si="8"/>
        <v>2.49781441238916</v>
      </c>
      <c r="O32" s="197">
        <f t="shared" si="4"/>
        <v>34.28534123550984</v>
      </c>
      <c r="Q32" s="461">
        <f>'3. Characterization'!A32</f>
        <v>22</v>
      </c>
      <c r="R32" s="482" t="str">
        <f>'3. Characterization'!B32</f>
        <v>Access Control
</v>
      </c>
      <c r="S32" s="483" t="str">
        <f>'3. Characterization'!C32</f>
        <v>Credentials</v>
      </c>
      <c r="T32" s="483" t="str">
        <f>'3. Characterization'!D32</f>
        <v>Optical Card</v>
      </c>
      <c r="U32" s="478"/>
      <c r="V32" s="630">
        <f>(('4. Applicability Ranks'!F32*V$10)/((AVERAGE($V$10:$Y$10))*3))*($V$7/4)</f>
        <v>5.602240896358543</v>
      </c>
      <c r="W32" s="630">
        <f>(('4. Applicability Ranks'!G32*W$10)/((AVERAGE($V$10:$Y$10))*3))*($V$7/4)</f>
        <v>2.240896358543417</v>
      </c>
      <c r="X32" s="631">
        <f>(('4. Applicability Ranks'!H32*X$10)/((AVERAGE($V$10:$Y$10))*3))*($V$7/4)</f>
        <v>3.3613445378151257</v>
      </c>
      <c r="Y32" s="630">
        <f>(('4. Applicability Ranks'!I32*Y$10)/((AVERAGE($V$10:$Y$10))*3))*($V$7/4)</f>
        <v>0</v>
      </c>
      <c r="Z32" s="629"/>
      <c r="AA32" s="268">
        <f>(('4. Applicability Ranks'!K32*AA$10)/(AVERAGE($AA$10:$AD$10)*3))*($AA$7/4)</f>
        <v>0</v>
      </c>
      <c r="AB32" s="268">
        <f>(('4. Applicability Ranks'!L32*AB$10)/(AVERAGE($AA$10:$AD$10)*3))*($AA$7/4)</f>
        <v>1.7825311942959003</v>
      </c>
      <c r="AC32" s="268">
        <f>(('4. Applicability Ranks'!M32*AC$10)/(AVERAGE($AA$10:$AD$10)*3))*($AA$7/4)</f>
        <v>0</v>
      </c>
      <c r="AD32" s="268">
        <f>(('4. Applicability Ranks'!N32*AD$10)/(AVERAGE($AA$10:$AD$10)*3))*($AA$7/4)</f>
        <v>0</v>
      </c>
      <c r="AE32" s="629"/>
      <c r="AF32" s="630">
        <f>(('4. Applicability Ranks'!P32*AF$10)/(AVERAGE($AF$10:$AJ$10)*3))*($AF$7/5)</f>
        <v>2.100840336134454</v>
      </c>
      <c r="AG32" s="632">
        <f>(('4. Applicability Ranks'!Q32*AG$10)/(AVERAGE($AF$10:$AJ$10)*3))*($AF$7/5)</f>
        <v>1.1204481792717087</v>
      </c>
      <c r="AH32" s="632">
        <f>(('4. Applicability Ranks'!R32*AH$10)/(AVERAGE($AF$10:$AJ$10)*3))*($AF$7/5)</f>
        <v>0</v>
      </c>
      <c r="AI32" s="632">
        <f>(('4. Applicability Ranks'!S32*AI$10)/(AVERAGE($AF$10:$AJ$10)*3))*($AF$7/5)</f>
        <v>0.1400560224089636</v>
      </c>
      <c r="AJ32" s="633">
        <f>(('4. Applicability Ranks'!T32*AJ$10)/(AVERAGE($AF$10:$AJ$10)*3))*($AF$7/5)</f>
        <v>1.1204481792717087</v>
      </c>
      <c r="AK32" s="629"/>
      <c r="AL32" s="631">
        <f>(('4. Applicability Ranks'!V32*AL$10)/((AVERAGE($AL$10:$AV$10))*3))*($AL$7/11)</f>
        <v>0</v>
      </c>
      <c r="AM32" s="632">
        <f>(('4. Applicability Ranks'!W32*AM$10)/((AVERAGE($AL$10:$AV$10))*3))*($AL$7/11)</f>
        <v>0.8021390374331552</v>
      </c>
      <c r="AN32" s="632">
        <f>(('4. Applicability Ranks'!X32*AN$10)/((AVERAGE($AL$10:$AV$10))*3))*($AL$7/11)</f>
        <v>0</v>
      </c>
      <c r="AO32" s="632">
        <f>(('4. Applicability Ranks'!Y32*AO$10)/((AVERAGE($AL$10:$AV$10))*3))*($AL$7/11)</f>
        <v>2.6737967914438507</v>
      </c>
      <c r="AP32" s="632">
        <f>(('4. Applicability Ranks'!Z32*AP$10)/((AVERAGE($AL$10:$AV$10))*3))*($AL$7/11)</f>
        <v>1.0695187165775402</v>
      </c>
      <c r="AQ32" s="632">
        <f>(('4. Applicability Ranks'!AA32*AQ$10)/((AVERAGE($AL$10:$AV$10))*3))*($AL$7/11)</f>
        <v>1.6042780748663104</v>
      </c>
      <c r="AR32" s="632">
        <f>(('4. Applicability Ranks'!AB32*AR$10)/((AVERAGE($AL$10:$AV$10))*3))*($AL$7/11)</f>
        <v>0.26737967914438504</v>
      </c>
      <c r="AS32" s="632">
        <f>(('4. Applicability Ranks'!AC32*AS$10)/((AVERAGE($AL$10:$AV$10))*3))*($AL$7/11)</f>
        <v>0</v>
      </c>
      <c r="AT32" s="632">
        <f>(('4. Applicability Ranks'!AD32*AT$10)/((AVERAGE($AL$10:$AV$10))*3))*($AL$7/11)</f>
        <v>0</v>
      </c>
      <c r="AU32" s="632">
        <f>(('4. Applicability Ranks'!AE32*AU$10)/((AVERAGE($AL$10:$AV$10))*3))*($AL$7/11)</f>
        <v>2.4064171122994655</v>
      </c>
      <c r="AV32" s="632">
        <f>(('4. Applicability Ranks'!AF32*AV$10)/((AVERAGE($AL$10:$AV$10))*3))*($AL$7/11)</f>
        <v>0</v>
      </c>
      <c r="AW32" s="629"/>
      <c r="AX32" s="630">
        <f>(('4. Applicability Ranks'!AH32*AX$10)/(AVERAGE($AX$10:$BC$10)*3))*($AZ$7/6)</f>
        <v>1.4986886474334957</v>
      </c>
      <c r="AY32" s="632">
        <f>(('4. Applicability Ranks'!AI32*AY$10)/(AVERAGE($AX$10:$BC$10)*3))*($AZ$7/6)</f>
        <v>2.4978144123891592</v>
      </c>
      <c r="AZ32" s="632">
        <f>(('4. Applicability Ranks'!AJ32*AZ$10)/(AVERAGE($AX$10:$BC$10)*3))*($AZ$7/6)</f>
        <v>0</v>
      </c>
      <c r="BA32" s="632">
        <f>(('4. Applicability Ranks'!AK32*BA$10)/(AVERAGE($AX$10:$BC$10)*3))*($AZ$7/6)</f>
        <v>0</v>
      </c>
      <c r="BB32" s="632">
        <f>(('4. Applicability Ranks'!AL32*BB$10)/(AVERAGE($AX$10:$BC$10)*3))*($AZ$7/6)</f>
        <v>0</v>
      </c>
      <c r="BC32" s="633">
        <f>(('4. Applicability Ranks'!AM32*BC$10)/(AVERAGE($AX$10:$BC$10)*3))*($AZ$7/6)</f>
        <v>0</v>
      </c>
      <c r="BD32" s="631">
        <f>(('4. Applicability Ranks'!AN32*BD$10)/(AVERAGE($BD$10:$BH$10)*3))*($BH$6/5)</f>
        <v>0.2997377294866992</v>
      </c>
      <c r="BE32" s="634">
        <f>(('4. Applicability Ranks'!AO32*BE$10)/(AVERAGE($BD$10:$BH$10)*3))*($BH$6/5)</f>
        <v>0.8992131884600975</v>
      </c>
      <c r="BF32" s="266">
        <f>(('4. Applicability Ranks'!AP32*BF$10)/(AVERAGE($BD$10:$BH$10)*3))*($BH$6/5)</f>
        <v>0.2997377294866992</v>
      </c>
      <c r="BG32" s="268">
        <f>(('4. Applicability Ranks'!AQ32*BG$10)/(AVERAGE($BD$10:$BH$10)*3))*($BH$6/5)</f>
        <v>0</v>
      </c>
      <c r="BH32" s="635">
        <f>(('4. Applicability Ranks'!AR32*BH$10)/(AVERAGE($BD$10:$BH$10)*3))*($BH$6/5)</f>
        <v>0</v>
      </c>
      <c r="BI32" s="631">
        <f>(('4. Applicability Ranks'!AS32*BI$10)/(AVERAGE($BI$10:$BK$10)*3))*($BK$7/3)</f>
        <v>0.999125764955664</v>
      </c>
      <c r="BJ32" s="632">
        <f>(('4. Applicability Ranks'!AT32*BJ$10)/(AVERAGE($BI$10:$BK$10)*3))*($BK$7/3)</f>
        <v>0.999125764955664</v>
      </c>
      <c r="BK32" s="634">
        <f>(('4. Applicability Ranks'!AU32*BK$10)/(AVERAGE($BI$10:$BK$10)*3))*($BK$7/3)</f>
        <v>0.499562882477832</v>
      </c>
      <c r="BL32" s="13"/>
    </row>
    <row r="33" spans="1:64" s="1" customFormat="1" ht="69.75" customHeight="1">
      <c r="A33" s="406">
        <f>'3. Characterization'!A33</f>
        <v>23</v>
      </c>
      <c r="B33" s="78" t="str">
        <f>'3. Characterization'!B33</f>
        <v>Access Control
</v>
      </c>
      <c r="C33" s="343" t="str">
        <f>'3. Characterization'!C33</f>
        <v>Credentials</v>
      </c>
      <c r="D33" s="343" t="str">
        <f>'3. Characterization'!D33</f>
        <v>Finger print</v>
      </c>
      <c r="E33" s="343" t="str">
        <f>'3. Characterization'!F33</f>
        <v>Finger print identification with optical scanner, capacitative sensor, or ultrasonic scanner.  Data file may be part of an ID card (Smart or optical).</v>
      </c>
      <c r="F33" s="13"/>
      <c r="G33" s="266">
        <f t="shared" si="0"/>
        <v>11.204481792717086</v>
      </c>
      <c r="H33" s="267">
        <f t="shared" si="1"/>
        <v>1.7825311942959003</v>
      </c>
      <c r="I33" s="267">
        <f t="shared" si="2"/>
        <v>4.481792717086835</v>
      </c>
      <c r="J33" s="268">
        <f t="shared" si="3"/>
        <v>8.823529411764707</v>
      </c>
      <c r="K33" s="268">
        <f t="shared" si="5"/>
        <v>7.993006119645311</v>
      </c>
      <c r="L33" s="268">
        <f t="shared" si="6"/>
        <v>3.996503059822655</v>
      </c>
      <c r="M33" s="268">
        <f t="shared" si="7"/>
        <v>1.498688647433496</v>
      </c>
      <c r="N33" s="269">
        <f t="shared" si="8"/>
        <v>2.49781441238916</v>
      </c>
      <c r="O33" s="197">
        <f t="shared" si="4"/>
        <v>34.28534123550984</v>
      </c>
      <c r="Q33" s="461">
        <f>'3. Characterization'!A33</f>
        <v>23</v>
      </c>
      <c r="R33" s="482" t="str">
        <f>'3. Characterization'!B33</f>
        <v>Access Control
</v>
      </c>
      <c r="S33" s="483" t="str">
        <f>'3. Characterization'!C33</f>
        <v>Credentials</v>
      </c>
      <c r="T33" s="483" t="str">
        <f>'3. Characterization'!D33</f>
        <v>Finger print</v>
      </c>
      <c r="U33" s="478"/>
      <c r="V33" s="630">
        <f>(('4. Applicability Ranks'!F33*V$10)/((AVERAGE($V$10:$Y$10))*3))*($V$7/4)</f>
        <v>5.602240896358543</v>
      </c>
      <c r="W33" s="630">
        <f>(('4. Applicability Ranks'!G33*W$10)/((AVERAGE($V$10:$Y$10))*3))*($V$7/4)</f>
        <v>2.240896358543417</v>
      </c>
      <c r="X33" s="631">
        <f>(('4. Applicability Ranks'!H33*X$10)/((AVERAGE($V$10:$Y$10))*3))*($V$7/4)</f>
        <v>3.3613445378151257</v>
      </c>
      <c r="Y33" s="630">
        <f>(('4. Applicability Ranks'!I33*Y$10)/((AVERAGE($V$10:$Y$10))*3))*($V$7/4)</f>
        <v>0</v>
      </c>
      <c r="Z33" s="629"/>
      <c r="AA33" s="268">
        <f>(('4. Applicability Ranks'!K33*AA$10)/(AVERAGE($AA$10:$AD$10)*3))*($AA$7/4)</f>
        <v>0</v>
      </c>
      <c r="AB33" s="268">
        <f>(('4. Applicability Ranks'!L33*AB$10)/(AVERAGE($AA$10:$AD$10)*3))*($AA$7/4)</f>
        <v>1.7825311942959003</v>
      </c>
      <c r="AC33" s="268">
        <f>(('4. Applicability Ranks'!M33*AC$10)/(AVERAGE($AA$10:$AD$10)*3))*($AA$7/4)</f>
        <v>0</v>
      </c>
      <c r="AD33" s="268">
        <f>(('4. Applicability Ranks'!N33*AD$10)/(AVERAGE($AA$10:$AD$10)*3))*($AA$7/4)</f>
        <v>0</v>
      </c>
      <c r="AE33" s="629"/>
      <c r="AF33" s="630">
        <f>(('4. Applicability Ranks'!P33*AF$10)/(AVERAGE($AF$10:$AJ$10)*3))*($AF$7/5)</f>
        <v>2.100840336134454</v>
      </c>
      <c r="AG33" s="632">
        <f>(('4. Applicability Ranks'!Q33*AG$10)/(AVERAGE($AF$10:$AJ$10)*3))*($AF$7/5)</f>
        <v>1.1204481792717087</v>
      </c>
      <c r="AH33" s="632">
        <f>(('4. Applicability Ranks'!R33*AH$10)/(AVERAGE($AF$10:$AJ$10)*3))*($AF$7/5)</f>
        <v>0</v>
      </c>
      <c r="AI33" s="632">
        <f>(('4. Applicability Ranks'!S33*AI$10)/(AVERAGE($AF$10:$AJ$10)*3))*($AF$7/5)</f>
        <v>0.1400560224089636</v>
      </c>
      <c r="AJ33" s="633">
        <f>(('4. Applicability Ranks'!T33*AJ$10)/(AVERAGE($AF$10:$AJ$10)*3))*($AF$7/5)</f>
        <v>1.1204481792717087</v>
      </c>
      <c r="AK33" s="629"/>
      <c r="AL33" s="631">
        <f>(('4. Applicability Ranks'!V33*AL$10)/((AVERAGE($AL$10:$AV$10))*3))*($AL$7/11)</f>
        <v>0</v>
      </c>
      <c r="AM33" s="632">
        <f>(('4. Applicability Ranks'!W33*AM$10)/((AVERAGE($AL$10:$AV$10))*3))*($AL$7/11)</f>
        <v>0.8021390374331552</v>
      </c>
      <c r="AN33" s="632">
        <f>(('4. Applicability Ranks'!X33*AN$10)/((AVERAGE($AL$10:$AV$10))*3))*($AL$7/11)</f>
        <v>0</v>
      </c>
      <c r="AO33" s="632">
        <f>(('4. Applicability Ranks'!Y33*AO$10)/((AVERAGE($AL$10:$AV$10))*3))*($AL$7/11)</f>
        <v>2.6737967914438507</v>
      </c>
      <c r="AP33" s="632">
        <f>(('4. Applicability Ranks'!Z33*AP$10)/((AVERAGE($AL$10:$AV$10))*3))*($AL$7/11)</f>
        <v>1.0695187165775402</v>
      </c>
      <c r="AQ33" s="632">
        <f>(('4. Applicability Ranks'!AA33*AQ$10)/((AVERAGE($AL$10:$AV$10))*3))*($AL$7/11)</f>
        <v>1.6042780748663104</v>
      </c>
      <c r="AR33" s="632">
        <f>(('4. Applicability Ranks'!AB33*AR$10)/((AVERAGE($AL$10:$AV$10))*3))*($AL$7/11)</f>
        <v>0.26737967914438504</v>
      </c>
      <c r="AS33" s="632">
        <f>(('4. Applicability Ranks'!AC33*AS$10)/((AVERAGE($AL$10:$AV$10))*3))*($AL$7/11)</f>
        <v>0</v>
      </c>
      <c r="AT33" s="632">
        <f>(('4. Applicability Ranks'!AD33*AT$10)/((AVERAGE($AL$10:$AV$10))*3))*($AL$7/11)</f>
        <v>0</v>
      </c>
      <c r="AU33" s="632">
        <f>(('4. Applicability Ranks'!AE33*AU$10)/((AVERAGE($AL$10:$AV$10))*3))*($AL$7/11)</f>
        <v>2.4064171122994655</v>
      </c>
      <c r="AV33" s="632">
        <f>(('4. Applicability Ranks'!AF33*AV$10)/((AVERAGE($AL$10:$AV$10))*3))*($AL$7/11)</f>
        <v>0</v>
      </c>
      <c r="AW33" s="629"/>
      <c r="AX33" s="630">
        <f>(('4. Applicability Ranks'!AH33*AX$10)/(AVERAGE($AX$10:$BC$10)*3))*($AZ$7/6)</f>
        <v>1.4986886474334957</v>
      </c>
      <c r="AY33" s="632">
        <f>(('4. Applicability Ranks'!AI33*AY$10)/(AVERAGE($AX$10:$BC$10)*3))*($AZ$7/6)</f>
        <v>2.4978144123891592</v>
      </c>
      <c r="AZ33" s="632">
        <f>(('4. Applicability Ranks'!AJ33*AZ$10)/(AVERAGE($AX$10:$BC$10)*3))*($AZ$7/6)</f>
        <v>0</v>
      </c>
      <c r="BA33" s="632">
        <f>(('4. Applicability Ranks'!AK33*BA$10)/(AVERAGE($AX$10:$BC$10)*3))*($AZ$7/6)</f>
        <v>0</v>
      </c>
      <c r="BB33" s="632">
        <f>(('4. Applicability Ranks'!AL33*BB$10)/(AVERAGE($AX$10:$BC$10)*3))*($AZ$7/6)</f>
        <v>0</v>
      </c>
      <c r="BC33" s="633">
        <f>(('4. Applicability Ranks'!AM33*BC$10)/(AVERAGE($AX$10:$BC$10)*3))*($AZ$7/6)</f>
        <v>0</v>
      </c>
      <c r="BD33" s="631">
        <f>(('4. Applicability Ranks'!AN33*BD$10)/(AVERAGE($BD$10:$BH$10)*3))*($BH$6/5)</f>
        <v>0.2997377294866992</v>
      </c>
      <c r="BE33" s="634">
        <f>(('4. Applicability Ranks'!AO33*BE$10)/(AVERAGE($BD$10:$BH$10)*3))*($BH$6/5)</f>
        <v>0.8992131884600975</v>
      </c>
      <c r="BF33" s="266">
        <f>(('4. Applicability Ranks'!AP33*BF$10)/(AVERAGE($BD$10:$BH$10)*3))*($BH$6/5)</f>
        <v>0.2997377294866992</v>
      </c>
      <c r="BG33" s="268">
        <f>(('4. Applicability Ranks'!AQ33*BG$10)/(AVERAGE($BD$10:$BH$10)*3))*($BH$6/5)</f>
        <v>0</v>
      </c>
      <c r="BH33" s="635">
        <f>(('4. Applicability Ranks'!AR33*BH$10)/(AVERAGE($BD$10:$BH$10)*3))*($BH$6/5)</f>
        <v>0</v>
      </c>
      <c r="BI33" s="631">
        <f>(('4. Applicability Ranks'!AS33*BI$10)/(AVERAGE($BI$10:$BK$10)*3))*($BK$7/3)</f>
        <v>0.999125764955664</v>
      </c>
      <c r="BJ33" s="632">
        <f>(('4. Applicability Ranks'!AT33*BJ$10)/(AVERAGE($BI$10:$BK$10)*3))*($BK$7/3)</f>
        <v>0.999125764955664</v>
      </c>
      <c r="BK33" s="634">
        <f>(('4. Applicability Ranks'!AU33*BK$10)/(AVERAGE($BI$10:$BK$10)*3))*($BK$7/3)</f>
        <v>0.499562882477832</v>
      </c>
      <c r="BL33" s="13"/>
    </row>
    <row r="34" spans="1:64" s="1" customFormat="1" ht="69.75" customHeight="1">
      <c r="A34" s="406">
        <f>'3. Characterization'!A34</f>
        <v>24</v>
      </c>
      <c r="B34" s="78" t="str">
        <f>'3. Characterization'!B34</f>
        <v>Access Control
</v>
      </c>
      <c r="C34" s="343" t="str">
        <f>'3. Characterization'!C34</f>
        <v>Credentials</v>
      </c>
      <c r="D34" s="343" t="str">
        <f>'3. Characterization'!D34</f>
        <v>Iris Scan</v>
      </c>
      <c r="E34" s="343" t="str">
        <f>'3. Characterization'!F34</f>
        <v>Data file may be part of an ID card (Smart or optical).</v>
      </c>
      <c r="F34" s="13"/>
      <c r="G34" s="266">
        <f t="shared" si="0"/>
        <v>11.204481792717086</v>
      </c>
      <c r="H34" s="267">
        <f t="shared" si="1"/>
        <v>1.7825311942959003</v>
      </c>
      <c r="I34" s="267">
        <f t="shared" si="2"/>
        <v>4.481792717086835</v>
      </c>
      <c r="J34" s="268">
        <f t="shared" si="3"/>
        <v>8.823529411764707</v>
      </c>
      <c r="K34" s="268">
        <f t="shared" si="5"/>
        <v>7.993006119645311</v>
      </c>
      <c r="L34" s="268">
        <f t="shared" si="6"/>
        <v>3.996503059822655</v>
      </c>
      <c r="M34" s="268">
        <f t="shared" si="7"/>
        <v>1.498688647433496</v>
      </c>
      <c r="N34" s="269">
        <f t="shared" si="8"/>
        <v>2.49781441238916</v>
      </c>
      <c r="O34" s="197">
        <f t="shared" si="4"/>
        <v>34.28534123550984</v>
      </c>
      <c r="Q34" s="461">
        <f>'3. Characterization'!A34</f>
        <v>24</v>
      </c>
      <c r="R34" s="482" t="str">
        <f>'3. Characterization'!B34</f>
        <v>Access Control
</v>
      </c>
      <c r="S34" s="483" t="str">
        <f>'3. Characterization'!C34</f>
        <v>Credentials</v>
      </c>
      <c r="T34" s="483" t="str">
        <f>'3. Characterization'!D34</f>
        <v>Iris Scan</v>
      </c>
      <c r="U34" s="478"/>
      <c r="V34" s="630">
        <f>(('4. Applicability Ranks'!F34*V$10)/((AVERAGE($V$10:$Y$10))*3))*($V$7/4)</f>
        <v>5.602240896358543</v>
      </c>
      <c r="W34" s="630">
        <f>(('4. Applicability Ranks'!G34*W$10)/((AVERAGE($V$10:$Y$10))*3))*($V$7/4)</f>
        <v>2.240896358543417</v>
      </c>
      <c r="X34" s="631">
        <f>(('4. Applicability Ranks'!H34*X$10)/((AVERAGE($V$10:$Y$10))*3))*($V$7/4)</f>
        <v>3.3613445378151257</v>
      </c>
      <c r="Y34" s="630">
        <f>(('4. Applicability Ranks'!I34*Y$10)/((AVERAGE($V$10:$Y$10))*3))*($V$7/4)</f>
        <v>0</v>
      </c>
      <c r="Z34" s="629"/>
      <c r="AA34" s="268">
        <f>(('4. Applicability Ranks'!K34*AA$10)/(AVERAGE($AA$10:$AD$10)*3))*($AA$7/4)</f>
        <v>0</v>
      </c>
      <c r="AB34" s="268">
        <f>(('4. Applicability Ranks'!L34*AB$10)/(AVERAGE($AA$10:$AD$10)*3))*($AA$7/4)</f>
        <v>1.7825311942959003</v>
      </c>
      <c r="AC34" s="268">
        <f>(('4. Applicability Ranks'!M34*AC$10)/(AVERAGE($AA$10:$AD$10)*3))*($AA$7/4)</f>
        <v>0</v>
      </c>
      <c r="AD34" s="268">
        <f>(('4. Applicability Ranks'!N34*AD$10)/(AVERAGE($AA$10:$AD$10)*3))*($AA$7/4)</f>
        <v>0</v>
      </c>
      <c r="AE34" s="629"/>
      <c r="AF34" s="630">
        <f>(('4. Applicability Ranks'!P34*AF$10)/(AVERAGE($AF$10:$AJ$10)*3))*($AF$7/5)</f>
        <v>2.100840336134454</v>
      </c>
      <c r="AG34" s="632">
        <f>(('4. Applicability Ranks'!Q34*AG$10)/(AVERAGE($AF$10:$AJ$10)*3))*($AF$7/5)</f>
        <v>1.1204481792717087</v>
      </c>
      <c r="AH34" s="632">
        <f>(('4. Applicability Ranks'!R34*AH$10)/(AVERAGE($AF$10:$AJ$10)*3))*($AF$7/5)</f>
        <v>0</v>
      </c>
      <c r="AI34" s="632">
        <f>(('4. Applicability Ranks'!S34*AI$10)/(AVERAGE($AF$10:$AJ$10)*3))*($AF$7/5)</f>
        <v>0.1400560224089636</v>
      </c>
      <c r="AJ34" s="633">
        <f>(('4. Applicability Ranks'!T34*AJ$10)/(AVERAGE($AF$10:$AJ$10)*3))*($AF$7/5)</f>
        <v>1.1204481792717087</v>
      </c>
      <c r="AK34" s="629"/>
      <c r="AL34" s="631">
        <f>(('4. Applicability Ranks'!V34*AL$10)/((AVERAGE($AL$10:$AV$10))*3))*($AL$7/11)</f>
        <v>0</v>
      </c>
      <c r="AM34" s="632">
        <f>(('4. Applicability Ranks'!W34*AM$10)/((AVERAGE($AL$10:$AV$10))*3))*($AL$7/11)</f>
        <v>0.8021390374331552</v>
      </c>
      <c r="AN34" s="632">
        <f>(('4. Applicability Ranks'!X34*AN$10)/((AVERAGE($AL$10:$AV$10))*3))*($AL$7/11)</f>
        <v>0</v>
      </c>
      <c r="AO34" s="632">
        <f>(('4. Applicability Ranks'!Y34*AO$10)/((AVERAGE($AL$10:$AV$10))*3))*($AL$7/11)</f>
        <v>2.6737967914438507</v>
      </c>
      <c r="AP34" s="632">
        <f>(('4. Applicability Ranks'!Z34*AP$10)/((AVERAGE($AL$10:$AV$10))*3))*($AL$7/11)</f>
        <v>1.0695187165775402</v>
      </c>
      <c r="AQ34" s="632">
        <f>(('4. Applicability Ranks'!AA34*AQ$10)/((AVERAGE($AL$10:$AV$10))*3))*($AL$7/11)</f>
        <v>1.6042780748663104</v>
      </c>
      <c r="AR34" s="632">
        <f>(('4. Applicability Ranks'!AB34*AR$10)/((AVERAGE($AL$10:$AV$10))*3))*($AL$7/11)</f>
        <v>0.26737967914438504</v>
      </c>
      <c r="AS34" s="632">
        <f>(('4. Applicability Ranks'!AC34*AS$10)/((AVERAGE($AL$10:$AV$10))*3))*($AL$7/11)</f>
        <v>0</v>
      </c>
      <c r="AT34" s="632">
        <f>(('4. Applicability Ranks'!AD34*AT$10)/((AVERAGE($AL$10:$AV$10))*3))*($AL$7/11)</f>
        <v>0</v>
      </c>
      <c r="AU34" s="632">
        <f>(('4. Applicability Ranks'!AE34*AU$10)/((AVERAGE($AL$10:$AV$10))*3))*($AL$7/11)</f>
        <v>2.4064171122994655</v>
      </c>
      <c r="AV34" s="632">
        <f>(('4. Applicability Ranks'!AF34*AV$10)/((AVERAGE($AL$10:$AV$10))*3))*($AL$7/11)</f>
        <v>0</v>
      </c>
      <c r="AW34" s="629"/>
      <c r="AX34" s="630">
        <f>(('4. Applicability Ranks'!AH34*AX$10)/(AVERAGE($AX$10:$BC$10)*3))*($AZ$7/6)</f>
        <v>1.4986886474334957</v>
      </c>
      <c r="AY34" s="632">
        <f>(('4. Applicability Ranks'!AI34*AY$10)/(AVERAGE($AX$10:$BC$10)*3))*($AZ$7/6)</f>
        <v>2.4978144123891592</v>
      </c>
      <c r="AZ34" s="632">
        <f>(('4. Applicability Ranks'!AJ34*AZ$10)/(AVERAGE($AX$10:$BC$10)*3))*($AZ$7/6)</f>
        <v>0</v>
      </c>
      <c r="BA34" s="632">
        <f>(('4. Applicability Ranks'!AK34*BA$10)/(AVERAGE($AX$10:$BC$10)*3))*($AZ$7/6)</f>
        <v>0</v>
      </c>
      <c r="BB34" s="632">
        <f>(('4. Applicability Ranks'!AL34*BB$10)/(AVERAGE($AX$10:$BC$10)*3))*($AZ$7/6)</f>
        <v>0</v>
      </c>
      <c r="BC34" s="633">
        <f>(('4. Applicability Ranks'!AM34*BC$10)/(AVERAGE($AX$10:$BC$10)*3))*($AZ$7/6)</f>
        <v>0</v>
      </c>
      <c r="BD34" s="631">
        <f>(('4. Applicability Ranks'!AN34*BD$10)/(AVERAGE($BD$10:$BH$10)*3))*($BH$6/5)</f>
        <v>0.2997377294866992</v>
      </c>
      <c r="BE34" s="634">
        <f>(('4. Applicability Ranks'!AO34*BE$10)/(AVERAGE($BD$10:$BH$10)*3))*($BH$6/5)</f>
        <v>0.8992131884600975</v>
      </c>
      <c r="BF34" s="266">
        <f>(('4. Applicability Ranks'!AP34*BF$10)/(AVERAGE($BD$10:$BH$10)*3))*($BH$6/5)</f>
        <v>0.2997377294866992</v>
      </c>
      <c r="BG34" s="268">
        <f>(('4. Applicability Ranks'!AQ34*BG$10)/(AVERAGE($BD$10:$BH$10)*3))*($BH$6/5)</f>
        <v>0</v>
      </c>
      <c r="BH34" s="635">
        <f>(('4. Applicability Ranks'!AR34*BH$10)/(AVERAGE($BD$10:$BH$10)*3))*($BH$6/5)</f>
        <v>0</v>
      </c>
      <c r="BI34" s="631">
        <f>(('4. Applicability Ranks'!AS34*BI$10)/(AVERAGE($BI$10:$BK$10)*3))*($BK$7/3)</f>
        <v>0.999125764955664</v>
      </c>
      <c r="BJ34" s="632">
        <f>(('4. Applicability Ranks'!AT34*BJ$10)/(AVERAGE($BI$10:$BK$10)*3))*($BK$7/3)</f>
        <v>0.999125764955664</v>
      </c>
      <c r="BK34" s="634">
        <f>(('4. Applicability Ranks'!AU34*BK$10)/(AVERAGE($BI$10:$BK$10)*3))*($BK$7/3)</f>
        <v>0.499562882477832</v>
      </c>
      <c r="BL34" s="13"/>
    </row>
    <row r="35" spans="1:64" s="1" customFormat="1" ht="69.75" customHeight="1">
      <c r="A35" s="406">
        <f>'3. Characterization'!A35</f>
        <v>25</v>
      </c>
      <c r="B35" s="78" t="str">
        <f>'3. Characterization'!B35</f>
        <v>Access Control
</v>
      </c>
      <c r="C35" s="343" t="str">
        <f>'3. Characterization'!C35</f>
        <v>Credentials</v>
      </c>
      <c r="D35" s="343" t="str">
        <f>'3. Characterization'!D35</f>
        <v>Retinal Scan</v>
      </c>
      <c r="E35" s="343" t="str">
        <f>'3. Characterization'!F35</f>
        <v>Data file may be part of an ID card (Smart or optical).</v>
      </c>
      <c r="F35" s="13"/>
      <c r="G35" s="266">
        <f t="shared" si="0"/>
        <v>11.204481792717086</v>
      </c>
      <c r="H35" s="267">
        <f t="shared" si="1"/>
        <v>1.7825311942959003</v>
      </c>
      <c r="I35" s="267">
        <f t="shared" si="2"/>
        <v>4.481792717086835</v>
      </c>
      <c r="J35" s="268">
        <f t="shared" si="3"/>
        <v>8.823529411764707</v>
      </c>
      <c r="K35" s="268">
        <f t="shared" si="5"/>
        <v>7.993006119645311</v>
      </c>
      <c r="L35" s="268">
        <f t="shared" si="6"/>
        <v>3.996503059822655</v>
      </c>
      <c r="M35" s="268">
        <f t="shared" si="7"/>
        <v>1.498688647433496</v>
      </c>
      <c r="N35" s="269">
        <f t="shared" si="8"/>
        <v>2.49781441238916</v>
      </c>
      <c r="O35" s="197">
        <f t="shared" si="4"/>
        <v>34.28534123550984</v>
      </c>
      <c r="Q35" s="461">
        <f>'3. Characterization'!A35</f>
        <v>25</v>
      </c>
      <c r="R35" s="482" t="str">
        <f>'3. Characterization'!B35</f>
        <v>Access Control
</v>
      </c>
      <c r="S35" s="483" t="str">
        <f>'3. Characterization'!C35</f>
        <v>Credentials</v>
      </c>
      <c r="T35" s="483" t="str">
        <f>'3. Characterization'!D35</f>
        <v>Retinal Scan</v>
      </c>
      <c r="U35" s="478"/>
      <c r="V35" s="630">
        <f>(('4. Applicability Ranks'!F35*V$10)/((AVERAGE($V$10:$Y$10))*3))*($V$7/4)</f>
        <v>5.602240896358543</v>
      </c>
      <c r="W35" s="630">
        <f>(('4. Applicability Ranks'!G35*W$10)/((AVERAGE($V$10:$Y$10))*3))*($V$7/4)</f>
        <v>2.240896358543417</v>
      </c>
      <c r="X35" s="631">
        <f>(('4. Applicability Ranks'!H35*X$10)/((AVERAGE($V$10:$Y$10))*3))*($V$7/4)</f>
        <v>3.3613445378151257</v>
      </c>
      <c r="Y35" s="630">
        <f>(('4. Applicability Ranks'!I35*Y$10)/((AVERAGE($V$10:$Y$10))*3))*($V$7/4)</f>
        <v>0</v>
      </c>
      <c r="Z35" s="629"/>
      <c r="AA35" s="268">
        <f>(('4. Applicability Ranks'!K35*AA$10)/(AVERAGE($AA$10:$AD$10)*3))*($AA$7/4)</f>
        <v>0</v>
      </c>
      <c r="AB35" s="268">
        <f>(('4. Applicability Ranks'!L35*AB$10)/(AVERAGE($AA$10:$AD$10)*3))*($AA$7/4)</f>
        <v>1.7825311942959003</v>
      </c>
      <c r="AC35" s="268">
        <f>(('4. Applicability Ranks'!M35*AC$10)/(AVERAGE($AA$10:$AD$10)*3))*($AA$7/4)</f>
        <v>0</v>
      </c>
      <c r="AD35" s="268">
        <f>(('4. Applicability Ranks'!N35*AD$10)/(AVERAGE($AA$10:$AD$10)*3))*($AA$7/4)</f>
        <v>0</v>
      </c>
      <c r="AE35" s="629"/>
      <c r="AF35" s="630">
        <f>(('4. Applicability Ranks'!P35*AF$10)/(AVERAGE($AF$10:$AJ$10)*3))*($AF$7/5)</f>
        <v>2.100840336134454</v>
      </c>
      <c r="AG35" s="632">
        <f>(('4. Applicability Ranks'!Q35*AG$10)/(AVERAGE($AF$10:$AJ$10)*3))*($AF$7/5)</f>
        <v>1.1204481792717087</v>
      </c>
      <c r="AH35" s="632">
        <f>(('4. Applicability Ranks'!R35*AH$10)/(AVERAGE($AF$10:$AJ$10)*3))*($AF$7/5)</f>
        <v>0</v>
      </c>
      <c r="AI35" s="632">
        <f>(('4. Applicability Ranks'!S35*AI$10)/(AVERAGE($AF$10:$AJ$10)*3))*($AF$7/5)</f>
        <v>0.1400560224089636</v>
      </c>
      <c r="AJ35" s="633">
        <f>(('4. Applicability Ranks'!T35*AJ$10)/(AVERAGE($AF$10:$AJ$10)*3))*($AF$7/5)</f>
        <v>1.1204481792717087</v>
      </c>
      <c r="AK35" s="629"/>
      <c r="AL35" s="631">
        <f>(('4. Applicability Ranks'!V35*AL$10)/((AVERAGE($AL$10:$AV$10))*3))*($AL$7/11)</f>
        <v>0</v>
      </c>
      <c r="AM35" s="632">
        <f>(('4. Applicability Ranks'!W35*AM$10)/((AVERAGE($AL$10:$AV$10))*3))*($AL$7/11)</f>
        <v>0.8021390374331552</v>
      </c>
      <c r="AN35" s="632">
        <f>(('4. Applicability Ranks'!X35*AN$10)/((AVERAGE($AL$10:$AV$10))*3))*($AL$7/11)</f>
        <v>0</v>
      </c>
      <c r="AO35" s="632">
        <f>(('4. Applicability Ranks'!Y35*AO$10)/((AVERAGE($AL$10:$AV$10))*3))*($AL$7/11)</f>
        <v>2.6737967914438507</v>
      </c>
      <c r="AP35" s="632">
        <f>(('4. Applicability Ranks'!Z35*AP$10)/((AVERAGE($AL$10:$AV$10))*3))*($AL$7/11)</f>
        <v>1.0695187165775402</v>
      </c>
      <c r="AQ35" s="632">
        <f>(('4. Applicability Ranks'!AA35*AQ$10)/((AVERAGE($AL$10:$AV$10))*3))*($AL$7/11)</f>
        <v>1.6042780748663104</v>
      </c>
      <c r="AR35" s="632">
        <f>(('4. Applicability Ranks'!AB35*AR$10)/((AVERAGE($AL$10:$AV$10))*3))*($AL$7/11)</f>
        <v>0.26737967914438504</v>
      </c>
      <c r="AS35" s="632">
        <f>(('4. Applicability Ranks'!AC35*AS$10)/((AVERAGE($AL$10:$AV$10))*3))*($AL$7/11)</f>
        <v>0</v>
      </c>
      <c r="AT35" s="632">
        <f>(('4. Applicability Ranks'!AD35*AT$10)/((AVERAGE($AL$10:$AV$10))*3))*($AL$7/11)</f>
        <v>0</v>
      </c>
      <c r="AU35" s="632">
        <f>(('4. Applicability Ranks'!AE35*AU$10)/((AVERAGE($AL$10:$AV$10))*3))*($AL$7/11)</f>
        <v>2.4064171122994655</v>
      </c>
      <c r="AV35" s="632">
        <f>(('4. Applicability Ranks'!AF35*AV$10)/((AVERAGE($AL$10:$AV$10))*3))*($AL$7/11)</f>
        <v>0</v>
      </c>
      <c r="AW35" s="629"/>
      <c r="AX35" s="630">
        <f>(('4. Applicability Ranks'!AH35*AX$10)/(AVERAGE($AX$10:$BC$10)*3))*($AZ$7/6)</f>
        <v>1.4986886474334957</v>
      </c>
      <c r="AY35" s="632">
        <f>(('4. Applicability Ranks'!AI35*AY$10)/(AVERAGE($AX$10:$BC$10)*3))*($AZ$7/6)</f>
        <v>2.4978144123891592</v>
      </c>
      <c r="AZ35" s="632">
        <f>(('4. Applicability Ranks'!AJ35*AZ$10)/(AVERAGE($AX$10:$BC$10)*3))*($AZ$7/6)</f>
        <v>0</v>
      </c>
      <c r="BA35" s="632">
        <f>(('4. Applicability Ranks'!AK35*BA$10)/(AVERAGE($AX$10:$BC$10)*3))*($AZ$7/6)</f>
        <v>0</v>
      </c>
      <c r="BB35" s="632">
        <f>(('4. Applicability Ranks'!AL35*BB$10)/(AVERAGE($AX$10:$BC$10)*3))*($AZ$7/6)</f>
        <v>0</v>
      </c>
      <c r="BC35" s="633">
        <f>(('4. Applicability Ranks'!AM35*BC$10)/(AVERAGE($AX$10:$BC$10)*3))*($AZ$7/6)</f>
        <v>0</v>
      </c>
      <c r="BD35" s="631">
        <f>(('4. Applicability Ranks'!AN35*BD$10)/(AVERAGE($BD$10:$BH$10)*3))*($BH$6/5)</f>
        <v>0.2997377294866992</v>
      </c>
      <c r="BE35" s="634">
        <f>(('4. Applicability Ranks'!AO35*BE$10)/(AVERAGE($BD$10:$BH$10)*3))*($BH$6/5)</f>
        <v>0.8992131884600975</v>
      </c>
      <c r="BF35" s="266">
        <f>(('4. Applicability Ranks'!AP35*BF$10)/(AVERAGE($BD$10:$BH$10)*3))*($BH$6/5)</f>
        <v>0.2997377294866992</v>
      </c>
      <c r="BG35" s="268">
        <f>(('4. Applicability Ranks'!AQ35*BG$10)/(AVERAGE($BD$10:$BH$10)*3))*($BH$6/5)</f>
        <v>0</v>
      </c>
      <c r="BH35" s="635">
        <f>(('4. Applicability Ranks'!AR35*BH$10)/(AVERAGE($BD$10:$BH$10)*3))*($BH$6/5)</f>
        <v>0</v>
      </c>
      <c r="BI35" s="631">
        <f>(('4. Applicability Ranks'!AS35*BI$10)/(AVERAGE($BI$10:$BK$10)*3))*($BK$7/3)</f>
        <v>0.999125764955664</v>
      </c>
      <c r="BJ35" s="632">
        <f>(('4. Applicability Ranks'!AT35*BJ$10)/(AVERAGE($BI$10:$BK$10)*3))*($BK$7/3)</f>
        <v>0.999125764955664</v>
      </c>
      <c r="BK35" s="634">
        <f>(('4. Applicability Ranks'!AU35*BK$10)/(AVERAGE($BI$10:$BK$10)*3))*($BK$7/3)</f>
        <v>0.499562882477832</v>
      </c>
      <c r="BL35" s="13"/>
    </row>
    <row r="36" spans="1:64" s="1" customFormat="1" ht="69.75" customHeight="1">
      <c r="A36" s="406">
        <f>'3. Characterization'!A36</f>
        <v>26</v>
      </c>
      <c r="B36" s="78" t="str">
        <f>'3. Characterization'!B36</f>
        <v>Access Control
</v>
      </c>
      <c r="C36" s="343" t="str">
        <f>'3. Characterization'!C36</f>
        <v>Credentials</v>
      </c>
      <c r="D36" s="343" t="str">
        <f>'3. Characterization'!D36</f>
        <v>Hand Geometry</v>
      </c>
      <c r="E36" s="343" t="str">
        <f>'3. Characterization'!F36</f>
        <v>Data file may be part of an ID card (Smart or optical).</v>
      </c>
      <c r="F36" s="13"/>
      <c r="G36" s="266">
        <f t="shared" si="0"/>
        <v>11.204481792717086</v>
      </c>
      <c r="H36" s="267">
        <f t="shared" si="1"/>
        <v>1.7825311942959003</v>
      </c>
      <c r="I36" s="267">
        <f t="shared" si="2"/>
        <v>4.481792717086835</v>
      </c>
      <c r="J36" s="268">
        <f t="shared" si="3"/>
        <v>8.823529411764707</v>
      </c>
      <c r="K36" s="268">
        <f t="shared" si="5"/>
        <v>7.993006119645311</v>
      </c>
      <c r="L36" s="268">
        <f t="shared" si="6"/>
        <v>3.996503059822655</v>
      </c>
      <c r="M36" s="268">
        <f t="shared" si="7"/>
        <v>1.498688647433496</v>
      </c>
      <c r="N36" s="269">
        <f t="shared" si="8"/>
        <v>2.49781441238916</v>
      </c>
      <c r="O36" s="197">
        <f t="shared" si="4"/>
        <v>34.28534123550984</v>
      </c>
      <c r="Q36" s="461">
        <f>'3. Characterization'!A36</f>
        <v>26</v>
      </c>
      <c r="R36" s="482" t="str">
        <f>'3. Characterization'!B36</f>
        <v>Access Control
</v>
      </c>
      <c r="S36" s="483" t="str">
        <f>'3. Characterization'!C36</f>
        <v>Credentials</v>
      </c>
      <c r="T36" s="483" t="str">
        <f>'3. Characterization'!D36</f>
        <v>Hand Geometry</v>
      </c>
      <c r="U36" s="478"/>
      <c r="V36" s="630">
        <f>(('4. Applicability Ranks'!F36*V$10)/((AVERAGE($V$10:$Y$10))*3))*($V$7/4)</f>
        <v>5.602240896358543</v>
      </c>
      <c r="W36" s="630">
        <f>(('4. Applicability Ranks'!G36*W$10)/((AVERAGE($V$10:$Y$10))*3))*($V$7/4)</f>
        <v>2.240896358543417</v>
      </c>
      <c r="X36" s="631">
        <f>(('4. Applicability Ranks'!H36*X$10)/((AVERAGE($V$10:$Y$10))*3))*($V$7/4)</f>
        <v>3.3613445378151257</v>
      </c>
      <c r="Y36" s="630">
        <f>(('4. Applicability Ranks'!I36*Y$10)/((AVERAGE($V$10:$Y$10))*3))*($V$7/4)</f>
        <v>0</v>
      </c>
      <c r="Z36" s="629"/>
      <c r="AA36" s="268">
        <f>(('4. Applicability Ranks'!K36*AA$10)/(AVERAGE($AA$10:$AD$10)*3))*($AA$7/4)</f>
        <v>0</v>
      </c>
      <c r="AB36" s="268">
        <f>(('4. Applicability Ranks'!L36*AB$10)/(AVERAGE($AA$10:$AD$10)*3))*($AA$7/4)</f>
        <v>1.7825311942959003</v>
      </c>
      <c r="AC36" s="268">
        <f>(('4. Applicability Ranks'!M36*AC$10)/(AVERAGE($AA$10:$AD$10)*3))*($AA$7/4)</f>
        <v>0</v>
      </c>
      <c r="AD36" s="268">
        <f>(('4. Applicability Ranks'!N36*AD$10)/(AVERAGE($AA$10:$AD$10)*3))*($AA$7/4)</f>
        <v>0</v>
      </c>
      <c r="AE36" s="629"/>
      <c r="AF36" s="630">
        <f>(('4. Applicability Ranks'!P36*AF$10)/(AVERAGE($AF$10:$AJ$10)*3))*($AF$7/5)</f>
        <v>2.100840336134454</v>
      </c>
      <c r="AG36" s="632">
        <f>(('4. Applicability Ranks'!Q36*AG$10)/(AVERAGE($AF$10:$AJ$10)*3))*($AF$7/5)</f>
        <v>1.1204481792717087</v>
      </c>
      <c r="AH36" s="632">
        <f>(('4. Applicability Ranks'!R36*AH$10)/(AVERAGE($AF$10:$AJ$10)*3))*($AF$7/5)</f>
        <v>0</v>
      </c>
      <c r="AI36" s="632">
        <f>(('4. Applicability Ranks'!S36*AI$10)/(AVERAGE($AF$10:$AJ$10)*3))*($AF$7/5)</f>
        <v>0.1400560224089636</v>
      </c>
      <c r="AJ36" s="633">
        <f>(('4. Applicability Ranks'!T36*AJ$10)/(AVERAGE($AF$10:$AJ$10)*3))*($AF$7/5)</f>
        <v>1.1204481792717087</v>
      </c>
      <c r="AK36" s="629"/>
      <c r="AL36" s="631">
        <f>(('4. Applicability Ranks'!V36*AL$10)/((AVERAGE($AL$10:$AV$10))*3))*($AL$7/11)</f>
        <v>0</v>
      </c>
      <c r="AM36" s="632">
        <f>(('4. Applicability Ranks'!W36*AM$10)/((AVERAGE($AL$10:$AV$10))*3))*($AL$7/11)</f>
        <v>0.8021390374331552</v>
      </c>
      <c r="AN36" s="632">
        <f>(('4. Applicability Ranks'!X36*AN$10)/((AVERAGE($AL$10:$AV$10))*3))*($AL$7/11)</f>
        <v>0</v>
      </c>
      <c r="AO36" s="632">
        <f>(('4. Applicability Ranks'!Y36*AO$10)/((AVERAGE($AL$10:$AV$10))*3))*($AL$7/11)</f>
        <v>2.6737967914438507</v>
      </c>
      <c r="AP36" s="632">
        <f>(('4. Applicability Ranks'!Z36*AP$10)/((AVERAGE($AL$10:$AV$10))*3))*($AL$7/11)</f>
        <v>1.0695187165775402</v>
      </c>
      <c r="AQ36" s="632">
        <f>(('4. Applicability Ranks'!AA36*AQ$10)/((AVERAGE($AL$10:$AV$10))*3))*($AL$7/11)</f>
        <v>1.6042780748663104</v>
      </c>
      <c r="AR36" s="632">
        <f>(('4. Applicability Ranks'!AB36*AR$10)/((AVERAGE($AL$10:$AV$10))*3))*($AL$7/11)</f>
        <v>0.26737967914438504</v>
      </c>
      <c r="AS36" s="632">
        <f>(('4. Applicability Ranks'!AC36*AS$10)/((AVERAGE($AL$10:$AV$10))*3))*($AL$7/11)</f>
        <v>0</v>
      </c>
      <c r="AT36" s="632">
        <f>(('4. Applicability Ranks'!AD36*AT$10)/((AVERAGE($AL$10:$AV$10))*3))*($AL$7/11)</f>
        <v>0</v>
      </c>
      <c r="AU36" s="632">
        <f>(('4. Applicability Ranks'!AE36*AU$10)/((AVERAGE($AL$10:$AV$10))*3))*($AL$7/11)</f>
        <v>2.4064171122994655</v>
      </c>
      <c r="AV36" s="632">
        <f>(('4. Applicability Ranks'!AF36*AV$10)/((AVERAGE($AL$10:$AV$10))*3))*($AL$7/11)</f>
        <v>0</v>
      </c>
      <c r="AW36" s="629"/>
      <c r="AX36" s="630">
        <f>(('4. Applicability Ranks'!AH36*AX$10)/(AVERAGE($AX$10:$BC$10)*3))*($AZ$7/6)</f>
        <v>1.4986886474334957</v>
      </c>
      <c r="AY36" s="632">
        <f>(('4. Applicability Ranks'!AI36*AY$10)/(AVERAGE($AX$10:$BC$10)*3))*($AZ$7/6)</f>
        <v>2.4978144123891592</v>
      </c>
      <c r="AZ36" s="632">
        <f>(('4. Applicability Ranks'!AJ36*AZ$10)/(AVERAGE($AX$10:$BC$10)*3))*($AZ$7/6)</f>
        <v>0</v>
      </c>
      <c r="BA36" s="632">
        <f>(('4. Applicability Ranks'!AK36*BA$10)/(AVERAGE($AX$10:$BC$10)*3))*($AZ$7/6)</f>
        <v>0</v>
      </c>
      <c r="BB36" s="632">
        <f>(('4. Applicability Ranks'!AL36*BB$10)/(AVERAGE($AX$10:$BC$10)*3))*($AZ$7/6)</f>
        <v>0</v>
      </c>
      <c r="BC36" s="633">
        <f>(('4. Applicability Ranks'!AM36*BC$10)/(AVERAGE($AX$10:$BC$10)*3))*($AZ$7/6)</f>
        <v>0</v>
      </c>
      <c r="BD36" s="631">
        <f>(('4. Applicability Ranks'!AN36*BD$10)/(AVERAGE($BD$10:$BH$10)*3))*($BH$6/5)</f>
        <v>0.2997377294866992</v>
      </c>
      <c r="BE36" s="634">
        <f>(('4. Applicability Ranks'!AO36*BE$10)/(AVERAGE($BD$10:$BH$10)*3))*($BH$6/5)</f>
        <v>0.8992131884600975</v>
      </c>
      <c r="BF36" s="266">
        <f>(('4. Applicability Ranks'!AP36*BF$10)/(AVERAGE($BD$10:$BH$10)*3))*($BH$6/5)</f>
        <v>0.2997377294866992</v>
      </c>
      <c r="BG36" s="268">
        <f>(('4. Applicability Ranks'!AQ36*BG$10)/(AVERAGE($BD$10:$BH$10)*3))*($BH$6/5)</f>
        <v>0</v>
      </c>
      <c r="BH36" s="635">
        <f>(('4. Applicability Ranks'!AR36*BH$10)/(AVERAGE($BD$10:$BH$10)*3))*($BH$6/5)</f>
        <v>0</v>
      </c>
      <c r="BI36" s="631">
        <f>(('4. Applicability Ranks'!AS36*BI$10)/(AVERAGE($BI$10:$BK$10)*3))*($BK$7/3)</f>
        <v>0.999125764955664</v>
      </c>
      <c r="BJ36" s="632">
        <f>(('4. Applicability Ranks'!AT36*BJ$10)/(AVERAGE($BI$10:$BK$10)*3))*($BK$7/3)</f>
        <v>0.999125764955664</v>
      </c>
      <c r="BK36" s="634">
        <f>(('4. Applicability Ranks'!AU36*BK$10)/(AVERAGE($BI$10:$BK$10)*3))*($BK$7/3)</f>
        <v>0.499562882477832</v>
      </c>
      <c r="BL36" s="13"/>
    </row>
    <row r="37" spans="1:64" s="1" customFormat="1" ht="69.75" customHeight="1">
      <c r="A37" s="406">
        <f>'3. Characterization'!A37</f>
        <v>27</v>
      </c>
      <c r="B37" s="78" t="str">
        <f>'3. Characterization'!B37</f>
        <v>Access Control
</v>
      </c>
      <c r="C37" s="343" t="str">
        <f>'3. Characterization'!C37</f>
        <v>Credentials</v>
      </c>
      <c r="D37" s="343" t="str">
        <f>'3. Characterization'!D37</f>
        <v>Face Scan</v>
      </c>
      <c r="E37" s="343" t="str">
        <f>'3. Characterization'!F37</f>
        <v>Data file may be part of an ID card (Smart or optical).</v>
      </c>
      <c r="F37" s="13"/>
      <c r="G37" s="266">
        <f t="shared" si="0"/>
        <v>11.204481792717086</v>
      </c>
      <c r="H37" s="267">
        <f t="shared" si="1"/>
        <v>1.7825311942959003</v>
      </c>
      <c r="I37" s="267">
        <f t="shared" si="2"/>
        <v>4.481792717086835</v>
      </c>
      <c r="J37" s="268">
        <f t="shared" si="3"/>
        <v>8.823529411764707</v>
      </c>
      <c r="K37" s="268">
        <f t="shared" si="5"/>
        <v>7.993006119645311</v>
      </c>
      <c r="L37" s="268">
        <f t="shared" si="6"/>
        <v>3.996503059822655</v>
      </c>
      <c r="M37" s="268">
        <f t="shared" si="7"/>
        <v>1.498688647433496</v>
      </c>
      <c r="N37" s="269">
        <f t="shared" si="8"/>
        <v>2.49781441238916</v>
      </c>
      <c r="O37" s="197">
        <f t="shared" si="4"/>
        <v>34.28534123550984</v>
      </c>
      <c r="Q37" s="461">
        <f>'3. Characterization'!A37</f>
        <v>27</v>
      </c>
      <c r="R37" s="482" t="str">
        <f>'3. Characterization'!B37</f>
        <v>Access Control
</v>
      </c>
      <c r="S37" s="483" t="str">
        <f>'3. Characterization'!C37</f>
        <v>Credentials</v>
      </c>
      <c r="T37" s="483" t="str">
        <f>'3. Characterization'!D37</f>
        <v>Face Scan</v>
      </c>
      <c r="U37" s="478"/>
      <c r="V37" s="630">
        <f>(('4. Applicability Ranks'!F37*V$10)/((AVERAGE($V$10:$Y$10))*3))*($V$7/4)</f>
        <v>5.602240896358543</v>
      </c>
      <c r="W37" s="630">
        <f>(('4. Applicability Ranks'!G37*W$10)/((AVERAGE($V$10:$Y$10))*3))*($V$7/4)</f>
        <v>2.240896358543417</v>
      </c>
      <c r="X37" s="631">
        <f>(('4. Applicability Ranks'!H37*X$10)/((AVERAGE($V$10:$Y$10))*3))*($V$7/4)</f>
        <v>3.3613445378151257</v>
      </c>
      <c r="Y37" s="630">
        <f>(('4. Applicability Ranks'!I37*Y$10)/((AVERAGE($V$10:$Y$10))*3))*($V$7/4)</f>
        <v>0</v>
      </c>
      <c r="Z37" s="629"/>
      <c r="AA37" s="268">
        <f>(('4. Applicability Ranks'!K37*AA$10)/(AVERAGE($AA$10:$AD$10)*3))*($AA$7/4)</f>
        <v>0</v>
      </c>
      <c r="AB37" s="268">
        <f>(('4. Applicability Ranks'!L37*AB$10)/(AVERAGE($AA$10:$AD$10)*3))*($AA$7/4)</f>
        <v>1.7825311942959003</v>
      </c>
      <c r="AC37" s="268">
        <f>(('4. Applicability Ranks'!M37*AC$10)/(AVERAGE($AA$10:$AD$10)*3))*($AA$7/4)</f>
        <v>0</v>
      </c>
      <c r="AD37" s="268">
        <f>(('4. Applicability Ranks'!N37*AD$10)/(AVERAGE($AA$10:$AD$10)*3))*($AA$7/4)</f>
        <v>0</v>
      </c>
      <c r="AE37" s="629"/>
      <c r="AF37" s="630">
        <f>(('4. Applicability Ranks'!P37*AF$10)/(AVERAGE($AF$10:$AJ$10)*3))*($AF$7/5)</f>
        <v>2.100840336134454</v>
      </c>
      <c r="AG37" s="632">
        <f>(('4. Applicability Ranks'!Q37*AG$10)/(AVERAGE($AF$10:$AJ$10)*3))*($AF$7/5)</f>
        <v>1.1204481792717087</v>
      </c>
      <c r="AH37" s="632">
        <f>(('4. Applicability Ranks'!R37*AH$10)/(AVERAGE($AF$10:$AJ$10)*3))*($AF$7/5)</f>
        <v>0</v>
      </c>
      <c r="AI37" s="632">
        <f>(('4. Applicability Ranks'!S37*AI$10)/(AVERAGE($AF$10:$AJ$10)*3))*($AF$7/5)</f>
        <v>0.1400560224089636</v>
      </c>
      <c r="AJ37" s="633">
        <f>(('4. Applicability Ranks'!T37*AJ$10)/(AVERAGE($AF$10:$AJ$10)*3))*($AF$7/5)</f>
        <v>1.1204481792717087</v>
      </c>
      <c r="AK37" s="629"/>
      <c r="AL37" s="631">
        <f>(('4. Applicability Ranks'!V37*AL$10)/((AVERAGE($AL$10:$AV$10))*3))*($AL$7/11)</f>
        <v>0</v>
      </c>
      <c r="AM37" s="632">
        <f>(('4. Applicability Ranks'!W37*AM$10)/((AVERAGE($AL$10:$AV$10))*3))*($AL$7/11)</f>
        <v>0.8021390374331552</v>
      </c>
      <c r="AN37" s="632">
        <f>(('4. Applicability Ranks'!X37*AN$10)/((AVERAGE($AL$10:$AV$10))*3))*($AL$7/11)</f>
        <v>0</v>
      </c>
      <c r="AO37" s="632">
        <f>(('4. Applicability Ranks'!Y37*AO$10)/((AVERAGE($AL$10:$AV$10))*3))*($AL$7/11)</f>
        <v>2.6737967914438507</v>
      </c>
      <c r="AP37" s="632">
        <f>(('4. Applicability Ranks'!Z37*AP$10)/((AVERAGE($AL$10:$AV$10))*3))*($AL$7/11)</f>
        <v>1.0695187165775402</v>
      </c>
      <c r="AQ37" s="632">
        <f>(('4. Applicability Ranks'!AA37*AQ$10)/((AVERAGE($AL$10:$AV$10))*3))*($AL$7/11)</f>
        <v>1.6042780748663104</v>
      </c>
      <c r="AR37" s="632">
        <f>(('4. Applicability Ranks'!AB37*AR$10)/((AVERAGE($AL$10:$AV$10))*3))*($AL$7/11)</f>
        <v>0.26737967914438504</v>
      </c>
      <c r="AS37" s="632">
        <f>(('4. Applicability Ranks'!AC37*AS$10)/((AVERAGE($AL$10:$AV$10))*3))*($AL$7/11)</f>
        <v>0</v>
      </c>
      <c r="AT37" s="632">
        <f>(('4. Applicability Ranks'!AD37*AT$10)/((AVERAGE($AL$10:$AV$10))*3))*($AL$7/11)</f>
        <v>0</v>
      </c>
      <c r="AU37" s="632">
        <f>(('4. Applicability Ranks'!AE37*AU$10)/((AVERAGE($AL$10:$AV$10))*3))*($AL$7/11)</f>
        <v>2.4064171122994655</v>
      </c>
      <c r="AV37" s="632">
        <f>(('4. Applicability Ranks'!AF37*AV$10)/((AVERAGE($AL$10:$AV$10))*3))*($AL$7/11)</f>
        <v>0</v>
      </c>
      <c r="AW37" s="629"/>
      <c r="AX37" s="630">
        <f>(('4. Applicability Ranks'!AH37*AX$10)/(AVERAGE($AX$10:$BC$10)*3))*($AZ$7/6)</f>
        <v>1.4986886474334957</v>
      </c>
      <c r="AY37" s="632">
        <f>(('4. Applicability Ranks'!AI37*AY$10)/(AVERAGE($AX$10:$BC$10)*3))*($AZ$7/6)</f>
        <v>2.4978144123891592</v>
      </c>
      <c r="AZ37" s="632">
        <f>(('4. Applicability Ranks'!AJ37*AZ$10)/(AVERAGE($AX$10:$BC$10)*3))*($AZ$7/6)</f>
        <v>0</v>
      </c>
      <c r="BA37" s="632">
        <f>(('4. Applicability Ranks'!AK37*BA$10)/(AVERAGE($AX$10:$BC$10)*3))*($AZ$7/6)</f>
        <v>0</v>
      </c>
      <c r="BB37" s="632">
        <f>(('4. Applicability Ranks'!AL37*BB$10)/(AVERAGE($AX$10:$BC$10)*3))*($AZ$7/6)</f>
        <v>0</v>
      </c>
      <c r="BC37" s="633">
        <f>(('4. Applicability Ranks'!AM37*BC$10)/(AVERAGE($AX$10:$BC$10)*3))*($AZ$7/6)</f>
        <v>0</v>
      </c>
      <c r="BD37" s="631">
        <f>(('4. Applicability Ranks'!AN37*BD$10)/(AVERAGE($BD$10:$BH$10)*3))*($BH$6/5)</f>
        <v>0.2997377294866992</v>
      </c>
      <c r="BE37" s="634">
        <f>(('4. Applicability Ranks'!AO37*BE$10)/(AVERAGE($BD$10:$BH$10)*3))*($BH$6/5)</f>
        <v>0.8992131884600975</v>
      </c>
      <c r="BF37" s="266">
        <f>(('4. Applicability Ranks'!AP37*BF$10)/(AVERAGE($BD$10:$BH$10)*3))*($BH$6/5)</f>
        <v>0.2997377294866992</v>
      </c>
      <c r="BG37" s="268">
        <f>(('4. Applicability Ranks'!AQ37*BG$10)/(AVERAGE($BD$10:$BH$10)*3))*($BH$6/5)</f>
        <v>0</v>
      </c>
      <c r="BH37" s="635">
        <f>(('4. Applicability Ranks'!AR37*BH$10)/(AVERAGE($BD$10:$BH$10)*3))*($BH$6/5)</f>
        <v>0</v>
      </c>
      <c r="BI37" s="631">
        <f>(('4. Applicability Ranks'!AS37*BI$10)/(AVERAGE($BI$10:$BK$10)*3))*($BK$7/3)</f>
        <v>0.999125764955664</v>
      </c>
      <c r="BJ37" s="632">
        <f>(('4. Applicability Ranks'!AT37*BJ$10)/(AVERAGE($BI$10:$BK$10)*3))*($BK$7/3)</f>
        <v>0.999125764955664</v>
      </c>
      <c r="BK37" s="634">
        <f>(('4. Applicability Ranks'!AU37*BK$10)/(AVERAGE($BI$10:$BK$10)*3))*($BK$7/3)</f>
        <v>0.499562882477832</v>
      </c>
      <c r="BL37" s="13"/>
    </row>
    <row r="38" spans="1:64" s="1" customFormat="1" ht="69.75" customHeight="1">
      <c r="A38" s="406">
        <f>'3. Characterization'!A38</f>
        <v>28</v>
      </c>
      <c r="B38" s="78" t="str">
        <f>'3. Characterization'!B38</f>
        <v>Access Control
</v>
      </c>
      <c r="C38" s="343" t="str">
        <f>'3. Characterization'!C38</f>
        <v>Locks</v>
      </c>
      <c r="D38" s="343" t="str">
        <f>'3. Characterization'!D38</f>
        <v>Mechanical lock </v>
      </c>
      <c r="E38" s="343" t="str">
        <f>'3. Characterization'!F38</f>
        <v>Varied designs and security levels of both lock and door.</v>
      </c>
      <c r="F38" s="13"/>
      <c r="G38" s="266">
        <f t="shared" si="0"/>
        <v>11.204481792717086</v>
      </c>
      <c r="H38" s="267">
        <f t="shared" si="1"/>
        <v>1.7825311942959003</v>
      </c>
      <c r="I38" s="267">
        <f t="shared" si="2"/>
        <v>3.9215686274509802</v>
      </c>
      <c r="J38" s="268">
        <f t="shared" si="3"/>
        <v>8.823529411764707</v>
      </c>
      <c r="K38" s="268">
        <f t="shared" si="5"/>
        <v>7.993006119645311</v>
      </c>
      <c r="L38" s="268">
        <f t="shared" si="6"/>
        <v>3.996503059822655</v>
      </c>
      <c r="M38" s="268">
        <f t="shared" si="7"/>
        <v>1.498688647433496</v>
      </c>
      <c r="N38" s="269">
        <f t="shared" si="8"/>
        <v>2.49781441238916</v>
      </c>
      <c r="O38" s="197">
        <f t="shared" si="4"/>
        <v>33.72511714587398</v>
      </c>
      <c r="Q38" s="461">
        <f>'3. Characterization'!A38</f>
        <v>28</v>
      </c>
      <c r="R38" s="482" t="str">
        <f>'3. Characterization'!B38</f>
        <v>Access Control
</v>
      </c>
      <c r="S38" s="483" t="str">
        <f>'3. Characterization'!C38</f>
        <v>Locks</v>
      </c>
      <c r="T38" s="483" t="str">
        <f>'3. Characterization'!D38</f>
        <v>Mechanical lock </v>
      </c>
      <c r="U38" s="478"/>
      <c r="V38" s="630">
        <f>(('4. Applicability Ranks'!F38*V$10)/((AVERAGE($V$10:$Y$10))*3))*($V$7/4)</f>
        <v>5.602240896358543</v>
      </c>
      <c r="W38" s="630">
        <f>(('4. Applicability Ranks'!G38*W$10)/((AVERAGE($V$10:$Y$10))*3))*($V$7/4)</f>
        <v>2.240896358543417</v>
      </c>
      <c r="X38" s="631">
        <f>(('4. Applicability Ranks'!H38*X$10)/((AVERAGE($V$10:$Y$10))*3))*($V$7/4)</f>
        <v>3.3613445378151257</v>
      </c>
      <c r="Y38" s="630">
        <f>(('4. Applicability Ranks'!I38*Y$10)/((AVERAGE($V$10:$Y$10))*3))*($V$7/4)</f>
        <v>0</v>
      </c>
      <c r="Z38" s="629"/>
      <c r="AA38" s="268">
        <f>(('4. Applicability Ranks'!K38*AA$10)/(AVERAGE($AA$10:$AD$10)*3))*($AA$7/4)</f>
        <v>0</v>
      </c>
      <c r="AB38" s="268">
        <f>(('4. Applicability Ranks'!L38*AB$10)/(AVERAGE($AA$10:$AD$10)*3))*($AA$7/4)</f>
        <v>1.7825311942959003</v>
      </c>
      <c r="AC38" s="268">
        <f>(('4. Applicability Ranks'!M38*AC$10)/(AVERAGE($AA$10:$AD$10)*3))*($AA$7/4)</f>
        <v>0</v>
      </c>
      <c r="AD38" s="268">
        <f>(('4. Applicability Ranks'!N38*AD$10)/(AVERAGE($AA$10:$AD$10)*3))*($AA$7/4)</f>
        <v>0</v>
      </c>
      <c r="AE38" s="629"/>
      <c r="AF38" s="630">
        <f>(('4. Applicability Ranks'!P38*AF$10)/(AVERAGE($AF$10:$AJ$10)*3))*($AF$7/5)</f>
        <v>2.100840336134454</v>
      </c>
      <c r="AG38" s="632">
        <f>(('4. Applicability Ranks'!Q38*AG$10)/(AVERAGE($AF$10:$AJ$10)*3))*($AF$7/5)</f>
        <v>1.680672268907563</v>
      </c>
      <c r="AH38" s="632">
        <f>(('4. Applicability Ranks'!R38*AH$10)/(AVERAGE($AF$10:$AJ$10)*3))*($AF$7/5)</f>
        <v>0</v>
      </c>
      <c r="AI38" s="632">
        <f>(('4. Applicability Ranks'!S38*AI$10)/(AVERAGE($AF$10:$AJ$10)*3))*($AF$7/5)</f>
        <v>0.1400560224089636</v>
      </c>
      <c r="AJ38" s="633">
        <f>(('4. Applicability Ranks'!T38*AJ$10)/(AVERAGE($AF$10:$AJ$10)*3))*($AF$7/5)</f>
        <v>0</v>
      </c>
      <c r="AK38" s="629"/>
      <c r="AL38" s="631">
        <f>(('4. Applicability Ranks'!V38*AL$10)/((AVERAGE($AL$10:$AV$10))*3))*($AL$7/11)</f>
        <v>0</v>
      </c>
      <c r="AM38" s="632">
        <f>(('4. Applicability Ranks'!W38*AM$10)/((AVERAGE($AL$10:$AV$10))*3))*($AL$7/11)</f>
        <v>0.8021390374331552</v>
      </c>
      <c r="AN38" s="632">
        <f>(('4. Applicability Ranks'!X38*AN$10)/((AVERAGE($AL$10:$AV$10))*3))*($AL$7/11)</f>
        <v>0</v>
      </c>
      <c r="AO38" s="632">
        <f>(('4. Applicability Ranks'!Y38*AO$10)/((AVERAGE($AL$10:$AV$10))*3))*($AL$7/11)</f>
        <v>2.6737967914438507</v>
      </c>
      <c r="AP38" s="632">
        <f>(('4. Applicability Ranks'!Z38*AP$10)/((AVERAGE($AL$10:$AV$10))*3))*($AL$7/11)</f>
        <v>1.0695187165775402</v>
      </c>
      <c r="AQ38" s="632">
        <f>(('4. Applicability Ranks'!AA38*AQ$10)/((AVERAGE($AL$10:$AV$10))*3))*($AL$7/11)</f>
        <v>1.6042780748663104</v>
      </c>
      <c r="AR38" s="632">
        <f>(('4. Applicability Ranks'!AB38*AR$10)/((AVERAGE($AL$10:$AV$10))*3))*($AL$7/11)</f>
        <v>0.26737967914438504</v>
      </c>
      <c r="AS38" s="632">
        <f>(('4. Applicability Ranks'!AC38*AS$10)/((AVERAGE($AL$10:$AV$10))*3))*($AL$7/11)</f>
        <v>0</v>
      </c>
      <c r="AT38" s="632">
        <f>(('4. Applicability Ranks'!AD38*AT$10)/((AVERAGE($AL$10:$AV$10))*3))*($AL$7/11)</f>
        <v>0</v>
      </c>
      <c r="AU38" s="632">
        <f>(('4. Applicability Ranks'!AE38*AU$10)/((AVERAGE($AL$10:$AV$10))*3))*($AL$7/11)</f>
        <v>2.4064171122994655</v>
      </c>
      <c r="AV38" s="632">
        <f>(('4. Applicability Ranks'!AF38*AV$10)/((AVERAGE($AL$10:$AV$10))*3))*($AL$7/11)</f>
        <v>0</v>
      </c>
      <c r="AW38" s="629"/>
      <c r="AX38" s="630">
        <f>(('4. Applicability Ranks'!AH38*AX$10)/(AVERAGE($AX$10:$BC$10)*3))*($AZ$7/6)</f>
        <v>1.4986886474334957</v>
      </c>
      <c r="AY38" s="632">
        <f>(('4. Applicability Ranks'!AI38*AY$10)/(AVERAGE($AX$10:$BC$10)*3))*($AZ$7/6)</f>
        <v>2.4978144123891592</v>
      </c>
      <c r="AZ38" s="632">
        <f>(('4. Applicability Ranks'!AJ38*AZ$10)/(AVERAGE($AX$10:$BC$10)*3))*($AZ$7/6)</f>
        <v>0</v>
      </c>
      <c r="BA38" s="632">
        <f>(('4. Applicability Ranks'!AK38*BA$10)/(AVERAGE($AX$10:$BC$10)*3))*($AZ$7/6)</f>
        <v>0</v>
      </c>
      <c r="BB38" s="632">
        <f>(('4. Applicability Ranks'!AL38*BB$10)/(AVERAGE($AX$10:$BC$10)*3))*($AZ$7/6)</f>
        <v>0</v>
      </c>
      <c r="BC38" s="633">
        <f>(('4. Applicability Ranks'!AM38*BC$10)/(AVERAGE($AX$10:$BC$10)*3))*($AZ$7/6)</f>
        <v>0</v>
      </c>
      <c r="BD38" s="631">
        <f>(('4. Applicability Ranks'!AN38*BD$10)/(AVERAGE($BD$10:$BH$10)*3))*($BH$6/5)</f>
        <v>0.2997377294866992</v>
      </c>
      <c r="BE38" s="634">
        <f>(('4. Applicability Ranks'!AO38*BE$10)/(AVERAGE($BD$10:$BH$10)*3))*($BH$6/5)</f>
        <v>0.8992131884600975</v>
      </c>
      <c r="BF38" s="266">
        <f>(('4. Applicability Ranks'!AP38*BF$10)/(AVERAGE($BD$10:$BH$10)*3))*($BH$6/5)</f>
        <v>0.2997377294866992</v>
      </c>
      <c r="BG38" s="268">
        <f>(('4. Applicability Ranks'!AQ38*BG$10)/(AVERAGE($BD$10:$BH$10)*3))*($BH$6/5)</f>
        <v>0</v>
      </c>
      <c r="BH38" s="635">
        <f>(('4. Applicability Ranks'!AR38*BH$10)/(AVERAGE($BD$10:$BH$10)*3))*($BH$6/5)</f>
        <v>0</v>
      </c>
      <c r="BI38" s="631">
        <f>(('4. Applicability Ranks'!AS38*BI$10)/(AVERAGE($BI$10:$BK$10)*3))*($BK$7/3)</f>
        <v>0.999125764955664</v>
      </c>
      <c r="BJ38" s="632">
        <f>(('4. Applicability Ranks'!AT38*BJ$10)/(AVERAGE($BI$10:$BK$10)*3))*($BK$7/3)</f>
        <v>0.999125764955664</v>
      </c>
      <c r="BK38" s="634">
        <f>(('4. Applicability Ranks'!AU38*BK$10)/(AVERAGE($BI$10:$BK$10)*3))*($BK$7/3)</f>
        <v>0.499562882477832</v>
      </c>
      <c r="BL38" s="13"/>
    </row>
    <row r="39" spans="1:64" s="1" customFormat="1" ht="69.75" customHeight="1">
      <c r="A39" s="406">
        <f>'3. Characterization'!A39</f>
        <v>29</v>
      </c>
      <c r="B39" s="78" t="str">
        <f>'3. Characterization'!B39</f>
        <v>Access Control
</v>
      </c>
      <c r="C39" s="343" t="str">
        <f>'3. Characterization'!C39</f>
        <v>Locks</v>
      </c>
      <c r="D39" s="343" t="str">
        <f>'3. Characterization'!D39</f>
        <v>Electric Strike Lock</v>
      </c>
      <c r="E39" s="343" t="str">
        <f>'3. Characterization'!F39</f>
        <v>Varied designs and security levels of both lock and door.</v>
      </c>
      <c r="F39" s="13"/>
      <c r="G39" s="266">
        <f t="shared" si="0"/>
        <v>11.204481792717086</v>
      </c>
      <c r="H39" s="267">
        <f t="shared" si="1"/>
        <v>1.7825311942959003</v>
      </c>
      <c r="I39" s="267">
        <f t="shared" si="2"/>
        <v>3.9215686274509802</v>
      </c>
      <c r="J39" s="268">
        <f t="shared" si="3"/>
        <v>8.823529411764707</v>
      </c>
      <c r="K39" s="268">
        <f t="shared" si="5"/>
        <v>7.993006119645311</v>
      </c>
      <c r="L39" s="268">
        <f t="shared" si="6"/>
        <v>3.996503059822655</v>
      </c>
      <c r="M39" s="268">
        <f t="shared" si="7"/>
        <v>1.498688647433496</v>
      </c>
      <c r="N39" s="269">
        <f t="shared" si="8"/>
        <v>2.49781441238916</v>
      </c>
      <c r="O39" s="197">
        <f t="shared" si="4"/>
        <v>33.72511714587398</v>
      </c>
      <c r="Q39" s="461">
        <f>'3. Characterization'!A39</f>
        <v>29</v>
      </c>
      <c r="R39" s="482" t="str">
        <f>'3. Characterization'!B39</f>
        <v>Access Control
</v>
      </c>
      <c r="S39" s="483" t="str">
        <f>'3. Characterization'!C39</f>
        <v>Locks</v>
      </c>
      <c r="T39" s="483" t="str">
        <f>'3. Characterization'!D39</f>
        <v>Electric Strike Lock</v>
      </c>
      <c r="U39" s="478"/>
      <c r="V39" s="630">
        <f>(('4. Applicability Ranks'!F39*V$10)/((AVERAGE($V$10:$Y$10))*3))*($V$7/4)</f>
        <v>5.602240896358543</v>
      </c>
      <c r="W39" s="630">
        <f>(('4. Applicability Ranks'!G39*W$10)/((AVERAGE($V$10:$Y$10))*3))*($V$7/4)</f>
        <v>2.240896358543417</v>
      </c>
      <c r="X39" s="631">
        <f>(('4. Applicability Ranks'!H39*X$10)/((AVERAGE($V$10:$Y$10))*3))*($V$7/4)</f>
        <v>3.3613445378151257</v>
      </c>
      <c r="Y39" s="630">
        <f>(('4. Applicability Ranks'!I39*Y$10)/((AVERAGE($V$10:$Y$10))*3))*($V$7/4)</f>
        <v>0</v>
      </c>
      <c r="Z39" s="629"/>
      <c r="AA39" s="268">
        <f>(('4. Applicability Ranks'!K39*AA$10)/(AVERAGE($AA$10:$AD$10)*3))*($AA$7/4)</f>
        <v>0</v>
      </c>
      <c r="AB39" s="268">
        <f>(('4. Applicability Ranks'!L39*AB$10)/(AVERAGE($AA$10:$AD$10)*3))*($AA$7/4)</f>
        <v>1.7825311942959003</v>
      </c>
      <c r="AC39" s="268">
        <f>(('4. Applicability Ranks'!M39*AC$10)/(AVERAGE($AA$10:$AD$10)*3))*($AA$7/4)</f>
        <v>0</v>
      </c>
      <c r="AD39" s="268">
        <f>(('4. Applicability Ranks'!N39*AD$10)/(AVERAGE($AA$10:$AD$10)*3))*($AA$7/4)</f>
        <v>0</v>
      </c>
      <c r="AE39" s="629"/>
      <c r="AF39" s="630">
        <f>(('4. Applicability Ranks'!P39*AF$10)/(AVERAGE($AF$10:$AJ$10)*3))*($AF$7/5)</f>
        <v>2.100840336134454</v>
      </c>
      <c r="AG39" s="632">
        <f>(('4. Applicability Ranks'!Q39*AG$10)/(AVERAGE($AF$10:$AJ$10)*3))*($AF$7/5)</f>
        <v>1.680672268907563</v>
      </c>
      <c r="AH39" s="632">
        <f>(('4. Applicability Ranks'!R39*AH$10)/(AVERAGE($AF$10:$AJ$10)*3))*($AF$7/5)</f>
        <v>0</v>
      </c>
      <c r="AI39" s="632">
        <f>(('4. Applicability Ranks'!S39*AI$10)/(AVERAGE($AF$10:$AJ$10)*3))*($AF$7/5)</f>
        <v>0.1400560224089636</v>
      </c>
      <c r="AJ39" s="633">
        <f>(('4. Applicability Ranks'!T39*AJ$10)/(AVERAGE($AF$10:$AJ$10)*3))*($AF$7/5)</f>
        <v>0</v>
      </c>
      <c r="AK39" s="629"/>
      <c r="AL39" s="631">
        <f>(('4. Applicability Ranks'!V39*AL$10)/((AVERAGE($AL$10:$AV$10))*3))*($AL$7/11)</f>
        <v>0</v>
      </c>
      <c r="AM39" s="632">
        <f>(('4. Applicability Ranks'!W39*AM$10)/((AVERAGE($AL$10:$AV$10))*3))*($AL$7/11)</f>
        <v>0.8021390374331552</v>
      </c>
      <c r="AN39" s="632">
        <f>(('4. Applicability Ranks'!X39*AN$10)/((AVERAGE($AL$10:$AV$10))*3))*($AL$7/11)</f>
        <v>0</v>
      </c>
      <c r="AO39" s="632">
        <f>(('4. Applicability Ranks'!Y39*AO$10)/((AVERAGE($AL$10:$AV$10))*3))*($AL$7/11)</f>
        <v>2.6737967914438507</v>
      </c>
      <c r="AP39" s="632">
        <f>(('4. Applicability Ranks'!Z39*AP$10)/((AVERAGE($AL$10:$AV$10))*3))*($AL$7/11)</f>
        <v>1.0695187165775402</v>
      </c>
      <c r="AQ39" s="632">
        <f>(('4. Applicability Ranks'!AA39*AQ$10)/((AVERAGE($AL$10:$AV$10))*3))*($AL$7/11)</f>
        <v>1.6042780748663104</v>
      </c>
      <c r="AR39" s="632">
        <f>(('4. Applicability Ranks'!AB39*AR$10)/((AVERAGE($AL$10:$AV$10))*3))*($AL$7/11)</f>
        <v>0.26737967914438504</v>
      </c>
      <c r="AS39" s="632">
        <f>(('4. Applicability Ranks'!AC39*AS$10)/((AVERAGE($AL$10:$AV$10))*3))*($AL$7/11)</f>
        <v>0</v>
      </c>
      <c r="AT39" s="632">
        <f>(('4. Applicability Ranks'!AD39*AT$10)/((AVERAGE($AL$10:$AV$10))*3))*($AL$7/11)</f>
        <v>0</v>
      </c>
      <c r="AU39" s="632">
        <f>(('4. Applicability Ranks'!AE39*AU$10)/((AVERAGE($AL$10:$AV$10))*3))*($AL$7/11)</f>
        <v>2.4064171122994655</v>
      </c>
      <c r="AV39" s="632">
        <f>(('4. Applicability Ranks'!AF39*AV$10)/((AVERAGE($AL$10:$AV$10))*3))*($AL$7/11)</f>
        <v>0</v>
      </c>
      <c r="AW39" s="629"/>
      <c r="AX39" s="630">
        <f>(('4. Applicability Ranks'!AH39*AX$10)/(AVERAGE($AX$10:$BC$10)*3))*($AZ$7/6)</f>
        <v>1.4986886474334957</v>
      </c>
      <c r="AY39" s="632">
        <f>(('4. Applicability Ranks'!AI39*AY$10)/(AVERAGE($AX$10:$BC$10)*3))*($AZ$7/6)</f>
        <v>2.4978144123891592</v>
      </c>
      <c r="AZ39" s="632">
        <f>(('4. Applicability Ranks'!AJ39*AZ$10)/(AVERAGE($AX$10:$BC$10)*3))*($AZ$7/6)</f>
        <v>0</v>
      </c>
      <c r="BA39" s="632">
        <f>(('4. Applicability Ranks'!AK39*BA$10)/(AVERAGE($AX$10:$BC$10)*3))*($AZ$7/6)</f>
        <v>0</v>
      </c>
      <c r="BB39" s="632">
        <f>(('4. Applicability Ranks'!AL39*BB$10)/(AVERAGE($AX$10:$BC$10)*3))*($AZ$7/6)</f>
        <v>0</v>
      </c>
      <c r="BC39" s="633">
        <f>(('4. Applicability Ranks'!AM39*BC$10)/(AVERAGE($AX$10:$BC$10)*3))*($AZ$7/6)</f>
        <v>0</v>
      </c>
      <c r="BD39" s="631">
        <f>(('4. Applicability Ranks'!AN39*BD$10)/(AVERAGE($BD$10:$BH$10)*3))*($BH$6/5)</f>
        <v>0.2997377294866992</v>
      </c>
      <c r="BE39" s="634">
        <f>(('4. Applicability Ranks'!AO39*BE$10)/(AVERAGE($BD$10:$BH$10)*3))*($BH$6/5)</f>
        <v>0.8992131884600975</v>
      </c>
      <c r="BF39" s="266">
        <f>(('4. Applicability Ranks'!AP39*BF$10)/(AVERAGE($BD$10:$BH$10)*3))*($BH$6/5)</f>
        <v>0.2997377294866992</v>
      </c>
      <c r="BG39" s="268">
        <f>(('4. Applicability Ranks'!AQ39*BG$10)/(AVERAGE($BD$10:$BH$10)*3))*($BH$6/5)</f>
        <v>0</v>
      </c>
      <c r="BH39" s="635">
        <f>(('4. Applicability Ranks'!AR39*BH$10)/(AVERAGE($BD$10:$BH$10)*3))*($BH$6/5)</f>
        <v>0</v>
      </c>
      <c r="BI39" s="631">
        <f>(('4. Applicability Ranks'!AS39*BI$10)/(AVERAGE($BI$10:$BK$10)*3))*($BK$7/3)</f>
        <v>0.999125764955664</v>
      </c>
      <c r="BJ39" s="632">
        <f>(('4. Applicability Ranks'!AT39*BJ$10)/(AVERAGE($BI$10:$BK$10)*3))*($BK$7/3)</f>
        <v>0.999125764955664</v>
      </c>
      <c r="BK39" s="634">
        <f>(('4. Applicability Ranks'!AU39*BK$10)/(AVERAGE($BI$10:$BK$10)*3))*($BK$7/3)</f>
        <v>0.499562882477832</v>
      </c>
      <c r="BL39" s="13"/>
    </row>
    <row r="40" spans="1:64" s="1" customFormat="1" ht="69.75" customHeight="1">
      <c r="A40" s="406">
        <f>'3. Characterization'!A40</f>
        <v>30</v>
      </c>
      <c r="B40" s="78" t="str">
        <f>'3. Characterization'!B40</f>
        <v>Access Control
</v>
      </c>
      <c r="C40" s="343" t="str">
        <f>'3. Characterization'!C40</f>
        <v>Locks</v>
      </c>
      <c r="D40" s="343" t="str">
        <f>'3. Characterization'!D40</f>
        <v>Magnetic Lock</v>
      </c>
      <c r="E40" s="343" t="str">
        <f>'3. Characterization'!F40</f>
        <v>Varied design and security levels of both lock and door  -- some lock versions can withstand over 600 lb force.</v>
      </c>
      <c r="F40" s="13"/>
      <c r="G40" s="266">
        <f t="shared" si="0"/>
        <v>11.204481792717086</v>
      </c>
      <c r="H40" s="267">
        <f t="shared" si="1"/>
        <v>1.7825311942959003</v>
      </c>
      <c r="I40" s="267">
        <f t="shared" si="2"/>
        <v>3.9215686274509802</v>
      </c>
      <c r="J40" s="268">
        <f t="shared" si="3"/>
        <v>8.823529411764707</v>
      </c>
      <c r="K40" s="268">
        <f t="shared" si="5"/>
        <v>7.993006119645311</v>
      </c>
      <c r="L40" s="268">
        <f t="shared" si="6"/>
        <v>3.996503059822655</v>
      </c>
      <c r="M40" s="268">
        <f t="shared" si="7"/>
        <v>1.498688647433496</v>
      </c>
      <c r="N40" s="269">
        <f t="shared" si="8"/>
        <v>2.49781441238916</v>
      </c>
      <c r="O40" s="197">
        <f t="shared" si="4"/>
        <v>33.72511714587398</v>
      </c>
      <c r="Q40" s="461">
        <f>'3. Characterization'!A40</f>
        <v>30</v>
      </c>
      <c r="R40" s="482" t="str">
        <f>'3. Characterization'!B40</f>
        <v>Access Control
</v>
      </c>
      <c r="S40" s="483" t="str">
        <f>'3. Characterization'!C40</f>
        <v>Locks</v>
      </c>
      <c r="T40" s="483" t="str">
        <f>'3. Characterization'!D40</f>
        <v>Magnetic Lock</v>
      </c>
      <c r="U40" s="478"/>
      <c r="V40" s="630">
        <f>(('4. Applicability Ranks'!F40*V$10)/((AVERAGE($V$10:$Y$10))*3))*($V$7/4)</f>
        <v>5.602240896358543</v>
      </c>
      <c r="W40" s="630">
        <f>(('4. Applicability Ranks'!G40*W$10)/((AVERAGE($V$10:$Y$10))*3))*($V$7/4)</f>
        <v>2.240896358543417</v>
      </c>
      <c r="X40" s="631">
        <f>(('4. Applicability Ranks'!H40*X$10)/((AVERAGE($V$10:$Y$10))*3))*($V$7/4)</f>
        <v>3.3613445378151257</v>
      </c>
      <c r="Y40" s="630">
        <f>(('4. Applicability Ranks'!I40*Y$10)/((AVERAGE($V$10:$Y$10))*3))*($V$7/4)</f>
        <v>0</v>
      </c>
      <c r="Z40" s="629"/>
      <c r="AA40" s="268">
        <f>(('4. Applicability Ranks'!K40*AA$10)/(AVERAGE($AA$10:$AD$10)*3))*($AA$7/4)</f>
        <v>0</v>
      </c>
      <c r="AB40" s="268">
        <f>(('4. Applicability Ranks'!L40*AB$10)/(AVERAGE($AA$10:$AD$10)*3))*($AA$7/4)</f>
        <v>1.7825311942959003</v>
      </c>
      <c r="AC40" s="268">
        <f>(('4. Applicability Ranks'!M40*AC$10)/(AVERAGE($AA$10:$AD$10)*3))*($AA$7/4)</f>
        <v>0</v>
      </c>
      <c r="AD40" s="268">
        <f>(('4. Applicability Ranks'!N40*AD$10)/(AVERAGE($AA$10:$AD$10)*3))*($AA$7/4)</f>
        <v>0</v>
      </c>
      <c r="AE40" s="629"/>
      <c r="AF40" s="630">
        <f>(('4. Applicability Ranks'!P40*AF$10)/(AVERAGE($AF$10:$AJ$10)*3))*($AF$7/5)</f>
        <v>2.100840336134454</v>
      </c>
      <c r="AG40" s="632">
        <f>(('4. Applicability Ranks'!Q40*AG$10)/(AVERAGE($AF$10:$AJ$10)*3))*($AF$7/5)</f>
        <v>1.680672268907563</v>
      </c>
      <c r="AH40" s="632">
        <f>(('4. Applicability Ranks'!R40*AH$10)/(AVERAGE($AF$10:$AJ$10)*3))*($AF$7/5)</f>
        <v>0</v>
      </c>
      <c r="AI40" s="632">
        <f>(('4. Applicability Ranks'!S40*AI$10)/(AVERAGE($AF$10:$AJ$10)*3))*($AF$7/5)</f>
        <v>0.1400560224089636</v>
      </c>
      <c r="AJ40" s="633">
        <f>(('4. Applicability Ranks'!T40*AJ$10)/(AVERAGE($AF$10:$AJ$10)*3))*($AF$7/5)</f>
        <v>0</v>
      </c>
      <c r="AK40" s="629"/>
      <c r="AL40" s="631">
        <f>(('4. Applicability Ranks'!V40*AL$10)/((AVERAGE($AL$10:$AV$10))*3))*($AL$7/11)</f>
        <v>0</v>
      </c>
      <c r="AM40" s="632">
        <f>(('4. Applicability Ranks'!W40*AM$10)/((AVERAGE($AL$10:$AV$10))*3))*($AL$7/11)</f>
        <v>0.8021390374331552</v>
      </c>
      <c r="AN40" s="632">
        <f>(('4. Applicability Ranks'!X40*AN$10)/((AVERAGE($AL$10:$AV$10))*3))*($AL$7/11)</f>
        <v>0</v>
      </c>
      <c r="AO40" s="632">
        <f>(('4. Applicability Ranks'!Y40*AO$10)/((AVERAGE($AL$10:$AV$10))*3))*($AL$7/11)</f>
        <v>2.6737967914438507</v>
      </c>
      <c r="AP40" s="632">
        <f>(('4. Applicability Ranks'!Z40*AP$10)/((AVERAGE($AL$10:$AV$10))*3))*($AL$7/11)</f>
        <v>1.0695187165775402</v>
      </c>
      <c r="AQ40" s="632">
        <f>(('4. Applicability Ranks'!AA40*AQ$10)/((AVERAGE($AL$10:$AV$10))*3))*($AL$7/11)</f>
        <v>1.6042780748663104</v>
      </c>
      <c r="AR40" s="632">
        <f>(('4. Applicability Ranks'!AB40*AR$10)/((AVERAGE($AL$10:$AV$10))*3))*($AL$7/11)</f>
        <v>0.26737967914438504</v>
      </c>
      <c r="AS40" s="632">
        <f>(('4. Applicability Ranks'!AC40*AS$10)/((AVERAGE($AL$10:$AV$10))*3))*($AL$7/11)</f>
        <v>0</v>
      </c>
      <c r="AT40" s="632">
        <f>(('4. Applicability Ranks'!AD40*AT$10)/((AVERAGE($AL$10:$AV$10))*3))*($AL$7/11)</f>
        <v>0</v>
      </c>
      <c r="AU40" s="632">
        <f>(('4. Applicability Ranks'!AE40*AU$10)/((AVERAGE($AL$10:$AV$10))*3))*($AL$7/11)</f>
        <v>2.4064171122994655</v>
      </c>
      <c r="AV40" s="632">
        <f>(('4. Applicability Ranks'!AF40*AV$10)/((AVERAGE($AL$10:$AV$10))*3))*($AL$7/11)</f>
        <v>0</v>
      </c>
      <c r="AW40" s="629"/>
      <c r="AX40" s="630">
        <f>(('4. Applicability Ranks'!AH40*AX$10)/(AVERAGE($AX$10:$BC$10)*3))*($AZ$7/6)</f>
        <v>1.4986886474334957</v>
      </c>
      <c r="AY40" s="632">
        <f>(('4. Applicability Ranks'!AI40*AY$10)/(AVERAGE($AX$10:$BC$10)*3))*($AZ$7/6)</f>
        <v>2.4978144123891592</v>
      </c>
      <c r="AZ40" s="632">
        <f>(('4. Applicability Ranks'!AJ40*AZ$10)/(AVERAGE($AX$10:$BC$10)*3))*($AZ$7/6)</f>
        <v>0</v>
      </c>
      <c r="BA40" s="632">
        <f>(('4. Applicability Ranks'!AK40*BA$10)/(AVERAGE($AX$10:$BC$10)*3))*($AZ$7/6)</f>
        <v>0</v>
      </c>
      <c r="BB40" s="632">
        <f>(('4. Applicability Ranks'!AL40*BB$10)/(AVERAGE($AX$10:$BC$10)*3))*($AZ$7/6)</f>
        <v>0</v>
      </c>
      <c r="BC40" s="633">
        <f>(('4. Applicability Ranks'!AM40*BC$10)/(AVERAGE($AX$10:$BC$10)*3))*($AZ$7/6)</f>
        <v>0</v>
      </c>
      <c r="BD40" s="631">
        <f>(('4. Applicability Ranks'!AN40*BD$10)/(AVERAGE($BD$10:$BH$10)*3))*($BH$6/5)</f>
        <v>0.2997377294866992</v>
      </c>
      <c r="BE40" s="634">
        <f>(('4. Applicability Ranks'!AO40*BE$10)/(AVERAGE($BD$10:$BH$10)*3))*($BH$6/5)</f>
        <v>0.8992131884600975</v>
      </c>
      <c r="BF40" s="266">
        <f>(('4. Applicability Ranks'!AP40*BF$10)/(AVERAGE($BD$10:$BH$10)*3))*($BH$6/5)</f>
        <v>0.2997377294866992</v>
      </c>
      <c r="BG40" s="268">
        <f>(('4. Applicability Ranks'!AQ40*BG$10)/(AVERAGE($BD$10:$BH$10)*3))*($BH$6/5)</f>
        <v>0</v>
      </c>
      <c r="BH40" s="635">
        <f>(('4. Applicability Ranks'!AR40*BH$10)/(AVERAGE($BD$10:$BH$10)*3))*($BH$6/5)</f>
        <v>0</v>
      </c>
      <c r="BI40" s="631">
        <f>(('4. Applicability Ranks'!AS40*BI$10)/(AVERAGE($BI$10:$BK$10)*3))*($BK$7/3)</f>
        <v>0.999125764955664</v>
      </c>
      <c r="BJ40" s="632">
        <f>(('4. Applicability Ranks'!AT40*BJ$10)/(AVERAGE($BI$10:$BK$10)*3))*($BK$7/3)</f>
        <v>0.999125764955664</v>
      </c>
      <c r="BK40" s="634">
        <f>(('4. Applicability Ranks'!AU40*BK$10)/(AVERAGE($BI$10:$BK$10)*3))*($BK$7/3)</f>
        <v>0.499562882477832</v>
      </c>
      <c r="BL40" s="13"/>
    </row>
    <row r="41" spans="1:64" s="1" customFormat="1" ht="69.75" customHeight="1">
      <c r="A41" s="406">
        <f>'3. Characterization'!A41</f>
        <v>31</v>
      </c>
      <c r="B41" s="78" t="str">
        <f>'3. Characterization'!B41</f>
        <v>Access Control
</v>
      </c>
      <c r="C41" s="343" t="str">
        <f>'3. Characterization'!C41</f>
        <v>System Control</v>
      </c>
      <c r="D41" s="343" t="str">
        <f>'3. Characterization'!D41</f>
        <v>Stand Alone Electronic Access Points</v>
      </c>
      <c r="E41" s="343" t="str">
        <f>'3. Characterization'!F41</f>
        <v>Some require a PC for programming.</v>
      </c>
      <c r="F41" s="13"/>
      <c r="G41" s="266">
        <f t="shared" si="0"/>
        <v>11.204481792717086</v>
      </c>
      <c r="H41" s="267">
        <f t="shared" si="1"/>
        <v>1.7825311942959003</v>
      </c>
      <c r="I41" s="267">
        <f t="shared" si="2"/>
        <v>3.9215686274509802</v>
      </c>
      <c r="J41" s="268">
        <f t="shared" si="3"/>
        <v>8.823529411764707</v>
      </c>
      <c r="K41" s="268">
        <f t="shared" si="5"/>
        <v>7.993006119645311</v>
      </c>
      <c r="L41" s="268">
        <f t="shared" si="6"/>
        <v>3.996503059822655</v>
      </c>
      <c r="M41" s="268">
        <f t="shared" si="7"/>
        <v>1.498688647433496</v>
      </c>
      <c r="N41" s="269">
        <f t="shared" si="8"/>
        <v>2.49781441238916</v>
      </c>
      <c r="O41" s="197">
        <f t="shared" si="4"/>
        <v>33.72511714587398</v>
      </c>
      <c r="Q41" s="461">
        <f>'3. Characterization'!A41</f>
        <v>31</v>
      </c>
      <c r="R41" s="482" t="str">
        <f>'3. Characterization'!B41</f>
        <v>Access Control
</v>
      </c>
      <c r="S41" s="483" t="str">
        <f>'3. Characterization'!C41</f>
        <v>System Control</v>
      </c>
      <c r="T41" s="483" t="str">
        <f>'3. Characterization'!D41</f>
        <v>Stand Alone Electronic Access Points</v>
      </c>
      <c r="U41" s="478"/>
      <c r="V41" s="630">
        <f>(('4. Applicability Ranks'!F41*V$10)/((AVERAGE($V$10:$Y$10))*3))*($V$7/4)</f>
        <v>5.602240896358543</v>
      </c>
      <c r="W41" s="630">
        <f>(('4. Applicability Ranks'!G41*W$10)/((AVERAGE($V$10:$Y$10))*3))*($V$7/4)</f>
        <v>2.240896358543417</v>
      </c>
      <c r="X41" s="631">
        <f>(('4. Applicability Ranks'!H41*X$10)/((AVERAGE($V$10:$Y$10))*3))*($V$7/4)</f>
        <v>3.3613445378151257</v>
      </c>
      <c r="Y41" s="630">
        <f>(('4. Applicability Ranks'!I41*Y$10)/((AVERAGE($V$10:$Y$10))*3))*($V$7/4)</f>
        <v>0</v>
      </c>
      <c r="Z41" s="629"/>
      <c r="AA41" s="268">
        <f>(('4. Applicability Ranks'!K41*AA$10)/(AVERAGE($AA$10:$AD$10)*3))*($AA$7/4)</f>
        <v>0</v>
      </c>
      <c r="AB41" s="268">
        <f>(('4. Applicability Ranks'!L41*AB$10)/(AVERAGE($AA$10:$AD$10)*3))*($AA$7/4)</f>
        <v>1.7825311942959003</v>
      </c>
      <c r="AC41" s="268">
        <f>(('4. Applicability Ranks'!M41*AC$10)/(AVERAGE($AA$10:$AD$10)*3))*($AA$7/4)</f>
        <v>0</v>
      </c>
      <c r="AD41" s="268">
        <f>(('4. Applicability Ranks'!N41*AD$10)/(AVERAGE($AA$10:$AD$10)*3))*($AA$7/4)</f>
        <v>0</v>
      </c>
      <c r="AE41" s="629"/>
      <c r="AF41" s="630">
        <f>(('4. Applicability Ranks'!P41*AF$10)/(AVERAGE($AF$10:$AJ$10)*3))*($AF$7/5)</f>
        <v>2.100840336134454</v>
      </c>
      <c r="AG41" s="632">
        <f>(('4. Applicability Ranks'!Q41*AG$10)/(AVERAGE($AF$10:$AJ$10)*3))*($AF$7/5)</f>
        <v>1.680672268907563</v>
      </c>
      <c r="AH41" s="632">
        <f>(('4. Applicability Ranks'!R41*AH$10)/(AVERAGE($AF$10:$AJ$10)*3))*($AF$7/5)</f>
        <v>0</v>
      </c>
      <c r="AI41" s="632">
        <f>(('4. Applicability Ranks'!S41*AI$10)/(AVERAGE($AF$10:$AJ$10)*3))*($AF$7/5)</f>
        <v>0.1400560224089636</v>
      </c>
      <c r="AJ41" s="633">
        <f>(('4. Applicability Ranks'!T41*AJ$10)/(AVERAGE($AF$10:$AJ$10)*3))*($AF$7/5)</f>
        <v>0</v>
      </c>
      <c r="AK41" s="629"/>
      <c r="AL41" s="631">
        <f>(('4. Applicability Ranks'!V41*AL$10)/((AVERAGE($AL$10:$AV$10))*3))*($AL$7/11)</f>
        <v>0</v>
      </c>
      <c r="AM41" s="632">
        <f>(('4. Applicability Ranks'!W41*AM$10)/((AVERAGE($AL$10:$AV$10))*3))*($AL$7/11)</f>
        <v>0.8021390374331552</v>
      </c>
      <c r="AN41" s="632">
        <f>(('4. Applicability Ranks'!X41*AN$10)/((AVERAGE($AL$10:$AV$10))*3))*($AL$7/11)</f>
        <v>0</v>
      </c>
      <c r="AO41" s="632">
        <f>(('4. Applicability Ranks'!Y41*AO$10)/((AVERAGE($AL$10:$AV$10))*3))*($AL$7/11)</f>
        <v>2.6737967914438507</v>
      </c>
      <c r="AP41" s="632">
        <f>(('4. Applicability Ranks'!Z41*AP$10)/((AVERAGE($AL$10:$AV$10))*3))*($AL$7/11)</f>
        <v>1.0695187165775402</v>
      </c>
      <c r="AQ41" s="632">
        <f>(('4. Applicability Ranks'!AA41*AQ$10)/((AVERAGE($AL$10:$AV$10))*3))*($AL$7/11)</f>
        <v>1.6042780748663104</v>
      </c>
      <c r="AR41" s="632">
        <f>(('4. Applicability Ranks'!AB41*AR$10)/((AVERAGE($AL$10:$AV$10))*3))*($AL$7/11)</f>
        <v>0.26737967914438504</v>
      </c>
      <c r="AS41" s="632">
        <f>(('4. Applicability Ranks'!AC41*AS$10)/((AVERAGE($AL$10:$AV$10))*3))*($AL$7/11)</f>
        <v>0</v>
      </c>
      <c r="AT41" s="632">
        <f>(('4. Applicability Ranks'!AD41*AT$10)/((AVERAGE($AL$10:$AV$10))*3))*($AL$7/11)</f>
        <v>0</v>
      </c>
      <c r="AU41" s="632">
        <f>(('4. Applicability Ranks'!AE41*AU$10)/((AVERAGE($AL$10:$AV$10))*3))*($AL$7/11)</f>
        <v>2.4064171122994655</v>
      </c>
      <c r="AV41" s="632">
        <f>(('4. Applicability Ranks'!AF41*AV$10)/((AVERAGE($AL$10:$AV$10))*3))*($AL$7/11)</f>
        <v>0</v>
      </c>
      <c r="AW41" s="629"/>
      <c r="AX41" s="630">
        <f>(('4. Applicability Ranks'!AH41*AX$10)/(AVERAGE($AX$10:$BC$10)*3))*($AZ$7/6)</f>
        <v>1.4986886474334957</v>
      </c>
      <c r="AY41" s="632">
        <f>(('4. Applicability Ranks'!AI41*AY$10)/(AVERAGE($AX$10:$BC$10)*3))*($AZ$7/6)</f>
        <v>2.4978144123891592</v>
      </c>
      <c r="AZ41" s="632">
        <f>(('4. Applicability Ranks'!AJ41*AZ$10)/(AVERAGE($AX$10:$BC$10)*3))*($AZ$7/6)</f>
        <v>0</v>
      </c>
      <c r="BA41" s="632">
        <f>(('4. Applicability Ranks'!AK41*BA$10)/(AVERAGE($AX$10:$BC$10)*3))*($AZ$7/6)</f>
        <v>0</v>
      </c>
      <c r="BB41" s="632">
        <f>(('4. Applicability Ranks'!AL41*BB$10)/(AVERAGE($AX$10:$BC$10)*3))*($AZ$7/6)</f>
        <v>0</v>
      </c>
      <c r="BC41" s="633">
        <f>(('4. Applicability Ranks'!AM41*BC$10)/(AVERAGE($AX$10:$BC$10)*3))*($AZ$7/6)</f>
        <v>0</v>
      </c>
      <c r="BD41" s="631">
        <f>(('4. Applicability Ranks'!AN41*BD$10)/(AVERAGE($BD$10:$BH$10)*3))*($BH$6/5)</f>
        <v>0.2997377294866992</v>
      </c>
      <c r="BE41" s="634">
        <f>(('4. Applicability Ranks'!AO41*BE$10)/(AVERAGE($BD$10:$BH$10)*3))*($BH$6/5)</f>
        <v>0.8992131884600975</v>
      </c>
      <c r="BF41" s="266">
        <f>(('4. Applicability Ranks'!AP41*BF$10)/(AVERAGE($BD$10:$BH$10)*3))*($BH$6/5)</f>
        <v>0.2997377294866992</v>
      </c>
      <c r="BG41" s="268">
        <f>(('4. Applicability Ranks'!AQ41*BG$10)/(AVERAGE($BD$10:$BH$10)*3))*($BH$6/5)</f>
        <v>0</v>
      </c>
      <c r="BH41" s="635">
        <f>(('4. Applicability Ranks'!AR41*BH$10)/(AVERAGE($BD$10:$BH$10)*3))*($BH$6/5)</f>
        <v>0</v>
      </c>
      <c r="BI41" s="631">
        <f>(('4. Applicability Ranks'!AS41*BI$10)/(AVERAGE($BI$10:$BK$10)*3))*($BK$7/3)</f>
        <v>0.999125764955664</v>
      </c>
      <c r="BJ41" s="632">
        <f>(('4. Applicability Ranks'!AT41*BJ$10)/(AVERAGE($BI$10:$BK$10)*3))*($BK$7/3)</f>
        <v>0.999125764955664</v>
      </c>
      <c r="BK41" s="634">
        <f>(('4. Applicability Ranks'!AU41*BK$10)/(AVERAGE($BI$10:$BK$10)*3))*($BK$7/3)</f>
        <v>0.499562882477832</v>
      </c>
      <c r="BL41" s="13"/>
    </row>
    <row r="42" spans="1:64" s="1" customFormat="1" ht="69.75" customHeight="1">
      <c r="A42" s="406">
        <f>'3. Characterization'!A42</f>
        <v>32</v>
      </c>
      <c r="B42" s="78" t="str">
        <f>'3. Characterization'!B42</f>
        <v>Access Control
</v>
      </c>
      <c r="C42" s="343" t="str">
        <f>'3. Characterization'!C42</f>
        <v>System Control</v>
      </c>
      <c r="D42" s="343" t="str">
        <f>'3. Characterization'!D42</f>
        <v>Network Control of Electronic Access Points</v>
      </c>
      <c r="E42" s="343" t="str">
        <f>'3. Characterization'!F42</f>
        <v>Multiple readers may be connected using hardwire or wireless technology.</v>
      </c>
      <c r="F42" s="13"/>
      <c r="G42" s="266">
        <f t="shared" si="0"/>
        <v>13.445378151260503</v>
      </c>
      <c r="H42" s="267">
        <f t="shared" si="1"/>
        <v>1.7825311942959003</v>
      </c>
      <c r="I42" s="267">
        <f t="shared" si="2"/>
        <v>3.9215686274509802</v>
      </c>
      <c r="J42" s="268">
        <f t="shared" si="3"/>
        <v>8.823529411764707</v>
      </c>
      <c r="K42" s="268">
        <f t="shared" si="5"/>
        <v>7.993006119645311</v>
      </c>
      <c r="L42" s="268">
        <f t="shared" si="6"/>
        <v>3.996503059822655</v>
      </c>
      <c r="M42" s="268">
        <f t="shared" si="7"/>
        <v>1.498688647433496</v>
      </c>
      <c r="N42" s="269">
        <f t="shared" si="8"/>
        <v>2.49781441238916</v>
      </c>
      <c r="O42" s="197">
        <f t="shared" si="4"/>
        <v>35.9660135044174</v>
      </c>
      <c r="Q42" s="461">
        <f>'3. Characterization'!A42</f>
        <v>32</v>
      </c>
      <c r="R42" s="482" t="str">
        <f>'3. Characterization'!B42</f>
        <v>Access Control
</v>
      </c>
      <c r="S42" s="483" t="str">
        <f>'3. Characterization'!C42</f>
        <v>System Control</v>
      </c>
      <c r="T42" s="483" t="str">
        <f>'3. Characterization'!D42</f>
        <v>Network Control of Electronic Access Points</v>
      </c>
      <c r="U42" s="478"/>
      <c r="V42" s="630">
        <f>(('4. Applicability Ranks'!F42*V$10)/((AVERAGE($V$10:$Y$10))*3))*($V$7/4)</f>
        <v>5.602240896358543</v>
      </c>
      <c r="W42" s="630">
        <f>(('4. Applicability Ranks'!G42*W$10)/((AVERAGE($V$10:$Y$10))*3))*($V$7/4)</f>
        <v>4.481792717086834</v>
      </c>
      <c r="X42" s="631">
        <f>(('4. Applicability Ranks'!H42*X$10)/((AVERAGE($V$10:$Y$10))*3))*($V$7/4)</f>
        <v>3.3613445378151257</v>
      </c>
      <c r="Y42" s="630">
        <f>(('4. Applicability Ranks'!I42*Y$10)/((AVERAGE($V$10:$Y$10))*3))*($V$7/4)</f>
        <v>0</v>
      </c>
      <c r="Z42" s="629"/>
      <c r="AA42" s="268">
        <f>(('4. Applicability Ranks'!K42*AA$10)/(AVERAGE($AA$10:$AD$10)*3))*($AA$7/4)</f>
        <v>0</v>
      </c>
      <c r="AB42" s="268">
        <f>(('4. Applicability Ranks'!L42*AB$10)/(AVERAGE($AA$10:$AD$10)*3))*($AA$7/4)</f>
        <v>1.7825311942959003</v>
      </c>
      <c r="AC42" s="268">
        <f>(('4. Applicability Ranks'!M42*AC$10)/(AVERAGE($AA$10:$AD$10)*3))*($AA$7/4)</f>
        <v>0</v>
      </c>
      <c r="AD42" s="268">
        <f>(('4. Applicability Ranks'!N42*AD$10)/(AVERAGE($AA$10:$AD$10)*3))*($AA$7/4)</f>
        <v>0</v>
      </c>
      <c r="AE42" s="629"/>
      <c r="AF42" s="630">
        <f>(('4. Applicability Ranks'!P42*AF$10)/(AVERAGE($AF$10:$AJ$10)*3))*($AF$7/5)</f>
        <v>2.100840336134454</v>
      </c>
      <c r="AG42" s="632">
        <f>(('4. Applicability Ranks'!Q42*AG$10)/(AVERAGE($AF$10:$AJ$10)*3))*($AF$7/5)</f>
        <v>1.680672268907563</v>
      </c>
      <c r="AH42" s="632">
        <f>(('4. Applicability Ranks'!R42*AH$10)/(AVERAGE($AF$10:$AJ$10)*3))*($AF$7/5)</f>
        <v>0</v>
      </c>
      <c r="AI42" s="632">
        <f>(('4. Applicability Ranks'!S42*AI$10)/(AVERAGE($AF$10:$AJ$10)*3))*($AF$7/5)</f>
        <v>0.1400560224089636</v>
      </c>
      <c r="AJ42" s="633">
        <f>(('4. Applicability Ranks'!T42*AJ$10)/(AVERAGE($AF$10:$AJ$10)*3))*($AF$7/5)</f>
        <v>0</v>
      </c>
      <c r="AK42" s="629"/>
      <c r="AL42" s="631">
        <f>(('4. Applicability Ranks'!V42*AL$10)/((AVERAGE($AL$10:$AV$10))*3))*($AL$7/11)</f>
        <v>0</v>
      </c>
      <c r="AM42" s="632">
        <f>(('4. Applicability Ranks'!W42*AM$10)/((AVERAGE($AL$10:$AV$10))*3))*($AL$7/11)</f>
        <v>0.8021390374331552</v>
      </c>
      <c r="AN42" s="632">
        <f>(('4. Applicability Ranks'!X42*AN$10)/((AVERAGE($AL$10:$AV$10))*3))*($AL$7/11)</f>
        <v>0</v>
      </c>
      <c r="AO42" s="632">
        <f>(('4. Applicability Ranks'!Y42*AO$10)/((AVERAGE($AL$10:$AV$10))*3))*($AL$7/11)</f>
        <v>2.6737967914438507</v>
      </c>
      <c r="AP42" s="632">
        <f>(('4. Applicability Ranks'!Z42*AP$10)/((AVERAGE($AL$10:$AV$10))*3))*($AL$7/11)</f>
        <v>1.0695187165775402</v>
      </c>
      <c r="AQ42" s="632">
        <f>(('4. Applicability Ranks'!AA42*AQ$10)/((AVERAGE($AL$10:$AV$10))*3))*($AL$7/11)</f>
        <v>1.6042780748663104</v>
      </c>
      <c r="AR42" s="632">
        <f>(('4. Applicability Ranks'!AB42*AR$10)/((AVERAGE($AL$10:$AV$10))*3))*($AL$7/11)</f>
        <v>0.26737967914438504</v>
      </c>
      <c r="AS42" s="632">
        <f>(('4. Applicability Ranks'!AC42*AS$10)/((AVERAGE($AL$10:$AV$10))*3))*($AL$7/11)</f>
        <v>0</v>
      </c>
      <c r="AT42" s="632">
        <f>(('4. Applicability Ranks'!AD42*AT$10)/((AVERAGE($AL$10:$AV$10))*3))*($AL$7/11)</f>
        <v>0</v>
      </c>
      <c r="AU42" s="632">
        <f>(('4. Applicability Ranks'!AE42*AU$10)/((AVERAGE($AL$10:$AV$10))*3))*($AL$7/11)</f>
        <v>2.4064171122994655</v>
      </c>
      <c r="AV42" s="632">
        <f>(('4. Applicability Ranks'!AF42*AV$10)/((AVERAGE($AL$10:$AV$10))*3))*($AL$7/11)</f>
        <v>0</v>
      </c>
      <c r="AW42" s="629"/>
      <c r="AX42" s="630">
        <f>(('4. Applicability Ranks'!AH42*AX$10)/(AVERAGE($AX$10:$BC$10)*3))*($AZ$7/6)</f>
        <v>1.4986886474334957</v>
      </c>
      <c r="AY42" s="632">
        <f>(('4. Applicability Ranks'!AI42*AY$10)/(AVERAGE($AX$10:$BC$10)*3))*($AZ$7/6)</f>
        <v>2.4978144123891592</v>
      </c>
      <c r="AZ42" s="632">
        <f>(('4. Applicability Ranks'!AJ42*AZ$10)/(AVERAGE($AX$10:$BC$10)*3))*($AZ$7/6)</f>
        <v>0</v>
      </c>
      <c r="BA42" s="632">
        <f>(('4. Applicability Ranks'!AK42*BA$10)/(AVERAGE($AX$10:$BC$10)*3))*($AZ$7/6)</f>
        <v>0</v>
      </c>
      <c r="BB42" s="632">
        <f>(('4. Applicability Ranks'!AL42*BB$10)/(AVERAGE($AX$10:$BC$10)*3))*($AZ$7/6)</f>
        <v>0</v>
      </c>
      <c r="BC42" s="633">
        <f>(('4. Applicability Ranks'!AM42*BC$10)/(AVERAGE($AX$10:$BC$10)*3))*($AZ$7/6)</f>
        <v>0</v>
      </c>
      <c r="BD42" s="631">
        <f>(('4. Applicability Ranks'!AN42*BD$10)/(AVERAGE($BD$10:$BH$10)*3))*($BH$6/5)</f>
        <v>0.2997377294866992</v>
      </c>
      <c r="BE42" s="634">
        <f>(('4. Applicability Ranks'!AO42*BE$10)/(AVERAGE($BD$10:$BH$10)*3))*($BH$6/5)</f>
        <v>0.8992131884600975</v>
      </c>
      <c r="BF42" s="266">
        <f>(('4. Applicability Ranks'!AP42*BF$10)/(AVERAGE($BD$10:$BH$10)*3))*($BH$6/5)</f>
        <v>0.2997377294866992</v>
      </c>
      <c r="BG42" s="268">
        <f>(('4. Applicability Ranks'!AQ42*BG$10)/(AVERAGE($BD$10:$BH$10)*3))*($BH$6/5)</f>
        <v>0</v>
      </c>
      <c r="BH42" s="635">
        <f>(('4. Applicability Ranks'!AR42*BH$10)/(AVERAGE($BD$10:$BH$10)*3))*($BH$6/5)</f>
        <v>0</v>
      </c>
      <c r="BI42" s="631">
        <f>(('4. Applicability Ranks'!AS42*BI$10)/(AVERAGE($BI$10:$BK$10)*3))*($BK$7/3)</f>
        <v>0.999125764955664</v>
      </c>
      <c r="BJ42" s="632">
        <f>(('4. Applicability Ranks'!AT42*BJ$10)/(AVERAGE($BI$10:$BK$10)*3))*($BK$7/3)</f>
        <v>0.999125764955664</v>
      </c>
      <c r="BK42" s="634">
        <f>(('4. Applicability Ranks'!AU42*BK$10)/(AVERAGE($BI$10:$BK$10)*3))*($BK$7/3)</f>
        <v>0.499562882477832</v>
      </c>
      <c r="BL42" s="13"/>
    </row>
    <row r="43" spans="1:64" s="1" customFormat="1" ht="69.75" customHeight="1">
      <c r="A43" s="406">
        <f>'3. Characterization'!A43</f>
        <v>33</v>
      </c>
      <c r="B43" s="78" t="str">
        <f>'3. Characterization'!B43</f>
        <v>Access Control
</v>
      </c>
      <c r="C43" s="343" t="str">
        <f>'3. Characterization'!C43</f>
        <v>System Control</v>
      </c>
      <c r="D43" s="343" t="str">
        <f>'3. Characterization'!D43</f>
        <v>Integrated Security System</v>
      </c>
      <c r="E43" s="343" t="str">
        <f>'3. Characterization'!F43</f>
        <v>Multiple readers and users with hardwire or wireless connections.  Integrate with personnel identification, intrusion detection, and monitoring.</v>
      </c>
      <c r="F43" s="13"/>
      <c r="G43" s="266">
        <f aca="true" t="shared" si="9" ref="G43:G74">SUM(V43:Y43)</f>
        <v>13.445378151260503</v>
      </c>
      <c r="H43" s="267">
        <f aca="true" t="shared" si="10" ref="H43:H74">SUM(AA43:AD43)</f>
        <v>3.5650623885918007</v>
      </c>
      <c r="I43" s="267">
        <f aca="true" t="shared" si="11" ref="I43:I74">SUM(AF43:AJ43)</f>
        <v>5.602240896358543</v>
      </c>
      <c r="J43" s="268">
        <f aca="true" t="shared" si="12" ref="J43:J74">SUM(AL43:AV43)</f>
        <v>8.823529411764707</v>
      </c>
      <c r="K43" s="268">
        <f t="shared" si="5"/>
        <v>7.993006119645311</v>
      </c>
      <c r="L43" s="268">
        <f t="shared" si="6"/>
        <v>3.996503059822655</v>
      </c>
      <c r="M43" s="268">
        <f t="shared" si="7"/>
        <v>1.498688647433496</v>
      </c>
      <c r="N43" s="269">
        <f t="shared" si="8"/>
        <v>2.49781441238916</v>
      </c>
      <c r="O43" s="197">
        <f aca="true" t="shared" si="13" ref="O43:O74">SUM(G43:K43)</f>
        <v>39.42921696762087</v>
      </c>
      <c r="Q43" s="461">
        <f>'3. Characterization'!A43</f>
        <v>33</v>
      </c>
      <c r="R43" s="482" t="str">
        <f>'3. Characterization'!B43</f>
        <v>Access Control
</v>
      </c>
      <c r="S43" s="483" t="str">
        <f>'3. Characterization'!C43</f>
        <v>System Control</v>
      </c>
      <c r="T43" s="483" t="str">
        <f>'3. Characterization'!D43</f>
        <v>Integrated Security System</v>
      </c>
      <c r="U43" s="478"/>
      <c r="V43" s="630">
        <f>(('4. Applicability Ranks'!F43*V$10)/((AVERAGE($V$10:$Y$10))*3))*($V$7/4)</f>
        <v>5.602240896358543</v>
      </c>
      <c r="W43" s="630">
        <f>(('4. Applicability Ranks'!G43*W$10)/((AVERAGE($V$10:$Y$10))*3))*($V$7/4)</f>
        <v>4.481792717086834</v>
      </c>
      <c r="X43" s="631">
        <f>(('4. Applicability Ranks'!H43*X$10)/((AVERAGE($V$10:$Y$10))*3))*($V$7/4)</f>
        <v>3.3613445378151257</v>
      </c>
      <c r="Y43" s="630">
        <f>(('4. Applicability Ranks'!I43*Y$10)/((AVERAGE($V$10:$Y$10))*3))*($V$7/4)</f>
        <v>0</v>
      </c>
      <c r="Z43" s="629"/>
      <c r="AA43" s="268">
        <f>(('4. Applicability Ranks'!K43*AA$10)/(AVERAGE($AA$10:$AD$10)*3))*($AA$7/4)</f>
        <v>1.7825311942959003</v>
      </c>
      <c r="AB43" s="268">
        <f>(('4. Applicability Ranks'!L43*AB$10)/(AVERAGE($AA$10:$AD$10)*3))*($AA$7/4)</f>
        <v>1.7825311942959003</v>
      </c>
      <c r="AC43" s="268">
        <f>(('4. Applicability Ranks'!M43*AC$10)/(AVERAGE($AA$10:$AD$10)*3))*($AA$7/4)</f>
        <v>0</v>
      </c>
      <c r="AD43" s="268">
        <f>(('4. Applicability Ranks'!N43*AD$10)/(AVERAGE($AA$10:$AD$10)*3))*($AA$7/4)</f>
        <v>0</v>
      </c>
      <c r="AE43" s="629"/>
      <c r="AF43" s="630">
        <f>(('4. Applicability Ranks'!P43*AF$10)/(AVERAGE($AF$10:$AJ$10)*3))*($AF$7/5)</f>
        <v>2.100840336134454</v>
      </c>
      <c r="AG43" s="632">
        <f>(('4. Applicability Ranks'!Q43*AG$10)/(AVERAGE($AF$10:$AJ$10)*3))*($AF$7/5)</f>
        <v>1.680672268907563</v>
      </c>
      <c r="AH43" s="632">
        <f>(('4. Applicability Ranks'!R43*AH$10)/(AVERAGE($AF$10:$AJ$10)*3))*($AF$7/5)</f>
        <v>0</v>
      </c>
      <c r="AI43" s="632">
        <f>(('4. Applicability Ranks'!S43*AI$10)/(AVERAGE($AF$10:$AJ$10)*3))*($AF$7/5)</f>
        <v>0.1400560224089636</v>
      </c>
      <c r="AJ43" s="633">
        <f>(('4. Applicability Ranks'!T43*AJ$10)/(AVERAGE($AF$10:$AJ$10)*3))*($AF$7/5)</f>
        <v>1.680672268907563</v>
      </c>
      <c r="AK43" s="629"/>
      <c r="AL43" s="631">
        <f>(('4. Applicability Ranks'!V43*AL$10)/((AVERAGE($AL$10:$AV$10))*3))*($AL$7/11)</f>
        <v>0</v>
      </c>
      <c r="AM43" s="632">
        <f>(('4. Applicability Ranks'!W43*AM$10)/((AVERAGE($AL$10:$AV$10))*3))*($AL$7/11)</f>
        <v>0.8021390374331552</v>
      </c>
      <c r="AN43" s="632">
        <f>(('4. Applicability Ranks'!X43*AN$10)/((AVERAGE($AL$10:$AV$10))*3))*($AL$7/11)</f>
        <v>0</v>
      </c>
      <c r="AO43" s="632">
        <f>(('4. Applicability Ranks'!Y43*AO$10)/((AVERAGE($AL$10:$AV$10))*3))*($AL$7/11)</f>
        <v>2.6737967914438507</v>
      </c>
      <c r="AP43" s="632">
        <f>(('4. Applicability Ranks'!Z43*AP$10)/((AVERAGE($AL$10:$AV$10))*3))*($AL$7/11)</f>
        <v>1.0695187165775402</v>
      </c>
      <c r="AQ43" s="632">
        <f>(('4. Applicability Ranks'!AA43*AQ$10)/((AVERAGE($AL$10:$AV$10))*3))*($AL$7/11)</f>
        <v>1.6042780748663104</v>
      </c>
      <c r="AR43" s="632">
        <f>(('4. Applicability Ranks'!AB43*AR$10)/((AVERAGE($AL$10:$AV$10))*3))*($AL$7/11)</f>
        <v>0.26737967914438504</v>
      </c>
      <c r="AS43" s="632">
        <f>(('4. Applicability Ranks'!AC43*AS$10)/((AVERAGE($AL$10:$AV$10))*3))*($AL$7/11)</f>
        <v>0</v>
      </c>
      <c r="AT43" s="632">
        <f>(('4. Applicability Ranks'!AD43*AT$10)/((AVERAGE($AL$10:$AV$10))*3))*($AL$7/11)</f>
        <v>0</v>
      </c>
      <c r="AU43" s="632">
        <f>(('4. Applicability Ranks'!AE43*AU$10)/((AVERAGE($AL$10:$AV$10))*3))*($AL$7/11)</f>
        <v>2.4064171122994655</v>
      </c>
      <c r="AV43" s="632">
        <f>(('4. Applicability Ranks'!AF43*AV$10)/((AVERAGE($AL$10:$AV$10))*3))*($AL$7/11)</f>
        <v>0</v>
      </c>
      <c r="AW43" s="629"/>
      <c r="AX43" s="630">
        <f>(('4. Applicability Ranks'!AH43*AX$10)/(AVERAGE($AX$10:$BC$10)*3))*($AZ$7/6)</f>
        <v>1.4986886474334957</v>
      </c>
      <c r="AY43" s="632">
        <f>(('4. Applicability Ranks'!AI43*AY$10)/(AVERAGE($AX$10:$BC$10)*3))*($AZ$7/6)</f>
        <v>2.4978144123891592</v>
      </c>
      <c r="AZ43" s="632">
        <f>(('4. Applicability Ranks'!AJ43*AZ$10)/(AVERAGE($AX$10:$BC$10)*3))*($AZ$7/6)</f>
        <v>0</v>
      </c>
      <c r="BA43" s="632">
        <f>(('4. Applicability Ranks'!AK43*BA$10)/(AVERAGE($AX$10:$BC$10)*3))*($AZ$7/6)</f>
        <v>0</v>
      </c>
      <c r="BB43" s="632">
        <f>(('4. Applicability Ranks'!AL43*BB$10)/(AVERAGE($AX$10:$BC$10)*3))*($AZ$7/6)</f>
        <v>0</v>
      </c>
      <c r="BC43" s="633">
        <f>(('4. Applicability Ranks'!AM43*BC$10)/(AVERAGE($AX$10:$BC$10)*3))*($AZ$7/6)</f>
        <v>0</v>
      </c>
      <c r="BD43" s="631">
        <f>(('4. Applicability Ranks'!AN43*BD$10)/(AVERAGE($BD$10:$BH$10)*3))*($BH$6/5)</f>
        <v>0.2997377294866992</v>
      </c>
      <c r="BE43" s="634">
        <f>(('4. Applicability Ranks'!AO43*BE$10)/(AVERAGE($BD$10:$BH$10)*3))*($BH$6/5)</f>
        <v>0.8992131884600975</v>
      </c>
      <c r="BF43" s="266">
        <f>(('4. Applicability Ranks'!AP43*BF$10)/(AVERAGE($BD$10:$BH$10)*3))*($BH$6/5)</f>
        <v>0.2997377294866992</v>
      </c>
      <c r="BG43" s="268">
        <f>(('4. Applicability Ranks'!AQ43*BG$10)/(AVERAGE($BD$10:$BH$10)*3))*($BH$6/5)</f>
        <v>0</v>
      </c>
      <c r="BH43" s="635">
        <f>(('4. Applicability Ranks'!AR43*BH$10)/(AVERAGE($BD$10:$BH$10)*3))*($BH$6/5)</f>
        <v>0</v>
      </c>
      <c r="BI43" s="631">
        <f>(('4. Applicability Ranks'!AS43*BI$10)/(AVERAGE($BI$10:$BK$10)*3))*($BK$7/3)</f>
        <v>0.999125764955664</v>
      </c>
      <c r="BJ43" s="632">
        <f>(('4. Applicability Ranks'!AT43*BJ$10)/(AVERAGE($BI$10:$BK$10)*3))*($BK$7/3)</f>
        <v>0.999125764955664</v>
      </c>
      <c r="BK43" s="634">
        <f>(('4. Applicability Ranks'!AU43*BK$10)/(AVERAGE($BI$10:$BK$10)*3))*($BK$7/3)</f>
        <v>0.499562882477832</v>
      </c>
      <c r="BL43" s="13"/>
    </row>
    <row r="44" spans="1:64" s="12" customFormat="1" ht="69.75" customHeight="1">
      <c r="A44" s="407">
        <f>'3. Characterization'!A44</f>
        <v>34</v>
      </c>
      <c r="B44" s="79" t="str">
        <f>'3. Characterization'!B44</f>
        <v>Intruder Sensors</v>
      </c>
      <c r="C44" s="344" t="str">
        <f>'3. Characterization'!C44</f>
        <v>Doors &amp; Windows</v>
      </c>
      <c r="D44" s="344" t="str">
        <f>'3. Characterization'!D44</f>
        <v>Mechanical Switch</v>
      </c>
      <c r="E44" s="344" t="str">
        <f>'3. Characterization'!F44</f>
        <v>Commonly used in conjunction with open area sensors at the exterior of portals, or inside the secured area.</v>
      </c>
      <c r="F44" s="14"/>
      <c r="G44" s="270">
        <f t="shared" si="9"/>
        <v>9.523809523809522</v>
      </c>
      <c r="H44" s="271">
        <f t="shared" si="10"/>
        <v>1.7825311942959003</v>
      </c>
      <c r="I44" s="271">
        <f t="shared" si="11"/>
        <v>5.742296918767507</v>
      </c>
      <c r="J44" s="272">
        <f t="shared" si="12"/>
        <v>8.02139037433155</v>
      </c>
      <c r="K44" s="272">
        <f t="shared" si="5"/>
        <v>6.494317472211816</v>
      </c>
      <c r="L44" s="272">
        <f t="shared" si="6"/>
        <v>1.4986886474334957</v>
      </c>
      <c r="M44" s="272">
        <f t="shared" si="7"/>
        <v>0</v>
      </c>
      <c r="N44" s="273">
        <f t="shared" si="8"/>
        <v>4.99562882477832</v>
      </c>
      <c r="O44" s="200">
        <f t="shared" si="13"/>
        <v>31.564345483416293</v>
      </c>
      <c r="Q44" s="462">
        <f>'3. Characterization'!A44</f>
        <v>34</v>
      </c>
      <c r="R44" s="484" t="str">
        <f>'3. Characterization'!B44</f>
        <v>Intruder Sensors</v>
      </c>
      <c r="S44" s="485" t="str">
        <f>'3. Characterization'!C44</f>
        <v>Doors &amp; Windows</v>
      </c>
      <c r="T44" s="485" t="str">
        <f>'3. Characterization'!D44</f>
        <v>Mechanical Switch</v>
      </c>
      <c r="U44" s="478"/>
      <c r="V44" s="636">
        <f>(('4. Applicability Ranks'!F44*V$10)/((AVERAGE($V$10:$Y$10))*3))*($V$7/4)</f>
        <v>2.8011204481792715</v>
      </c>
      <c r="W44" s="636">
        <f>(('4. Applicability Ranks'!G44*W$10)/((AVERAGE($V$10:$Y$10))*3))*($V$7/4)</f>
        <v>6.722689075630251</v>
      </c>
      <c r="X44" s="637">
        <f>(('4. Applicability Ranks'!H44*X$10)/((AVERAGE($V$10:$Y$10))*3))*($V$7/4)</f>
        <v>0</v>
      </c>
      <c r="Y44" s="636">
        <f>(('4. Applicability Ranks'!I44*Y$10)/((AVERAGE($V$10:$Y$10))*3))*($V$7/4)</f>
        <v>0</v>
      </c>
      <c r="Z44" s="629"/>
      <c r="AA44" s="272">
        <f>(('4. Applicability Ranks'!K44*AA$10)/(AVERAGE($AA$10:$AD$10)*3))*($AA$7/4)</f>
        <v>0</v>
      </c>
      <c r="AB44" s="272">
        <f>(('4. Applicability Ranks'!L44*AB$10)/(AVERAGE($AA$10:$AD$10)*3))*($AA$7/4)</f>
        <v>1.7825311942959003</v>
      </c>
      <c r="AC44" s="272">
        <f>(('4. Applicability Ranks'!M44*AC$10)/(AVERAGE($AA$10:$AD$10)*3))*($AA$7/4)</f>
        <v>0</v>
      </c>
      <c r="AD44" s="272">
        <f>(('4. Applicability Ranks'!N44*AD$10)/(AVERAGE($AA$10:$AD$10)*3))*($AA$7/4)</f>
        <v>0</v>
      </c>
      <c r="AE44" s="629"/>
      <c r="AF44" s="636">
        <f>(('4. Applicability Ranks'!P44*AF$10)/(AVERAGE($AF$10:$AJ$10)*3))*($AF$7/5)</f>
        <v>2.100840336134454</v>
      </c>
      <c r="AG44" s="638">
        <f>(('4. Applicability Ranks'!Q44*AG$10)/(AVERAGE($AF$10:$AJ$10)*3))*($AF$7/5)</f>
        <v>1.680672268907563</v>
      </c>
      <c r="AH44" s="638">
        <f>(('4. Applicability Ranks'!R44*AH$10)/(AVERAGE($AF$10:$AJ$10)*3))*($AF$7/5)</f>
        <v>0</v>
      </c>
      <c r="AI44" s="638">
        <f>(('4. Applicability Ranks'!S44*AI$10)/(AVERAGE($AF$10:$AJ$10)*3))*($AF$7/5)</f>
        <v>0.2801120448179272</v>
      </c>
      <c r="AJ44" s="639">
        <f>(('4. Applicability Ranks'!T44*AJ$10)/(AVERAGE($AF$10:$AJ$10)*3))*($AF$7/5)</f>
        <v>1.680672268907563</v>
      </c>
      <c r="AK44" s="629"/>
      <c r="AL44" s="637">
        <f>(('4. Applicability Ranks'!V44*AL$10)/((AVERAGE($AL$10:$AV$10))*3))*($AL$7/11)</f>
        <v>0</v>
      </c>
      <c r="AM44" s="638">
        <f>(('4. Applicability Ranks'!W44*AM$10)/((AVERAGE($AL$10:$AV$10))*3))*($AL$7/11)</f>
        <v>0.26737967914438504</v>
      </c>
      <c r="AN44" s="638">
        <f>(('4. Applicability Ranks'!X44*AN$10)/((AVERAGE($AL$10:$AV$10))*3))*($AL$7/11)</f>
        <v>0</v>
      </c>
      <c r="AO44" s="638">
        <f>(('4. Applicability Ranks'!Y44*AO$10)/((AVERAGE($AL$10:$AV$10))*3))*($AL$7/11)</f>
        <v>1.3368983957219254</v>
      </c>
      <c r="AP44" s="638">
        <f>(('4. Applicability Ranks'!Z44*AP$10)/((AVERAGE($AL$10:$AV$10))*3))*($AL$7/11)</f>
        <v>2.1390374331550803</v>
      </c>
      <c r="AQ44" s="638">
        <f>(('4. Applicability Ranks'!AA44*AQ$10)/((AVERAGE($AL$10:$AV$10))*3))*($AL$7/11)</f>
        <v>1.6042780748663104</v>
      </c>
      <c r="AR44" s="638">
        <f>(('4. Applicability Ranks'!AB44*AR$10)/((AVERAGE($AL$10:$AV$10))*3))*($AL$7/11)</f>
        <v>0.26737967914438504</v>
      </c>
      <c r="AS44" s="638">
        <f>(('4. Applicability Ranks'!AC44*AS$10)/((AVERAGE($AL$10:$AV$10))*3))*($AL$7/11)</f>
        <v>0</v>
      </c>
      <c r="AT44" s="638">
        <f>(('4. Applicability Ranks'!AD44*AT$10)/((AVERAGE($AL$10:$AV$10))*3))*($AL$7/11)</f>
        <v>0</v>
      </c>
      <c r="AU44" s="638">
        <f>(('4. Applicability Ranks'!AE44*AU$10)/((AVERAGE($AL$10:$AV$10))*3))*($AL$7/11)</f>
        <v>2.4064171122994655</v>
      </c>
      <c r="AV44" s="638">
        <f>(('4. Applicability Ranks'!AF44*AV$10)/((AVERAGE($AL$10:$AV$10))*3))*($AL$7/11)</f>
        <v>0</v>
      </c>
      <c r="AW44" s="629"/>
      <c r="AX44" s="636">
        <f>(('4. Applicability Ranks'!AH44*AX$10)/(AVERAGE($AX$10:$BC$10)*3))*($AZ$7/6)</f>
        <v>1.4986886474334957</v>
      </c>
      <c r="AY44" s="638">
        <f>(('4. Applicability Ranks'!AI44*AY$10)/(AVERAGE($AX$10:$BC$10)*3))*($AZ$7/6)</f>
        <v>0</v>
      </c>
      <c r="AZ44" s="638">
        <f>(('4. Applicability Ranks'!AJ44*AZ$10)/(AVERAGE($AX$10:$BC$10)*3))*($AZ$7/6)</f>
        <v>0</v>
      </c>
      <c r="BA44" s="638">
        <f>(('4. Applicability Ranks'!AK44*BA$10)/(AVERAGE($AX$10:$BC$10)*3))*($AZ$7/6)</f>
        <v>0</v>
      </c>
      <c r="BB44" s="638">
        <f>(('4. Applicability Ranks'!AL44*BB$10)/(AVERAGE($AX$10:$BC$10)*3))*($AZ$7/6)</f>
        <v>0</v>
      </c>
      <c r="BC44" s="639">
        <f>(('4. Applicability Ranks'!AM44*BC$10)/(AVERAGE($AX$10:$BC$10)*3))*($AZ$7/6)</f>
        <v>0</v>
      </c>
      <c r="BD44" s="637">
        <f>(('4. Applicability Ranks'!AN44*BD$10)/(AVERAGE($BD$10:$BH$10)*3))*($BH$6/5)</f>
        <v>0</v>
      </c>
      <c r="BE44" s="640">
        <f>(('4. Applicability Ranks'!AO44*BE$10)/(AVERAGE($BD$10:$BH$10)*3))*($BH$6/5)</f>
        <v>0</v>
      </c>
      <c r="BF44" s="270">
        <f>(('4. Applicability Ranks'!AP44*BF$10)/(AVERAGE($BD$10:$BH$10)*3))*($BH$6/5)</f>
        <v>0</v>
      </c>
      <c r="BG44" s="272">
        <f>(('4. Applicability Ranks'!AQ44*BG$10)/(AVERAGE($BD$10:$BH$10)*3))*($BH$6/5)</f>
        <v>0</v>
      </c>
      <c r="BH44" s="641">
        <f>(('4. Applicability Ranks'!AR44*BH$10)/(AVERAGE($BD$10:$BH$10)*3))*($BH$6/5)</f>
        <v>0</v>
      </c>
      <c r="BI44" s="637">
        <f>(('4. Applicability Ranks'!AS44*BI$10)/(AVERAGE($BI$10:$BK$10)*3))*($BK$7/3)</f>
        <v>1.998251529911328</v>
      </c>
      <c r="BJ44" s="638">
        <f>(('4. Applicability Ranks'!AT44*BJ$10)/(AVERAGE($BI$10:$BK$10)*3))*($BK$7/3)</f>
        <v>1.998251529911328</v>
      </c>
      <c r="BK44" s="640">
        <f>(('4. Applicability Ranks'!AU44*BK$10)/(AVERAGE($BI$10:$BK$10)*3))*($BK$7/3)</f>
        <v>0.999125764955664</v>
      </c>
      <c r="BL44" s="13"/>
    </row>
    <row r="45" spans="1:64" s="12" customFormat="1" ht="69.75" customHeight="1">
      <c r="A45" s="407">
        <f>'3. Characterization'!A45</f>
        <v>35</v>
      </c>
      <c r="B45" s="79" t="str">
        <f>'3. Characterization'!B45</f>
        <v>Intruder Sensors</v>
      </c>
      <c r="C45" s="344" t="str">
        <f>'3. Characterization'!C45</f>
        <v>Doors &amp; Windows</v>
      </c>
      <c r="D45" s="344" t="str">
        <f>'3. Characterization'!D45</f>
        <v>Magnetic Switch</v>
      </c>
      <c r="E45" s="344" t="str">
        <f>'3. Characterization'!F45</f>
        <v>Commonly used in conjunction with open area sensors at the exterior of portals, or inside the secured area.</v>
      </c>
      <c r="F45" s="15"/>
      <c r="G45" s="270">
        <f t="shared" si="9"/>
        <v>9.523809523809522</v>
      </c>
      <c r="H45" s="271">
        <f t="shared" si="10"/>
        <v>1.7825311942959003</v>
      </c>
      <c r="I45" s="271">
        <f t="shared" si="11"/>
        <v>5.742296918767507</v>
      </c>
      <c r="J45" s="272">
        <f t="shared" si="12"/>
        <v>8.02139037433155</v>
      </c>
      <c r="K45" s="272">
        <f t="shared" si="5"/>
        <v>6.494317472211816</v>
      </c>
      <c r="L45" s="272">
        <f t="shared" si="6"/>
        <v>1.4986886474334957</v>
      </c>
      <c r="M45" s="272">
        <f t="shared" si="7"/>
        <v>0</v>
      </c>
      <c r="N45" s="273">
        <f t="shared" si="8"/>
        <v>4.99562882477832</v>
      </c>
      <c r="O45" s="200">
        <f t="shared" si="13"/>
        <v>31.564345483416293</v>
      </c>
      <c r="Q45" s="462">
        <f>'3. Characterization'!A45</f>
        <v>35</v>
      </c>
      <c r="R45" s="484" t="str">
        <f>'3. Characterization'!B45</f>
        <v>Intruder Sensors</v>
      </c>
      <c r="S45" s="485" t="str">
        <f>'3. Characterization'!C45</f>
        <v>Doors &amp; Windows</v>
      </c>
      <c r="T45" s="485" t="str">
        <f>'3. Characterization'!D45</f>
        <v>Magnetic Switch</v>
      </c>
      <c r="U45" s="478"/>
      <c r="V45" s="636">
        <f>(('4. Applicability Ranks'!F45*V$10)/((AVERAGE($V$10:$Y$10))*3))*($V$7/4)</f>
        <v>2.8011204481792715</v>
      </c>
      <c r="W45" s="636">
        <f>(('4. Applicability Ranks'!G45*W$10)/((AVERAGE($V$10:$Y$10))*3))*($V$7/4)</f>
        <v>6.722689075630251</v>
      </c>
      <c r="X45" s="637">
        <f>(('4. Applicability Ranks'!H45*X$10)/((AVERAGE($V$10:$Y$10))*3))*($V$7/4)</f>
        <v>0</v>
      </c>
      <c r="Y45" s="636">
        <f>(('4. Applicability Ranks'!I45*Y$10)/((AVERAGE($V$10:$Y$10))*3))*($V$7/4)</f>
        <v>0</v>
      </c>
      <c r="Z45" s="629"/>
      <c r="AA45" s="272">
        <f>(('4. Applicability Ranks'!K45*AA$10)/(AVERAGE($AA$10:$AD$10)*3))*($AA$7/4)</f>
        <v>0</v>
      </c>
      <c r="AB45" s="272">
        <f>(('4. Applicability Ranks'!L45*AB$10)/(AVERAGE($AA$10:$AD$10)*3))*($AA$7/4)</f>
        <v>1.7825311942959003</v>
      </c>
      <c r="AC45" s="272">
        <f>(('4. Applicability Ranks'!M45*AC$10)/(AVERAGE($AA$10:$AD$10)*3))*($AA$7/4)</f>
        <v>0</v>
      </c>
      <c r="AD45" s="272">
        <f>(('4. Applicability Ranks'!N45*AD$10)/(AVERAGE($AA$10:$AD$10)*3))*($AA$7/4)</f>
        <v>0</v>
      </c>
      <c r="AE45" s="629"/>
      <c r="AF45" s="636">
        <f>(('4. Applicability Ranks'!P45*AF$10)/(AVERAGE($AF$10:$AJ$10)*3))*($AF$7/5)</f>
        <v>2.100840336134454</v>
      </c>
      <c r="AG45" s="638">
        <f>(('4. Applicability Ranks'!Q45*AG$10)/(AVERAGE($AF$10:$AJ$10)*3))*($AF$7/5)</f>
        <v>1.680672268907563</v>
      </c>
      <c r="AH45" s="638">
        <f>(('4. Applicability Ranks'!R45*AH$10)/(AVERAGE($AF$10:$AJ$10)*3))*($AF$7/5)</f>
        <v>0</v>
      </c>
      <c r="AI45" s="638">
        <f>(('4. Applicability Ranks'!S45*AI$10)/(AVERAGE($AF$10:$AJ$10)*3))*($AF$7/5)</f>
        <v>0.2801120448179272</v>
      </c>
      <c r="AJ45" s="639">
        <f>(('4. Applicability Ranks'!T45*AJ$10)/(AVERAGE($AF$10:$AJ$10)*3))*($AF$7/5)</f>
        <v>1.680672268907563</v>
      </c>
      <c r="AK45" s="629"/>
      <c r="AL45" s="637">
        <f>(('4. Applicability Ranks'!V45*AL$10)/((AVERAGE($AL$10:$AV$10))*3))*($AL$7/11)</f>
        <v>0</v>
      </c>
      <c r="AM45" s="638">
        <f>(('4. Applicability Ranks'!W45*AM$10)/((AVERAGE($AL$10:$AV$10))*3))*($AL$7/11)</f>
        <v>0.26737967914438504</v>
      </c>
      <c r="AN45" s="638">
        <f>(('4. Applicability Ranks'!X45*AN$10)/((AVERAGE($AL$10:$AV$10))*3))*($AL$7/11)</f>
        <v>0</v>
      </c>
      <c r="AO45" s="638">
        <f>(('4. Applicability Ranks'!Y45*AO$10)/((AVERAGE($AL$10:$AV$10))*3))*($AL$7/11)</f>
        <v>1.3368983957219254</v>
      </c>
      <c r="AP45" s="638">
        <f>(('4. Applicability Ranks'!Z45*AP$10)/((AVERAGE($AL$10:$AV$10))*3))*($AL$7/11)</f>
        <v>2.1390374331550803</v>
      </c>
      <c r="AQ45" s="638">
        <f>(('4. Applicability Ranks'!AA45*AQ$10)/((AVERAGE($AL$10:$AV$10))*3))*($AL$7/11)</f>
        <v>1.6042780748663104</v>
      </c>
      <c r="AR45" s="638">
        <f>(('4. Applicability Ranks'!AB45*AR$10)/((AVERAGE($AL$10:$AV$10))*3))*($AL$7/11)</f>
        <v>0.26737967914438504</v>
      </c>
      <c r="AS45" s="638">
        <f>(('4. Applicability Ranks'!AC45*AS$10)/((AVERAGE($AL$10:$AV$10))*3))*($AL$7/11)</f>
        <v>0</v>
      </c>
      <c r="AT45" s="638">
        <f>(('4. Applicability Ranks'!AD45*AT$10)/((AVERAGE($AL$10:$AV$10))*3))*($AL$7/11)</f>
        <v>0</v>
      </c>
      <c r="AU45" s="638">
        <f>(('4. Applicability Ranks'!AE45*AU$10)/((AVERAGE($AL$10:$AV$10))*3))*($AL$7/11)</f>
        <v>2.4064171122994655</v>
      </c>
      <c r="AV45" s="638">
        <f>(('4. Applicability Ranks'!AF45*AV$10)/((AVERAGE($AL$10:$AV$10))*3))*($AL$7/11)</f>
        <v>0</v>
      </c>
      <c r="AW45" s="629"/>
      <c r="AX45" s="636">
        <f>(('4. Applicability Ranks'!AH45*AX$10)/(AVERAGE($AX$10:$BC$10)*3))*($AZ$7/6)</f>
        <v>1.4986886474334957</v>
      </c>
      <c r="AY45" s="638">
        <f>(('4. Applicability Ranks'!AI45*AY$10)/(AVERAGE($AX$10:$BC$10)*3))*($AZ$7/6)</f>
        <v>0</v>
      </c>
      <c r="AZ45" s="638">
        <f>(('4. Applicability Ranks'!AJ45*AZ$10)/(AVERAGE($AX$10:$BC$10)*3))*($AZ$7/6)</f>
        <v>0</v>
      </c>
      <c r="BA45" s="638">
        <f>(('4. Applicability Ranks'!AK45*BA$10)/(AVERAGE($AX$10:$BC$10)*3))*($AZ$7/6)</f>
        <v>0</v>
      </c>
      <c r="BB45" s="638">
        <f>(('4. Applicability Ranks'!AL45*BB$10)/(AVERAGE($AX$10:$BC$10)*3))*($AZ$7/6)</f>
        <v>0</v>
      </c>
      <c r="BC45" s="639">
        <f>(('4. Applicability Ranks'!AM45*BC$10)/(AVERAGE($AX$10:$BC$10)*3))*($AZ$7/6)</f>
        <v>0</v>
      </c>
      <c r="BD45" s="637">
        <f>(('4. Applicability Ranks'!AN45*BD$10)/(AVERAGE($BD$10:$BH$10)*3))*($BH$6/5)</f>
        <v>0</v>
      </c>
      <c r="BE45" s="640">
        <f>(('4. Applicability Ranks'!AO45*BE$10)/(AVERAGE($BD$10:$BH$10)*3))*($BH$6/5)</f>
        <v>0</v>
      </c>
      <c r="BF45" s="270">
        <f>(('4. Applicability Ranks'!AP45*BF$10)/(AVERAGE($BD$10:$BH$10)*3))*($BH$6/5)</f>
        <v>0</v>
      </c>
      <c r="BG45" s="272">
        <f>(('4. Applicability Ranks'!AQ45*BG$10)/(AVERAGE($BD$10:$BH$10)*3))*($BH$6/5)</f>
        <v>0</v>
      </c>
      <c r="BH45" s="641">
        <f>(('4. Applicability Ranks'!AR45*BH$10)/(AVERAGE($BD$10:$BH$10)*3))*($BH$6/5)</f>
        <v>0</v>
      </c>
      <c r="BI45" s="637">
        <f>(('4. Applicability Ranks'!AS45*BI$10)/(AVERAGE($BI$10:$BK$10)*3))*($BK$7/3)</f>
        <v>1.998251529911328</v>
      </c>
      <c r="BJ45" s="638">
        <f>(('4. Applicability Ranks'!AT45*BJ$10)/(AVERAGE($BI$10:$BK$10)*3))*($BK$7/3)</f>
        <v>1.998251529911328</v>
      </c>
      <c r="BK45" s="640">
        <f>(('4. Applicability Ranks'!AU45*BK$10)/(AVERAGE($BI$10:$BK$10)*3))*($BK$7/3)</f>
        <v>0.999125764955664</v>
      </c>
      <c r="BL45" s="13"/>
    </row>
    <row r="46" spans="1:64" s="12" customFormat="1" ht="69.75" customHeight="1">
      <c r="A46" s="407">
        <f>'3. Characterization'!A46</f>
        <v>36</v>
      </c>
      <c r="B46" s="79" t="str">
        <f>'3. Characterization'!B46</f>
        <v>Intruder Sensors</v>
      </c>
      <c r="C46" s="344" t="str">
        <f>'3. Characterization'!C46</f>
        <v>Doors &amp; Windows</v>
      </c>
      <c r="D46" s="344" t="str">
        <f>'3. Characterization'!D46</f>
        <v>Balanced Magnetic Switch</v>
      </c>
      <c r="E46" s="344" t="str">
        <f>'3. Characterization'!F46</f>
        <v>Commonly used in conjunction with open area sensors at the exterior of portals, or inside the secured area.</v>
      </c>
      <c r="F46" s="15"/>
      <c r="G46" s="270">
        <f t="shared" si="9"/>
        <v>9.523809523809522</v>
      </c>
      <c r="H46" s="271">
        <f t="shared" si="10"/>
        <v>1.7825311942959003</v>
      </c>
      <c r="I46" s="271">
        <f t="shared" si="11"/>
        <v>5.742296918767507</v>
      </c>
      <c r="J46" s="272">
        <f t="shared" si="12"/>
        <v>8.02139037433155</v>
      </c>
      <c r="K46" s="272">
        <f t="shared" si="5"/>
        <v>6.494317472211816</v>
      </c>
      <c r="L46" s="272">
        <f t="shared" si="6"/>
        <v>1.4986886474334957</v>
      </c>
      <c r="M46" s="272">
        <f t="shared" si="7"/>
        <v>0</v>
      </c>
      <c r="N46" s="273">
        <f t="shared" si="8"/>
        <v>4.99562882477832</v>
      </c>
      <c r="O46" s="200">
        <f t="shared" si="13"/>
        <v>31.564345483416293</v>
      </c>
      <c r="Q46" s="462">
        <f>'3. Characterization'!A46</f>
        <v>36</v>
      </c>
      <c r="R46" s="484" t="str">
        <f>'3. Characterization'!B46</f>
        <v>Intruder Sensors</v>
      </c>
      <c r="S46" s="485" t="str">
        <f>'3. Characterization'!C46</f>
        <v>Doors &amp; Windows</v>
      </c>
      <c r="T46" s="485" t="str">
        <f>'3. Characterization'!D46</f>
        <v>Balanced Magnetic Switch</v>
      </c>
      <c r="U46" s="478"/>
      <c r="V46" s="636">
        <f>(('4. Applicability Ranks'!F46*V$10)/((AVERAGE($V$10:$Y$10))*3))*($V$7/4)</f>
        <v>2.8011204481792715</v>
      </c>
      <c r="W46" s="636">
        <f>(('4. Applicability Ranks'!G46*W$10)/((AVERAGE($V$10:$Y$10))*3))*($V$7/4)</f>
        <v>6.722689075630251</v>
      </c>
      <c r="X46" s="637">
        <f>(('4. Applicability Ranks'!H46*X$10)/((AVERAGE($V$10:$Y$10))*3))*($V$7/4)</f>
        <v>0</v>
      </c>
      <c r="Y46" s="636">
        <f>(('4. Applicability Ranks'!I46*Y$10)/((AVERAGE($V$10:$Y$10))*3))*($V$7/4)</f>
        <v>0</v>
      </c>
      <c r="Z46" s="629"/>
      <c r="AA46" s="272">
        <f>(('4. Applicability Ranks'!K46*AA$10)/(AVERAGE($AA$10:$AD$10)*3))*($AA$7/4)</f>
        <v>0</v>
      </c>
      <c r="AB46" s="272">
        <f>(('4. Applicability Ranks'!L46*AB$10)/(AVERAGE($AA$10:$AD$10)*3))*($AA$7/4)</f>
        <v>1.7825311942959003</v>
      </c>
      <c r="AC46" s="272">
        <f>(('4. Applicability Ranks'!M46*AC$10)/(AVERAGE($AA$10:$AD$10)*3))*($AA$7/4)</f>
        <v>0</v>
      </c>
      <c r="AD46" s="272">
        <f>(('4. Applicability Ranks'!N46*AD$10)/(AVERAGE($AA$10:$AD$10)*3))*($AA$7/4)</f>
        <v>0</v>
      </c>
      <c r="AE46" s="629"/>
      <c r="AF46" s="636">
        <f>(('4. Applicability Ranks'!P46*AF$10)/(AVERAGE($AF$10:$AJ$10)*3))*($AF$7/5)</f>
        <v>2.100840336134454</v>
      </c>
      <c r="AG46" s="638">
        <f>(('4. Applicability Ranks'!Q46*AG$10)/(AVERAGE($AF$10:$AJ$10)*3))*($AF$7/5)</f>
        <v>1.680672268907563</v>
      </c>
      <c r="AH46" s="638">
        <f>(('4. Applicability Ranks'!R46*AH$10)/(AVERAGE($AF$10:$AJ$10)*3))*($AF$7/5)</f>
        <v>0</v>
      </c>
      <c r="AI46" s="638">
        <f>(('4. Applicability Ranks'!S46*AI$10)/(AVERAGE($AF$10:$AJ$10)*3))*($AF$7/5)</f>
        <v>0.2801120448179272</v>
      </c>
      <c r="AJ46" s="639">
        <f>(('4. Applicability Ranks'!T46*AJ$10)/(AVERAGE($AF$10:$AJ$10)*3))*($AF$7/5)</f>
        <v>1.680672268907563</v>
      </c>
      <c r="AK46" s="629"/>
      <c r="AL46" s="637">
        <f>(('4. Applicability Ranks'!V46*AL$10)/((AVERAGE($AL$10:$AV$10))*3))*($AL$7/11)</f>
        <v>0</v>
      </c>
      <c r="AM46" s="638">
        <f>(('4. Applicability Ranks'!W46*AM$10)/((AVERAGE($AL$10:$AV$10))*3))*($AL$7/11)</f>
        <v>0.26737967914438504</v>
      </c>
      <c r="AN46" s="638">
        <f>(('4. Applicability Ranks'!X46*AN$10)/((AVERAGE($AL$10:$AV$10))*3))*($AL$7/11)</f>
        <v>0</v>
      </c>
      <c r="AO46" s="638">
        <f>(('4. Applicability Ranks'!Y46*AO$10)/((AVERAGE($AL$10:$AV$10))*3))*($AL$7/11)</f>
        <v>1.3368983957219254</v>
      </c>
      <c r="AP46" s="638">
        <f>(('4. Applicability Ranks'!Z46*AP$10)/((AVERAGE($AL$10:$AV$10))*3))*($AL$7/11)</f>
        <v>2.1390374331550803</v>
      </c>
      <c r="AQ46" s="638">
        <f>(('4. Applicability Ranks'!AA46*AQ$10)/((AVERAGE($AL$10:$AV$10))*3))*($AL$7/11)</f>
        <v>1.6042780748663104</v>
      </c>
      <c r="AR46" s="638">
        <f>(('4. Applicability Ranks'!AB46*AR$10)/((AVERAGE($AL$10:$AV$10))*3))*($AL$7/11)</f>
        <v>0.26737967914438504</v>
      </c>
      <c r="AS46" s="638">
        <f>(('4. Applicability Ranks'!AC46*AS$10)/((AVERAGE($AL$10:$AV$10))*3))*($AL$7/11)</f>
        <v>0</v>
      </c>
      <c r="AT46" s="638">
        <f>(('4. Applicability Ranks'!AD46*AT$10)/((AVERAGE($AL$10:$AV$10))*3))*($AL$7/11)</f>
        <v>0</v>
      </c>
      <c r="AU46" s="638">
        <f>(('4. Applicability Ranks'!AE46*AU$10)/((AVERAGE($AL$10:$AV$10))*3))*($AL$7/11)</f>
        <v>2.4064171122994655</v>
      </c>
      <c r="AV46" s="638">
        <f>(('4. Applicability Ranks'!AF46*AV$10)/((AVERAGE($AL$10:$AV$10))*3))*($AL$7/11)</f>
        <v>0</v>
      </c>
      <c r="AW46" s="629"/>
      <c r="AX46" s="636">
        <f>(('4. Applicability Ranks'!AH46*AX$10)/(AVERAGE($AX$10:$BC$10)*3))*($AZ$7/6)</f>
        <v>1.4986886474334957</v>
      </c>
      <c r="AY46" s="638">
        <f>(('4. Applicability Ranks'!AI46*AY$10)/(AVERAGE($AX$10:$BC$10)*3))*($AZ$7/6)</f>
        <v>0</v>
      </c>
      <c r="AZ46" s="638">
        <f>(('4. Applicability Ranks'!AJ46*AZ$10)/(AVERAGE($AX$10:$BC$10)*3))*($AZ$7/6)</f>
        <v>0</v>
      </c>
      <c r="BA46" s="638">
        <f>(('4. Applicability Ranks'!AK46*BA$10)/(AVERAGE($AX$10:$BC$10)*3))*($AZ$7/6)</f>
        <v>0</v>
      </c>
      <c r="BB46" s="638">
        <f>(('4. Applicability Ranks'!AL46*BB$10)/(AVERAGE($AX$10:$BC$10)*3))*($AZ$7/6)</f>
        <v>0</v>
      </c>
      <c r="BC46" s="639">
        <f>(('4. Applicability Ranks'!AM46*BC$10)/(AVERAGE($AX$10:$BC$10)*3))*($AZ$7/6)</f>
        <v>0</v>
      </c>
      <c r="BD46" s="637">
        <f>(('4. Applicability Ranks'!AN46*BD$10)/(AVERAGE($BD$10:$BH$10)*3))*($BH$6/5)</f>
        <v>0</v>
      </c>
      <c r="BE46" s="640">
        <f>(('4. Applicability Ranks'!AO46*BE$10)/(AVERAGE($BD$10:$BH$10)*3))*($BH$6/5)</f>
        <v>0</v>
      </c>
      <c r="BF46" s="270">
        <f>(('4. Applicability Ranks'!AP46*BF$10)/(AVERAGE($BD$10:$BH$10)*3))*($BH$6/5)</f>
        <v>0</v>
      </c>
      <c r="BG46" s="272">
        <f>(('4. Applicability Ranks'!AQ46*BG$10)/(AVERAGE($BD$10:$BH$10)*3))*($BH$6/5)</f>
        <v>0</v>
      </c>
      <c r="BH46" s="641">
        <f>(('4. Applicability Ranks'!AR46*BH$10)/(AVERAGE($BD$10:$BH$10)*3))*($BH$6/5)</f>
        <v>0</v>
      </c>
      <c r="BI46" s="637">
        <f>(('4. Applicability Ranks'!AS46*BI$10)/(AVERAGE($BI$10:$BK$10)*3))*($BK$7/3)</f>
        <v>1.998251529911328</v>
      </c>
      <c r="BJ46" s="638">
        <f>(('4. Applicability Ranks'!AT46*BJ$10)/(AVERAGE($BI$10:$BK$10)*3))*($BK$7/3)</f>
        <v>1.998251529911328</v>
      </c>
      <c r="BK46" s="640">
        <f>(('4. Applicability Ranks'!AU46*BK$10)/(AVERAGE($BI$10:$BK$10)*3))*($BK$7/3)</f>
        <v>0.999125764955664</v>
      </c>
      <c r="BL46" s="13"/>
    </row>
    <row r="47" spans="1:64" s="12" customFormat="1" ht="79.5" customHeight="1">
      <c r="A47" s="407">
        <f>'3. Characterization'!A47</f>
        <v>37</v>
      </c>
      <c r="B47" s="79" t="str">
        <f>'3. Characterization'!B47</f>
        <v>Intruder Sensors</v>
      </c>
      <c r="C47" s="344" t="str">
        <f>'3. Characterization'!C47</f>
        <v>
Walls/ Fence</v>
      </c>
      <c r="D47" s="344" t="str">
        <f>'3. Characterization'!D47</f>
        <v>Acoustic / 
Shock Wave / 
Audio Discriminator /
Passive Ultrasonic /
Glass Break</v>
      </c>
      <c r="E47" s="344" t="str">
        <f>'3. Characterization'!F47</f>
        <v>Acoustic (passive ultrasonic, high frequency, e.g. 20 to 30 kHz) or shock wave (electric piezo or non-electric piezo, low frequency, e.g., 5 kHz).  Dual systems combine acoustic and shock sensors to reduce nuisance alarms.  </v>
      </c>
      <c r="F47" s="15"/>
      <c r="G47" s="270">
        <f t="shared" si="9"/>
        <v>12.324929971988794</v>
      </c>
      <c r="H47" s="271">
        <f t="shared" si="10"/>
        <v>1.7825311942959003</v>
      </c>
      <c r="I47" s="271">
        <f t="shared" si="11"/>
        <v>5.742296918767507</v>
      </c>
      <c r="J47" s="272">
        <f t="shared" si="12"/>
        <v>6.417112299465241</v>
      </c>
      <c r="K47" s="272">
        <f t="shared" si="5"/>
        <v>8.992131884600976</v>
      </c>
      <c r="L47" s="272">
        <f t="shared" si="6"/>
        <v>3.996503059822655</v>
      </c>
      <c r="M47" s="272">
        <f t="shared" si="7"/>
        <v>0</v>
      </c>
      <c r="N47" s="273">
        <f t="shared" si="8"/>
        <v>4.99562882477832</v>
      </c>
      <c r="O47" s="200">
        <f t="shared" si="13"/>
        <v>35.25900226911842</v>
      </c>
      <c r="Q47" s="462">
        <f>'3. Characterization'!A47</f>
        <v>37</v>
      </c>
      <c r="R47" s="484" t="str">
        <f>'3. Characterization'!B47</f>
        <v>Intruder Sensors</v>
      </c>
      <c r="S47" s="485" t="str">
        <f>'3. Characterization'!C47</f>
        <v>
Walls/ Fence</v>
      </c>
      <c r="T47" s="485" t="str">
        <f>'3. Characterization'!D47</f>
        <v>Acoustic / 
Shock Wave / 
Audio Discriminator /
Passive Ultrasonic /
Glass Break</v>
      </c>
      <c r="U47" s="478"/>
      <c r="V47" s="636">
        <f>(('4. Applicability Ranks'!F47*V$10)/((AVERAGE($V$10:$Y$10))*3))*($V$7/4)</f>
        <v>5.602240896358543</v>
      </c>
      <c r="W47" s="636">
        <f>(('4. Applicability Ranks'!G47*W$10)/((AVERAGE($V$10:$Y$10))*3))*($V$7/4)</f>
        <v>6.722689075630251</v>
      </c>
      <c r="X47" s="637">
        <f>(('4. Applicability Ranks'!H47*X$10)/((AVERAGE($V$10:$Y$10))*3))*($V$7/4)</f>
        <v>0</v>
      </c>
      <c r="Y47" s="636">
        <f>(('4. Applicability Ranks'!I47*Y$10)/((AVERAGE($V$10:$Y$10))*3))*($V$7/4)</f>
        <v>0</v>
      </c>
      <c r="Z47" s="629"/>
      <c r="AA47" s="272">
        <f>(('4. Applicability Ranks'!K47*AA$10)/(AVERAGE($AA$10:$AD$10)*3))*($AA$7/4)</f>
        <v>0</v>
      </c>
      <c r="AB47" s="272">
        <f>(('4. Applicability Ranks'!L47*AB$10)/(AVERAGE($AA$10:$AD$10)*3))*($AA$7/4)</f>
        <v>1.7825311942959003</v>
      </c>
      <c r="AC47" s="272">
        <f>(('4. Applicability Ranks'!M47*AC$10)/(AVERAGE($AA$10:$AD$10)*3))*($AA$7/4)</f>
        <v>0</v>
      </c>
      <c r="AD47" s="272">
        <f>(('4. Applicability Ranks'!N47*AD$10)/(AVERAGE($AA$10:$AD$10)*3))*($AA$7/4)</f>
        <v>0</v>
      </c>
      <c r="AE47" s="629"/>
      <c r="AF47" s="636">
        <f>(('4. Applicability Ranks'!P47*AF$10)/(AVERAGE($AF$10:$AJ$10)*3))*($AF$7/5)</f>
        <v>2.100840336134454</v>
      </c>
      <c r="AG47" s="638">
        <f>(('4. Applicability Ranks'!Q47*AG$10)/(AVERAGE($AF$10:$AJ$10)*3))*($AF$7/5)</f>
        <v>1.680672268907563</v>
      </c>
      <c r="AH47" s="638">
        <f>(('4. Applicability Ranks'!R47*AH$10)/(AVERAGE($AF$10:$AJ$10)*3))*($AF$7/5)</f>
        <v>0</v>
      </c>
      <c r="AI47" s="638">
        <f>(('4. Applicability Ranks'!S47*AI$10)/(AVERAGE($AF$10:$AJ$10)*3))*($AF$7/5)</f>
        <v>0.2801120448179272</v>
      </c>
      <c r="AJ47" s="639">
        <f>(('4. Applicability Ranks'!T47*AJ$10)/(AVERAGE($AF$10:$AJ$10)*3))*($AF$7/5)</f>
        <v>1.680672268907563</v>
      </c>
      <c r="AK47" s="629"/>
      <c r="AL47" s="637">
        <f>(('4. Applicability Ranks'!V47*AL$10)/((AVERAGE($AL$10:$AV$10))*3))*($AL$7/11)</f>
        <v>0</v>
      </c>
      <c r="AM47" s="638">
        <f>(('4. Applicability Ranks'!W47*AM$10)/((AVERAGE($AL$10:$AV$10))*3))*($AL$7/11)</f>
        <v>0.8021390374331552</v>
      </c>
      <c r="AN47" s="638">
        <f>(('4. Applicability Ranks'!X47*AN$10)/((AVERAGE($AL$10:$AV$10))*3))*($AL$7/11)</f>
        <v>0</v>
      </c>
      <c r="AO47" s="638">
        <f>(('4. Applicability Ranks'!Y47*AO$10)/((AVERAGE($AL$10:$AV$10))*3))*($AL$7/11)</f>
        <v>2.6737967914438507</v>
      </c>
      <c r="AP47" s="638">
        <f>(('4. Applicability Ranks'!Z47*AP$10)/((AVERAGE($AL$10:$AV$10))*3))*($AL$7/11)</f>
        <v>1.0695187165775402</v>
      </c>
      <c r="AQ47" s="638">
        <f>(('4. Applicability Ranks'!AA47*AQ$10)/((AVERAGE($AL$10:$AV$10))*3))*($AL$7/11)</f>
        <v>1.6042780748663104</v>
      </c>
      <c r="AR47" s="638">
        <f>(('4. Applicability Ranks'!AB47*AR$10)/((AVERAGE($AL$10:$AV$10))*3))*($AL$7/11)</f>
        <v>0.26737967914438504</v>
      </c>
      <c r="AS47" s="638">
        <f>(('4. Applicability Ranks'!AC47*AS$10)/((AVERAGE($AL$10:$AV$10))*3))*($AL$7/11)</f>
        <v>0</v>
      </c>
      <c r="AT47" s="638">
        <f>(('4. Applicability Ranks'!AD47*AT$10)/((AVERAGE($AL$10:$AV$10))*3))*($AL$7/11)</f>
        <v>0</v>
      </c>
      <c r="AU47" s="638">
        <f>(('4. Applicability Ranks'!AE47*AU$10)/((AVERAGE($AL$10:$AV$10))*3))*($AL$7/11)</f>
        <v>0</v>
      </c>
      <c r="AV47" s="638">
        <f>(('4. Applicability Ranks'!AF47*AV$10)/((AVERAGE($AL$10:$AV$10))*3))*($AL$7/11)</f>
        <v>0</v>
      </c>
      <c r="AW47" s="629"/>
      <c r="AX47" s="636">
        <f>(('4. Applicability Ranks'!AH47*AX$10)/(AVERAGE($AX$10:$BC$10)*3))*($AZ$7/6)</f>
        <v>1.4986886474334957</v>
      </c>
      <c r="AY47" s="638">
        <f>(('4. Applicability Ranks'!AI47*AY$10)/(AVERAGE($AX$10:$BC$10)*3))*($AZ$7/6)</f>
        <v>2.4978144123891592</v>
      </c>
      <c r="AZ47" s="638">
        <f>(('4. Applicability Ranks'!AJ47*AZ$10)/(AVERAGE($AX$10:$BC$10)*3))*($AZ$7/6)</f>
        <v>0</v>
      </c>
      <c r="BA47" s="638">
        <f>(('4. Applicability Ranks'!AK47*BA$10)/(AVERAGE($AX$10:$BC$10)*3))*($AZ$7/6)</f>
        <v>0</v>
      </c>
      <c r="BB47" s="638">
        <f>(('4. Applicability Ranks'!AL47*BB$10)/(AVERAGE($AX$10:$BC$10)*3))*($AZ$7/6)</f>
        <v>0</v>
      </c>
      <c r="BC47" s="639">
        <f>(('4. Applicability Ranks'!AM47*BC$10)/(AVERAGE($AX$10:$BC$10)*3))*($AZ$7/6)</f>
        <v>0</v>
      </c>
      <c r="BD47" s="637">
        <f>(('4. Applicability Ranks'!AN47*BD$10)/(AVERAGE($BD$10:$BH$10)*3))*($BH$6/5)</f>
        <v>0</v>
      </c>
      <c r="BE47" s="640">
        <f>(('4. Applicability Ranks'!AO47*BE$10)/(AVERAGE($BD$10:$BH$10)*3))*($BH$6/5)</f>
        <v>0</v>
      </c>
      <c r="BF47" s="270">
        <f>(('4. Applicability Ranks'!AP47*BF$10)/(AVERAGE($BD$10:$BH$10)*3))*($BH$6/5)</f>
        <v>0</v>
      </c>
      <c r="BG47" s="272">
        <f>(('4. Applicability Ranks'!AQ47*BG$10)/(AVERAGE($BD$10:$BH$10)*3))*($BH$6/5)</f>
        <v>0</v>
      </c>
      <c r="BH47" s="641">
        <f>(('4. Applicability Ranks'!AR47*BH$10)/(AVERAGE($BD$10:$BH$10)*3))*($BH$6/5)</f>
        <v>0</v>
      </c>
      <c r="BI47" s="637">
        <f>(('4. Applicability Ranks'!AS47*BI$10)/(AVERAGE($BI$10:$BK$10)*3))*($BK$7/3)</f>
        <v>1.998251529911328</v>
      </c>
      <c r="BJ47" s="638">
        <f>(('4. Applicability Ranks'!AT47*BJ$10)/(AVERAGE($BI$10:$BK$10)*3))*($BK$7/3)</f>
        <v>1.998251529911328</v>
      </c>
      <c r="BK47" s="640">
        <f>(('4. Applicability Ranks'!AU47*BK$10)/(AVERAGE($BI$10:$BK$10)*3))*($BK$7/3)</f>
        <v>0.999125764955664</v>
      </c>
      <c r="BL47" s="13"/>
    </row>
    <row r="48" spans="1:64" s="12" customFormat="1" ht="92.25" customHeight="1">
      <c r="A48" s="407">
        <f>'3. Characterization'!A48</f>
        <v>38</v>
      </c>
      <c r="B48" s="79" t="str">
        <f>'3. Characterization'!B48</f>
        <v>Intruder Sensors</v>
      </c>
      <c r="C48" s="344" t="str">
        <f>'3. Characterization'!C48</f>
        <v>
Walls/ Fence</v>
      </c>
      <c r="D48" s="344" t="str">
        <f>'3. Characterization'!D48</f>
        <v>Vibration --
Electro-mechanical
Piezoelectric</v>
      </c>
      <c r="E48" s="344" t="str">
        <f>'3. Characterization'!F48</f>
        <v>Built in or applied to a wall, ceiling, or fence. Sensor types: piezoelectric, and electro-mechanical.  Variations in sensitivity, processor abilities, and sensitivity adjustability. Often used with an outer fence and clear zone prior to intruder sensors to reduce false alarms. </v>
      </c>
      <c r="F48" s="15"/>
      <c r="G48" s="270">
        <f t="shared" si="9"/>
        <v>12.324929971988794</v>
      </c>
      <c r="H48" s="271">
        <f t="shared" si="10"/>
        <v>1.7825311942959003</v>
      </c>
      <c r="I48" s="271">
        <f t="shared" si="11"/>
        <v>5.742296918767507</v>
      </c>
      <c r="J48" s="272">
        <f t="shared" si="12"/>
        <v>6.417112299465241</v>
      </c>
      <c r="K48" s="272">
        <f t="shared" si="5"/>
        <v>8.992131884600976</v>
      </c>
      <c r="L48" s="272">
        <f t="shared" si="6"/>
        <v>3.996503059822655</v>
      </c>
      <c r="M48" s="272">
        <f t="shared" si="7"/>
        <v>0</v>
      </c>
      <c r="N48" s="273">
        <f t="shared" si="8"/>
        <v>4.99562882477832</v>
      </c>
      <c r="O48" s="200">
        <f t="shared" si="13"/>
        <v>35.25900226911842</v>
      </c>
      <c r="Q48" s="462">
        <f>'3. Characterization'!A48</f>
        <v>38</v>
      </c>
      <c r="R48" s="484" t="str">
        <f>'3. Characterization'!B48</f>
        <v>Intruder Sensors</v>
      </c>
      <c r="S48" s="485" t="str">
        <f>'3. Characterization'!C48</f>
        <v>
Walls/ Fence</v>
      </c>
      <c r="T48" s="485" t="str">
        <f>'3. Characterization'!D48</f>
        <v>Vibration --
Electro-mechanical
Piezoelectric</v>
      </c>
      <c r="U48" s="478"/>
      <c r="V48" s="636">
        <f>(('4. Applicability Ranks'!F48*V$10)/((AVERAGE($V$10:$Y$10))*3))*($V$7/4)</f>
        <v>5.602240896358543</v>
      </c>
      <c r="W48" s="636">
        <f>(('4. Applicability Ranks'!G48*W$10)/((AVERAGE($V$10:$Y$10))*3))*($V$7/4)</f>
        <v>6.722689075630251</v>
      </c>
      <c r="X48" s="637">
        <f>(('4. Applicability Ranks'!H48*X$10)/((AVERAGE($V$10:$Y$10))*3))*($V$7/4)</f>
        <v>0</v>
      </c>
      <c r="Y48" s="636">
        <f>(('4. Applicability Ranks'!I48*Y$10)/((AVERAGE($V$10:$Y$10))*3))*($V$7/4)</f>
        <v>0</v>
      </c>
      <c r="Z48" s="629"/>
      <c r="AA48" s="272">
        <f>(('4. Applicability Ranks'!K48*AA$10)/(AVERAGE($AA$10:$AD$10)*3))*($AA$7/4)</f>
        <v>0</v>
      </c>
      <c r="AB48" s="272">
        <f>(('4. Applicability Ranks'!L48*AB$10)/(AVERAGE($AA$10:$AD$10)*3))*($AA$7/4)</f>
        <v>1.7825311942959003</v>
      </c>
      <c r="AC48" s="272">
        <f>(('4. Applicability Ranks'!M48*AC$10)/(AVERAGE($AA$10:$AD$10)*3))*($AA$7/4)</f>
        <v>0</v>
      </c>
      <c r="AD48" s="272">
        <f>(('4. Applicability Ranks'!N48*AD$10)/(AVERAGE($AA$10:$AD$10)*3))*($AA$7/4)</f>
        <v>0</v>
      </c>
      <c r="AE48" s="629"/>
      <c r="AF48" s="636">
        <f>(('4. Applicability Ranks'!P48*AF$10)/(AVERAGE($AF$10:$AJ$10)*3))*($AF$7/5)</f>
        <v>2.100840336134454</v>
      </c>
      <c r="AG48" s="638">
        <f>(('4. Applicability Ranks'!Q48*AG$10)/(AVERAGE($AF$10:$AJ$10)*3))*($AF$7/5)</f>
        <v>1.680672268907563</v>
      </c>
      <c r="AH48" s="638">
        <f>(('4. Applicability Ranks'!R48*AH$10)/(AVERAGE($AF$10:$AJ$10)*3))*($AF$7/5)</f>
        <v>0</v>
      </c>
      <c r="AI48" s="638">
        <f>(('4. Applicability Ranks'!S48*AI$10)/(AVERAGE($AF$10:$AJ$10)*3))*($AF$7/5)</f>
        <v>0.2801120448179272</v>
      </c>
      <c r="AJ48" s="639">
        <f>(('4. Applicability Ranks'!T48*AJ$10)/(AVERAGE($AF$10:$AJ$10)*3))*($AF$7/5)</f>
        <v>1.680672268907563</v>
      </c>
      <c r="AK48" s="629"/>
      <c r="AL48" s="637">
        <f>(('4. Applicability Ranks'!V48*AL$10)/((AVERAGE($AL$10:$AV$10))*3))*($AL$7/11)</f>
        <v>0</v>
      </c>
      <c r="AM48" s="638">
        <f>(('4. Applicability Ranks'!W48*AM$10)/((AVERAGE($AL$10:$AV$10))*3))*($AL$7/11)</f>
        <v>0.8021390374331552</v>
      </c>
      <c r="AN48" s="638">
        <f>(('4. Applicability Ranks'!X48*AN$10)/((AVERAGE($AL$10:$AV$10))*3))*($AL$7/11)</f>
        <v>0</v>
      </c>
      <c r="AO48" s="638">
        <f>(('4. Applicability Ranks'!Y48*AO$10)/((AVERAGE($AL$10:$AV$10))*3))*($AL$7/11)</f>
        <v>2.6737967914438507</v>
      </c>
      <c r="AP48" s="638">
        <f>(('4. Applicability Ranks'!Z48*AP$10)/((AVERAGE($AL$10:$AV$10))*3))*($AL$7/11)</f>
        <v>1.0695187165775402</v>
      </c>
      <c r="AQ48" s="638">
        <f>(('4. Applicability Ranks'!AA48*AQ$10)/((AVERAGE($AL$10:$AV$10))*3))*($AL$7/11)</f>
        <v>1.6042780748663104</v>
      </c>
      <c r="AR48" s="638">
        <f>(('4. Applicability Ranks'!AB48*AR$10)/((AVERAGE($AL$10:$AV$10))*3))*($AL$7/11)</f>
        <v>0.26737967914438504</v>
      </c>
      <c r="AS48" s="638">
        <f>(('4. Applicability Ranks'!AC48*AS$10)/((AVERAGE($AL$10:$AV$10))*3))*($AL$7/11)</f>
        <v>0</v>
      </c>
      <c r="AT48" s="638">
        <f>(('4. Applicability Ranks'!AD48*AT$10)/((AVERAGE($AL$10:$AV$10))*3))*($AL$7/11)</f>
        <v>0</v>
      </c>
      <c r="AU48" s="638">
        <f>(('4. Applicability Ranks'!AE48*AU$10)/((AVERAGE($AL$10:$AV$10))*3))*($AL$7/11)</f>
        <v>0</v>
      </c>
      <c r="AV48" s="638">
        <f>(('4. Applicability Ranks'!AF48*AV$10)/((AVERAGE($AL$10:$AV$10))*3))*($AL$7/11)</f>
        <v>0</v>
      </c>
      <c r="AW48" s="629"/>
      <c r="AX48" s="636">
        <f>(('4. Applicability Ranks'!AH48*AX$10)/(AVERAGE($AX$10:$BC$10)*3))*($AZ$7/6)</f>
        <v>1.4986886474334957</v>
      </c>
      <c r="AY48" s="638">
        <f>(('4. Applicability Ranks'!AI48*AY$10)/(AVERAGE($AX$10:$BC$10)*3))*($AZ$7/6)</f>
        <v>2.4978144123891592</v>
      </c>
      <c r="AZ48" s="638">
        <f>(('4. Applicability Ranks'!AJ48*AZ$10)/(AVERAGE($AX$10:$BC$10)*3))*($AZ$7/6)</f>
        <v>0</v>
      </c>
      <c r="BA48" s="638">
        <f>(('4. Applicability Ranks'!AK48*BA$10)/(AVERAGE($AX$10:$BC$10)*3))*($AZ$7/6)</f>
        <v>0</v>
      </c>
      <c r="BB48" s="638">
        <f>(('4. Applicability Ranks'!AL48*BB$10)/(AVERAGE($AX$10:$BC$10)*3))*($AZ$7/6)</f>
        <v>0</v>
      </c>
      <c r="BC48" s="639">
        <f>(('4. Applicability Ranks'!AM48*BC$10)/(AVERAGE($AX$10:$BC$10)*3))*($AZ$7/6)</f>
        <v>0</v>
      </c>
      <c r="BD48" s="637">
        <f>(('4. Applicability Ranks'!AN48*BD$10)/(AVERAGE($BD$10:$BH$10)*3))*($BH$6/5)</f>
        <v>0</v>
      </c>
      <c r="BE48" s="640">
        <f>(('4. Applicability Ranks'!AO48*BE$10)/(AVERAGE($BD$10:$BH$10)*3))*($BH$6/5)</f>
        <v>0</v>
      </c>
      <c r="BF48" s="270">
        <f>(('4. Applicability Ranks'!AP48*BF$10)/(AVERAGE($BD$10:$BH$10)*3))*($BH$6/5)</f>
        <v>0</v>
      </c>
      <c r="BG48" s="272">
        <f>(('4. Applicability Ranks'!AQ48*BG$10)/(AVERAGE($BD$10:$BH$10)*3))*($BH$6/5)</f>
        <v>0</v>
      </c>
      <c r="BH48" s="641">
        <f>(('4. Applicability Ranks'!AR48*BH$10)/(AVERAGE($BD$10:$BH$10)*3))*($BH$6/5)</f>
        <v>0</v>
      </c>
      <c r="BI48" s="637">
        <f>(('4. Applicability Ranks'!AS48*BI$10)/(AVERAGE($BI$10:$BK$10)*3))*($BK$7/3)</f>
        <v>1.998251529911328</v>
      </c>
      <c r="BJ48" s="638">
        <f>(('4. Applicability Ranks'!AT48*BJ$10)/(AVERAGE($BI$10:$BK$10)*3))*($BK$7/3)</f>
        <v>1.998251529911328</v>
      </c>
      <c r="BK48" s="640">
        <f>(('4. Applicability Ranks'!AU48*BK$10)/(AVERAGE($BI$10:$BK$10)*3))*($BK$7/3)</f>
        <v>0.999125764955664</v>
      </c>
      <c r="BL48" s="13"/>
    </row>
    <row r="49" spans="1:64" s="12" customFormat="1" ht="75" customHeight="1">
      <c r="A49" s="407">
        <f>'3. Characterization'!A49</f>
        <v>39</v>
      </c>
      <c r="B49" s="79" t="str">
        <f>'3. Characterization'!B49</f>
        <v>Intruder Sensors</v>
      </c>
      <c r="C49" s="344" t="str">
        <f>'3. Characterization'!C49</f>
        <v>
Walls/ Fence</v>
      </c>
      <c r="D49" s="344" t="str">
        <f>'3. Characterization'!D49</f>
        <v>Vibrations -- Fiber optic</v>
      </c>
      <c r="E49" s="344" t="str">
        <f>'3. Characterization'!F49</f>
        <v>Built in or applied to a wall, ceiling, or fence.  Variations in processor abilities and sensitivity adjustability. Often used with an outer fence and clear zone prior to intruder sensors to reduce false alarms. </v>
      </c>
      <c r="F49" s="15"/>
      <c r="G49" s="270">
        <f t="shared" si="9"/>
        <v>12.324929971988794</v>
      </c>
      <c r="H49" s="271">
        <f t="shared" si="10"/>
        <v>1.7825311942959003</v>
      </c>
      <c r="I49" s="271">
        <f t="shared" si="11"/>
        <v>5.742296918767507</v>
      </c>
      <c r="J49" s="272">
        <f t="shared" si="12"/>
        <v>6.417112299465241</v>
      </c>
      <c r="K49" s="272">
        <f t="shared" si="5"/>
        <v>8.992131884600976</v>
      </c>
      <c r="L49" s="272">
        <f t="shared" si="6"/>
        <v>3.996503059822655</v>
      </c>
      <c r="M49" s="272">
        <f t="shared" si="7"/>
        <v>0</v>
      </c>
      <c r="N49" s="273">
        <f t="shared" si="8"/>
        <v>4.99562882477832</v>
      </c>
      <c r="O49" s="200">
        <f t="shared" si="13"/>
        <v>35.25900226911842</v>
      </c>
      <c r="Q49" s="462">
        <f>'3. Characterization'!A49</f>
        <v>39</v>
      </c>
      <c r="R49" s="484" t="str">
        <f>'3. Characterization'!B49</f>
        <v>Intruder Sensors</v>
      </c>
      <c r="S49" s="485" t="str">
        <f>'3. Characterization'!C49</f>
        <v>
Walls/ Fence</v>
      </c>
      <c r="T49" s="485" t="str">
        <f>'3. Characterization'!D49</f>
        <v>Vibrations -- Fiber optic</v>
      </c>
      <c r="U49" s="478"/>
      <c r="V49" s="636">
        <f>(('4. Applicability Ranks'!F49*V$10)/((AVERAGE($V$10:$Y$10))*3))*($V$7/4)</f>
        <v>5.602240896358543</v>
      </c>
      <c r="W49" s="636">
        <f>(('4. Applicability Ranks'!G49*W$10)/((AVERAGE($V$10:$Y$10))*3))*($V$7/4)</f>
        <v>6.722689075630251</v>
      </c>
      <c r="X49" s="637">
        <f>(('4. Applicability Ranks'!H49*X$10)/((AVERAGE($V$10:$Y$10))*3))*($V$7/4)</f>
        <v>0</v>
      </c>
      <c r="Y49" s="636">
        <f>(('4. Applicability Ranks'!I49*Y$10)/((AVERAGE($V$10:$Y$10))*3))*($V$7/4)</f>
        <v>0</v>
      </c>
      <c r="Z49" s="629"/>
      <c r="AA49" s="272">
        <f>(('4. Applicability Ranks'!K49*AA$10)/(AVERAGE($AA$10:$AD$10)*3))*($AA$7/4)</f>
        <v>0</v>
      </c>
      <c r="AB49" s="272">
        <f>(('4. Applicability Ranks'!L49*AB$10)/(AVERAGE($AA$10:$AD$10)*3))*($AA$7/4)</f>
        <v>1.7825311942959003</v>
      </c>
      <c r="AC49" s="272">
        <f>(('4. Applicability Ranks'!M49*AC$10)/(AVERAGE($AA$10:$AD$10)*3))*($AA$7/4)</f>
        <v>0</v>
      </c>
      <c r="AD49" s="272">
        <f>(('4. Applicability Ranks'!N49*AD$10)/(AVERAGE($AA$10:$AD$10)*3))*($AA$7/4)</f>
        <v>0</v>
      </c>
      <c r="AE49" s="629"/>
      <c r="AF49" s="636">
        <f>(('4. Applicability Ranks'!P49*AF$10)/(AVERAGE($AF$10:$AJ$10)*3))*($AF$7/5)</f>
        <v>2.100840336134454</v>
      </c>
      <c r="AG49" s="638">
        <f>(('4. Applicability Ranks'!Q49*AG$10)/(AVERAGE($AF$10:$AJ$10)*3))*($AF$7/5)</f>
        <v>1.680672268907563</v>
      </c>
      <c r="AH49" s="638">
        <f>(('4. Applicability Ranks'!R49*AH$10)/(AVERAGE($AF$10:$AJ$10)*3))*($AF$7/5)</f>
        <v>0</v>
      </c>
      <c r="AI49" s="638">
        <f>(('4. Applicability Ranks'!S49*AI$10)/(AVERAGE($AF$10:$AJ$10)*3))*($AF$7/5)</f>
        <v>0.2801120448179272</v>
      </c>
      <c r="AJ49" s="639">
        <f>(('4. Applicability Ranks'!T49*AJ$10)/(AVERAGE($AF$10:$AJ$10)*3))*($AF$7/5)</f>
        <v>1.680672268907563</v>
      </c>
      <c r="AK49" s="629"/>
      <c r="AL49" s="637">
        <f>(('4. Applicability Ranks'!V49*AL$10)/((AVERAGE($AL$10:$AV$10))*3))*($AL$7/11)</f>
        <v>0</v>
      </c>
      <c r="AM49" s="638">
        <f>(('4. Applicability Ranks'!W49*AM$10)/((AVERAGE($AL$10:$AV$10))*3))*($AL$7/11)</f>
        <v>0.8021390374331552</v>
      </c>
      <c r="AN49" s="638">
        <f>(('4. Applicability Ranks'!X49*AN$10)/((AVERAGE($AL$10:$AV$10))*3))*($AL$7/11)</f>
        <v>0</v>
      </c>
      <c r="AO49" s="638">
        <f>(('4. Applicability Ranks'!Y49*AO$10)/((AVERAGE($AL$10:$AV$10))*3))*($AL$7/11)</f>
        <v>2.6737967914438507</v>
      </c>
      <c r="AP49" s="638">
        <f>(('4. Applicability Ranks'!Z49*AP$10)/((AVERAGE($AL$10:$AV$10))*3))*($AL$7/11)</f>
        <v>1.0695187165775402</v>
      </c>
      <c r="AQ49" s="638">
        <f>(('4. Applicability Ranks'!AA49*AQ$10)/((AVERAGE($AL$10:$AV$10))*3))*($AL$7/11)</f>
        <v>1.6042780748663104</v>
      </c>
      <c r="AR49" s="638">
        <f>(('4. Applicability Ranks'!AB49*AR$10)/((AVERAGE($AL$10:$AV$10))*3))*($AL$7/11)</f>
        <v>0.26737967914438504</v>
      </c>
      <c r="AS49" s="638">
        <f>(('4. Applicability Ranks'!AC49*AS$10)/((AVERAGE($AL$10:$AV$10))*3))*($AL$7/11)</f>
        <v>0</v>
      </c>
      <c r="AT49" s="638">
        <f>(('4. Applicability Ranks'!AD49*AT$10)/((AVERAGE($AL$10:$AV$10))*3))*($AL$7/11)</f>
        <v>0</v>
      </c>
      <c r="AU49" s="638">
        <f>(('4. Applicability Ranks'!AE49*AU$10)/((AVERAGE($AL$10:$AV$10))*3))*($AL$7/11)</f>
        <v>0</v>
      </c>
      <c r="AV49" s="638">
        <f>(('4. Applicability Ranks'!AF49*AV$10)/((AVERAGE($AL$10:$AV$10))*3))*($AL$7/11)</f>
        <v>0</v>
      </c>
      <c r="AW49" s="629"/>
      <c r="AX49" s="636">
        <f>(('4. Applicability Ranks'!AH49*AX$10)/(AVERAGE($AX$10:$BC$10)*3))*($AZ$7/6)</f>
        <v>1.4986886474334957</v>
      </c>
      <c r="AY49" s="638">
        <f>(('4. Applicability Ranks'!AI49*AY$10)/(AVERAGE($AX$10:$BC$10)*3))*($AZ$7/6)</f>
        <v>2.4978144123891592</v>
      </c>
      <c r="AZ49" s="638">
        <f>(('4. Applicability Ranks'!AJ49*AZ$10)/(AVERAGE($AX$10:$BC$10)*3))*($AZ$7/6)</f>
        <v>0</v>
      </c>
      <c r="BA49" s="638">
        <f>(('4. Applicability Ranks'!AK49*BA$10)/(AVERAGE($AX$10:$BC$10)*3))*($AZ$7/6)</f>
        <v>0</v>
      </c>
      <c r="BB49" s="638">
        <f>(('4. Applicability Ranks'!AL49*BB$10)/(AVERAGE($AX$10:$BC$10)*3))*($AZ$7/6)</f>
        <v>0</v>
      </c>
      <c r="BC49" s="639">
        <f>(('4. Applicability Ranks'!AM49*BC$10)/(AVERAGE($AX$10:$BC$10)*3))*($AZ$7/6)</f>
        <v>0</v>
      </c>
      <c r="BD49" s="637">
        <f>(('4. Applicability Ranks'!AN49*BD$10)/(AVERAGE($BD$10:$BH$10)*3))*($BH$6/5)</f>
        <v>0</v>
      </c>
      <c r="BE49" s="640">
        <f>(('4. Applicability Ranks'!AO49*BE$10)/(AVERAGE($BD$10:$BH$10)*3))*($BH$6/5)</f>
        <v>0</v>
      </c>
      <c r="BF49" s="270">
        <f>(('4. Applicability Ranks'!AP49*BF$10)/(AVERAGE($BD$10:$BH$10)*3))*($BH$6/5)</f>
        <v>0</v>
      </c>
      <c r="BG49" s="272">
        <f>(('4. Applicability Ranks'!AQ49*BG$10)/(AVERAGE($BD$10:$BH$10)*3))*($BH$6/5)</f>
        <v>0</v>
      </c>
      <c r="BH49" s="641">
        <f>(('4. Applicability Ranks'!AR49*BH$10)/(AVERAGE($BD$10:$BH$10)*3))*($BH$6/5)</f>
        <v>0</v>
      </c>
      <c r="BI49" s="637">
        <f>(('4. Applicability Ranks'!AS49*BI$10)/(AVERAGE($BI$10:$BK$10)*3))*($BK$7/3)</f>
        <v>1.998251529911328</v>
      </c>
      <c r="BJ49" s="638">
        <f>(('4. Applicability Ranks'!AT49*BJ$10)/(AVERAGE($BI$10:$BK$10)*3))*($BK$7/3)</f>
        <v>1.998251529911328</v>
      </c>
      <c r="BK49" s="640">
        <f>(('4. Applicability Ranks'!AU49*BK$10)/(AVERAGE($BI$10:$BK$10)*3))*($BK$7/3)</f>
        <v>0.999125764955664</v>
      </c>
      <c r="BL49" s="13"/>
    </row>
    <row r="50" spans="1:64" s="12" customFormat="1" ht="69.75" customHeight="1">
      <c r="A50" s="407">
        <f>'3. Characterization'!A50</f>
        <v>40</v>
      </c>
      <c r="B50" s="79" t="str">
        <f>'3. Characterization'!B50</f>
        <v>Intruder Sensors</v>
      </c>
      <c r="C50" s="344" t="str">
        <f>'3. Characterization'!C50</f>
        <v>
Walls/ Fence</v>
      </c>
      <c r="D50" s="344" t="str">
        <f>'3. Characterization'!D50</f>
        <v>Taut Wire = Strain Sensitive Wire</v>
      </c>
      <c r="E50" s="344" t="str">
        <f>'3. Characterization'!F50</f>
        <v>Freestanding or fence-mounted.  Variations in signal processor ability to detect tension changes and in sensitivity adjustability.</v>
      </c>
      <c r="F50" s="15"/>
      <c r="G50" s="270">
        <f t="shared" si="9"/>
        <v>12.324929971988794</v>
      </c>
      <c r="H50" s="271">
        <f t="shared" si="10"/>
        <v>1.7825311942959003</v>
      </c>
      <c r="I50" s="271">
        <f t="shared" si="11"/>
        <v>5.742296918767507</v>
      </c>
      <c r="J50" s="272">
        <f t="shared" si="12"/>
        <v>6.417112299465241</v>
      </c>
      <c r="K50" s="272">
        <f t="shared" si="5"/>
        <v>8.992131884600976</v>
      </c>
      <c r="L50" s="272">
        <f t="shared" si="6"/>
        <v>3.996503059822655</v>
      </c>
      <c r="M50" s="272">
        <f t="shared" si="7"/>
        <v>0</v>
      </c>
      <c r="N50" s="273">
        <f t="shared" si="8"/>
        <v>4.99562882477832</v>
      </c>
      <c r="O50" s="200">
        <f t="shared" si="13"/>
        <v>35.25900226911842</v>
      </c>
      <c r="Q50" s="462">
        <f>'3. Characterization'!A50</f>
        <v>40</v>
      </c>
      <c r="R50" s="484" t="str">
        <f>'3. Characterization'!B50</f>
        <v>Intruder Sensors</v>
      </c>
      <c r="S50" s="485" t="str">
        <f>'3. Characterization'!C50</f>
        <v>
Walls/ Fence</v>
      </c>
      <c r="T50" s="485" t="str">
        <f>'3. Characterization'!D50</f>
        <v>Taut Wire = Strain Sensitive Wire</v>
      </c>
      <c r="U50" s="478"/>
      <c r="V50" s="636">
        <f>(('4. Applicability Ranks'!F50*V$10)/((AVERAGE($V$10:$Y$10))*3))*($V$7/4)</f>
        <v>5.602240896358543</v>
      </c>
      <c r="W50" s="636">
        <f>(('4. Applicability Ranks'!G50*W$10)/((AVERAGE($V$10:$Y$10))*3))*($V$7/4)</f>
        <v>6.722689075630251</v>
      </c>
      <c r="X50" s="637">
        <f>(('4. Applicability Ranks'!H50*X$10)/((AVERAGE($V$10:$Y$10))*3))*($V$7/4)</f>
        <v>0</v>
      </c>
      <c r="Y50" s="636">
        <f>(('4. Applicability Ranks'!I50*Y$10)/((AVERAGE($V$10:$Y$10))*3))*($V$7/4)</f>
        <v>0</v>
      </c>
      <c r="Z50" s="629"/>
      <c r="AA50" s="272">
        <f>(('4. Applicability Ranks'!K50*AA$10)/(AVERAGE($AA$10:$AD$10)*3))*($AA$7/4)</f>
        <v>0</v>
      </c>
      <c r="AB50" s="272">
        <f>(('4. Applicability Ranks'!L50*AB$10)/(AVERAGE($AA$10:$AD$10)*3))*($AA$7/4)</f>
        <v>1.7825311942959003</v>
      </c>
      <c r="AC50" s="272">
        <f>(('4. Applicability Ranks'!M50*AC$10)/(AVERAGE($AA$10:$AD$10)*3))*($AA$7/4)</f>
        <v>0</v>
      </c>
      <c r="AD50" s="272">
        <f>(('4. Applicability Ranks'!N50*AD$10)/(AVERAGE($AA$10:$AD$10)*3))*($AA$7/4)</f>
        <v>0</v>
      </c>
      <c r="AE50" s="629"/>
      <c r="AF50" s="636">
        <f>(('4. Applicability Ranks'!P50*AF$10)/(AVERAGE($AF$10:$AJ$10)*3))*($AF$7/5)</f>
        <v>2.100840336134454</v>
      </c>
      <c r="AG50" s="638">
        <f>(('4. Applicability Ranks'!Q50*AG$10)/(AVERAGE($AF$10:$AJ$10)*3))*($AF$7/5)</f>
        <v>1.680672268907563</v>
      </c>
      <c r="AH50" s="638">
        <f>(('4. Applicability Ranks'!R50*AH$10)/(AVERAGE($AF$10:$AJ$10)*3))*($AF$7/5)</f>
        <v>0</v>
      </c>
      <c r="AI50" s="638">
        <f>(('4. Applicability Ranks'!S50*AI$10)/(AVERAGE($AF$10:$AJ$10)*3))*($AF$7/5)</f>
        <v>0.2801120448179272</v>
      </c>
      <c r="AJ50" s="639">
        <f>(('4. Applicability Ranks'!T50*AJ$10)/(AVERAGE($AF$10:$AJ$10)*3))*($AF$7/5)</f>
        <v>1.680672268907563</v>
      </c>
      <c r="AK50" s="629"/>
      <c r="AL50" s="637">
        <f>(('4. Applicability Ranks'!V50*AL$10)/((AVERAGE($AL$10:$AV$10))*3))*($AL$7/11)</f>
        <v>0</v>
      </c>
      <c r="AM50" s="638">
        <f>(('4. Applicability Ranks'!W50*AM$10)/((AVERAGE($AL$10:$AV$10))*3))*($AL$7/11)</f>
        <v>0.8021390374331552</v>
      </c>
      <c r="AN50" s="638">
        <f>(('4. Applicability Ranks'!X50*AN$10)/((AVERAGE($AL$10:$AV$10))*3))*($AL$7/11)</f>
        <v>0</v>
      </c>
      <c r="AO50" s="638">
        <f>(('4. Applicability Ranks'!Y50*AO$10)/((AVERAGE($AL$10:$AV$10))*3))*($AL$7/11)</f>
        <v>2.6737967914438507</v>
      </c>
      <c r="AP50" s="638">
        <f>(('4. Applicability Ranks'!Z50*AP$10)/((AVERAGE($AL$10:$AV$10))*3))*($AL$7/11)</f>
        <v>1.0695187165775402</v>
      </c>
      <c r="AQ50" s="638">
        <f>(('4. Applicability Ranks'!AA50*AQ$10)/((AVERAGE($AL$10:$AV$10))*3))*($AL$7/11)</f>
        <v>1.6042780748663104</v>
      </c>
      <c r="AR50" s="638">
        <f>(('4. Applicability Ranks'!AB50*AR$10)/((AVERAGE($AL$10:$AV$10))*3))*($AL$7/11)</f>
        <v>0.26737967914438504</v>
      </c>
      <c r="AS50" s="638">
        <f>(('4. Applicability Ranks'!AC50*AS$10)/((AVERAGE($AL$10:$AV$10))*3))*($AL$7/11)</f>
        <v>0</v>
      </c>
      <c r="AT50" s="638">
        <f>(('4. Applicability Ranks'!AD50*AT$10)/((AVERAGE($AL$10:$AV$10))*3))*($AL$7/11)</f>
        <v>0</v>
      </c>
      <c r="AU50" s="638">
        <f>(('4. Applicability Ranks'!AE50*AU$10)/((AVERAGE($AL$10:$AV$10))*3))*($AL$7/11)</f>
        <v>0</v>
      </c>
      <c r="AV50" s="638">
        <f>(('4. Applicability Ranks'!AF50*AV$10)/((AVERAGE($AL$10:$AV$10))*3))*($AL$7/11)</f>
        <v>0</v>
      </c>
      <c r="AW50" s="629"/>
      <c r="AX50" s="636">
        <f>(('4. Applicability Ranks'!AH50*AX$10)/(AVERAGE($AX$10:$BC$10)*3))*($AZ$7/6)</f>
        <v>1.4986886474334957</v>
      </c>
      <c r="AY50" s="638">
        <f>(('4. Applicability Ranks'!AI50*AY$10)/(AVERAGE($AX$10:$BC$10)*3))*($AZ$7/6)</f>
        <v>2.4978144123891592</v>
      </c>
      <c r="AZ50" s="638">
        <f>(('4. Applicability Ranks'!AJ50*AZ$10)/(AVERAGE($AX$10:$BC$10)*3))*($AZ$7/6)</f>
        <v>0</v>
      </c>
      <c r="BA50" s="638">
        <f>(('4. Applicability Ranks'!AK50*BA$10)/(AVERAGE($AX$10:$BC$10)*3))*($AZ$7/6)</f>
        <v>0</v>
      </c>
      <c r="BB50" s="638">
        <f>(('4. Applicability Ranks'!AL50*BB$10)/(AVERAGE($AX$10:$BC$10)*3))*($AZ$7/6)</f>
        <v>0</v>
      </c>
      <c r="BC50" s="639">
        <f>(('4. Applicability Ranks'!AM50*BC$10)/(AVERAGE($AX$10:$BC$10)*3))*($AZ$7/6)</f>
        <v>0</v>
      </c>
      <c r="BD50" s="637">
        <f>(('4. Applicability Ranks'!AN50*BD$10)/(AVERAGE($BD$10:$BH$10)*3))*($BH$6/5)</f>
        <v>0</v>
      </c>
      <c r="BE50" s="640">
        <f>(('4. Applicability Ranks'!AO50*BE$10)/(AVERAGE($BD$10:$BH$10)*3))*($BH$6/5)</f>
        <v>0</v>
      </c>
      <c r="BF50" s="270">
        <f>(('4. Applicability Ranks'!AP50*BF$10)/(AVERAGE($BD$10:$BH$10)*3))*($BH$6/5)</f>
        <v>0</v>
      </c>
      <c r="BG50" s="272">
        <f>(('4. Applicability Ranks'!AQ50*BG$10)/(AVERAGE($BD$10:$BH$10)*3))*($BH$6/5)</f>
        <v>0</v>
      </c>
      <c r="BH50" s="641">
        <f>(('4. Applicability Ranks'!AR50*BH$10)/(AVERAGE($BD$10:$BH$10)*3))*($BH$6/5)</f>
        <v>0</v>
      </c>
      <c r="BI50" s="637">
        <f>(('4. Applicability Ranks'!AS50*BI$10)/(AVERAGE($BI$10:$BK$10)*3))*($BK$7/3)</f>
        <v>1.998251529911328</v>
      </c>
      <c r="BJ50" s="638">
        <f>(('4. Applicability Ranks'!AT50*BJ$10)/(AVERAGE($BI$10:$BK$10)*3))*($BK$7/3)</f>
        <v>1.998251529911328</v>
      </c>
      <c r="BK50" s="640">
        <f>(('4. Applicability Ranks'!AU50*BK$10)/(AVERAGE($BI$10:$BK$10)*3))*($BK$7/3)</f>
        <v>0.999125764955664</v>
      </c>
      <c r="BL50" s="13"/>
    </row>
    <row r="51" spans="1:64" s="12" customFormat="1" ht="69.75" customHeight="1">
      <c r="A51" s="407">
        <f>'3. Characterization'!A51</f>
        <v>41</v>
      </c>
      <c r="B51" s="79" t="str">
        <f>'3. Characterization'!B51</f>
        <v>Intruder Sensors</v>
      </c>
      <c r="C51" s="344" t="str">
        <f>'3. Characterization'!C51</f>
        <v>
Walls/ Fence</v>
      </c>
      <c r="D51" s="344" t="str">
        <f>'3. Characterization'!D51</f>
        <v>Capacitive Cable</v>
      </c>
      <c r="E51" s="344" t="str">
        <f>'3. Characterization'!F51</f>
        <v>Variations in signal processor ability to detect tension changes and in sensitivity adjustability.</v>
      </c>
      <c r="F51" s="15"/>
      <c r="G51" s="270">
        <f t="shared" si="9"/>
        <v>12.324929971988794</v>
      </c>
      <c r="H51" s="271">
        <f t="shared" si="10"/>
        <v>1.7825311942959003</v>
      </c>
      <c r="I51" s="271">
        <f t="shared" si="11"/>
        <v>5.742296918767507</v>
      </c>
      <c r="J51" s="272">
        <f t="shared" si="12"/>
        <v>6.417112299465241</v>
      </c>
      <c r="K51" s="272">
        <f t="shared" si="5"/>
        <v>8.992131884600976</v>
      </c>
      <c r="L51" s="272">
        <f t="shared" si="6"/>
        <v>3.996503059822655</v>
      </c>
      <c r="M51" s="272">
        <f t="shared" si="7"/>
        <v>0</v>
      </c>
      <c r="N51" s="273">
        <f t="shared" si="8"/>
        <v>4.99562882477832</v>
      </c>
      <c r="O51" s="200">
        <f t="shared" si="13"/>
        <v>35.25900226911842</v>
      </c>
      <c r="Q51" s="462">
        <f>'3. Characterization'!A51</f>
        <v>41</v>
      </c>
      <c r="R51" s="484" t="str">
        <f>'3. Characterization'!B51</f>
        <v>Intruder Sensors</v>
      </c>
      <c r="S51" s="485" t="str">
        <f>'3. Characterization'!C51</f>
        <v>
Walls/ Fence</v>
      </c>
      <c r="T51" s="485" t="str">
        <f>'3. Characterization'!D51</f>
        <v>Capacitive Cable</v>
      </c>
      <c r="U51" s="478"/>
      <c r="V51" s="636">
        <f>(('4. Applicability Ranks'!F51*V$10)/((AVERAGE($V$10:$Y$10))*3))*($V$7/4)</f>
        <v>5.602240896358543</v>
      </c>
      <c r="W51" s="636">
        <f>(('4. Applicability Ranks'!G51*W$10)/((AVERAGE($V$10:$Y$10))*3))*($V$7/4)</f>
        <v>6.722689075630251</v>
      </c>
      <c r="X51" s="637">
        <f>(('4. Applicability Ranks'!H51*X$10)/((AVERAGE($V$10:$Y$10))*3))*($V$7/4)</f>
        <v>0</v>
      </c>
      <c r="Y51" s="636">
        <f>(('4. Applicability Ranks'!I51*Y$10)/((AVERAGE($V$10:$Y$10))*3))*($V$7/4)</f>
        <v>0</v>
      </c>
      <c r="Z51" s="629"/>
      <c r="AA51" s="272">
        <f>(('4. Applicability Ranks'!K51*AA$10)/(AVERAGE($AA$10:$AD$10)*3))*($AA$7/4)</f>
        <v>0</v>
      </c>
      <c r="AB51" s="272">
        <f>(('4. Applicability Ranks'!L51*AB$10)/(AVERAGE($AA$10:$AD$10)*3))*($AA$7/4)</f>
        <v>1.7825311942959003</v>
      </c>
      <c r="AC51" s="272">
        <f>(('4. Applicability Ranks'!M51*AC$10)/(AVERAGE($AA$10:$AD$10)*3))*($AA$7/4)</f>
        <v>0</v>
      </c>
      <c r="AD51" s="272">
        <f>(('4. Applicability Ranks'!N51*AD$10)/(AVERAGE($AA$10:$AD$10)*3))*($AA$7/4)</f>
        <v>0</v>
      </c>
      <c r="AE51" s="629"/>
      <c r="AF51" s="636">
        <f>(('4. Applicability Ranks'!P51*AF$10)/(AVERAGE($AF$10:$AJ$10)*3))*($AF$7/5)</f>
        <v>2.100840336134454</v>
      </c>
      <c r="AG51" s="638">
        <f>(('4. Applicability Ranks'!Q51*AG$10)/(AVERAGE($AF$10:$AJ$10)*3))*($AF$7/5)</f>
        <v>1.680672268907563</v>
      </c>
      <c r="AH51" s="638">
        <f>(('4. Applicability Ranks'!R51*AH$10)/(AVERAGE($AF$10:$AJ$10)*3))*($AF$7/5)</f>
        <v>0</v>
      </c>
      <c r="AI51" s="638">
        <f>(('4. Applicability Ranks'!S51*AI$10)/(AVERAGE($AF$10:$AJ$10)*3))*($AF$7/5)</f>
        <v>0.2801120448179272</v>
      </c>
      <c r="AJ51" s="639">
        <f>(('4. Applicability Ranks'!T51*AJ$10)/(AVERAGE($AF$10:$AJ$10)*3))*($AF$7/5)</f>
        <v>1.680672268907563</v>
      </c>
      <c r="AK51" s="629"/>
      <c r="AL51" s="637">
        <f>(('4. Applicability Ranks'!V51*AL$10)/((AVERAGE($AL$10:$AV$10))*3))*($AL$7/11)</f>
        <v>0</v>
      </c>
      <c r="AM51" s="638">
        <f>(('4. Applicability Ranks'!W51*AM$10)/((AVERAGE($AL$10:$AV$10))*3))*($AL$7/11)</f>
        <v>0.8021390374331552</v>
      </c>
      <c r="AN51" s="638">
        <f>(('4. Applicability Ranks'!X51*AN$10)/((AVERAGE($AL$10:$AV$10))*3))*($AL$7/11)</f>
        <v>0</v>
      </c>
      <c r="AO51" s="638">
        <f>(('4. Applicability Ranks'!Y51*AO$10)/((AVERAGE($AL$10:$AV$10))*3))*($AL$7/11)</f>
        <v>2.6737967914438507</v>
      </c>
      <c r="AP51" s="638">
        <f>(('4. Applicability Ranks'!Z51*AP$10)/((AVERAGE($AL$10:$AV$10))*3))*($AL$7/11)</f>
        <v>1.0695187165775402</v>
      </c>
      <c r="AQ51" s="638">
        <f>(('4. Applicability Ranks'!AA51*AQ$10)/((AVERAGE($AL$10:$AV$10))*3))*($AL$7/11)</f>
        <v>1.6042780748663104</v>
      </c>
      <c r="AR51" s="638">
        <f>(('4. Applicability Ranks'!AB51*AR$10)/((AVERAGE($AL$10:$AV$10))*3))*($AL$7/11)</f>
        <v>0.26737967914438504</v>
      </c>
      <c r="AS51" s="638">
        <f>(('4. Applicability Ranks'!AC51*AS$10)/((AVERAGE($AL$10:$AV$10))*3))*($AL$7/11)</f>
        <v>0</v>
      </c>
      <c r="AT51" s="638">
        <f>(('4. Applicability Ranks'!AD51*AT$10)/((AVERAGE($AL$10:$AV$10))*3))*($AL$7/11)</f>
        <v>0</v>
      </c>
      <c r="AU51" s="638">
        <f>(('4. Applicability Ranks'!AE51*AU$10)/((AVERAGE($AL$10:$AV$10))*3))*($AL$7/11)</f>
        <v>0</v>
      </c>
      <c r="AV51" s="638">
        <f>(('4. Applicability Ranks'!AF51*AV$10)/((AVERAGE($AL$10:$AV$10))*3))*($AL$7/11)</f>
        <v>0</v>
      </c>
      <c r="AW51" s="629"/>
      <c r="AX51" s="636">
        <f>(('4. Applicability Ranks'!AH51*AX$10)/(AVERAGE($AX$10:$BC$10)*3))*($AZ$7/6)</f>
        <v>1.4986886474334957</v>
      </c>
      <c r="AY51" s="638">
        <f>(('4. Applicability Ranks'!AI51*AY$10)/(AVERAGE($AX$10:$BC$10)*3))*($AZ$7/6)</f>
        <v>2.4978144123891592</v>
      </c>
      <c r="AZ51" s="638">
        <f>(('4. Applicability Ranks'!AJ51*AZ$10)/(AVERAGE($AX$10:$BC$10)*3))*($AZ$7/6)</f>
        <v>0</v>
      </c>
      <c r="BA51" s="638">
        <f>(('4. Applicability Ranks'!AK51*BA$10)/(AVERAGE($AX$10:$BC$10)*3))*($AZ$7/6)</f>
        <v>0</v>
      </c>
      <c r="BB51" s="638">
        <f>(('4. Applicability Ranks'!AL51*BB$10)/(AVERAGE($AX$10:$BC$10)*3))*($AZ$7/6)</f>
        <v>0</v>
      </c>
      <c r="BC51" s="639">
        <f>(('4. Applicability Ranks'!AM51*BC$10)/(AVERAGE($AX$10:$BC$10)*3))*($AZ$7/6)</f>
        <v>0</v>
      </c>
      <c r="BD51" s="637">
        <f>(('4. Applicability Ranks'!AN51*BD$10)/(AVERAGE($BD$10:$BH$10)*3))*($BH$6/5)</f>
        <v>0</v>
      </c>
      <c r="BE51" s="640">
        <f>(('4. Applicability Ranks'!AO51*BE$10)/(AVERAGE($BD$10:$BH$10)*3))*($BH$6/5)</f>
        <v>0</v>
      </c>
      <c r="BF51" s="270">
        <f>(('4. Applicability Ranks'!AP51*BF$10)/(AVERAGE($BD$10:$BH$10)*3))*($BH$6/5)</f>
        <v>0</v>
      </c>
      <c r="BG51" s="272">
        <f>(('4. Applicability Ranks'!AQ51*BG$10)/(AVERAGE($BD$10:$BH$10)*3))*($BH$6/5)</f>
        <v>0</v>
      </c>
      <c r="BH51" s="641">
        <f>(('4. Applicability Ranks'!AR51*BH$10)/(AVERAGE($BD$10:$BH$10)*3))*($BH$6/5)</f>
        <v>0</v>
      </c>
      <c r="BI51" s="637">
        <f>(('4. Applicability Ranks'!AS51*BI$10)/(AVERAGE($BI$10:$BK$10)*3))*($BK$7/3)</f>
        <v>1.998251529911328</v>
      </c>
      <c r="BJ51" s="638">
        <f>(('4. Applicability Ranks'!AT51*BJ$10)/(AVERAGE($BI$10:$BK$10)*3))*($BK$7/3)</f>
        <v>1.998251529911328</v>
      </c>
      <c r="BK51" s="640">
        <f>(('4. Applicability Ranks'!AU51*BK$10)/(AVERAGE($BI$10:$BK$10)*3))*($BK$7/3)</f>
        <v>0.999125764955664</v>
      </c>
      <c r="BL51" s="13"/>
    </row>
    <row r="52" spans="1:64" s="12" customFormat="1" ht="75" customHeight="1">
      <c r="A52" s="407">
        <f>'3. Characterization'!A52</f>
        <v>42</v>
      </c>
      <c r="B52" s="79" t="str">
        <f>'3. Characterization'!B52</f>
        <v>Intruder Sensors</v>
      </c>
      <c r="C52" s="344" t="str">
        <f>'3. Characterization'!C52</f>
        <v>
Walls/ Fence</v>
      </c>
      <c r="D52" s="344" t="str">
        <f>'3. Characterization'!D52</f>
        <v>Electric Field = E-field </v>
      </c>
      <c r="E52" s="344" t="str">
        <f>'3. Characterization'!F52</f>
        <v>Stand-alone fence, or mounted on separate posts attached to an existing fence. May be used with a weather station that adjusts E-field sensor sensitivity based on weather conditions.</v>
      </c>
      <c r="F52" s="15"/>
      <c r="G52" s="270">
        <f t="shared" si="9"/>
        <v>12.324929971988794</v>
      </c>
      <c r="H52" s="271">
        <f t="shared" si="10"/>
        <v>1.7825311942959003</v>
      </c>
      <c r="I52" s="271">
        <f t="shared" si="11"/>
        <v>5.742296918767507</v>
      </c>
      <c r="J52" s="272">
        <f t="shared" si="12"/>
        <v>6.417112299465241</v>
      </c>
      <c r="K52" s="272">
        <f t="shared" si="5"/>
        <v>8.992131884600976</v>
      </c>
      <c r="L52" s="272">
        <f t="shared" si="6"/>
        <v>3.996503059822655</v>
      </c>
      <c r="M52" s="272">
        <f t="shared" si="7"/>
        <v>0</v>
      </c>
      <c r="N52" s="273">
        <f t="shared" si="8"/>
        <v>4.99562882477832</v>
      </c>
      <c r="O52" s="200">
        <f t="shared" si="13"/>
        <v>35.25900226911842</v>
      </c>
      <c r="Q52" s="462">
        <f>'3. Characterization'!A52</f>
        <v>42</v>
      </c>
      <c r="R52" s="484" t="str">
        <f>'3. Characterization'!B52</f>
        <v>Intruder Sensors</v>
      </c>
      <c r="S52" s="485" t="str">
        <f>'3. Characterization'!C52</f>
        <v>
Walls/ Fence</v>
      </c>
      <c r="T52" s="485" t="str">
        <f>'3. Characterization'!D52</f>
        <v>Electric Field = E-field </v>
      </c>
      <c r="U52" s="478"/>
      <c r="V52" s="636">
        <f>(('4. Applicability Ranks'!F52*V$10)/((AVERAGE($V$10:$Y$10))*3))*($V$7/4)</f>
        <v>5.602240896358543</v>
      </c>
      <c r="W52" s="636">
        <f>(('4. Applicability Ranks'!G52*W$10)/((AVERAGE($V$10:$Y$10))*3))*($V$7/4)</f>
        <v>6.722689075630251</v>
      </c>
      <c r="X52" s="637">
        <f>(('4. Applicability Ranks'!H52*X$10)/((AVERAGE($V$10:$Y$10))*3))*($V$7/4)</f>
        <v>0</v>
      </c>
      <c r="Y52" s="636">
        <f>(('4. Applicability Ranks'!I52*Y$10)/((AVERAGE($V$10:$Y$10))*3))*($V$7/4)</f>
        <v>0</v>
      </c>
      <c r="Z52" s="629"/>
      <c r="AA52" s="272">
        <f>(('4. Applicability Ranks'!K52*AA$10)/(AVERAGE($AA$10:$AD$10)*3))*($AA$7/4)</f>
        <v>0</v>
      </c>
      <c r="AB52" s="272">
        <f>(('4. Applicability Ranks'!L52*AB$10)/(AVERAGE($AA$10:$AD$10)*3))*($AA$7/4)</f>
        <v>1.7825311942959003</v>
      </c>
      <c r="AC52" s="272">
        <f>(('4. Applicability Ranks'!M52*AC$10)/(AVERAGE($AA$10:$AD$10)*3))*($AA$7/4)</f>
        <v>0</v>
      </c>
      <c r="AD52" s="272">
        <f>(('4. Applicability Ranks'!N52*AD$10)/(AVERAGE($AA$10:$AD$10)*3))*($AA$7/4)</f>
        <v>0</v>
      </c>
      <c r="AE52" s="629"/>
      <c r="AF52" s="636">
        <f>(('4. Applicability Ranks'!P52*AF$10)/(AVERAGE($AF$10:$AJ$10)*3))*($AF$7/5)</f>
        <v>2.100840336134454</v>
      </c>
      <c r="AG52" s="638">
        <f>(('4. Applicability Ranks'!Q52*AG$10)/(AVERAGE($AF$10:$AJ$10)*3))*($AF$7/5)</f>
        <v>1.680672268907563</v>
      </c>
      <c r="AH52" s="638">
        <f>(('4. Applicability Ranks'!R52*AH$10)/(AVERAGE($AF$10:$AJ$10)*3))*($AF$7/5)</f>
        <v>0</v>
      </c>
      <c r="AI52" s="638">
        <f>(('4. Applicability Ranks'!S52*AI$10)/(AVERAGE($AF$10:$AJ$10)*3))*($AF$7/5)</f>
        <v>0.2801120448179272</v>
      </c>
      <c r="AJ52" s="639">
        <f>(('4. Applicability Ranks'!T52*AJ$10)/(AVERAGE($AF$10:$AJ$10)*3))*($AF$7/5)</f>
        <v>1.680672268907563</v>
      </c>
      <c r="AK52" s="629"/>
      <c r="AL52" s="637">
        <f>(('4. Applicability Ranks'!V52*AL$10)/((AVERAGE($AL$10:$AV$10))*3))*($AL$7/11)</f>
        <v>0</v>
      </c>
      <c r="AM52" s="638">
        <f>(('4. Applicability Ranks'!W52*AM$10)/((AVERAGE($AL$10:$AV$10))*3))*($AL$7/11)</f>
        <v>0.8021390374331552</v>
      </c>
      <c r="AN52" s="638">
        <f>(('4. Applicability Ranks'!X52*AN$10)/((AVERAGE($AL$10:$AV$10))*3))*($AL$7/11)</f>
        <v>0</v>
      </c>
      <c r="AO52" s="638">
        <f>(('4. Applicability Ranks'!Y52*AO$10)/((AVERAGE($AL$10:$AV$10))*3))*($AL$7/11)</f>
        <v>2.6737967914438507</v>
      </c>
      <c r="AP52" s="638">
        <f>(('4. Applicability Ranks'!Z52*AP$10)/((AVERAGE($AL$10:$AV$10))*3))*($AL$7/11)</f>
        <v>1.0695187165775402</v>
      </c>
      <c r="AQ52" s="638">
        <f>(('4. Applicability Ranks'!AA52*AQ$10)/((AVERAGE($AL$10:$AV$10))*3))*($AL$7/11)</f>
        <v>1.6042780748663104</v>
      </c>
      <c r="AR52" s="638">
        <f>(('4. Applicability Ranks'!AB52*AR$10)/((AVERAGE($AL$10:$AV$10))*3))*($AL$7/11)</f>
        <v>0.26737967914438504</v>
      </c>
      <c r="AS52" s="638">
        <f>(('4. Applicability Ranks'!AC52*AS$10)/((AVERAGE($AL$10:$AV$10))*3))*($AL$7/11)</f>
        <v>0</v>
      </c>
      <c r="AT52" s="638">
        <f>(('4. Applicability Ranks'!AD52*AT$10)/((AVERAGE($AL$10:$AV$10))*3))*($AL$7/11)</f>
        <v>0</v>
      </c>
      <c r="AU52" s="638">
        <f>(('4. Applicability Ranks'!AE52*AU$10)/((AVERAGE($AL$10:$AV$10))*3))*($AL$7/11)</f>
        <v>0</v>
      </c>
      <c r="AV52" s="638">
        <f>(('4. Applicability Ranks'!AF52*AV$10)/((AVERAGE($AL$10:$AV$10))*3))*($AL$7/11)</f>
        <v>0</v>
      </c>
      <c r="AW52" s="629"/>
      <c r="AX52" s="636">
        <f>(('4. Applicability Ranks'!AH52*AX$10)/(AVERAGE($AX$10:$BC$10)*3))*($AZ$7/6)</f>
        <v>1.4986886474334957</v>
      </c>
      <c r="AY52" s="638">
        <f>(('4. Applicability Ranks'!AI52*AY$10)/(AVERAGE($AX$10:$BC$10)*3))*($AZ$7/6)</f>
        <v>2.4978144123891592</v>
      </c>
      <c r="AZ52" s="638">
        <f>(('4. Applicability Ranks'!AJ52*AZ$10)/(AVERAGE($AX$10:$BC$10)*3))*($AZ$7/6)</f>
        <v>0</v>
      </c>
      <c r="BA52" s="638">
        <f>(('4. Applicability Ranks'!AK52*BA$10)/(AVERAGE($AX$10:$BC$10)*3))*($AZ$7/6)</f>
        <v>0</v>
      </c>
      <c r="BB52" s="638">
        <f>(('4. Applicability Ranks'!AL52*BB$10)/(AVERAGE($AX$10:$BC$10)*3))*($AZ$7/6)</f>
        <v>0</v>
      </c>
      <c r="BC52" s="639">
        <f>(('4. Applicability Ranks'!AM52*BC$10)/(AVERAGE($AX$10:$BC$10)*3))*($AZ$7/6)</f>
        <v>0</v>
      </c>
      <c r="BD52" s="637">
        <f>(('4. Applicability Ranks'!AN52*BD$10)/(AVERAGE($BD$10:$BH$10)*3))*($BH$6/5)</f>
        <v>0</v>
      </c>
      <c r="BE52" s="640">
        <f>(('4. Applicability Ranks'!AO52*BE$10)/(AVERAGE($BD$10:$BH$10)*3))*($BH$6/5)</f>
        <v>0</v>
      </c>
      <c r="BF52" s="270">
        <f>(('4. Applicability Ranks'!AP52*BF$10)/(AVERAGE($BD$10:$BH$10)*3))*($BH$6/5)</f>
        <v>0</v>
      </c>
      <c r="BG52" s="272">
        <f>(('4. Applicability Ranks'!AQ52*BG$10)/(AVERAGE($BD$10:$BH$10)*3))*($BH$6/5)</f>
        <v>0</v>
      </c>
      <c r="BH52" s="641">
        <f>(('4. Applicability Ranks'!AR52*BH$10)/(AVERAGE($BD$10:$BH$10)*3))*($BH$6/5)</f>
        <v>0</v>
      </c>
      <c r="BI52" s="637">
        <f>(('4. Applicability Ranks'!AS52*BI$10)/(AVERAGE($BI$10:$BK$10)*3))*($BK$7/3)</f>
        <v>1.998251529911328</v>
      </c>
      <c r="BJ52" s="638">
        <f>(('4. Applicability Ranks'!AT52*BJ$10)/(AVERAGE($BI$10:$BK$10)*3))*($BK$7/3)</f>
        <v>1.998251529911328</v>
      </c>
      <c r="BK52" s="640">
        <f>(('4. Applicability Ranks'!AU52*BK$10)/(AVERAGE($BI$10:$BK$10)*3))*($BK$7/3)</f>
        <v>0.999125764955664</v>
      </c>
      <c r="BL52" s="13"/>
    </row>
    <row r="53" spans="1:64" s="12" customFormat="1" ht="75" customHeight="1">
      <c r="A53" s="407">
        <f>'3. Characterization'!A53</f>
        <v>43</v>
      </c>
      <c r="B53" s="79" t="str">
        <f>'3. Characterization'!B53</f>
        <v>Intruder Sensors</v>
      </c>
      <c r="C53" s="344" t="str">
        <f>'3. Characterization'!C53</f>
        <v>Volume Sensors -- Motion Detectors</v>
      </c>
      <c r="D53" s="344" t="str">
        <f>'3. Characterization'!D53</f>
        <v>Microwave Sensors (Short-range Radar)</v>
      </c>
      <c r="E53" s="344" t="str">
        <f>'3. Characterization'!F53</f>
        <v>Monostatic (transmitter and received encased on a single housing) or bistatic (transmitter and received are separate units). Dual technology units often include microwave and PIR.</v>
      </c>
      <c r="F53" s="15"/>
      <c r="G53" s="270">
        <f t="shared" si="9"/>
        <v>12.324929971988794</v>
      </c>
      <c r="H53" s="271">
        <f t="shared" si="10"/>
        <v>1.7825311942959003</v>
      </c>
      <c r="I53" s="271">
        <f t="shared" si="11"/>
        <v>5.742296918767507</v>
      </c>
      <c r="J53" s="272">
        <f t="shared" si="12"/>
        <v>9.090909090909092</v>
      </c>
      <c r="K53" s="272">
        <f t="shared" si="5"/>
        <v>8.992131884600976</v>
      </c>
      <c r="L53" s="272">
        <f t="shared" si="6"/>
        <v>3.996503059822655</v>
      </c>
      <c r="M53" s="272">
        <f t="shared" si="7"/>
        <v>0</v>
      </c>
      <c r="N53" s="273">
        <f t="shared" si="8"/>
        <v>4.99562882477832</v>
      </c>
      <c r="O53" s="200">
        <f t="shared" si="13"/>
        <v>37.932799060562274</v>
      </c>
      <c r="Q53" s="462">
        <f>'3. Characterization'!A53</f>
        <v>43</v>
      </c>
      <c r="R53" s="484" t="str">
        <f>'3. Characterization'!B53</f>
        <v>Intruder Sensors</v>
      </c>
      <c r="S53" s="485" t="str">
        <f>'3. Characterization'!C53</f>
        <v>Volume Sensors -- Motion Detectors</v>
      </c>
      <c r="T53" s="485" t="str">
        <f>'3. Characterization'!D53</f>
        <v>Microwave Sensors (Short-range Radar)</v>
      </c>
      <c r="U53" s="478"/>
      <c r="V53" s="636">
        <f>(('4. Applicability Ranks'!F53*V$10)/((AVERAGE($V$10:$Y$10))*3))*($V$7/4)</f>
        <v>5.602240896358543</v>
      </c>
      <c r="W53" s="636">
        <f>(('4. Applicability Ranks'!G53*W$10)/((AVERAGE($V$10:$Y$10))*3))*($V$7/4)</f>
        <v>6.722689075630251</v>
      </c>
      <c r="X53" s="637">
        <f>(('4. Applicability Ranks'!H53*X$10)/((AVERAGE($V$10:$Y$10))*3))*($V$7/4)</f>
        <v>0</v>
      </c>
      <c r="Y53" s="636">
        <f>(('4. Applicability Ranks'!I53*Y$10)/((AVERAGE($V$10:$Y$10))*3))*($V$7/4)</f>
        <v>0</v>
      </c>
      <c r="Z53" s="629"/>
      <c r="AA53" s="272">
        <f>(('4. Applicability Ranks'!K53*AA$10)/(AVERAGE($AA$10:$AD$10)*3))*($AA$7/4)</f>
        <v>0</v>
      </c>
      <c r="AB53" s="272">
        <f>(('4. Applicability Ranks'!L53*AB$10)/(AVERAGE($AA$10:$AD$10)*3))*($AA$7/4)</f>
        <v>1.7825311942959003</v>
      </c>
      <c r="AC53" s="272">
        <f>(('4. Applicability Ranks'!M53*AC$10)/(AVERAGE($AA$10:$AD$10)*3))*($AA$7/4)</f>
        <v>0</v>
      </c>
      <c r="AD53" s="272">
        <f>(('4. Applicability Ranks'!N53*AD$10)/(AVERAGE($AA$10:$AD$10)*3))*($AA$7/4)</f>
        <v>0</v>
      </c>
      <c r="AE53" s="629"/>
      <c r="AF53" s="636">
        <f>(('4. Applicability Ranks'!P53*AF$10)/(AVERAGE($AF$10:$AJ$10)*3))*($AF$7/5)</f>
        <v>2.100840336134454</v>
      </c>
      <c r="AG53" s="638">
        <f>(('4. Applicability Ranks'!Q53*AG$10)/(AVERAGE($AF$10:$AJ$10)*3))*($AF$7/5)</f>
        <v>1.680672268907563</v>
      </c>
      <c r="AH53" s="638">
        <f>(('4. Applicability Ranks'!R53*AH$10)/(AVERAGE($AF$10:$AJ$10)*3))*($AF$7/5)</f>
        <v>0</v>
      </c>
      <c r="AI53" s="638">
        <f>(('4. Applicability Ranks'!S53*AI$10)/(AVERAGE($AF$10:$AJ$10)*3))*($AF$7/5)</f>
        <v>0.2801120448179272</v>
      </c>
      <c r="AJ53" s="639">
        <f>(('4. Applicability Ranks'!T53*AJ$10)/(AVERAGE($AF$10:$AJ$10)*3))*($AF$7/5)</f>
        <v>1.680672268907563</v>
      </c>
      <c r="AK53" s="629"/>
      <c r="AL53" s="637">
        <f>(('4. Applicability Ranks'!V53*AL$10)/((AVERAGE($AL$10:$AV$10))*3))*($AL$7/11)</f>
        <v>0</v>
      </c>
      <c r="AM53" s="638">
        <f>(('4. Applicability Ranks'!W53*AM$10)/((AVERAGE($AL$10:$AV$10))*3))*($AL$7/11)</f>
        <v>0.8021390374331552</v>
      </c>
      <c r="AN53" s="638">
        <f>(('4. Applicability Ranks'!X53*AN$10)/((AVERAGE($AL$10:$AV$10))*3))*($AL$7/11)</f>
        <v>0</v>
      </c>
      <c r="AO53" s="638">
        <f>(('4. Applicability Ranks'!Y53*AO$10)/((AVERAGE($AL$10:$AV$10))*3))*($AL$7/11)</f>
        <v>2.6737967914438507</v>
      </c>
      <c r="AP53" s="638">
        <f>(('4. Applicability Ranks'!Z53*AP$10)/((AVERAGE($AL$10:$AV$10))*3))*($AL$7/11)</f>
        <v>1.0695187165775402</v>
      </c>
      <c r="AQ53" s="638">
        <f>(('4. Applicability Ranks'!AA53*AQ$10)/((AVERAGE($AL$10:$AV$10))*3))*($AL$7/11)</f>
        <v>1.6042780748663104</v>
      </c>
      <c r="AR53" s="638">
        <f>(('4. Applicability Ranks'!AB53*AR$10)/((AVERAGE($AL$10:$AV$10))*3))*($AL$7/11)</f>
        <v>0.5347593582887701</v>
      </c>
      <c r="AS53" s="638">
        <f>(('4. Applicability Ranks'!AC53*AS$10)/((AVERAGE($AL$10:$AV$10))*3))*($AL$7/11)</f>
        <v>0</v>
      </c>
      <c r="AT53" s="638">
        <f>(('4. Applicability Ranks'!AD53*AT$10)/((AVERAGE($AL$10:$AV$10))*3))*($AL$7/11)</f>
        <v>0</v>
      </c>
      <c r="AU53" s="638">
        <f>(('4. Applicability Ranks'!AE53*AU$10)/((AVERAGE($AL$10:$AV$10))*3))*($AL$7/11)</f>
        <v>2.4064171122994655</v>
      </c>
      <c r="AV53" s="638">
        <f>(('4. Applicability Ranks'!AF53*AV$10)/((AVERAGE($AL$10:$AV$10))*3))*($AL$7/11)</f>
        <v>0</v>
      </c>
      <c r="AW53" s="629"/>
      <c r="AX53" s="636">
        <f>(('4. Applicability Ranks'!AH53*AX$10)/(AVERAGE($AX$10:$BC$10)*3))*($AZ$7/6)</f>
        <v>1.4986886474334957</v>
      </c>
      <c r="AY53" s="638">
        <f>(('4. Applicability Ranks'!AI53*AY$10)/(AVERAGE($AX$10:$BC$10)*3))*($AZ$7/6)</f>
        <v>2.4978144123891592</v>
      </c>
      <c r="AZ53" s="638">
        <f>(('4. Applicability Ranks'!AJ53*AZ$10)/(AVERAGE($AX$10:$BC$10)*3))*($AZ$7/6)</f>
        <v>0</v>
      </c>
      <c r="BA53" s="638">
        <f>(('4. Applicability Ranks'!AK53*BA$10)/(AVERAGE($AX$10:$BC$10)*3))*($AZ$7/6)</f>
        <v>0</v>
      </c>
      <c r="BB53" s="638">
        <f>(('4. Applicability Ranks'!AL53*BB$10)/(AVERAGE($AX$10:$BC$10)*3))*($AZ$7/6)</f>
        <v>0</v>
      </c>
      <c r="BC53" s="639">
        <f>(('4. Applicability Ranks'!AM53*BC$10)/(AVERAGE($AX$10:$BC$10)*3))*($AZ$7/6)</f>
        <v>0</v>
      </c>
      <c r="BD53" s="637">
        <f>(('4. Applicability Ranks'!AN53*BD$10)/(AVERAGE($BD$10:$BH$10)*3))*($BH$6/5)</f>
        <v>0</v>
      </c>
      <c r="BE53" s="640">
        <f>(('4. Applicability Ranks'!AO53*BE$10)/(AVERAGE($BD$10:$BH$10)*3))*($BH$6/5)</f>
        <v>0</v>
      </c>
      <c r="BF53" s="270">
        <f>(('4. Applicability Ranks'!AP53*BF$10)/(AVERAGE($BD$10:$BH$10)*3))*($BH$6/5)</f>
        <v>0</v>
      </c>
      <c r="BG53" s="272">
        <f>(('4. Applicability Ranks'!AQ53*BG$10)/(AVERAGE($BD$10:$BH$10)*3))*($BH$6/5)</f>
        <v>0</v>
      </c>
      <c r="BH53" s="641">
        <f>(('4. Applicability Ranks'!AR53*BH$10)/(AVERAGE($BD$10:$BH$10)*3))*($BH$6/5)</f>
        <v>0</v>
      </c>
      <c r="BI53" s="637">
        <f>(('4. Applicability Ranks'!AS53*BI$10)/(AVERAGE($BI$10:$BK$10)*3))*($BK$7/3)</f>
        <v>1.998251529911328</v>
      </c>
      <c r="BJ53" s="638">
        <f>(('4. Applicability Ranks'!AT53*BJ$10)/(AVERAGE($BI$10:$BK$10)*3))*($BK$7/3)</f>
        <v>1.998251529911328</v>
      </c>
      <c r="BK53" s="640">
        <f>(('4. Applicability Ranks'!AU53*BK$10)/(AVERAGE($BI$10:$BK$10)*3))*($BK$7/3)</f>
        <v>0.999125764955664</v>
      </c>
      <c r="BL53" s="13"/>
    </row>
    <row r="54" spans="1:64" s="12" customFormat="1" ht="75" customHeight="1">
      <c r="A54" s="407">
        <f>'3. Characterization'!A54</f>
        <v>44</v>
      </c>
      <c r="B54" s="79" t="str">
        <f>'3. Characterization'!B54</f>
        <v>Intruder Sensors</v>
      </c>
      <c r="C54" s="344" t="str">
        <f>'3. Characterization'!C54</f>
        <v>Volume Sensors -- Motion Detectors</v>
      </c>
      <c r="D54" s="344" t="str">
        <f>'3. Characterization'!D54</f>
        <v>Passive Infrared (PIR)
(Heat/ Motion Detectors)</v>
      </c>
      <c r="E54" s="344" t="str">
        <f>'3. Characterization'!F54</f>
        <v>One or two sensors (Quad PIR) in one housing to reduce nuisance alarms.  Sensitivity depends on circuiting design, programs to ignore first movement, etc.  Often used in dual technology systems.</v>
      </c>
      <c r="F54" s="15"/>
      <c r="G54" s="270">
        <f t="shared" si="9"/>
        <v>12.324929971988794</v>
      </c>
      <c r="H54" s="271">
        <f t="shared" si="10"/>
        <v>1.7825311942959003</v>
      </c>
      <c r="I54" s="271">
        <f t="shared" si="11"/>
        <v>5.742296918767507</v>
      </c>
      <c r="J54" s="272">
        <f t="shared" si="12"/>
        <v>9.090909090909092</v>
      </c>
      <c r="K54" s="272">
        <f t="shared" si="5"/>
        <v>8.992131884600976</v>
      </c>
      <c r="L54" s="272">
        <f t="shared" si="6"/>
        <v>3.996503059822655</v>
      </c>
      <c r="M54" s="272">
        <f t="shared" si="7"/>
        <v>0</v>
      </c>
      <c r="N54" s="273">
        <f t="shared" si="8"/>
        <v>4.99562882477832</v>
      </c>
      <c r="O54" s="200">
        <f t="shared" si="13"/>
        <v>37.932799060562274</v>
      </c>
      <c r="Q54" s="462">
        <f>'3. Characterization'!A54</f>
        <v>44</v>
      </c>
      <c r="R54" s="484" t="str">
        <f>'3. Characterization'!B54</f>
        <v>Intruder Sensors</v>
      </c>
      <c r="S54" s="485" t="str">
        <f>'3. Characterization'!C54</f>
        <v>Volume Sensors -- Motion Detectors</v>
      </c>
      <c r="T54" s="485" t="str">
        <f>'3. Characterization'!D54</f>
        <v>Passive Infrared (PIR)
(Heat/ Motion Detectors)</v>
      </c>
      <c r="U54" s="478"/>
      <c r="V54" s="636">
        <f>(('4. Applicability Ranks'!F54*V$10)/((AVERAGE($V$10:$Y$10))*3))*($V$7/4)</f>
        <v>5.602240896358543</v>
      </c>
      <c r="W54" s="636">
        <f>(('4. Applicability Ranks'!G54*W$10)/((AVERAGE($V$10:$Y$10))*3))*($V$7/4)</f>
        <v>6.722689075630251</v>
      </c>
      <c r="X54" s="637">
        <f>(('4. Applicability Ranks'!H54*X$10)/((AVERAGE($V$10:$Y$10))*3))*($V$7/4)</f>
        <v>0</v>
      </c>
      <c r="Y54" s="636">
        <f>(('4. Applicability Ranks'!I54*Y$10)/((AVERAGE($V$10:$Y$10))*3))*($V$7/4)</f>
        <v>0</v>
      </c>
      <c r="Z54" s="629"/>
      <c r="AA54" s="272">
        <f>(('4. Applicability Ranks'!K54*AA$10)/(AVERAGE($AA$10:$AD$10)*3))*($AA$7/4)</f>
        <v>0</v>
      </c>
      <c r="AB54" s="272">
        <f>(('4. Applicability Ranks'!L54*AB$10)/(AVERAGE($AA$10:$AD$10)*3))*($AA$7/4)</f>
        <v>1.7825311942959003</v>
      </c>
      <c r="AC54" s="272">
        <f>(('4. Applicability Ranks'!M54*AC$10)/(AVERAGE($AA$10:$AD$10)*3))*($AA$7/4)</f>
        <v>0</v>
      </c>
      <c r="AD54" s="272">
        <f>(('4. Applicability Ranks'!N54*AD$10)/(AVERAGE($AA$10:$AD$10)*3))*($AA$7/4)</f>
        <v>0</v>
      </c>
      <c r="AE54" s="629"/>
      <c r="AF54" s="636">
        <f>(('4. Applicability Ranks'!P54*AF$10)/(AVERAGE($AF$10:$AJ$10)*3))*($AF$7/5)</f>
        <v>2.100840336134454</v>
      </c>
      <c r="AG54" s="638">
        <f>(('4. Applicability Ranks'!Q54*AG$10)/(AVERAGE($AF$10:$AJ$10)*3))*($AF$7/5)</f>
        <v>1.680672268907563</v>
      </c>
      <c r="AH54" s="638">
        <f>(('4. Applicability Ranks'!R54*AH$10)/(AVERAGE($AF$10:$AJ$10)*3))*($AF$7/5)</f>
        <v>0</v>
      </c>
      <c r="AI54" s="638">
        <f>(('4. Applicability Ranks'!S54*AI$10)/(AVERAGE($AF$10:$AJ$10)*3))*($AF$7/5)</f>
        <v>0.2801120448179272</v>
      </c>
      <c r="AJ54" s="639">
        <f>(('4. Applicability Ranks'!T54*AJ$10)/(AVERAGE($AF$10:$AJ$10)*3))*($AF$7/5)</f>
        <v>1.680672268907563</v>
      </c>
      <c r="AK54" s="629"/>
      <c r="AL54" s="637">
        <f>(('4. Applicability Ranks'!V54*AL$10)/((AVERAGE($AL$10:$AV$10))*3))*($AL$7/11)</f>
        <v>0</v>
      </c>
      <c r="AM54" s="638">
        <f>(('4. Applicability Ranks'!W54*AM$10)/((AVERAGE($AL$10:$AV$10))*3))*($AL$7/11)</f>
        <v>0.8021390374331552</v>
      </c>
      <c r="AN54" s="638">
        <f>(('4. Applicability Ranks'!X54*AN$10)/((AVERAGE($AL$10:$AV$10))*3))*($AL$7/11)</f>
        <v>0</v>
      </c>
      <c r="AO54" s="638">
        <f>(('4. Applicability Ranks'!Y54*AO$10)/((AVERAGE($AL$10:$AV$10))*3))*($AL$7/11)</f>
        <v>2.6737967914438507</v>
      </c>
      <c r="AP54" s="638">
        <f>(('4. Applicability Ranks'!Z54*AP$10)/((AVERAGE($AL$10:$AV$10))*3))*($AL$7/11)</f>
        <v>1.0695187165775402</v>
      </c>
      <c r="AQ54" s="638">
        <f>(('4. Applicability Ranks'!AA54*AQ$10)/((AVERAGE($AL$10:$AV$10))*3))*($AL$7/11)</f>
        <v>1.6042780748663104</v>
      </c>
      <c r="AR54" s="638">
        <f>(('4. Applicability Ranks'!AB54*AR$10)/((AVERAGE($AL$10:$AV$10))*3))*($AL$7/11)</f>
        <v>0.5347593582887701</v>
      </c>
      <c r="AS54" s="638">
        <f>(('4. Applicability Ranks'!AC54*AS$10)/((AVERAGE($AL$10:$AV$10))*3))*($AL$7/11)</f>
        <v>0</v>
      </c>
      <c r="AT54" s="638">
        <f>(('4. Applicability Ranks'!AD54*AT$10)/((AVERAGE($AL$10:$AV$10))*3))*($AL$7/11)</f>
        <v>0</v>
      </c>
      <c r="AU54" s="638">
        <f>(('4. Applicability Ranks'!AE54*AU$10)/((AVERAGE($AL$10:$AV$10))*3))*($AL$7/11)</f>
        <v>2.4064171122994655</v>
      </c>
      <c r="AV54" s="638">
        <f>(('4. Applicability Ranks'!AF54*AV$10)/((AVERAGE($AL$10:$AV$10))*3))*($AL$7/11)</f>
        <v>0</v>
      </c>
      <c r="AW54" s="629"/>
      <c r="AX54" s="636">
        <f>(('4. Applicability Ranks'!AH54*AX$10)/(AVERAGE($AX$10:$BC$10)*3))*($AZ$7/6)</f>
        <v>1.4986886474334957</v>
      </c>
      <c r="AY54" s="638">
        <f>(('4. Applicability Ranks'!AI54*AY$10)/(AVERAGE($AX$10:$BC$10)*3))*($AZ$7/6)</f>
        <v>2.4978144123891592</v>
      </c>
      <c r="AZ54" s="638">
        <f>(('4. Applicability Ranks'!AJ54*AZ$10)/(AVERAGE($AX$10:$BC$10)*3))*($AZ$7/6)</f>
        <v>0</v>
      </c>
      <c r="BA54" s="638">
        <f>(('4. Applicability Ranks'!AK54*BA$10)/(AVERAGE($AX$10:$BC$10)*3))*($AZ$7/6)</f>
        <v>0</v>
      </c>
      <c r="BB54" s="638">
        <f>(('4. Applicability Ranks'!AL54*BB$10)/(AVERAGE($AX$10:$BC$10)*3))*($AZ$7/6)</f>
        <v>0</v>
      </c>
      <c r="BC54" s="639">
        <f>(('4. Applicability Ranks'!AM54*BC$10)/(AVERAGE($AX$10:$BC$10)*3))*($AZ$7/6)</f>
        <v>0</v>
      </c>
      <c r="BD54" s="637">
        <f>(('4. Applicability Ranks'!AN54*BD$10)/(AVERAGE($BD$10:$BH$10)*3))*($BH$6/5)</f>
        <v>0</v>
      </c>
      <c r="BE54" s="640">
        <f>(('4. Applicability Ranks'!AO54*BE$10)/(AVERAGE($BD$10:$BH$10)*3))*($BH$6/5)</f>
        <v>0</v>
      </c>
      <c r="BF54" s="270">
        <f>(('4. Applicability Ranks'!AP54*BF$10)/(AVERAGE($BD$10:$BH$10)*3))*($BH$6/5)</f>
        <v>0</v>
      </c>
      <c r="BG54" s="272">
        <f>(('4. Applicability Ranks'!AQ54*BG$10)/(AVERAGE($BD$10:$BH$10)*3))*($BH$6/5)</f>
        <v>0</v>
      </c>
      <c r="BH54" s="641">
        <f>(('4. Applicability Ranks'!AR54*BH$10)/(AVERAGE($BD$10:$BH$10)*3))*($BH$6/5)</f>
        <v>0</v>
      </c>
      <c r="BI54" s="637">
        <f>(('4. Applicability Ranks'!AS54*BI$10)/(AVERAGE($BI$10:$BK$10)*3))*($BK$7/3)</f>
        <v>1.998251529911328</v>
      </c>
      <c r="BJ54" s="638">
        <f>(('4. Applicability Ranks'!AT54*BJ$10)/(AVERAGE($BI$10:$BK$10)*3))*($BK$7/3)</f>
        <v>1.998251529911328</v>
      </c>
      <c r="BK54" s="640">
        <f>(('4. Applicability Ranks'!AU54*BK$10)/(AVERAGE($BI$10:$BK$10)*3))*($BK$7/3)</f>
        <v>0.999125764955664</v>
      </c>
      <c r="BL54" s="13"/>
    </row>
    <row r="55" spans="1:64" s="12" customFormat="1" ht="69.75" customHeight="1">
      <c r="A55" s="407">
        <f>'3. Characterization'!A55</f>
        <v>45</v>
      </c>
      <c r="B55" s="79" t="str">
        <f>'3. Characterization'!B55</f>
        <v>Intruder Sensors</v>
      </c>
      <c r="C55" s="344" t="str">
        <f>'3. Characterization'!C55</f>
        <v>Volume Sensors -- Motion Detectors</v>
      </c>
      <c r="D55" s="344" t="str">
        <f>'3. Characterization'!D55</f>
        <v>Scanning Laser (Infrared)</v>
      </c>
      <c r="E55" s="344" t="str">
        <f>'3. Characterization'!F55</f>
        <v>Scanning range from a single plane up to 360 degrees.  System sensitivity depends on signal processing software.</v>
      </c>
      <c r="F55" s="172"/>
      <c r="G55" s="270">
        <f t="shared" si="9"/>
        <v>12.324929971988794</v>
      </c>
      <c r="H55" s="271">
        <f t="shared" si="10"/>
        <v>1.7825311942959003</v>
      </c>
      <c r="I55" s="271">
        <f t="shared" si="11"/>
        <v>5.742296918767507</v>
      </c>
      <c r="J55" s="272">
        <f t="shared" si="12"/>
        <v>9.090909090909092</v>
      </c>
      <c r="K55" s="272">
        <f t="shared" si="5"/>
        <v>10.091170226052206</v>
      </c>
      <c r="L55" s="272">
        <f t="shared" si="6"/>
        <v>4.496065942300487</v>
      </c>
      <c r="M55" s="272">
        <f t="shared" si="7"/>
        <v>0.5994754589733984</v>
      </c>
      <c r="N55" s="273">
        <f t="shared" si="8"/>
        <v>4.99562882477832</v>
      </c>
      <c r="O55" s="200">
        <f t="shared" si="13"/>
        <v>39.0318374020135</v>
      </c>
      <c r="Q55" s="462">
        <f>'3. Characterization'!A55</f>
        <v>45</v>
      </c>
      <c r="R55" s="484" t="str">
        <f>'3. Characterization'!B55</f>
        <v>Intruder Sensors</v>
      </c>
      <c r="S55" s="485" t="str">
        <f>'3. Characterization'!C55</f>
        <v>Volume Sensors -- Motion Detectors</v>
      </c>
      <c r="T55" s="485" t="str">
        <f>'3. Characterization'!D55</f>
        <v>Scanning Laser (Infrared)</v>
      </c>
      <c r="U55" s="478"/>
      <c r="V55" s="636">
        <f>(('4. Applicability Ranks'!F55*V$10)/((AVERAGE($V$10:$Y$10))*3))*($V$7/4)</f>
        <v>5.602240896358543</v>
      </c>
      <c r="W55" s="636">
        <f>(('4. Applicability Ranks'!G55*W$10)/((AVERAGE($V$10:$Y$10))*3))*($V$7/4)</f>
        <v>6.722689075630251</v>
      </c>
      <c r="X55" s="637">
        <f>(('4. Applicability Ranks'!H55*X$10)/((AVERAGE($V$10:$Y$10))*3))*($V$7/4)</f>
        <v>0</v>
      </c>
      <c r="Y55" s="636">
        <f>(('4. Applicability Ranks'!I55*Y$10)/((AVERAGE($V$10:$Y$10))*3))*($V$7/4)</f>
        <v>0</v>
      </c>
      <c r="Z55" s="629"/>
      <c r="AA55" s="272">
        <f>(('4. Applicability Ranks'!K55*AA$10)/(AVERAGE($AA$10:$AD$10)*3))*($AA$7/4)</f>
        <v>0</v>
      </c>
      <c r="AB55" s="272">
        <f>(('4. Applicability Ranks'!L55*AB$10)/(AVERAGE($AA$10:$AD$10)*3))*($AA$7/4)</f>
        <v>1.7825311942959003</v>
      </c>
      <c r="AC55" s="272">
        <f>(('4. Applicability Ranks'!M55*AC$10)/(AVERAGE($AA$10:$AD$10)*3))*($AA$7/4)</f>
        <v>0</v>
      </c>
      <c r="AD55" s="272">
        <f>(('4. Applicability Ranks'!N55*AD$10)/(AVERAGE($AA$10:$AD$10)*3))*($AA$7/4)</f>
        <v>0</v>
      </c>
      <c r="AE55" s="629"/>
      <c r="AF55" s="636">
        <f>(('4. Applicability Ranks'!P55*AF$10)/(AVERAGE($AF$10:$AJ$10)*3))*($AF$7/5)</f>
        <v>2.100840336134454</v>
      </c>
      <c r="AG55" s="638">
        <f>(('4. Applicability Ranks'!Q55*AG$10)/(AVERAGE($AF$10:$AJ$10)*3))*($AF$7/5)</f>
        <v>1.680672268907563</v>
      </c>
      <c r="AH55" s="638">
        <f>(('4. Applicability Ranks'!R55*AH$10)/(AVERAGE($AF$10:$AJ$10)*3))*($AF$7/5)</f>
        <v>0</v>
      </c>
      <c r="AI55" s="638">
        <f>(('4. Applicability Ranks'!S55*AI$10)/(AVERAGE($AF$10:$AJ$10)*3))*($AF$7/5)</f>
        <v>0.2801120448179272</v>
      </c>
      <c r="AJ55" s="639">
        <f>(('4. Applicability Ranks'!T55*AJ$10)/(AVERAGE($AF$10:$AJ$10)*3))*($AF$7/5)</f>
        <v>1.680672268907563</v>
      </c>
      <c r="AK55" s="629"/>
      <c r="AL55" s="637">
        <f>(('4. Applicability Ranks'!V55*AL$10)/((AVERAGE($AL$10:$AV$10))*3))*($AL$7/11)</f>
        <v>0</v>
      </c>
      <c r="AM55" s="638">
        <f>(('4. Applicability Ranks'!W55*AM$10)/((AVERAGE($AL$10:$AV$10))*3))*($AL$7/11)</f>
        <v>0.8021390374331552</v>
      </c>
      <c r="AN55" s="638">
        <f>(('4. Applicability Ranks'!X55*AN$10)/((AVERAGE($AL$10:$AV$10))*3))*($AL$7/11)</f>
        <v>0</v>
      </c>
      <c r="AO55" s="638">
        <f>(('4. Applicability Ranks'!Y55*AO$10)/((AVERAGE($AL$10:$AV$10))*3))*($AL$7/11)</f>
        <v>2.6737967914438507</v>
      </c>
      <c r="AP55" s="638">
        <f>(('4. Applicability Ranks'!Z55*AP$10)/((AVERAGE($AL$10:$AV$10))*3))*($AL$7/11)</f>
        <v>1.0695187165775402</v>
      </c>
      <c r="AQ55" s="638">
        <f>(('4. Applicability Ranks'!AA55*AQ$10)/((AVERAGE($AL$10:$AV$10))*3))*($AL$7/11)</f>
        <v>1.6042780748663104</v>
      </c>
      <c r="AR55" s="638">
        <f>(('4. Applicability Ranks'!AB55*AR$10)/((AVERAGE($AL$10:$AV$10))*3))*($AL$7/11)</f>
        <v>0.5347593582887701</v>
      </c>
      <c r="AS55" s="638">
        <f>(('4. Applicability Ranks'!AC55*AS$10)/((AVERAGE($AL$10:$AV$10))*3))*($AL$7/11)</f>
        <v>0</v>
      </c>
      <c r="AT55" s="638">
        <f>(('4. Applicability Ranks'!AD55*AT$10)/((AVERAGE($AL$10:$AV$10))*3))*($AL$7/11)</f>
        <v>0</v>
      </c>
      <c r="AU55" s="638">
        <f>(('4. Applicability Ranks'!AE55*AU$10)/((AVERAGE($AL$10:$AV$10))*3))*($AL$7/11)</f>
        <v>2.4064171122994655</v>
      </c>
      <c r="AV55" s="638">
        <f>(('4. Applicability Ranks'!AF55*AV$10)/((AVERAGE($AL$10:$AV$10))*3))*($AL$7/11)</f>
        <v>0</v>
      </c>
      <c r="AW55" s="629"/>
      <c r="AX55" s="636">
        <f>(('4. Applicability Ranks'!AH55*AX$10)/(AVERAGE($AX$10:$BC$10)*3))*($AZ$7/6)</f>
        <v>1.4986886474334957</v>
      </c>
      <c r="AY55" s="638">
        <f>(('4. Applicability Ranks'!AI55*AY$10)/(AVERAGE($AX$10:$BC$10)*3))*($AZ$7/6)</f>
        <v>2.4978144123891592</v>
      </c>
      <c r="AZ55" s="638">
        <f>(('4. Applicability Ranks'!AJ55*AZ$10)/(AVERAGE($AX$10:$BC$10)*3))*($AZ$7/6)</f>
        <v>0</v>
      </c>
      <c r="BA55" s="638">
        <f>(('4. Applicability Ranks'!AK55*BA$10)/(AVERAGE($AX$10:$BC$10)*3))*($AZ$7/6)</f>
        <v>0</v>
      </c>
      <c r="BB55" s="638">
        <f>(('4. Applicability Ranks'!AL55*BB$10)/(AVERAGE($AX$10:$BC$10)*3))*($AZ$7/6)</f>
        <v>0</v>
      </c>
      <c r="BC55" s="639">
        <f>(('4. Applicability Ranks'!AM55*BC$10)/(AVERAGE($AX$10:$BC$10)*3))*($AZ$7/6)</f>
        <v>0.49956288247783187</v>
      </c>
      <c r="BD55" s="637">
        <f>(('4. Applicability Ranks'!AN55*BD$10)/(AVERAGE($BD$10:$BH$10)*3))*($BH$6/5)</f>
        <v>0</v>
      </c>
      <c r="BE55" s="640">
        <f>(('4. Applicability Ranks'!AO55*BE$10)/(AVERAGE($BD$10:$BH$10)*3))*($BH$6/5)</f>
        <v>0</v>
      </c>
      <c r="BF55" s="270">
        <f>(('4. Applicability Ranks'!AP55*BF$10)/(AVERAGE($BD$10:$BH$10)*3))*($BH$6/5)</f>
        <v>0</v>
      </c>
      <c r="BG55" s="272">
        <f>(('4. Applicability Ranks'!AQ55*BG$10)/(AVERAGE($BD$10:$BH$10)*3))*($BH$6/5)</f>
        <v>0</v>
      </c>
      <c r="BH55" s="641">
        <f>(('4. Applicability Ranks'!AR55*BH$10)/(AVERAGE($BD$10:$BH$10)*3))*($BH$6/5)</f>
        <v>0.5994754589733984</v>
      </c>
      <c r="BI55" s="637">
        <f>(('4. Applicability Ranks'!AS55*BI$10)/(AVERAGE($BI$10:$BK$10)*3))*($BK$7/3)</f>
        <v>1.998251529911328</v>
      </c>
      <c r="BJ55" s="638">
        <f>(('4. Applicability Ranks'!AT55*BJ$10)/(AVERAGE($BI$10:$BK$10)*3))*($BK$7/3)</f>
        <v>1.998251529911328</v>
      </c>
      <c r="BK55" s="640">
        <f>(('4. Applicability Ranks'!AU55*BK$10)/(AVERAGE($BI$10:$BK$10)*3))*($BK$7/3)</f>
        <v>0.999125764955664</v>
      </c>
      <c r="BL55" s="13"/>
    </row>
    <row r="56" spans="1:64" s="12" customFormat="1" ht="69.75" customHeight="1">
      <c r="A56" s="407">
        <f>'3. Characterization'!A56</f>
        <v>46</v>
      </c>
      <c r="B56" s="79" t="str">
        <f>'3. Characterization'!B56</f>
        <v>Intruder Sensors</v>
      </c>
      <c r="C56" s="344" t="str">
        <f>'3. Characterization'!C56</f>
        <v>Volume Sensors -- Motion Detectors</v>
      </c>
      <c r="D56" s="344" t="str">
        <f>'3. Characterization'!D56</f>
        <v>Active Infra-Red (IR)
(Beam or Curtain)</v>
      </c>
      <c r="E56" s="344" t="str">
        <f>'3. Characterization'!F56</f>
        <v>Indoor or outdoor, variations in coverage distance and the number of laser lines and their distance apart within the IR "curtain".</v>
      </c>
      <c r="F56" s="15"/>
      <c r="G56" s="270">
        <f t="shared" si="9"/>
        <v>12.324929971988794</v>
      </c>
      <c r="H56" s="271">
        <f t="shared" si="10"/>
        <v>1.7825311942959003</v>
      </c>
      <c r="I56" s="271">
        <f t="shared" si="11"/>
        <v>5.742296918767507</v>
      </c>
      <c r="J56" s="272">
        <f t="shared" si="12"/>
        <v>9.090909090909092</v>
      </c>
      <c r="K56" s="272">
        <f t="shared" si="5"/>
        <v>8.992131884600976</v>
      </c>
      <c r="L56" s="272">
        <f t="shared" si="6"/>
        <v>3.996503059822655</v>
      </c>
      <c r="M56" s="272">
        <f t="shared" si="7"/>
        <v>0</v>
      </c>
      <c r="N56" s="273">
        <f t="shared" si="8"/>
        <v>4.99562882477832</v>
      </c>
      <c r="O56" s="200">
        <f t="shared" si="13"/>
        <v>37.932799060562274</v>
      </c>
      <c r="Q56" s="462">
        <f>'3. Characterization'!A56</f>
        <v>46</v>
      </c>
      <c r="R56" s="484" t="str">
        <f>'3. Characterization'!B56</f>
        <v>Intruder Sensors</v>
      </c>
      <c r="S56" s="485" t="str">
        <f>'3. Characterization'!C56</f>
        <v>Volume Sensors -- Motion Detectors</v>
      </c>
      <c r="T56" s="485" t="str">
        <f>'3. Characterization'!D56</f>
        <v>Active Infra-Red (IR)
(Beam or Curtain)</v>
      </c>
      <c r="U56" s="478"/>
      <c r="V56" s="636">
        <f>(('4. Applicability Ranks'!F56*V$10)/((AVERAGE($V$10:$Y$10))*3))*($V$7/4)</f>
        <v>5.602240896358543</v>
      </c>
      <c r="W56" s="636">
        <f>(('4. Applicability Ranks'!G56*W$10)/((AVERAGE($V$10:$Y$10))*3))*($V$7/4)</f>
        <v>6.722689075630251</v>
      </c>
      <c r="X56" s="637">
        <f>(('4. Applicability Ranks'!H56*X$10)/((AVERAGE($V$10:$Y$10))*3))*($V$7/4)</f>
        <v>0</v>
      </c>
      <c r="Y56" s="636">
        <f>(('4. Applicability Ranks'!I56*Y$10)/((AVERAGE($V$10:$Y$10))*3))*($V$7/4)</f>
        <v>0</v>
      </c>
      <c r="Z56" s="629"/>
      <c r="AA56" s="272">
        <f>(('4. Applicability Ranks'!K56*AA$10)/(AVERAGE($AA$10:$AD$10)*3))*($AA$7/4)</f>
        <v>0</v>
      </c>
      <c r="AB56" s="272">
        <f>(('4. Applicability Ranks'!L56*AB$10)/(AVERAGE($AA$10:$AD$10)*3))*($AA$7/4)</f>
        <v>1.7825311942959003</v>
      </c>
      <c r="AC56" s="272">
        <f>(('4. Applicability Ranks'!M56*AC$10)/(AVERAGE($AA$10:$AD$10)*3))*($AA$7/4)</f>
        <v>0</v>
      </c>
      <c r="AD56" s="272">
        <f>(('4. Applicability Ranks'!N56*AD$10)/(AVERAGE($AA$10:$AD$10)*3))*($AA$7/4)</f>
        <v>0</v>
      </c>
      <c r="AE56" s="629"/>
      <c r="AF56" s="636">
        <f>(('4. Applicability Ranks'!P56*AF$10)/(AVERAGE($AF$10:$AJ$10)*3))*($AF$7/5)</f>
        <v>2.100840336134454</v>
      </c>
      <c r="AG56" s="638">
        <f>(('4. Applicability Ranks'!Q56*AG$10)/(AVERAGE($AF$10:$AJ$10)*3))*($AF$7/5)</f>
        <v>1.680672268907563</v>
      </c>
      <c r="AH56" s="638">
        <f>(('4. Applicability Ranks'!R56*AH$10)/(AVERAGE($AF$10:$AJ$10)*3))*($AF$7/5)</f>
        <v>0</v>
      </c>
      <c r="AI56" s="638">
        <f>(('4. Applicability Ranks'!S56*AI$10)/(AVERAGE($AF$10:$AJ$10)*3))*($AF$7/5)</f>
        <v>0.2801120448179272</v>
      </c>
      <c r="AJ56" s="639">
        <f>(('4. Applicability Ranks'!T56*AJ$10)/(AVERAGE($AF$10:$AJ$10)*3))*($AF$7/5)</f>
        <v>1.680672268907563</v>
      </c>
      <c r="AK56" s="629"/>
      <c r="AL56" s="637">
        <f>(('4. Applicability Ranks'!V56*AL$10)/((AVERAGE($AL$10:$AV$10))*3))*($AL$7/11)</f>
        <v>0</v>
      </c>
      <c r="AM56" s="638">
        <f>(('4. Applicability Ranks'!W56*AM$10)/((AVERAGE($AL$10:$AV$10))*3))*($AL$7/11)</f>
        <v>0.8021390374331552</v>
      </c>
      <c r="AN56" s="638">
        <f>(('4. Applicability Ranks'!X56*AN$10)/((AVERAGE($AL$10:$AV$10))*3))*($AL$7/11)</f>
        <v>0</v>
      </c>
      <c r="AO56" s="638">
        <f>(('4. Applicability Ranks'!Y56*AO$10)/((AVERAGE($AL$10:$AV$10))*3))*($AL$7/11)</f>
        <v>2.6737967914438507</v>
      </c>
      <c r="AP56" s="638">
        <f>(('4. Applicability Ranks'!Z56*AP$10)/((AVERAGE($AL$10:$AV$10))*3))*($AL$7/11)</f>
        <v>1.0695187165775402</v>
      </c>
      <c r="AQ56" s="638">
        <f>(('4. Applicability Ranks'!AA56*AQ$10)/((AVERAGE($AL$10:$AV$10))*3))*($AL$7/11)</f>
        <v>1.6042780748663104</v>
      </c>
      <c r="AR56" s="638">
        <f>(('4. Applicability Ranks'!AB56*AR$10)/((AVERAGE($AL$10:$AV$10))*3))*($AL$7/11)</f>
        <v>0.5347593582887701</v>
      </c>
      <c r="AS56" s="638">
        <f>(('4. Applicability Ranks'!AC56*AS$10)/((AVERAGE($AL$10:$AV$10))*3))*($AL$7/11)</f>
        <v>0</v>
      </c>
      <c r="AT56" s="638">
        <f>(('4. Applicability Ranks'!AD56*AT$10)/((AVERAGE($AL$10:$AV$10))*3))*($AL$7/11)</f>
        <v>0</v>
      </c>
      <c r="AU56" s="638">
        <f>(('4. Applicability Ranks'!AE56*AU$10)/((AVERAGE($AL$10:$AV$10))*3))*($AL$7/11)</f>
        <v>2.4064171122994655</v>
      </c>
      <c r="AV56" s="638">
        <f>(('4. Applicability Ranks'!AF56*AV$10)/((AVERAGE($AL$10:$AV$10))*3))*($AL$7/11)</f>
        <v>0</v>
      </c>
      <c r="AW56" s="629"/>
      <c r="AX56" s="636">
        <f>(('4. Applicability Ranks'!AH56*AX$10)/(AVERAGE($AX$10:$BC$10)*3))*($AZ$7/6)</f>
        <v>1.4986886474334957</v>
      </c>
      <c r="AY56" s="638">
        <f>(('4. Applicability Ranks'!AI56*AY$10)/(AVERAGE($AX$10:$BC$10)*3))*($AZ$7/6)</f>
        <v>2.4978144123891592</v>
      </c>
      <c r="AZ56" s="638">
        <f>(('4. Applicability Ranks'!AJ56*AZ$10)/(AVERAGE($AX$10:$BC$10)*3))*($AZ$7/6)</f>
        <v>0</v>
      </c>
      <c r="BA56" s="638">
        <f>(('4. Applicability Ranks'!AK56*BA$10)/(AVERAGE($AX$10:$BC$10)*3))*($AZ$7/6)</f>
        <v>0</v>
      </c>
      <c r="BB56" s="638">
        <f>(('4. Applicability Ranks'!AL56*BB$10)/(AVERAGE($AX$10:$BC$10)*3))*($AZ$7/6)</f>
        <v>0</v>
      </c>
      <c r="BC56" s="639">
        <f>(('4. Applicability Ranks'!AM56*BC$10)/(AVERAGE($AX$10:$BC$10)*3))*($AZ$7/6)</f>
        <v>0</v>
      </c>
      <c r="BD56" s="637">
        <f>(('4. Applicability Ranks'!AN56*BD$10)/(AVERAGE($BD$10:$BH$10)*3))*($BH$6/5)</f>
        <v>0</v>
      </c>
      <c r="BE56" s="640">
        <f>(('4. Applicability Ranks'!AO56*BE$10)/(AVERAGE($BD$10:$BH$10)*3))*($BH$6/5)</f>
        <v>0</v>
      </c>
      <c r="BF56" s="270">
        <f>(('4. Applicability Ranks'!AP56*BF$10)/(AVERAGE($BD$10:$BH$10)*3))*($BH$6/5)</f>
        <v>0</v>
      </c>
      <c r="BG56" s="272">
        <f>(('4. Applicability Ranks'!AQ56*BG$10)/(AVERAGE($BD$10:$BH$10)*3))*($BH$6/5)</f>
        <v>0</v>
      </c>
      <c r="BH56" s="641">
        <f>(('4. Applicability Ranks'!AR56*BH$10)/(AVERAGE($BD$10:$BH$10)*3))*($BH$6/5)</f>
        <v>0</v>
      </c>
      <c r="BI56" s="637">
        <f>(('4. Applicability Ranks'!AS56*BI$10)/(AVERAGE($BI$10:$BK$10)*3))*($BK$7/3)</f>
        <v>1.998251529911328</v>
      </c>
      <c r="BJ56" s="638">
        <f>(('4. Applicability Ranks'!AT56*BJ$10)/(AVERAGE($BI$10:$BK$10)*3))*($BK$7/3)</f>
        <v>1.998251529911328</v>
      </c>
      <c r="BK56" s="640">
        <f>(('4. Applicability Ranks'!AU56*BK$10)/(AVERAGE($BI$10:$BK$10)*3))*($BK$7/3)</f>
        <v>0.999125764955664</v>
      </c>
      <c r="BL56" s="13"/>
    </row>
    <row r="57" spans="1:64" s="12" customFormat="1" ht="69.75" customHeight="1">
      <c r="A57" s="407">
        <f>'3. Characterization'!A57</f>
        <v>47</v>
      </c>
      <c r="B57" s="79" t="str">
        <f>'3. Characterization'!B57</f>
        <v>Intruder Sensors</v>
      </c>
      <c r="C57" s="344" t="str">
        <f>'3. Characterization'!C57</f>
        <v>Volume Sensors -- Motion Detectors</v>
      </c>
      <c r="D57" s="344" t="str">
        <f>'3. Characterization'!D57</f>
        <v>Photo-Electric Eye /
Electric Eye
(Beam or Curtain)</v>
      </c>
      <c r="E57" s="344" t="str">
        <f>'3. Characterization'!F57</f>
        <v>Variations in coverage distance and the number of laser lines and their distance apart within the photo-electric curtain.</v>
      </c>
      <c r="F57" s="15"/>
      <c r="G57" s="270">
        <f t="shared" si="9"/>
        <v>12.324929971988794</v>
      </c>
      <c r="H57" s="271">
        <f t="shared" si="10"/>
        <v>1.7825311942959003</v>
      </c>
      <c r="I57" s="271">
        <f t="shared" si="11"/>
        <v>5.742296918767507</v>
      </c>
      <c r="J57" s="272">
        <f t="shared" si="12"/>
        <v>9.090909090909092</v>
      </c>
      <c r="K57" s="272">
        <f t="shared" si="5"/>
        <v>8.992131884600976</v>
      </c>
      <c r="L57" s="272">
        <f t="shared" si="6"/>
        <v>3.996503059822655</v>
      </c>
      <c r="M57" s="272">
        <f t="shared" si="7"/>
        <v>0</v>
      </c>
      <c r="N57" s="273">
        <f t="shared" si="8"/>
        <v>4.99562882477832</v>
      </c>
      <c r="O57" s="200">
        <f t="shared" si="13"/>
        <v>37.932799060562274</v>
      </c>
      <c r="Q57" s="462">
        <f>'3. Characterization'!A57</f>
        <v>47</v>
      </c>
      <c r="R57" s="484" t="str">
        <f>'3. Characterization'!B57</f>
        <v>Intruder Sensors</v>
      </c>
      <c r="S57" s="485" t="str">
        <f>'3. Characterization'!C57</f>
        <v>Volume Sensors -- Motion Detectors</v>
      </c>
      <c r="T57" s="485" t="str">
        <f>'3. Characterization'!D57</f>
        <v>Photo-Electric Eye /
Electric Eye
(Beam or Curtain)</v>
      </c>
      <c r="U57" s="478"/>
      <c r="V57" s="636">
        <f>(('4. Applicability Ranks'!F57*V$10)/((AVERAGE($V$10:$Y$10))*3))*($V$7/4)</f>
        <v>5.602240896358543</v>
      </c>
      <c r="W57" s="636">
        <f>(('4. Applicability Ranks'!G57*W$10)/((AVERAGE($V$10:$Y$10))*3))*($V$7/4)</f>
        <v>6.722689075630251</v>
      </c>
      <c r="X57" s="637">
        <f>(('4. Applicability Ranks'!H57*X$10)/((AVERAGE($V$10:$Y$10))*3))*($V$7/4)</f>
        <v>0</v>
      </c>
      <c r="Y57" s="636">
        <f>(('4. Applicability Ranks'!I57*Y$10)/((AVERAGE($V$10:$Y$10))*3))*($V$7/4)</f>
        <v>0</v>
      </c>
      <c r="Z57" s="629"/>
      <c r="AA57" s="272">
        <f>(('4. Applicability Ranks'!K57*AA$10)/(AVERAGE($AA$10:$AD$10)*3))*($AA$7/4)</f>
        <v>0</v>
      </c>
      <c r="AB57" s="272">
        <f>(('4. Applicability Ranks'!L57*AB$10)/(AVERAGE($AA$10:$AD$10)*3))*($AA$7/4)</f>
        <v>1.7825311942959003</v>
      </c>
      <c r="AC57" s="272">
        <f>(('4. Applicability Ranks'!M57*AC$10)/(AVERAGE($AA$10:$AD$10)*3))*($AA$7/4)</f>
        <v>0</v>
      </c>
      <c r="AD57" s="272">
        <f>(('4. Applicability Ranks'!N57*AD$10)/(AVERAGE($AA$10:$AD$10)*3))*($AA$7/4)</f>
        <v>0</v>
      </c>
      <c r="AE57" s="629"/>
      <c r="AF57" s="636">
        <f>(('4. Applicability Ranks'!P57*AF$10)/(AVERAGE($AF$10:$AJ$10)*3))*($AF$7/5)</f>
        <v>2.100840336134454</v>
      </c>
      <c r="AG57" s="638">
        <f>(('4. Applicability Ranks'!Q57*AG$10)/(AVERAGE($AF$10:$AJ$10)*3))*($AF$7/5)</f>
        <v>1.680672268907563</v>
      </c>
      <c r="AH57" s="638">
        <f>(('4. Applicability Ranks'!R57*AH$10)/(AVERAGE($AF$10:$AJ$10)*3))*($AF$7/5)</f>
        <v>0</v>
      </c>
      <c r="AI57" s="638">
        <f>(('4. Applicability Ranks'!S57*AI$10)/(AVERAGE($AF$10:$AJ$10)*3))*($AF$7/5)</f>
        <v>0.2801120448179272</v>
      </c>
      <c r="AJ57" s="639">
        <f>(('4. Applicability Ranks'!T57*AJ$10)/(AVERAGE($AF$10:$AJ$10)*3))*($AF$7/5)</f>
        <v>1.680672268907563</v>
      </c>
      <c r="AK57" s="629"/>
      <c r="AL57" s="637">
        <f>(('4. Applicability Ranks'!V57*AL$10)/((AVERAGE($AL$10:$AV$10))*3))*($AL$7/11)</f>
        <v>0</v>
      </c>
      <c r="AM57" s="638">
        <f>(('4. Applicability Ranks'!W57*AM$10)/((AVERAGE($AL$10:$AV$10))*3))*($AL$7/11)</f>
        <v>0.8021390374331552</v>
      </c>
      <c r="AN57" s="638">
        <f>(('4. Applicability Ranks'!X57*AN$10)/((AVERAGE($AL$10:$AV$10))*3))*($AL$7/11)</f>
        <v>0</v>
      </c>
      <c r="AO57" s="638">
        <f>(('4. Applicability Ranks'!Y57*AO$10)/((AVERAGE($AL$10:$AV$10))*3))*($AL$7/11)</f>
        <v>2.6737967914438507</v>
      </c>
      <c r="AP57" s="638">
        <f>(('4. Applicability Ranks'!Z57*AP$10)/((AVERAGE($AL$10:$AV$10))*3))*($AL$7/11)</f>
        <v>1.0695187165775402</v>
      </c>
      <c r="AQ57" s="638">
        <f>(('4. Applicability Ranks'!AA57*AQ$10)/((AVERAGE($AL$10:$AV$10))*3))*($AL$7/11)</f>
        <v>1.6042780748663104</v>
      </c>
      <c r="AR57" s="638">
        <f>(('4. Applicability Ranks'!AB57*AR$10)/((AVERAGE($AL$10:$AV$10))*3))*($AL$7/11)</f>
        <v>0.5347593582887701</v>
      </c>
      <c r="AS57" s="638">
        <f>(('4. Applicability Ranks'!AC57*AS$10)/((AVERAGE($AL$10:$AV$10))*3))*($AL$7/11)</f>
        <v>0</v>
      </c>
      <c r="AT57" s="638">
        <f>(('4. Applicability Ranks'!AD57*AT$10)/((AVERAGE($AL$10:$AV$10))*3))*($AL$7/11)</f>
        <v>0</v>
      </c>
      <c r="AU57" s="638">
        <f>(('4. Applicability Ranks'!AE57*AU$10)/((AVERAGE($AL$10:$AV$10))*3))*($AL$7/11)</f>
        <v>2.4064171122994655</v>
      </c>
      <c r="AV57" s="638">
        <f>(('4. Applicability Ranks'!AF57*AV$10)/((AVERAGE($AL$10:$AV$10))*3))*($AL$7/11)</f>
        <v>0</v>
      </c>
      <c r="AW57" s="629"/>
      <c r="AX57" s="636">
        <f>(('4. Applicability Ranks'!AH57*AX$10)/(AVERAGE($AX$10:$BC$10)*3))*($AZ$7/6)</f>
        <v>1.4986886474334957</v>
      </c>
      <c r="AY57" s="638">
        <f>(('4. Applicability Ranks'!AI57*AY$10)/(AVERAGE($AX$10:$BC$10)*3))*($AZ$7/6)</f>
        <v>2.4978144123891592</v>
      </c>
      <c r="AZ57" s="638">
        <f>(('4. Applicability Ranks'!AJ57*AZ$10)/(AVERAGE($AX$10:$BC$10)*3))*($AZ$7/6)</f>
        <v>0</v>
      </c>
      <c r="BA57" s="638">
        <f>(('4. Applicability Ranks'!AK57*BA$10)/(AVERAGE($AX$10:$BC$10)*3))*($AZ$7/6)</f>
        <v>0</v>
      </c>
      <c r="BB57" s="638">
        <f>(('4. Applicability Ranks'!AL57*BB$10)/(AVERAGE($AX$10:$BC$10)*3))*($AZ$7/6)</f>
        <v>0</v>
      </c>
      <c r="BC57" s="639">
        <f>(('4. Applicability Ranks'!AM57*BC$10)/(AVERAGE($AX$10:$BC$10)*3))*($AZ$7/6)</f>
        <v>0</v>
      </c>
      <c r="BD57" s="637">
        <f>(('4. Applicability Ranks'!AN57*BD$10)/(AVERAGE($BD$10:$BH$10)*3))*($BH$6/5)</f>
        <v>0</v>
      </c>
      <c r="BE57" s="640">
        <f>(('4. Applicability Ranks'!AO57*BE$10)/(AVERAGE($BD$10:$BH$10)*3))*($BH$6/5)</f>
        <v>0</v>
      </c>
      <c r="BF57" s="270">
        <f>(('4. Applicability Ranks'!AP57*BF$10)/(AVERAGE($BD$10:$BH$10)*3))*($BH$6/5)</f>
        <v>0</v>
      </c>
      <c r="BG57" s="272">
        <f>(('4. Applicability Ranks'!AQ57*BG$10)/(AVERAGE($BD$10:$BH$10)*3))*($BH$6/5)</f>
        <v>0</v>
      </c>
      <c r="BH57" s="641">
        <f>(('4. Applicability Ranks'!AR57*BH$10)/(AVERAGE($BD$10:$BH$10)*3))*($BH$6/5)</f>
        <v>0</v>
      </c>
      <c r="BI57" s="637">
        <f>(('4. Applicability Ranks'!AS57*BI$10)/(AVERAGE($BI$10:$BK$10)*3))*($BK$7/3)</f>
        <v>1.998251529911328</v>
      </c>
      <c r="BJ57" s="638">
        <f>(('4. Applicability Ranks'!AT57*BJ$10)/(AVERAGE($BI$10:$BK$10)*3))*($BK$7/3)</f>
        <v>1.998251529911328</v>
      </c>
      <c r="BK57" s="640">
        <f>(('4. Applicability Ranks'!AU57*BK$10)/(AVERAGE($BI$10:$BK$10)*3))*($BK$7/3)</f>
        <v>0.999125764955664</v>
      </c>
      <c r="BL57" s="13"/>
    </row>
    <row r="58" spans="1:64" s="12" customFormat="1" ht="69.75" customHeight="1">
      <c r="A58" s="407">
        <f>'3. Characterization'!A58</f>
        <v>48</v>
      </c>
      <c r="B58" s="79" t="str">
        <f>'3. Characterization'!B58</f>
        <v>Intruder Sensors</v>
      </c>
      <c r="C58" s="344" t="str">
        <f>'3. Characterization'!C58</f>
        <v>Volume Sensors -- Motion Detectors</v>
      </c>
      <c r="D58" s="344" t="str">
        <f>'3. Characterization'!D58</f>
        <v>Active Ultrasonic
</v>
      </c>
      <c r="E58" s="344" t="str">
        <f>'3. Characterization'!F58</f>
        <v>Wall or ceiling mounted. Used in tandem with passive IR.</v>
      </c>
      <c r="F58" s="15"/>
      <c r="G58" s="270">
        <f t="shared" si="9"/>
        <v>12.324929971988794</v>
      </c>
      <c r="H58" s="271">
        <f t="shared" si="10"/>
        <v>1.7825311942959003</v>
      </c>
      <c r="I58" s="271">
        <f t="shared" si="11"/>
        <v>5.742296918767507</v>
      </c>
      <c r="J58" s="272">
        <f t="shared" si="12"/>
        <v>9.090909090909092</v>
      </c>
      <c r="K58" s="272">
        <f t="shared" si="5"/>
        <v>8.992131884600976</v>
      </c>
      <c r="L58" s="272">
        <f t="shared" si="6"/>
        <v>3.996503059822655</v>
      </c>
      <c r="M58" s="272">
        <f t="shared" si="7"/>
        <v>0</v>
      </c>
      <c r="N58" s="273">
        <f t="shared" si="8"/>
        <v>4.99562882477832</v>
      </c>
      <c r="O58" s="200">
        <f t="shared" si="13"/>
        <v>37.932799060562274</v>
      </c>
      <c r="Q58" s="462">
        <f>'3. Characterization'!A58</f>
        <v>48</v>
      </c>
      <c r="R58" s="484" t="str">
        <f>'3. Characterization'!B58</f>
        <v>Intruder Sensors</v>
      </c>
      <c r="S58" s="485" t="str">
        <f>'3. Characterization'!C58</f>
        <v>Volume Sensors -- Motion Detectors</v>
      </c>
      <c r="T58" s="485" t="str">
        <f>'3. Characterization'!D58</f>
        <v>Active Ultrasonic
</v>
      </c>
      <c r="U58" s="478"/>
      <c r="V58" s="636">
        <f>(('4. Applicability Ranks'!F58*V$10)/((AVERAGE($V$10:$Y$10))*3))*($V$7/4)</f>
        <v>5.602240896358543</v>
      </c>
      <c r="W58" s="636">
        <f>(('4. Applicability Ranks'!G58*W$10)/((AVERAGE($V$10:$Y$10))*3))*($V$7/4)</f>
        <v>6.722689075630251</v>
      </c>
      <c r="X58" s="637">
        <f>(('4. Applicability Ranks'!H58*X$10)/((AVERAGE($V$10:$Y$10))*3))*($V$7/4)</f>
        <v>0</v>
      </c>
      <c r="Y58" s="636">
        <f>(('4. Applicability Ranks'!I58*Y$10)/((AVERAGE($V$10:$Y$10))*3))*($V$7/4)</f>
        <v>0</v>
      </c>
      <c r="Z58" s="629"/>
      <c r="AA58" s="272">
        <f>(('4. Applicability Ranks'!K58*AA$10)/(AVERAGE($AA$10:$AD$10)*3))*($AA$7/4)</f>
        <v>0</v>
      </c>
      <c r="AB58" s="272">
        <f>(('4. Applicability Ranks'!L58*AB$10)/(AVERAGE($AA$10:$AD$10)*3))*($AA$7/4)</f>
        <v>1.7825311942959003</v>
      </c>
      <c r="AC58" s="272">
        <f>(('4. Applicability Ranks'!M58*AC$10)/(AVERAGE($AA$10:$AD$10)*3))*($AA$7/4)</f>
        <v>0</v>
      </c>
      <c r="AD58" s="272">
        <f>(('4. Applicability Ranks'!N58*AD$10)/(AVERAGE($AA$10:$AD$10)*3))*($AA$7/4)</f>
        <v>0</v>
      </c>
      <c r="AE58" s="629"/>
      <c r="AF58" s="636">
        <f>(('4. Applicability Ranks'!P58*AF$10)/(AVERAGE($AF$10:$AJ$10)*3))*($AF$7/5)</f>
        <v>2.100840336134454</v>
      </c>
      <c r="AG58" s="638">
        <f>(('4. Applicability Ranks'!Q58*AG$10)/(AVERAGE($AF$10:$AJ$10)*3))*($AF$7/5)</f>
        <v>1.680672268907563</v>
      </c>
      <c r="AH58" s="638">
        <f>(('4. Applicability Ranks'!R58*AH$10)/(AVERAGE($AF$10:$AJ$10)*3))*($AF$7/5)</f>
        <v>0</v>
      </c>
      <c r="AI58" s="638">
        <f>(('4. Applicability Ranks'!S58*AI$10)/(AVERAGE($AF$10:$AJ$10)*3))*($AF$7/5)</f>
        <v>0.2801120448179272</v>
      </c>
      <c r="AJ58" s="639">
        <f>(('4. Applicability Ranks'!T58*AJ$10)/(AVERAGE($AF$10:$AJ$10)*3))*($AF$7/5)</f>
        <v>1.680672268907563</v>
      </c>
      <c r="AK58" s="629"/>
      <c r="AL58" s="637">
        <f>(('4. Applicability Ranks'!V58*AL$10)/((AVERAGE($AL$10:$AV$10))*3))*($AL$7/11)</f>
        <v>0</v>
      </c>
      <c r="AM58" s="638">
        <f>(('4. Applicability Ranks'!W58*AM$10)/((AVERAGE($AL$10:$AV$10))*3))*($AL$7/11)</f>
        <v>0.8021390374331552</v>
      </c>
      <c r="AN58" s="638">
        <f>(('4. Applicability Ranks'!X58*AN$10)/((AVERAGE($AL$10:$AV$10))*3))*($AL$7/11)</f>
        <v>0</v>
      </c>
      <c r="AO58" s="638">
        <f>(('4. Applicability Ranks'!Y58*AO$10)/((AVERAGE($AL$10:$AV$10))*3))*($AL$7/11)</f>
        <v>2.6737967914438507</v>
      </c>
      <c r="AP58" s="638">
        <f>(('4. Applicability Ranks'!Z58*AP$10)/((AVERAGE($AL$10:$AV$10))*3))*($AL$7/11)</f>
        <v>1.0695187165775402</v>
      </c>
      <c r="AQ58" s="638">
        <f>(('4. Applicability Ranks'!AA58*AQ$10)/((AVERAGE($AL$10:$AV$10))*3))*($AL$7/11)</f>
        <v>1.6042780748663104</v>
      </c>
      <c r="AR58" s="638">
        <f>(('4. Applicability Ranks'!AB58*AR$10)/((AVERAGE($AL$10:$AV$10))*3))*($AL$7/11)</f>
        <v>0.5347593582887701</v>
      </c>
      <c r="AS58" s="638">
        <f>(('4. Applicability Ranks'!AC58*AS$10)/((AVERAGE($AL$10:$AV$10))*3))*($AL$7/11)</f>
        <v>0</v>
      </c>
      <c r="AT58" s="638">
        <f>(('4. Applicability Ranks'!AD58*AT$10)/((AVERAGE($AL$10:$AV$10))*3))*($AL$7/11)</f>
        <v>0</v>
      </c>
      <c r="AU58" s="638">
        <f>(('4. Applicability Ranks'!AE58*AU$10)/((AVERAGE($AL$10:$AV$10))*3))*($AL$7/11)</f>
        <v>2.4064171122994655</v>
      </c>
      <c r="AV58" s="638">
        <f>(('4. Applicability Ranks'!AF58*AV$10)/((AVERAGE($AL$10:$AV$10))*3))*($AL$7/11)</f>
        <v>0</v>
      </c>
      <c r="AW58" s="629"/>
      <c r="AX58" s="636">
        <f>(('4. Applicability Ranks'!AH58*AX$10)/(AVERAGE($AX$10:$BC$10)*3))*($AZ$7/6)</f>
        <v>1.4986886474334957</v>
      </c>
      <c r="AY58" s="638">
        <f>(('4. Applicability Ranks'!AI58*AY$10)/(AVERAGE($AX$10:$BC$10)*3))*($AZ$7/6)</f>
        <v>2.4978144123891592</v>
      </c>
      <c r="AZ58" s="638">
        <f>(('4. Applicability Ranks'!AJ58*AZ$10)/(AVERAGE($AX$10:$BC$10)*3))*($AZ$7/6)</f>
        <v>0</v>
      </c>
      <c r="BA58" s="638">
        <f>(('4. Applicability Ranks'!AK58*BA$10)/(AVERAGE($AX$10:$BC$10)*3))*($AZ$7/6)</f>
        <v>0</v>
      </c>
      <c r="BB58" s="638">
        <f>(('4. Applicability Ranks'!AL58*BB$10)/(AVERAGE($AX$10:$BC$10)*3))*($AZ$7/6)</f>
        <v>0</v>
      </c>
      <c r="BC58" s="639">
        <f>(('4. Applicability Ranks'!AM58*BC$10)/(AVERAGE($AX$10:$BC$10)*3))*($AZ$7/6)</f>
        <v>0</v>
      </c>
      <c r="BD58" s="637">
        <f>(('4. Applicability Ranks'!AN58*BD$10)/(AVERAGE($BD$10:$BH$10)*3))*($BH$6/5)</f>
        <v>0</v>
      </c>
      <c r="BE58" s="640">
        <f>(('4. Applicability Ranks'!AO58*BE$10)/(AVERAGE($BD$10:$BH$10)*3))*($BH$6/5)</f>
        <v>0</v>
      </c>
      <c r="BF58" s="270">
        <f>(('4. Applicability Ranks'!AP58*BF$10)/(AVERAGE($BD$10:$BH$10)*3))*($BH$6/5)</f>
        <v>0</v>
      </c>
      <c r="BG58" s="272">
        <f>(('4. Applicability Ranks'!AQ58*BG$10)/(AVERAGE($BD$10:$BH$10)*3))*($BH$6/5)</f>
        <v>0</v>
      </c>
      <c r="BH58" s="641">
        <f>(('4. Applicability Ranks'!AR58*BH$10)/(AVERAGE($BD$10:$BH$10)*3))*($BH$6/5)</f>
        <v>0</v>
      </c>
      <c r="BI58" s="637">
        <f>(('4. Applicability Ranks'!AS58*BI$10)/(AVERAGE($BI$10:$BK$10)*3))*($BK$7/3)</f>
        <v>1.998251529911328</v>
      </c>
      <c r="BJ58" s="638">
        <f>(('4. Applicability Ranks'!AT58*BJ$10)/(AVERAGE($BI$10:$BK$10)*3))*($BK$7/3)</f>
        <v>1.998251529911328</v>
      </c>
      <c r="BK58" s="640">
        <f>(('4. Applicability Ranks'!AU58*BK$10)/(AVERAGE($BI$10:$BK$10)*3))*($BK$7/3)</f>
        <v>0.999125764955664</v>
      </c>
      <c r="BL58" s="13"/>
    </row>
    <row r="59" spans="1:64" s="12" customFormat="1" ht="69.75" customHeight="1">
      <c r="A59" s="407">
        <f>'3. Characterization'!A59</f>
        <v>49</v>
      </c>
      <c r="B59" s="79" t="str">
        <f>'3. Characterization'!B59</f>
        <v>Intruder Sensors</v>
      </c>
      <c r="C59" s="344" t="str">
        <f>'3. Characterization'!C59</f>
        <v>Volume Sensors -- Motion Detectors</v>
      </c>
      <c r="D59" s="344" t="str">
        <f>'3. Characterization'!D59</f>
        <v>Dual-Technology
</v>
      </c>
      <c r="E59" s="344" t="str">
        <f>'3. Characterization'!F59</f>
        <v>Common motion detection technologies paired in a single unit include PIR with either microwave or active ultrasonic technologies.  Indoor and outdoor systems.</v>
      </c>
      <c r="F59" s="15"/>
      <c r="G59" s="270">
        <f t="shared" si="9"/>
        <v>12.324929971988794</v>
      </c>
      <c r="H59" s="271">
        <f t="shared" si="10"/>
        <v>1.7825311942959003</v>
      </c>
      <c r="I59" s="271">
        <f t="shared" si="11"/>
        <v>5.742296918767507</v>
      </c>
      <c r="J59" s="272">
        <f t="shared" si="12"/>
        <v>9.090909090909092</v>
      </c>
      <c r="K59" s="272">
        <f t="shared" si="5"/>
        <v>8.992131884600976</v>
      </c>
      <c r="L59" s="272">
        <f t="shared" si="6"/>
        <v>3.996503059822655</v>
      </c>
      <c r="M59" s="272">
        <f t="shared" si="7"/>
        <v>0</v>
      </c>
      <c r="N59" s="273">
        <f t="shared" si="8"/>
        <v>4.99562882477832</v>
      </c>
      <c r="O59" s="200">
        <f t="shared" si="13"/>
        <v>37.932799060562274</v>
      </c>
      <c r="Q59" s="462">
        <f>'3. Characterization'!A59</f>
        <v>49</v>
      </c>
      <c r="R59" s="484" t="str">
        <f>'3. Characterization'!B59</f>
        <v>Intruder Sensors</v>
      </c>
      <c r="S59" s="485" t="str">
        <f>'3. Characterization'!C59</f>
        <v>Volume Sensors -- Motion Detectors</v>
      </c>
      <c r="T59" s="485" t="str">
        <f>'3. Characterization'!D59</f>
        <v>Dual-Technology
</v>
      </c>
      <c r="U59" s="478"/>
      <c r="V59" s="636">
        <f>(('4. Applicability Ranks'!F59*V$10)/((AVERAGE($V$10:$Y$10))*3))*($V$7/4)</f>
        <v>5.602240896358543</v>
      </c>
      <c r="W59" s="636">
        <f>(('4. Applicability Ranks'!G59*W$10)/((AVERAGE($V$10:$Y$10))*3))*($V$7/4)</f>
        <v>6.722689075630251</v>
      </c>
      <c r="X59" s="637">
        <f>(('4. Applicability Ranks'!H59*X$10)/((AVERAGE($V$10:$Y$10))*3))*($V$7/4)</f>
        <v>0</v>
      </c>
      <c r="Y59" s="636">
        <f>(('4. Applicability Ranks'!I59*Y$10)/((AVERAGE($V$10:$Y$10))*3))*($V$7/4)</f>
        <v>0</v>
      </c>
      <c r="Z59" s="629"/>
      <c r="AA59" s="272">
        <f>(('4. Applicability Ranks'!K59*AA$10)/(AVERAGE($AA$10:$AD$10)*3))*($AA$7/4)</f>
        <v>0</v>
      </c>
      <c r="AB59" s="272">
        <f>(('4. Applicability Ranks'!L59*AB$10)/(AVERAGE($AA$10:$AD$10)*3))*($AA$7/4)</f>
        <v>1.7825311942959003</v>
      </c>
      <c r="AC59" s="272">
        <f>(('4. Applicability Ranks'!M59*AC$10)/(AVERAGE($AA$10:$AD$10)*3))*($AA$7/4)</f>
        <v>0</v>
      </c>
      <c r="AD59" s="272">
        <f>(('4. Applicability Ranks'!N59*AD$10)/(AVERAGE($AA$10:$AD$10)*3))*($AA$7/4)</f>
        <v>0</v>
      </c>
      <c r="AE59" s="629"/>
      <c r="AF59" s="636">
        <f>(('4. Applicability Ranks'!P59*AF$10)/(AVERAGE($AF$10:$AJ$10)*3))*($AF$7/5)</f>
        <v>2.100840336134454</v>
      </c>
      <c r="AG59" s="638">
        <f>(('4. Applicability Ranks'!Q59*AG$10)/(AVERAGE($AF$10:$AJ$10)*3))*($AF$7/5)</f>
        <v>1.680672268907563</v>
      </c>
      <c r="AH59" s="638">
        <f>(('4. Applicability Ranks'!R59*AH$10)/(AVERAGE($AF$10:$AJ$10)*3))*($AF$7/5)</f>
        <v>0</v>
      </c>
      <c r="AI59" s="638">
        <f>(('4. Applicability Ranks'!S59*AI$10)/(AVERAGE($AF$10:$AJ$10)*3))*($AF$7/5)</f>
        <v>0.2801120448179272</v>
      </c>
      <c r="AJ59" s="639">
        <f>(('4. Applicability Ranks'!T59*AJ$10)/(AVERAGE($AF$10:$AJ$10)*3))*($AF$7/5)</f>
        <v>1.680672268907563</v>
      </c>
      <c r="AK59" s="629"/>
      <c r="AL59" s="637">
        <f>(('4. Applicability Ranks'!V59*AL$10)/((AVERAGE($AL$10:$AV$10))*3))*($AL$7/11)</f>
        <v>0</v>
      </c>
      <c r="AM59" s="638">
        <f>(('4. Applicability Ranks'!W59*AM$10)/((AVERAGE($AL$10:$AV$10))*3))*($AL$7/11)</f>
        <v>0.8021390374331552</v>
      </c>
      <c r="AN59" s="638">
        <f>(('4. Applicability Ranks'!X59*AN$10)/((AVERAGE($AL$10:$AV$10))*3))*($AL$7/11)</f>
        <v>0</v>
      </c>
      <c r="AO59" s="638">
        <f>(('4. Applicability Ranks'!Y59*AO$10)/((AVERAGE($AL$10:$AV$10))*3))*($AL$7/11)</f>
        <v>2.6737967914438507</v>
      </c>
      <c r="AP59" s="638">
        <f>(('4. Applicability Ranks'!Z59*AP$10)/((AVERAGE($AL$10:$AV$10))*3))*($AL$7/11)</f>
        <v>1.0695187165775402</v>
      </c>
      <c r="AQ59" s="638">
        <f>(('4. Applicability Ranks'!AA59*AQ$10)/((AVERAGE($AL$10:$AV$10))*3))*($AL$7/11)</f>
        <v>1.6042780748663104</v>
      </c>
      <c r="AR59" s="638">
        <f>(('4. Applicability Ranks'!AB59*AR$10)/((AVERAGE($AL$10:$AV$10))*3))*($AL$7/11)</f>
        <v>0.5347593582887701</v>
      </c>
      <c r="AS59" s="638">
        <f>(('4. Applicability Ranks'!AC59*AS$10)/((AVERAGE($AL$10:$AV$10))*3))*($AL$7/11)</f>
        <v>0</v>
      </c>
      <c r="AT59" s="638">
        <f>(('4. Applicability Ranks'!AD59*AT$10)/((AVERAGE($AL$10:$AV$10))*3))*($AL$7/11)</f>
        <v>0</v>
      </c>
      <c r="AU59" s="638">
        <f>(('4. Applicability Ranks'!AE59*AU$10)/((AVERAGE($AL$10:$AV$10))*3))*($AL$7/11)</f>
        <v>2.4064171122994655</v>
      </c>
      <c r="AV59" s="638">
        <f>(('4. Applicability Ranks'!AF59*AV$10)/((AVERAGE($AL$10:$AV$10))*3))*($AL$7/11)</f>
        <v>0</v>
      </c>
      <c r="AW59" s="629"/>
      <c r="AX59" s="636">
        <f>(('4. Applicability Ranks'!AH59*AX$10)/(AVERAGE($AX$10:$BC$10)*3))*($AZ$7/6)</f>
        <v>1.4986886474334957</v>
      </c>
      <c r="AY59" s="638">
        <f>(('4. Applicability Ranks'!AI59*AY$10)/(AVERAGE($AX$10:$BC$10)*3))*($AZ$7/6)</f>
        <v>2.4978144123891592</v>
      </c>
      <c r="AZ59" s="638">
        <f>(('4. Applicability Ranks'!AJ59*AZ$10)/(AVERAGE($AX$10:$BC$10)*3))*($AZ$7/6)</f>
        <v>0</v>
      </c>
      <c r="BA59" s="638">
        <f>(('4. Applicability Ranks'!AK59*BA$10)/(AVERAGE($AX$10:$BC$10)*3))*($AZ$7/6)</f>
        <v>0</v>
      </c>
      <c r="BB59" s="638">
        <f>(('4. Applicability Ranks'!AL59*BB$10)/(AVERAGE($AX$10:$BC$10)*3))*($AZ$7/6)</f>
        <v>0</v>
      </c>
      <c r="BC59" s="639">
        <f>(('4. Applicability Ranks'!AM59*BC$10)/(AVERAGE($AX$10:$BC$10)*3))*($AZ$7/6)</f>
        <v>0</v>
      </c>
      <c r="BD59" s="637">
        <f>(('4. Applicability Ranks'!AN59*BD$10)/(AVERAGE($BD$10:$BH$10)*3))*($BH$6/5)</f>
        <v>0</v>
      </c>
      <c r="BE59" s="640">
        <f>(('4. Applicability Ranks'!AO59*BE$10)/(AVERAGE($BD$10:$BH$10)*3))*($BH$6/5)</f>
        <v>0</v>
      </c>
      <c r="BF59" s="270">
        <f>(('4. Applicability Ranks'!AP59*BF$10)/(AVERAGE($BD$10:$BH$10)*3))*($BH$6/5)</f>
        <v>0</v>
      </c>
      <c r="BG59" s="272">
        <f>(('4. Applicability Ranks'!AQ59*BG$10)/(AVERAGE($BD$10:$BH$10)*3))*($BH$6/5)</f>
        <v>0</v>
      </c>
      <c r="BH59" s="641">
        <f>(('4. Applicability Ranks'!AR59*BH$10)/(AVERAGE($BD$10:$BH$10)*3))*($BH$6/5)</f>
        <v>0</v>
      </c>
      <c r="BI59" s="637">
        <f>(('4. Applicability Ranks'!AS59*BI$10)/(AVERAGE($BI$10:$BK$10)*3))*($BK$7/3)</f>
        <v>1.998251529911328</v>
      </c>
      <c r="BJ59" s="638">
        <f>(('4. Applicability Ranks'!AT59*BJ$10)/(AVERAGE($BI$10:$BK$10)*3))*($BK$7/3)</f>
        <v>1.998251529911328</v>
      </c>
      <c r="BK59" s="640">
        <f>(('4. Applicability Ranks'!AU59*BK$10)/(AVERAGE($BI$10:$BK$10)*3))*($BK$7/3)</f>
        <v>0.999125764955664</v>
      </c>
      <c r="BL59" s="13"/>
    </row>
    <row r="60" spans="1:64" s="12" customFormat="1" ht="69.75" customHeight="1">
      <c r="A60" s="407">
        <f>'3. Characterization'!A60</f>
        <v>50</v>
      </c>
      <c r="B60" s="79" t="str">
        <f>'3. Characterization'!B60</f>
        <v>Intruder Sensors</v>
      </c>
      <c r="C60" s="344" t="str">
        <f>'3. Characterization'!C60</f>
        <v>Volume Sensors -- Motion Detectors</v>
      </c>
      <c r="D60" s="344" t="str">
        <f>'3. Characterization'!D60</f>
        <v>Video Motion Detection (VMD)</v>
      </c>
      <c r="E60" s="344" t="str">
        <f>'3. Characterization'!F60</f>
        <v>Color (visible light), Low light level (black-and-white), or infrared.  View changes may trigger alarm. Variable number of channels, may be stand-alone or software on a PC.</v>
      </c>
      <c r="F60" s="15"/>
      <c r="G60" s="270">
        <f t="shared" si="9"/>
        <v>12.324929971988794</v>
      </c>
      <c r="H60" s="271">
        <f t="shared" si="10"/>
        <v>1.7825311942959003</v>
      </c>
      <c r="I60" s="271">
        <f t="shared" si="11"/>
        <v>5.742296918767507</v>
      </c>
      <c r="J60" s="272">
        <f t="shared" si="12"/>
        <v>9.090909090909092</v>
      </c>
      <c r="K60" s="272">
        <f t="shared" si="5"/>
        <v>8.992131884600976</v>
      </c>
      <c r="L60" s="272">
        <f t="shared" si="6"/>
        <v>3.996503059822655</v>
      </c>
      <c r="M60" s="272">
        <f t="shared" si="7"/>
        <v>0</v>
      </c>
      <c r="N60" s="273">
        <f t="shared" si="8"/>
        <v>4.99562882477832</v>
      </c>
      <c r="O60" s="200">
        <f t="shared" si="13"/>
        <v>37.932799060562274</v>
      </c>
      <c r="Q60" s="462">
        <f>'3. Characterization'!A60</f>
        <v>50</v>
      </c>
      <c r="R60" s="484" t="str">
        <f>'3. Characterization'!B60</f>
        <v>Intruder Sensors</v>
      </c>
      <c r="S60" s="485" t="str">
        <f>'3. Characterization'!C60</f>
        <v>Volume Sensors -- Motion Detectors</v>
      </c>
      <c r="T60" s="485" t="str">
        <f>'3. Characterization'!D60</f>
        <v>Video Motion Detection (VMD)</v>
      </c>
      <c r="U60" s="478"/>
      <c r="V60" s="636">
        <f>(('4. Applicability Ranks'!F60*V$10)/((AVERAGE($V$10:$Y$10))*3))*($V$7/4)</f>
        <v>5.602240896358543</v>
      </c>
      <c r="W60" s="636">
        <f>(('4. Applicability Ranks'!G60*W$10)/((AVERAGE($V$10:$Y$10))*3))*($V$7/4)</f>
        <v>6.722689075630251</v>
      </c>
      <c r="X60" s="637">
        <f>(('4. Applicability Ranks'!H60*X$10)/((AVERAGE($V$10:$Y$10))*3))*($V$7/4)</f>
        <v>0</v>
      </c>
      <c r="Y60" s="636">
        <f>(('4. Applicability Ranks'!I60*Y$10)/((AVERAGE($V$10:$Y$10))*3))*($V$7/4)</f>
        <v>0</v>
      </c>
      <c r="Z60" s="629"/>
      <c r="AA60" s="272">
        <f>(('4. Applicability Ranks'!K60*AA$10)/(AVERAGE($AA$10:$AD$10)*3))*($AA$7/4)</f>
        <v>0</v>
      </c>
      <c r="AB60" s="272">
        <f>(('4. Applicability Ranks'!L60*AB$10)/(AVERAGE($AA$10:$AD$10)*3))*($AA$7/4)</f>
        <v>1.7825311942959003</v>
      </c>
      <c r="AC60" s="272">
        <f>(('4. Applicability Ranks'!M60*AC$10)/(AVERAGE($AA$10:$AD$10)*3))*($AA$7/4)</f>
        <v>0</v>
      </c>
      <c r="AD60" s="272">
        <f>(('4. Applicability Ranks'!N60*AD$10)/(AVERAGE($AA$10:$AD$10)*3))*($AA$7/4)</f>
        <v>0</v>
      </c>
      <c r="AE60" s="629"/>
      <c r="AF60" s="636">
        <f>(('4. Applicability Ranks'!P60*AF$10)/(AVERAGE($AF$10:$AJ$10)*3))*($AF$7/5)</f>
        <v>2.100840336134454</v>
      </c>
      <c r="AG60" s="638">
        <f>(('4. Applicability Ranks'!Q60*AG$10)/(AVERAGE($AF$10:$AJ$10)*3))*($AF$7/5)</f>
        <v>1.680672268907563</v>
      </c>
      <c r="AH60" s="638">
        <f>(('4. Applicability Ranks'!R60*AH$10)/(AVERAGE($AF$10:$AJ$10)*3))*($AF$7/5)</f>
        <v>0</v>
      </c>
      <c r="AI60" s="638">
        <f>(('4. Applicability Ranks'!S60*AI$10)/(AVERAGE($AF$10:$AJ$10)*3))*($AF$7/5)</f>
        <v>0.2801120448179272</v>
      </c>
      <c r="AJ60" s="639">
        <f>(('4. Applicability Ranks'!T60*AJ$10)/(AVERAGE($AF$10:$AJ$10)*3))*($AF$7/5)</f>
        <v>1.680672268907563</v>
      </c>
      <c r="AK60" s="629"/>
      <c r="AL60" s="637">
        <f>(('4. Applicability Ranks'!V60*AL$10)/((AVERAGE($AL$10:$AV$10))*3))*($AL$7/11)</f>
        <v>0</v>
      </c>
      <c r="AM60" s="638">
        <f>(('4. Applicability Ranks'!W60*AM$10)/((AVERAGE($AL$10:$AV$10))*3))*($AL$7/11)</f>
        <v>0.8021390374331552</v>
      </c>
      <c r="AN60" s="638">
        <f>(('4. Applicability Ranks'!X60*AN$10)/((AVERAGE($AL$10:$AV$10))*3))*($AL$7/11)</f>
        <v>0</v>
      </c>
      <c r="AO60" s="638">
        <f>(('4. Applicability Ranks'!Y60*AO$10)/((AVERAGE($AL$10:$AV$10))*3))*($AL$7/11)</f>
        <v>2.6737967914438507</v>
      </c>
      <c r="AP60" s="638">
        <f>(('4. Applicability Ranks'!Z60*AP$10)/((AVERAGE($AL$10:$AV$10))*3))*($AL$7/11)</f>
        <v>1.0695187165775402</v>
      </c>
      <c r="AQ60" s="638">
        <f>(('4. Applicability Ranks'!AA60*AQ$10)/((AVERAGE($AL$10:$AV$10))*3))*($AL$7/11)</f>
        <v>1.6042780748663104</v>
      </c>
      <c r="AR60" s="638">
        <f>(('4. Applicability Ranks'!AB60*AR$10)/((AVERAGE($AL$10:$AV$10))*3))*($AL$7/11)</f>
        <v>0.5347593582887701</v>
      </c>
      <c r="AS60" s="638">
        <f>(('4. Applicability Ranks'!AC60*AS$10)/((AVERAGE($AL$10:$AV$10))*3))*($AL$7/11)</f>
        <v>0</v>
      </c>
      <c r="AT60" s="638">
        <f>(('4. Applicability Ranks'!AD60*AT$10)/((AVERAGE($AL$10:$AV$10))*3))*($AL$7/11)</f>
        <v>0</v>
      </c>
      <c r="AU60" s="638">
        <f>(('4. Applicability Ranks'!AE60*AU$10)/((AVERAGE($AL$10:$AV$10))*3))*($AL$7/11)</f>
        <v>2.4064171122994655</v>
      </c>
      <c r="AV60" s="638">
        <f>(('4. Applicability Ranks'!AF60*AV$10)/((AVERAGE($AL$10:$AV$10))*3))*($AL$7/11)</f>
        <v>0</v>
      </c>
      <c r="AW60" s="629"/>
      <c r="AX60" s="636">
        <f>(('4. Applicability Ranks'!AH60*AX$10)/(AVERAGE($AX$10:$BC$10)*3))*($AZ$7/6)</f>
        <v>1.4986886474334957</v>
      </c>
      <c r="AY60" s="638">
        <f>(('4. Applicability Ranks'!AI60*AY$10)/(AVERAGE($AX$10:$BC$10)*3))*($AZ$7/6)</f>
        <v>2.4978144123891592</v>
      </c>
      <c r="AZ60" s="638">
        <f>(('4. Applicability Ranks'!AJ60*AZ$10)/(AVERAGE($AX$10:$BC$10)*3))*($AZ$7/6)</f>
        <v>0</v>
      </c>
      <c r="BA60" s="638">
        <f>(('4. Applicability Ranks'!AK60*BA$10)/(AVERAGE($AX$10:$BC$10)*3))*($AZ$7/6)</f>
        <v>0</v>
      </c>
      <c r="BB60" s="638">
        <f>(('4. Applicability Ranks'!AL60*BB$10)/(AVERAGE($AX$10:$BC$10)*3))*($AZ$7/6)</f>
        <v>0</v>
      </c>
      <c r="BC60" s="639">
        <f>(('4. Applicability Ranks'!AM60*BC$10)/(AVERAGE($AX$10:$BC$10)*3))*($AZ$7/6)</f>
        <v>0</v>
      </c>
      <c r="BD60" s="637">
        <f>(('4. Applicability Ranks'!AN60*BD$10)/(AVERAGE($BD$10:$BH$10)*3))*($BH$6/5)</f>
        <v>0</v>
      </c>
      <c r="BE60" s="640">
        <f>(('4. Applicability Ranks'!AO60*BE$10)/(AVERAGE($BD$10:$BH$10)*3))*($BH$6/5)</f>
        <v>0</v>
      </c>
      <c r="BF60" s="270">
        <f>(('4. Applicability Ranks'!AP60*BF$10)/(AVERAGE($BD$10:$BH$10)*3))*($BH$6/5)</f>
        <v>0</v>
      </c>
      <c r="BG60" s="272">
        <f>(('4. Applicability Ranks'!AQ60*BG$10)/(AVERAGE($BD$10:$BH$10)*3))*($BH$6/5)</f>
        <v>0</v>
      </c>
      <c r="BH60" s="641">
        <f>(('4. Applicability Ranks'!AR60*BH$10)/(AVERAGE($BD$10:$BH$10)*3))*($BH$6/5)</f>
        <v>0</v>
      </c>
      <c r="BI60" s="637">
        <f>(('4. Applicability Ranks'!AS60*BI$10)/(AVERAGE($BI$10:$BK$10)*3))*($BK$7/3)</f>
        <v>1.998251529911328</v>
      </c>
      <c r="BJ60" s="638">
        <f>(('4. Applicability Ranks'!AT60*BJ$10)/(AVERAGE($BI$10:$BK$10)*3))*($BK$7/3)</f>
        <v>1.998251529911328</v>
      </c>
      <c r="BK60" s="640">
        <f>(('4. Applicability Ranks'!AU60*BK$10)/(AVERAGE($BI$10:$BK$10)*3))*($BK$7/3)</f>
        <v>0.999125764955664</v>
      </c>
      <c r="BL60" s="13"/>
    </row>
    <row r="61" spans="1:64" s="12" customFormat="1" ht="69.75" customHeight="1">
      <c r="A61" s="407">
        <f>'3. Characterization'!A61</f>
        <v>51</v>
      </c>
      <c r="B61" s="79" t="str">
        <f>'3. Characterization'!B61</f>
        <v>Intruder Sensors</v>
      </c>
      <c r="C61" s="344" t="str">
        <f>'3. Characterization'!C61</f>
        <v>Volume Sensors -- Motion Detectors</v>
      </c>
      <c r="D61" s="344" t="str">
        <f>'3. Characterization'!D61</f>
        <v>Air Turbulence
(Acoustic Sensor  or RF)</v>
      </c>
      <c r="E61" s="344" t="str">
        <f>'3. Characterization'!F61</f>
        <v>Varied signal processing methods.</v>
      </c>
      <c r="F61" s="15"/>
      <c r="G61" s="270">
        <f t="shared" si="9"/>
        <v>12.324929971988794</v>
      </c>
      <c r="H61" s="271">
        <f t="shared" si="10"/>
        <v>1.7825311942959003</v>
      </c>
      <c r="I61" s="271">
        <f t="shared" si="11"/>
        <v>5.742296918767507</v>
      </c>
      <c r="J61" s="272">
        <f t="shared" si="12"/>
        <v>6.417112299465241</v>
      </c>
      <c r="K61" s="272">
        <f t="shared" si="5"/>
        <v>6.6441863369551655</v>
      </c>
      <c r="L61" s="272">
        <f t="shared" si="6"/>
        <v>0.7493443237167479</v>
      </c>
      <c r="M61" s="272">
        <f t="shared" si="7"/>
        <v>0.8992131884600975</v>
      </c>
      <c r="N61" s="273">
        <f t="shared" si="8"/>
        <v>4.99562882477832</v>
      </c>
      <c r="O61" s="200">
        <f t="shared" si="13"/>
        <v>32.911056721472605</v>
      </c>
      <c r="Q61" s="462">
        <f>'3. Characterization'!A61</f>
        <v>51</v>
      </c>
      <c r="R61" s="484" t="str">
        <f>'3. Characterization'!B61</f>
        <v>Intruder Sensors</v>
      </c>
      <c r="S61" s="485" t="str">
        <f>'3. Characterization'!C61</f>
        <v>Volume Sensors -- Motion Detectors</v>
      </c>
      <c r="T61" s="485" t="str">
        <f>'3. Characterization'!D61</f>
        <v>Air Turbulence
(Acoustic Sensor  or RF)</v>
      </c>
      <c r="U61" s="478"/>
      <c r="V61" s="636">
        <f>(('4. Applicability Ranks'!F61*V$10)/((AVERAGE($V$10:$Y$10))*3))*($V$7/4)</f>
        <v>5.602240896358543</v>
      </c>
      <c r="W61" s="636">
        <f>(('4. Applicability Ranks'!G61*W$10)/((AVERAGE($V$10:$Y$10))*3))*($V$7/4)</f>
        <v>6.722689075630251</v>
      </c>
      <c r="X61" s="637">
        <f>(('4. Applicability Ranks'!H61*X$10)/((AVERAGE($V$10:$Y$10))*3))*($V$7/4)</f>
        <v>0</v>
      </c>
      <c r="Y61" s="636">
        <f>(('4. Applicability Ranks'!I61*Y$10)/((AVERAGE($V$10:$Y$10))*3))*($V$7/4)</f>
        <v>0</v>
      </c>
      <c r="Z61" s="629"/>
      <c r="AA61" s="272">
        <f>(('4. Applicability Ranks'!K61*AA$10)/(AVERAGE($AA$10:$AD$10)*3))*($AA$7/4)</f>
        <v>0</v>
      </c>
      <c r="AB61" s="272">
        <f>(('4. Applicability Ranks'!L61*AB$10)/(AVERAGE($AA$10:$AD$10)*3))*($AA$7/4)</f>
        <v>1.7825311942959003</v>
      </c>
      <c r="AC61" s="272">
        <f>(('4. Applicability Ranks'!M61*AC$10)/(AVERAGE($AA$10:$AD$10)*3))*($AA$7/4)</f>
        <v>0</v>
      </c>
      <c r="AD61" s="272">
        <f>(('4. Applicability Ranks'!N61*AD$10)/(AVERAGE($AA$10:$AD$10)*3))*($AA$7/4)</f>
        <v>0</v>
      </c>
      <c r="AE61" s="629"/>
      <c r="AF61" s="636">
        <f>(('4. Applicability Ranks'!P61*AF$10)/(AVERAGE($AF$10:$AJ$10)*3))*($AF$7/5)</f>
        <v>2.100840336134454</v>
      </c>
      <c r="AG61" s="638">
        <f>(('4. Applicability Ranks'!Q61*AG$10)/(AVERAGE($AF$10:$AJ$10)*3))*($AF$7/5)</f>
        <v>1.680672268907563</v>
      </c>
      <c r="AH61" s="638">
        <f>(('4. Applicability Ranks'!R61*AH$10)/(AVERAGE($AF$10:$AJ$10)*3))*($AF$7/5)</f>
        <v>0</v>
      </c>
      <c r="AI61" s="638">
        <f>(('4. Applicability Ranks'!S61*AI$10)/(AVERAGE($AF$10:$AJ$10)*3))*($AF$7/5)</f>
        <v>0.2801120448179272</v>
      </c>
      <c r="AJ61" s="639">
        <f>(('4. Applicability Ranks'!T61*AJ$10)/(AVERAGE($AF$10:$AJ$10)*3))*($AF$7/5)</f>
        <v>1.680672268907563</v>
      </c>
      <c r="AK61" s="629"/>
      <c r="AL61" s="637">
        <f>(('4. Applicability Ranks'!V61*AL$10)/((AVERAGE($AL$10:$AV$10))*3))*($AL$7/11)</f>
        <v>0</v>
      </c>
      <c r="AM61" s="638">
        <f>(('4. Applicability Ranks'!W61*AM$10)/((AVERAGE($AL$10:$AV$10))*3))*($AL$7/11)</f>
        <v>0.8021390374331552</v>
      </c>
      <c r="AN61" s="638">
        <f>(('4. Applicability Ranks'!X61*AN$10)/((AVERAGE($AL$10:$AV$10))*3))*($AL$7/11)</f>
        <v>0</v>
      </c>
      <c r="AO61" s="638">
        <f>(('4. Applicability Ranks'!Y61*AO$10)/((AVERAGE($AL$10:$AV$10))*3))*($AL$7/11)</f>
        <v>2.6737967914438507</v>
      </c>
      <c r="AP61" s="638">
        <f>(('4. Applicability Ranks'!Z61*AP$10)/((AVERAGE($AL$10:$AV$10))*3))*($AL$7/11)</f>
        <v>1.0695187165775402</v>
      </c>
      <c r="AQ61" s="638">
        <f>(('4. Applicability Ranks'!AA61*AQ$10)/((AVERAGE($AL$10:$AV$10))*3))*($AL$7/11)</f>
        <v>1.6042780748663104</v>
      </c>
      <c r="AR61" s="638">
        <f>(('4. Applicability Ranks'!AB61*AR$10)/((AVERAGE($AL$10:$AV$10))*3))*($AL$7/11)</f>
        <v>0.26737967914438504</v>
      </c>
      <c r="AS61" s="638">
        <f>(('4. Applicability Ranks'!AC61*AS$10)/((AVERAGE($AL$10:$AV$10))*3))*($AL$7/11)</f>
        <v>0</v>
      </c>
      <c r="AT61" s="638">
        <f>(('4. Applicability Ranks'!AD61*AT$10)/((AVERAGE($AL$10:$AV$10))*3))*($AL$7/11)</f>
        <v>0</v>
      </c>
      <c r="AU61" s="638">
        <f>(('4. Applicability Ranks'!AE61*AU$10)/((AVERAGE($AL$10:$AV$10))*3))*($AL$7/11)</f>
        <v>0</v>
      </c>
      <c r="AV61" s="638">
        <f>(('4. Applicability Ranks'!AF61*AV$10)/((AVERAGE($AL$10:$AV$10))*3))*($AL$7/11)</f>
        <v>0</v>
      </c>
      <c r="AW61" s="629"/>
      <c r="AX61" s="636">
        <f>(('4. Applicability Ranks'!AH61*AX$10)/(AVERAGE($AX$10:$BC$10)*3))*($AZ$7/6)</f>
        <v>0</v>
      </c>
      <c r="AY61" s="638">
        <f>(('4. Applicability Ranks'!AI61*AY$10)/(AVERAGE($AX$10:$BC$10)*3))*($AZ$7/6)</f>
        <v>0</v>
      </c>
      <c r="AZ61" s="638">
        <f>(('4. Applicability Ranks'!AJ61*AZ$10)/(AVERAGE($AX$10:$BC$10)*3))*($AZ$7/6)</f>
        <v>0</v>
      </c>
      <c r="BA61" s="638">
        <f>(('4. Applicability Ranks'!AK61*BA$10)/(AVERAGE($AX$10:$BC$10)*3))*($AZ$7/6)</f>
        <v>0</v>
      </c>
      <c r="BB61" s="638">
        <f>(('4. Applicability Ranks'!AL61*BB$10)/(AVERAGE($AX$10:$BC$10)*3))*($AZ$7/6)</f>
        <v>0</v>
      </c>
      <c r="BC61" s="639">
        <f>(('4. Applicability Ranks'!AM61*BC$10)/(AVERAGE($AX$10:$BC$10)*3))*($AZ$7/6)</f>
        <v>0.7493443237167479</v>
      </c>
      <c r="BD61" s="637">
        <f>(('4. Applicability Ranks'!AN61*BD$10)/(AVERAGE($BD$10:$BH$10)*3))*($BH$6/5)</f>
        <v>0</v>
      </c>
      <c r="BE61" s="640">
        <f>(('4. Applicability Ranks'!AO61*BE$10)/(AVERAGE($BD$10:$BH$10)*3))*($BH$6/5)</f>
        <v>0</v>
      </c>
      <c r="BF61" s="270">
        <f>(('4. Applicability Ranks'!AP61*BF$10)/(AVERAGE($BD$10:$BH$10)*3))*($BH$6/5)</f>
        <v>0</v>
      </c>
      <c r="BG61" s="272">
        <f>(('4. Applicability Ranks'!AQ61*BG$10)/(AVERAGE($BD$10:$BH$10)*3))*($BH$6/5)</f>
        <v>0</v>
      </c>
      <c r="BH61" s="641">
        <f>(('4. Applicability Ranks'!AR61*BH$10)/(AVERAGE($BD$10:$BH$10)*3))*($BH$6/5)</f>
        <v>0.8992131884600975</v>
      </c>
      <c r="BI61" s="637">
        <f>(('4. Applicability Ranks'!AS61*BI$10)/(AVERAGE($BI$10:$BK$10)*3))*($BK$7/3)</f>
        <v>1.998251529911328</v>
      </c>
      <c r="BJ61" s="638">
        <f>(('4. Applicability Ranks'!AT61*BJ$10)/(AVERAGE($BI$10:$BK$10)*3))*($BK$7/3)</f>
        <v>1.998251529911328</v>
      </c>
      <c r="BK61" s="640">
        <f>(('4. Applicability Ranks'!AU61*BK$10)/(AVERAGE($BI$10:$BK$10)*3))*($BK$7/3)</f>
        <v>0.999125764955664</v>
      </c>
      <c r="BL61" s="13"/>
    </row>
    <row r="62" spans="1:64" s="12" customFormat="1" ht="69.75" customHeight="1">
      <c r="A62" s="407">
        <f>'3. Characterization'!A62</f>
        <v>52</v>
      </c>
      <c r="B62" s="79" t="str">
        <f>'3. Characterization'!B62</f>
        <v>Intruder Sensors</v>
      </c>
      <c r="C62" s="344" t="str">
        <f>'3. Characterization'!C62</f>
        <v>Buried 
(in ground)</v>
      </c>
      <c r="D62" s="344" t="str">
        <f>'3. Characterization'!D62</f>
        <v>Balanced Pressure Buried Tube/pipe</v>
      </c>
      <c r="E62" s="344" t="str">
        <f>'3. Characterization'!F62</f>
        <v>For monitoring sensitive approach or access areas, and restricted zones.  Several technologies exist.</v>
      </c>
      <c r="F62" s="15"/>
      <c r="G62" s="270">
        <f t="shared" si="9"/>
        <v>12.324929971988794</v>
      </c>
      <c r="H62" s="271">
        <f t="shared" si="10"/>
        <v>1.7825311942959003</v>
      </c>
      <c r="I62" s="271">
        <f t="shared" si="11"/>
        <v>5.742296918767507</v>
      </c>
      <c r="J62" s="272">
        <f t="shared" si="12"/>
        <v>4.2780748663101615</v>
      </c>
      <c r="K62" s="272">
        <f t="shared" si="5"/>
        <v>8.992131884600976</v>
      </c>
      <c r="L62" s="272">
        <f t="shared" si="6"/>
        <v>3.996503059822655</v>
      </c>
      <c r="M62" s="272">
        <f t="shared" si="7"/>
        <v>0</v>
      </c>
      <c r="N62" s="273">
        <f t="shared" si="8"/>
        <v>4.99562882477832</v>
      </c>
      <c r="O62" s="200">
        <f t="shared" si="13"/>
        <v>33.119964835963344</v>
      </c>
      <c r="Q62" s="462">
        <f>'3. Characterization'!A62</f>
        <v>52</v>
      </c>
      <c r="R62" s="484" t="str">
        <f>'3. Characterization'!B62</f>
        <v>Intruder Sensors</v>
      </c>
      <c r="S62" s="485" t="str">
        <f>'3. Characterization'!C62</f>
        <v>Buried 
(in ground)</v>
      </c>
      <c r="T62" s="485" t="str">
        <f>'3. Characterization'!D62</f>
        <v>Balanced Pressure Buried Tube/pipe</v>
      </c>
      <c r="U62" s="478"/>
      <c r="V62" s="636">
        <f>(('4. Applicability Ranks'!F62*V$10)/((AVERAGE($V$10:$Y$10))*3))*($V$7/4)</f>
        <v>5.602240896358543</v>
      </c>
      <c r="W62" s="636">
        <f>(('4. Applicability Ranks'!G62*W$10)/((AVERAGE($V$10:$Y$10))*3))*($V$7/4)</f>
        <v>6.722689075630251</v>
      </c>
      <c r="X62" s="637">
        <f>(('4. Applicability Ranks'!H62*X$10)/((AVERAGE($V$10:$Y$10))*3))*($V$7/4)</f>
        <v>0</v>
      </c>
      <c r="Y62" s="636">
        <f>(('4. Applicability Ranks'!I62*Y$10)/((AVERAGE($V$10:$Y$10))*3))*($V$7/4)</f>
        <v>0</v>
      </c>
      <c r="Z62" s="629"/>
      <c r="AA62" s="272">
        <f>(('4. Applicability Ranks'!K62*AA$10)/(AVERAGE($AA$10:$AD$10)*3))*($AA$7/4)</f>
        <v>0</v>
      </c>
      <c r="AB62" s="272">
        <f>(('4. Applicability Ranks'!L62*AB$10)/(AVERAGE($AA$10:$AD$10)*3))*($AA$7/4)</f>
        <v>1.7825311942959003</v>
      </c>
      <c r="AC62" s="272">
        <f>(('4. Applicability Ranks'!M62*AC$10)/(AVERAGE($AA$10:$AD$10)*3))*($AA$7/4)</f>
        <v>0</v>
      </c>
      <c r="AD62" s="272">
        <f>(('4. Applicability Ranks'!N62*AD$10)/(AVERAGE($AA$10:$AD$10)*3))*($AA$7/4)</f>
        <v>0</v>
      </c>
      <c r="AE62" s="629"/>
      <c r="AF62" s="636">
        <f>(('4. Applicability Ranks'!P62*AF$10)/(AVERAGE($AF$10:$AJ$10)*3))*($AF$7/5)</f>
        <v>2.100840336134454</v>
      </c>
      <c r="AG62" s="638">
        <f>(('4. Applicability Ranks'!Q62*AG$10)/(AVERAGE($AF$10:$AJ$10)*3))*($AF$7/5)</f>
        <v>1.680672268907563</v>
      </c>
      <c r="AH62" s="638">
        <f>(('4. Applicability Ranks'!R62*AH$10)/(AVERAGE($AF$10:$AJ$10)*3))*($AF$7/5)</f>
        <v>0</v>
      </c>
      <c r="AI62" s="638">
        <f>(('4. Applicability Ranks'!S62*AI$10)/(AVERAGE($AF$10:$AJ$10)*3))*($AF$7/5)</f>
        <v>0.2801120448179272</v>
      </c>
      <c r="AJ62" s="639">
        <f>(('4. Applicability Ranks'!T62*AJ$10)/(AVERAGE($AF$10:$AJ$10)*3))*($AF$7/5)</f>
        <v>1.680672268907563</v>
      </c>
      <c r="AK62" s="629"/>
      <c r="AL62" s="637">
        <f>(('4. Applicability Ranks'!V62*AL$10)/((AVERAGE($AL$10:$AV$10))*3))*($AL$7/11)</f>
        <v>0</v>
      </c>
      <c r="AM62" s="638">
        <f>(('4. Applicability Ranks'!W62*AM$10)/((AVERAGE($AL$10:$AV$10))*3))*($AL$7/11)</f>
        <v>0.8021390374331552</v>
      </c>
      <c r="AN62" s="638">
        <f>(('4. Applicability Ranks'!X62*AN$10)/((AVERAGE($AL$10:$AV$10))*3))*($AL$7/11)</f>
        <v>0</v>
      </c>
      <c r="AO62" s="638">
        <f>(('4. Applicability Ranks'!Y62*AO$10)/((AVERAGE($AL$10:$AV$10))*3))*($AL$7/11)</f>
        <v>1.3368983957219254</v>
      </c>
      <c r="AP62" s="638">
        <f>(('4. Applicability Ranks'!Z62*AP$10)/((AVERAGE($AL$10:$AV$10))*3))*($AL$7/11)</f>
        <v>0</v>
      </c>
      <c r="AQ62" s="638">
        <f>(('4. Applicability Ranks'!AA62*AQ$10)/((AVERAGE($AL$10:$AV$10))*3))*($AL$7/11)</f>
        <v>1.6042780748663104</v>
      </c>
      <c r="AR62" s="638">
        <f>(('4. Applicability Ranks'!AB62*AR$10)/((AVERAGE($AL$10:$AV$10))*3))*($AL$7/11)</f>
        <v>0.5347593582887701</v>
      </c>
      <c r="AS62" s="638">
        <f>(('4. Applicability Ranks'!AC62*AS$10)/((AVERAGE($AL$10:$AV$10))*3))*($AL$7/11)</f>
        <v>0</v>
      </c>
      <c r="AT62" s="638">
        <f>(('4. Applicability Ranks'!AD62*AT$10)/((AVERAGE($AL$10:$AV$10))*3))*($AL$7/11)</f>
        <v>0</v>
      </c>
      <c r="AU62" s="638">
        <f>(('4. Applicability Ranks'!AE62*AU$10)/((AVERAGE($AL$10:$AV$10))*3))*($AL$7/11)</f>
        <v>0</v>
      </c>
      <c r="AV62" s="638">
        <f>(('4. Applicability Ranks'!AF62*AV$10)/((AVERAGE($AL$10:$AV$10))*3))*($AL$7/11)</f>
        <v>0</v>
      </c>
      <c r="AW62" s="629"/>
      <c r="AX62" s="636">
        <f>(('4. Applicability Ranks'!AH62*AX$10)/(AVERAGE($AX$10:$BC$10)*3))*($AZ$7/6)</f>
        <v>1.4986886474334957</v>
      </c>
      <c r="AY62" s="638">
        <f>(('4. Applicability Ranks'!AI62*AY$10)/(AVERAGE($AX$10:$BC$10)*3))*($AZ$7/6)</f>
        <v>2.4978144123891592</v>
      </c>
      <c r="AZ62" s="638">
        <f>(('4. Applicability Ranks'!AJ62*AZ$10)/(AVERAGE($AX$10:$BC$10)*3))*($AZ$7/6)</f>
        <v>0</v>
      </c>
      <c r="BA62" s="638">
        <f>(('4. Applicability Ranks'!AK62*BA$10)/(AVERAGE($AX$10:$BC$10)*3))*($AZ$7/6)</f>
        <v>0</v>
      </c>
      <c r="BB62" s="638">
        <f>(('4. Applicability Ranks'!AL62*BB$10)/(AVERAGE($AX$10:$BC$10)*3))*($AZ$7/6)</f>
        <v>0</v>
      </c>
      <c r="BC62" s="639">
        <f>(('4. Applicability Ranks'!AM62*BC$10)/(AVERAGE($AX$10:$BC$10)*3))*($AZ$7/6)</f>
        <v>0</v>
      </c>
      <c r="BD62" s="637">
        <f>(('4. Applicability Ranks'!AN62*BD$10)/(AVERAGE($BD$10:$BH$10)*3))*($BH$6/5)</f>
        <v>0</v>
      </c>
      <c r="BE62" s="640">
        <f>(('4. Applicability Ranks'!AO62*BE$10)/(AVERAGE($BD$10:$BH$10)*3))*($BH$6/5)</f>
        <v>0</v>
      </c>
      <c r="BF62" s="270">
        <f>(('4. Applicability Ranks'!AP62*BF$10)/(AVERAGE($BD$10:$BH$10)*3))*($BH$6/5)</f>
        <v>0</v>
      </c>
      <c r="BG62" s="272">
        <f>(('4. Applicability Ranks'!AQ62*BG$10)/(AVERAGE($BD$10:$BH$10)*3))*($BH$6/5)</f>
        <v>0</v>
      </c>
      <c r="BH62" s="641">
        <f>(('4. Applicability Ranks'!AR62*BH$10)/(AVERAGE($BD$10:$BH$10)*3))*($BH$6/5)</f>
        <v>0</v>
      </c>
      <c r="BI62" s="637">
        <f>(('4. Applicability Ranks'!AS62*BI$10)/(AVERAGE($BI$10:$BK$10)*3))*($BK$7/3)</f>
        <v>1.998251529911328</v>
      </c>
      <c r="BJ62" s="638">
        <f>(('4. Applicability Ranks'!AT62*BJ$10)/(AVERAGE($BI$10:$BK$10)*3))*($BK$7/3)</f>
        <v>1.998251529911328</v>
      </c>
      <c r="BK62" s="640">
        <f>(('4. Applicability Ranks'!AU62*BK$10)/(AVERAGE($BI$10:$BK$10)*3))*($BK$7/3)</f>
        <v>0.999125764955664</v>
      </c>
      <c r="BL62" s="13"/>
    </row>
    <row r="63" spans="1:64" s="12" customFormat="1" ht="69.75" customHeight="1">
      <c r="A63" s="407">
        <f>'3. Characterization'!A63</f>
        <v>53</v>
      </c>
      <c r="B63" s="79" t="str">
        <f>'3. Characterization'!B63</f>
        <v>Intruder Sensors</v>
      </c>
      <c r="C63" s="344" t="str">
        <f>'3. Characterization'!C63</f>
        <v>Buried 
(in ground)</v>
      </c>
      <c r="D63" s="344" t="str">
        <f>'3. Characterization'!D63</f>
        <v>Buried Geophone</v>
      </c>
      <c r="E63" s="344" t="str">
        <f>'3. Characterization'!F63</f>
        <v>Sensitivity depends on sensors and control algorithm ability to compensate for background signals.</v>
      </c>
      <c r="F63" s="15"/>
      <c r="G63" s="270">
        <f t="shared" si="9"/>
        <v>12.324929971988794</v>
      </c>
      <c r="H63" s="271">
        <f t="shared" si="10"/>
        <v>1.7825311942959003</v>
      </c>
      <c r="I63" s="271">
        <f t="shared" si="11"/>
        <v>5.742296918767507</v>
      </c>
      <c r="J63" s="272">
        <f t="shared" si="12"/>
        <v>4.2780748663101615</v>
      </c>
      <c r="K63" s="272">
        <f t="shared" si="5"/>
        <v>8.992131884600976</v>
      </c>
      <c r="L63" s="272">
        <f t="shared" si="6"/>
        <v>3.996503059822655</v>
      </c>
      <c r="M63" s="272">
        <f t="shared" si="7"/>
        <v>0</v>
      </c>
      <c r="N63" s="273">
        <f t="shared" si="8"/>
        <v>4.99562882477832</v>
      </c>
      <c r="O63" s="200">
        <f t="shared" si="13"/>
        <v>33.119964835963344</v>
      </c>
      <c r="Q63" s="462">
        <f>'3. Characterization'!A63</f>
        <v>53</v>
      </c>
      <c r="R63" s="484" t="str">
        <f>'3. Characterization'!B63</f>
        <v>Intruder Sensors</v>
      </c>
      <c r="S63" s="485" t="str">
        <f>'3. Characterization'!C63</f>
        <v>Buried 
(in ground)</v>
      </c>
      <c r="T63" s="485" t="str">
        <f>'3. Characterization'!D63</f>
        <v>Buried Geophone</v>
      </c>
      <c r="U63" s="478"/>
      <c r="V63" s="636">
        <f>(('4. Applicability Ranks'!F63*V$10)/((AVERAGE($V$10:$Y$10))*3))*($V$7/4)</f>
        <v>5.602240896358543</v>
      </c>
      <c r="W63" s="636">
        <f>(('4. Applicability Ranks'!G63*W$10)/((AVERAGE($V$10:$Y$10))*3))*($V$7/4)</f>
        <v>6.722689075630251</v>
      </c>
      <c r="X63" s="637">
        <f>(('4. Applicability Ranks'!H63*X$10)/((AVERAGE($V$10:$Y$10))*3))*($V$7/4)</f>
        <v>0</v>
      </c>
      <c r="Y63" s="636">
        <f>(('4. Applicability Ranks'!I63*Y$10)/((AVERAGE($V$10:$Y$10))*3))*($V$7/4)</f>
        <v>0</v>
      </c>
      <c r="Z63" s="629"/>
      <c r="AA63" s="272">
        <f>(('4. Applicability Ranks'!K63*AA$10)/(AVERAGE($AA$10:$AD$10)*3))*($AA$7/4)</f>
        <v>0</v>
      </c>
      <c r="AB63" s="272">
        <f>(('4. Applicability Ranks'!L63*AB$10)/(AVERAGE($AA$10:$AD$10)*3))*($AA$7/4)</f>
        <v>1.7825311942959003</v>
      </c>
      <c r="AC63" s="272">
        <f>(('4. Applicability Ranks'!M63*AC$10)/(AVERAGE($AA$10:$AD$10)*3))*($AA$7/4)</f>
        <v>0</v>
      </c>
      <c r="AD63" s="272">
        <f>(('4. Applicability Ranks'!N63*AD$10)/(AVERAGE($AA$10:$AD$10)*3))*($AA$7/4)</f>
        <v>0</v>
      </c>
      <c r="AE63" s="629"/>
      <c r="AF63" s="636">
        <f>(('4. Applicability Ranks'!P63*AF$10)/(AVERAGE($AF$10:$AJ$10)*3))*($AF$7/5)</f>
        <v>2.100840336134454</v>
      </c>
      <c r="AG63" s="638">
        <f>(('4. Applicability Ranks'!Q63*AG$10)/(AVERAGE($AF$10:$AJ$10)*3))*($AF$7/5)</f>
        <v>1.680672268907563</v>
      </c>
      <c r="AH63" s="638">
        <f>(('4. Applicability Ranks'!R63*AH$10)/(AVERAGE($AF$10:$AJ$10)*3))*($AF$7/5)</f>
        <v>0</v>
      </c>
      <c r="AI63" s="638">
        <f>(('4. Applicability Ranks'!S63*AI$10)/(AVERAGE($AF$10:$AJ$10)*3))*($AF$7/5)</f>
        <v>0.2801120448179272</v>
      </c>
      <c r="AJ63" s="639">
        <f>(('4. Applicability Ranks'!T63*AJ$10)/(AVERAGE($AF$10:$AJ$10)*3))*($AF$7/5)</f>
        <v>1.680672268907563</v>
      </c>
      <c r="AK63" s="629"/>
      <c r="AL63" s="637">
        <f>(('4. Applicability Ranks'!V63*AL$10)/((AVERAGE($AL$10:$AV$10))*3))*($AL$7/11)</f>
        <v>0</v>
      </c>
      <c r="AM63" s="638">
        <f>(('4. Applicability Ranks'!W63*AM$10)/((AVERAGE($AL$10:$AV$10))*3))*($AL$7/11)</f>
        <v>0.8021390374331552</v>
      </c>
      <c r="AN63" s="638">
        <f>(('4. Applicability Ranks'!X63*AN$10)/((AVERAGE($AL$10:$AV$10))*3))*($AL$7/11)</f>
        <v>0</v>
      </c>
      <c r="AO63" s="638">
        <f>(('4. Applicability Ranks'!Y63*AO$10)/((AVERAGE($AL$10:$AV$10))*3))*($AL$7/11)</f>
        <v>1.3368983957219254</v>
      </c>
      <c r="AP63" s="638">
        <f>(('4. Applicability Ranks'!Z63*AP$10)/((AVERAGE($AL$10:$AV$10))*3))*($AL$7/11)</f>
        <v>0</v>
      </c>
      <c r="AQ63" s="638">
        <f>(('4. Applicability Ranks'!AA63*AQ$10)/((AVERAGE($AL$10:$AV$10))*3))*($AL$7/11)</f>
        <v>1.6042780748663104</v>
      </c>
      <c r="AR63" s="638">
        <f>(('4. Applicability Ranks'!AB63*AR$10)/((AVERAGE($AL$10:$AV$10))*3))*($AL$7/11)</f>
        <v>0.5347593582887701</v>
      </c>
      <c r="AS63" s="638">
        <f>(('4. Applicability Ranks'!AC63*AS$10)/((AVERAGE($AL$10:$AV$10))*3))*($AL$7/11)</f>
        <v>0</v>
      </c>
      <c r="AT63" s="638">
        <f>(('4. Applicability Ranks'!AD63*AT$10)/((AVERAGE($AL$10:$AV$10))*3))*($AL$7/11)</f>
        <v>0</v>
      </c>
      <c r="AU63" s="638">
        <f>(('4. Applicability Ranks'!AE63*AU$10)/((AVERAGE($AL$10:$AV$10))*3))*($AL$7/11)</f>
        <v>0</v>
      </c>
      <c r="AV63" s="638">
        <f>(('4. Applicability Ranks'!AF63*AV$10)/((AVERAGE($AL$10:$AV$10))*3))*($AL$7/11)</f>
        <v>0</v>
      </c>
      <c r="AW63" s="629"/>
      <c r="AX63" s="636">
        <f>(('4. Applicability Ranks'!AH63*AX$10)/(AVERAGE($AX$10:$BC$10)*3))*($AZ$7/6)</f>
        <v>1.4986886474334957</v>
      </c>
      <c r="AY63" s="638">
        <f>(('4. Applicability Ranks'!AI63*AY$10)/(AVERAGE($AX$10:$BC$10)*3))*($AZ$7/6)</f>
        <v>2.4978144123891592</v>
      </c>
      <c r="AZ63" s="638">
        <f>(('4. Applicability Ranks'!AJ63*AZ$10)/(AVERAGE($AX$10:$BC$10)*3))*($AZ$7/6)</f>
        <v>0</v>
      </c>
      <c r="BA63" s="638">
        <f>(('4. Applicability Ranks'!AK63*BA$10)/(AVERAGE($AX$10:$BC$10)*3))*($AZ$7/6)</f>
        <v>0</v>
      </c>
      <c r="BB63" s="638">
        <f>(('4. Applicability Ranks'!AL63*BB$10)/(AVERAGE($AX$10:$BC$10)*3))*($AZ$7/6)</f>
        <v>0</v>
      </c>
      <c r="BC63" s="639">
        <f>(('4. Applicability Ranks'!AM63*BC$10)/(AVERAGE($AX$10:$BC$10)*3))*($AZ$7/6)</f>
        <v>0</v>
      </c>
      <c r="BD63" s="637">
        <f>(('4. Applicability Ranks'!AN63*BD$10)/(AVERAGE($BD$10:$BH$10)*3))*($BH$6/5)</f>
        <v>0</v>
      </c>
      <c r="BE63" s="640">
        <f>(('4. Applicability Ranks'!AO63*BE$10)/(AVERAGE($BD$10:$BH$10)*3))*($BH$6/5)</f>
        <v>0</v>
      </c>
      <c r="BF63" s="270">
        <f>(('4. Applicability Ranks'!AP63*BF$10)/(AVERAGE($BD$10:$BH$10)*3))*($BH$6/5)</f>
        <v>0</v>
      </c>
      <c r="BG63" s="272">
        <f>(('4. Applicability Ranks'!AQ63*BG$10)/(AVERAGE($BD$10:$BH$10)*3))*($BH$6/5)</f>
        <v>0</v>
      </c>
      <c r="BH63" s="641">
        <f>(('4. Applicability Ranks'!AR63*BH$10)/(AVERAGE($BD$10:$BH$10)*3))*($BH$6/5)</f>
        <v>0</v>
      </c>
      <c r="BI63" s="637">
        <f>(('4. Applicability Ranks'!AS63*BI$10)/(AVERAGE($BI$10:$BK$10)*3))*($BK$7/3)</f>
        <v>1.998251529911328</v>
      </c>
      <c r="BJ63" s="638">
        <f>(('4. Applicability Ranks'!AT63*BJ$10)/(AVERAGE($BI$10:$BK$10)*3))*($BK$7/3)</f>
        <v>1.998251529911328</v>
      </c>
      <c r="BK63" s="640">
        <f>(('4. Applicability Ranks'!AU63*BK$10)/(AVERAGE($BI$10:$BK$10)*3))*($BK$7/3)</f>
        <v>0.999125764955664</v>
      </c>
      <c r="BL63" s="13"/>
    </row>
    <row r="64" spans="1:64" s="12" customFormat="1" ht="69.75" customHeight="1">
      <c r="A64" s="407">
        <f>'3. Characterization'!A64</f>
        <v>54</v>
      </c>
      <c r="B64" s="79" t="str">
        <f>'3. Characterization'!B64</f>
        <v>Intruder Sensors</v>
      </c>
      <c r="C64" s="344" t="str">
        <f>'3. Characterization'!C64</f>
        <v>Buried 
(in ground)</v>
      </c>
      <c r="D64" s="344" t="str">
        <f>'3. Characterization'!D64</f>
        <v>Fiber Optic</v>
      </c>
      <c r="E64" s="344" t="str">
        <f>'3. Characterization'!F64</f>
        <v>Sensitivity depends on sensors and control algorithm ability to compensate for background signals.</v>
      </c>
      <c r="F64" s="15"/>
      <c r="G64" s="270">
        <f t="shared" si="9"/>
        <v>12.324929971988794</v>
      </c>
      <c r="H64" s="271">
        <f t="shared" si="10"/>
        <v>1.7825311942959003</v>
      </c>
      <c r="I64" s="271">
        <f t="shared" si="11"/>
        <v>5.742296918767507</v>
      </c>
      <c r="J64" s="272">
        <f t="shared" si="12"/>
        <v>4.2780748663101615</v>
      </c>
      <c r="K64" s="272">
        <f t="shared" si="5"/>
        <v>8.992131884600976</v>
      </c>
      <c r="L64" s="272">
        <f t="shared" si="6"/>
        <v>3.996503059822655</v>
      </c>
      <c r="M64" s="272">
        <f t="shared" si="7"/>
        <v>0</v>
      </c>
      <c r="N64" s="273">
        <f t="shared" si="8"/>
        <v>4.99562882477832</v>
      </c>
      <c r="O64" s="200">
        <f t="shared" si="13"/>
        <v>33.119964835963344</v>
      </c>
      <c r="Q64" s="462">
        <f>'3. Characterization'!A64</f>
        <v>54</v>
      </c>
      <c r="R64" s="484" t="str">
        <f>'3. Characterization'!B64</f>
        <v>Intruder Sensors</v>
      </c>
      <c r="S64" s="485" t="str">
        <f>'3. Characterization'!C64</f>
        <v>Buried 
(in ground)</v>
      </c>
      <c r="T64" s="485" t="str">
        <f>'3. Characterization'!D64</f>
        <v>Fiber Optic</v>
      </c>
      <c r="U64" s="478"/>
      <c r="V64" s="636">
        <f>(('4. Applicability Ranks'!F64*V$10)/((AVERAGE($V$10:$Y$10))*3))*($V$7/4)</f>
        <v>5.602240896358543</v>
      </c>
      <c r="W64" s="636">
        <f>(('4. Applicability Ranks'!G64*W$10)/((AVERAGE($V$10:$Y$10))*3))*($V$7/4)</f>
        <v>6.722689075630251</v>
      </c>
      <c r="X64" s="637">
        <f>(('4. Applicability Ranks'!H64*X$10)/((AVERAGE($V$10:$Y$10))*3))*($V$7/4)</f>
        <v>0</v>
      </c>
      <c r="Y64" s="636">
        <f>(('4. Applicability Ranks'!I64*Y$10)/((AVERAGE($V$10:$Y$10))*3))*($V$7/4)</f>
        <v>0</v>
      </c>
      <c r="Z64" s="629"/>
      <c r="AA64" s="272">
        <f>(('4. Applicability Ranks'!K64*AA$10)/(AVERAGE($AA$10:$AD$10)*3))*($AA$7/4)</f>
        <v>0</v>
      </c>
      <c r="AB64" s="272">
        <f>(('4. Applicability Ranks'!L64*AB$10)/(AVERAGE($AA$10:$AD$10)*3))*($AA$7/4)</f>
        <v>1.7825311942959003</v>
      </c>
      <c r="AC64" s="272">
        <f>(('4. Applicability Ranks'!M64*AC$10)/(AVERAGE($AA$10:$AD$10)*3))*($AA$7/4)</f>
        <v>0</v>
      </c>
      <c r="AD64" s="272">
        <f>(('4. Applicability Ranks'!N64*AD$10)/(AVERAGE($AA$10:$AD$10)*3))*($AA$7/4)</f>
        <v>0</v>
      </c>
      <c r="AE64" s="629"/>
      <c r="AF64" s="636">
        <f>(('4. Applicability Ranks'!P64*AF$10)/(AVERAGE($AF$10:$AJ$10)*3))*($AF$7/5)</f>
        <v>2.100840336134454</v>
      </c>
      <c r="AG64" s="638">
        <f>(('4. Applicability Ranks'!Q64*AG$10)/(AVERAGE($AF$10:$AJ$10)*3))*($AF$7/5)</f>
        <v>1.680672268907563</v>
      </c>
      <c r="AH64" s="638">
        <f>(('4. Applicability Ranks'!R64*AH$10)/(AVERAGE($AF$10:$AJ$10)*3))*($AF$7/5)</f>
        <v>0</v>
      </c>
      <c r="AI64" s="638">
        <f>(('4. Applicability Ranks'!S64*AI$10)/(AVERAGE($AF$10:$AJ$10)*3))*($AF$7/5)</f>
        <v>0.2801120448179272</v>
      </c>
      <c r="AJ64" s="639">
        <f>(('4. Applicability Ranks'!T64*AJ$10)/(AVERAGE($AF$10:$AJ$10)*3))*($AF$7/5)</f>
        <v>1.680672268907563</v>
      </c>
      <c r="AK64" s="629"/>
      <c r="AL64" s="637">
        <f>(('4. Applicability Ranks'!V64*AL$10)/((AVERAGE($AL$10:$AV$10))*3))*($AL$7/11)</f>
        <v>0</v>
      </c>
      <c r="AM64" s="638">
        <f>(('4. Applicability Ranks'!W64*AM$10)/((AVERAGE($AL$10:$AV$10))*3))*($AL$7/11)</f>
        <v>0.8021390374331552</v>
      </c>
      <c r="AN64" s="638">
        <f>(('4. Applicability Ranks'!X64*AN$10)/((AVERAGE($AL$10:$AV$10))*3))*($AL$7/11)</f>
        <v>0</v>
      </c>
      <c r="AO64" s="638">
        <f>(('4. Applicability Ranks'!Y64*AO$10)/((AVERAGE($AL$10:$AV$10))*3))*($AL$7/11)</f>
        <v>1.3368983957219254</v>
      </c>
      <c r="AP64" s="638">
        <f>(('4. Applicability Ranks'!Z64*AP$10)/((AVERAGE($AL$10:$AV$10))*3))*($AL$7/11)</f>
        <v>0</v>
      </c>
      <c r="AQ64" s="638">
        <f>(('4. Applicability Ranks'!AA64*AQ$10)/((AVERAGE($AL$10:$AV$10))*3))*($AL$7/11)</f>
        <v>1.6042780748663104</v>
      </c>
      <c r="AR64" s="638">
        <f>(('4. Applicability Ranks'!AB64*AR$10)/((AVERAGE($AL$10:$AV$10))*3))*($AL$7/11)</f>
        <v>0.5347593582887701</v>
      </c>
      <c r="AS64" s="638">
        <f>(('4. Applicability Ranks'!AC64*AS$10)/((AVERAGE($AL$10:$AV$10))*3))*($AL$7/11)</f>
        <v>0</v>
      </c>
      <c r="AT64" s="638">
        <f>(('4. Applicability Ranks'!AD64*AT$10)/((AVERAGE($AL$10:$AV$10))*3))*($AL$7/11)</f>
        <v>0</v>
      </c>
      <c r="AU64" s="638">
        <f>(('4. Applicability Ranks'!AE64*AU$10)/((AVERAGE($AL$10:$AV$10))*3))*($AL$7/11)</f>
        <v>0</v>
      </c>
      <c r="AV64" s="638">
        <f>(('4. Applicability Ranks'!AF64*AV$10)/((AVERAGE($AL$10:$AV$10))*3))*($AL$7/11)</f>
        <v>0</v>
      </c>
      <c r="AW64" s="629"/>
      <c r="AX64" s="636">
        <f>(('4. Applicability Ranks'!AH64*AX$10)/(AVERAGE($AX$10:$BC$10)*3))*($AZ$7/6)</f>
        <v>1.4986886474334957</v>
      </c>
      <c r="AY64" s="638">
        <f>(('4. Applicability Ranks'!AI64*AY$10)/(AVERAGE($AX$10:$BC$10)*3))*($AZ$7/6)</f>
        <v>2.4978144123891592</v>
      </c>
      <c r="AZ64" s="638">
        <f>(('4. Applicability Ranks'!AJ64*AZ$10)/(AVERAGE($AX$10:$BC$10)*3))*($AZ$7/6)</f>
        <v>0</v>
      </c>
      <c r="BA64" s="638">
        <f>(('4. Applicability Ranks'!AK64*BA$10)/(AVERAGE($AX$10:$BC$10)*3))*($AZ$7/6)</f>
        <v>0</v>
      </c>
      <c r="BB64" s="638">
        <f>(('4. Applicability Ranks'!AL64*BB$10)/(AVERAGE($AX$10:$BC$10)*3))*($AZ$7/6)</f>
        <v>0</v>
      </c>
      <c r="BC64" s="639">
        <f>(('4. Applicability Ranks'!AM64*BC$10)/(AVERAGE($AX$10:$BC$10)*3))*($AZ$7/6)</f>
        <v>0</v>
      </c>
      <c r="BD64" s="637">
        <f>(('4. Applicability Ranks'!AN64*BD$10)/(AVERAGE($BD$10:$BH$10)*3))*($BH$6/5)</f>
        <v>0</v>
      </c>
      <c r="BE64" s="640">
        <f>(('4. Applicability Ranks'!AO64*BE$10)/(AVERAGE($BD$10:$BH$10)*3))*($BH$6/5)</f>
        <v>0</v>
      </c>
      <c r="BF64" s="270">
        <f>(('4. Applicability Ranks'!AP64*BF$10)/(AVERAGE($BD$10:$BH$10)*3))*($BH$6/5)</f>
        <v>0</v>
      </c>
      <c r="BG64" s="272">
        <f>(('4. Applicability Ranks'!AQ64*BG$10)/(AVERAGE($BD$10:$BH$10)*3))*($BH$6/5)</f>
        <v>0</v>
      </c>
      <c r="BH64" s="641">
        <f>(('4. Applicability Ranks'!AR64*BH$10)/(AVERAGE($BD$10:$BH$10)*3))*($BH$6/5)</f>
        <v>0</v>
      </c>
      <c r="BI64" s="637">
        <f>(('4. Applicability Ranks'!AS64*BI$10)/(AVERAGE($BI$10:$BK$10)*3))*($BK$7/3)</f>
        <v>1.998251529911328</v>
      </c>
      <c r="BJ64" s="638">
        <f>(('4. Applicability Ranks'!AT64*BJ$10)/(AVERAGE($BI$10:$BK$10)*3))*($BK$7/3)</f>
        <v>1.998251529911328</v>
      </c>
      <c r="BK64" s="640">
        <f>(('4. Applicability Ranks'!AU64*BK$10)/(AVERAGE($BI$10:$BK$10)*3))*($BK$7/3)</f>
        <v>0.999125764955664</v>
      </c>
      <c r="BL64" s="13"/>
    </row>
    <row r="65" spans="1:64" s="12" customFormat="1" ht="69.75" customHeight="1">
      <c r="A65" s="407">
        <f>'3. Characterization'!A65</f>
        <v>55</v>
      </c>
      <c r="B65" s="79" t="str">
        <f>'3. Characterization'!B65</f>
        <v>Intruder Sensors</v>
      </c>
      <c r="C65" s="344" t="str">
        <f>'3. Characterization'!C65</f>
        <v>Buried 
(in ground)</v>
      </c>
      <c r="D65" s="344" t="str">
        <f>'3. Characterization'!D65</f>
        <v>Coaxial Cable =
Ported Coax Line =
Capacitive Cable</v>
      </c>
      <c r="E65" s="344" t="str">
        <f>'3. Characterization'!F65</f>
        <v>Uses continuous wave or pulsed sensors.  Sensitivity depends on sensors and processor ability to compensate for background signals.  Cable placement and soil density affect zone covered.</v>
      </c>
      <c r="F65" s="15"/>
      <c r="G65" s="270">
        <f t="shared" si="9"/>
        <v>12.324929971988794</v>
      </c>
      <c r="H65" s="271">
        <f t="shared" si="10"/>
        <v>1.7825311942959003</v>
      </c>
      <c r="I65" s="271">
        <f t="shared" si="11"/>
        <v>5.742296918767507</v>
      </c>
      <c r="J65" s="272">
        <f t="shared" si="12"/>
        <v>4.2780748663101615</v>
      </c>
      <c r="K65" s="272">
        <f t="shared" si="5"/>
        <v>8.992131884600976</v>
      </c>
      <c r="L65" s="272">
        <f t="shared" si="6"/>
        <v>3.996503059822655</v>
      </c>
      <c r="M65" s="272">
        <f t="shared" si="7"/>
        <v>0</v>
      </c>
      <c r="N65" s="273">
        <f t="shared" si="8"/>
        <v>4.99562882477832</v>
      </c>
      <c r="O65" s="200">
        <f t="shared" si="13"/>
        <v>33.119964835963344</v>
      </c>
      <c r="Q65" s="462">
        <f>'3. Characterization'!A65</f>
        <v>55</v>
      </c>
      <c r="R65" s="484" t="str">
        <f>'3. Characterization'!B65</f>
        <v>Intruder Sensors</v>
      </c>
      <c r="S65" s="485" t="str">
        <f>'3. Characterization'!C65</f>
        <v>Buried 
(in ground)</v>
      </c>
      <c r="T65" s="485" t="str">
        <f>'3. Characterization'!D65</f>
        <v>Coaxial Cable =
Ported Coax Line =
Capacitive Cable</v>
      </c>
      <c r="U65" s="478"/>
      <c r="V65" s="636">
        <f>(('4. Applicability Ranks'!F65*V$10)/((AVERAGE($V$10:$Y$10))*3))*($V$7/4)</f>
        <v>5.602240896358543</v>
      </c>
      <c r="W65" s="636">
        <f>(('4. Applicability Ranks'!G65*W$10)/((AVERAGE($V$10:$Y$10))*3))*($V$7/4)</f>
        <v>6.722689075630251</v>
      </c>
      <c r="X65" s="637">
        <f>(('4. Applicability Ranks'!H65*X$10)/((AVERAGE($V$10:$Y$10))*3))*($V$7/4)</f>
        <v>0</v>
      </c>
      <c r="Y65" s="636">
        <f>(('4. Applicability Ranks'!I65*Y$10)/((AVERAGE($V$10:$Y$10))*3))*($V$7/4)</f>
        <v>0</v>
      </c>
      <c r="Z65" s="629"/>
      <c r="AA65" s="272">
        <f>(('4. Applicability Ranks'!K65*AA$10)/(AVERAGE($AA$10:$AD$10)*3))*($AA$7/4)</f>
        <v>0</v>
      </c>
      <c r="AB65" s="272">
        <f>(('4. Applicability Ranks'!L65*AB$10)/(AVERAGE($AA$10:$AD$10)*3))*($AA$7/4)</f>
        <v>1.7825311942959003</v>
      </c>
      <c r="AC65" s="272">
        <f>(('4. Applicability Ranks'!M65*AC$10)/(AVERAGE($AA$10:$AD$10)*3))*($AA$7/4)</f>
        <v>0</v>
      </c>
      <c r="AD65" s="272">
        <f>(('4. Applicability Ranks'!N65*AD$10)/(AVERAGE($AA$10:$AD$10)*3))*($AA$7/4)</f>
        <v>0</v>
      </c>
      <c r="AE65" s="629"/>
      <c r="AF65" s="636">
        <f>(('4. Applicability Ranks'!P65*AF$10)/(AVERAGE($AF$10:$AJ$10)*3))*($AF$7/5)</f>
        <v>2.100840336134454</v>
      </c>
      <c r="AG65" s="638">
        <f>(('4. Applicability Ranks'!Q65*AG$10)/(AVERAGE($AF$10:$AJ$10)*3))*($AF$7/5)</f>
        <v>1.680672268907563</v>
      </c>
      <c r="AH65" s="638">
        <f>(('4. Applicability Ranks'!R65*AH$10)/(AVERAGE($AF$10:$AJ$10)*3))*($AF$7/5)</f>
        <v>0</v>
      </c>
      <c r="AI65" s="638">
        <f>(('4. Applicability Ranks'!S65*AI$10)/(AVERAGE($AF$10:$AJ$10)*3))*($AF$7/5)</f>
        <v>0.2801120448179272</v>
      </c>
      <c r="AJ65" s="639">
        <f>(('4. Applicability Ranks'!T65*AJ$10)/(AVERAGE($AF$10:$AJ$10)*3))*($AF$7/5)</f>
        <v>1.680672268907563</v>
      </c>
      <c r="AK65" s="629"/>
      <c r="AL65" s="637">
        <f>(('4. Applicability Ranks'!V65*AL$10)/((AVERAGE($AL$10:$AV$10))*3))*($AL$7/11)</f>
        <v>0</v>
      </c>
      <c r="AM65" s="638">
        <f>(('4. Applicability Ranks'!W65*AM$10)/((AVERAGE($AL$10:$AV$10))*3))*($AL$7/11)</f>
        <v>0.8021390374331552</v>
      </c>
      <c r="AN65" s="638">
        <f>(('4. Applicability Ranks'!X65*AN$10)/((AVERAGE($AL$10:$AV$10))*3))*($AL$7/11)</f>
        <v>0</v>
      </c>
      <c r="AO65" s="638">
        <f>(('4. Applicability Ranks'!Y65*AO$10)/((AVERAGE($AL$10:$AV$10))*3))*($AL$7/11)</f>
        <v>1.3368983957219254</v>
      </c>
      <c r="AP65" s="638">
        <f>(('4. Applicability Ranks'!Z65*AP$10)/((AVERAGE($AL$10:$AV$10))*3))*($AL$7/11)</f>
        <v>0</v>
      </c>
      <c r="AQ65" s="638">
        <f>(('4. Applicability Ranks'!AA65*AQ$10)/((AVERAGE($AL$10:$AV$10))*3))*($AL$7/11)</f>
        <v>1.6042780748663104</v>
      </c>
      <c r="AR65" s="638">
        <f>(('4. Applicability Ranks'!AB65*AR$10)/((AVERAGE($AL$10:$AV$10))*3))*($AL$7/11)</f>
        <v>0.5347593582887701</v>
      </c>
      <c r="AS65" s="638">
        <f>(('4. Applicability Ranks'!AC65*AS$10)/((AVERAGE($AL$10:$AV$10))*3))*($AL$7/11)</f>
        <v>0</v>
      </c>
      <c r="AT65" s="638">
        <f>(('4. Applicability Ranks'!AD65*AT$10)/((AVERAGE($AL$10:$AV$10))*3))*($AL$7/11)</f>
        <v>0</v>
      </c>
      <c r="AU65" s="638">
        <f>(('4. Applicability Ranks'!AE65*AU$10)/((AVERAGE($AL$10:$AV$10))*3))*($AL$7/11)</f>
        <v>0</v>
      </c>
      <c r="AV65" s="638">
        <f>(('4. Applicability Ranks'!AF65*AV$10)/((AVERAGE($AL$10:$AV$10))*3))*($AL$7/11)</f>
        <v>0</v>
      </c>
      <c r="AW65" s="629"/>
      <c r="AX65" s="636">
        <f>(('4. Applicability Ranks'!AH65*AX$10)/(AVERAGE($AX$10:$BC$10)*3))*($AZ$7/6)</f>
        <v>1.4986886474334957</v>
      </c>
      <c r="AY65" s="638">
        <f>(('4. Applicability Ranks'!AI65*AY$10)/(AVERAGE($AX$10:$BC$10)*3))*($AZ$7/6)</f>
        <v>2.4978144123891592</v>
      </c>
      <c r="AZ65" s="638">
        <f>(('4. Applicability Ranks'!AJ65*AZ$10)/(AVERAGE($AX$10:$BC$10)*3))*($AZ$7/6)</f>
        <v>0</v>
      </c>
      <c r="BA65" s="638">
        <f>(('4. Applicability Ranks'!AK65*BA$10)/(AVERAGE($AX$10:$BC$10)*3))*($AZ$7/6)</f>
        <v>0</v>
      </c>
      <c r="BB65" s="638">
        <f>(('4. Applicability Ranks'!AL65*BB$10)/(AVERAGE($AX$10:$BC$10)*3))*($AZ$7/6)</f>
        <v>0</v>
      </c>
      <c r="BC65" s="639">
        <f>(('4. Applicability Ranks'!AM65*BC$10)/(AVERAGE($AX$10:$BC$10)*3))*($AZ$7/6)</f>
        <v>0</v>
      </c>
      <c r="BD65" s="637">
        <f>(('4. Applicability Ranks'!AN65*BD$10)/(AVERAGE($BD$10:$BH$10)*3))*($BH$6/5)</f>
        <v>0</v>
      </c>
      <c r="BE65" s="640">
        <f>(('4. Applicability Ranks'!AO65*BE$10)/(AVERAGE($BD$10:$BH$10)*3))*($BH$6/5)</f>
        <v>0</v>
      </c>
      <c r="BF65" s="270">
        <f>(('4. Applicability Ranks'!AP65*BF$10)/(AVERAGE($BD$10:$BH$10)*3))*($BH$6/5)</f>
        <v>0</v>
      </c>
      <c r="BG65" s="272">
        <f>(('4. Applicability Ranks'!AQ65*BG$10)/(AVERAGE($BD$10:$BH$10)*3))*($BH$6/5)</f>
        <v>0</v>
      </c>
      <c r="BH65" s="641">
        <f>(('4. Applicability Ranks'!AR65*BH$10)/(AVERAGE($BD$10:$BH$10)*3))*($BH$6/5)</f>
        <v>0</v>
      </c>
      <c r="BI65" s="637">
        <f>(('4. Applicability Ranks'!AS65*BI$10)/(AVERAGE($BI$10:$BK$10)*3))*($BK$7/3)</f>
        <v>1.998251529911328</v>
      </c>
      <c r="BJ65" s="638">
        <f>(('4. Applicability Ranks'!AT65*BJ$10)/(AVERAGE($BI$10:$BK$10)*3))*($BK$7/3)</f>
        <v>1.998251529911328</v>
      </c>
      <c r="BK65" s="640">
        <f>(('4. Applicability Ranks'!AU65*BK$10)/(AVERAGE($BI$10:$BK$10)*3))*($BK$7/3)</f>
        <v>0.999125764955664</v>
      </c>
      <c r="BL65" s="13"/>
    </row>
    <row r="66" spans="1:64" s="1" customFormat="1" ht="69.75" customHeight="1">
      <c r="A66" s="408">
        <f>'3. Characterization'!A66</f>
        <v>56</v>
      </c>
      <c r="B66" s="99" t="str">
        <f>'3. Characterization'!B66</f>
        <v>Monitoring Technology
</v>
      </c>
      <c r="C66" s="345" t="str">
        <f>'3. Characterization'!C66</f>
        <v>Lighting
</v>
      </c>
      <c r="D66" s="345" t="str">
        <f>'3. Characterization'!D66</f>
        <v>Spot/ Zone Lighting
</v>
      </c>
      <c r="E66" s="345" t="str">
        <f>'3. Characterization'!F66</f>
        <v>Incandescent, tungsten halogen, or fluorescent systems.  Reflectors for spot lights and flood lighting.  May be triggered by a motion detector.</v>
      </c>
      <c r="F66" s="14"/>
      <c r="G66" s="274">
        <f t="shared" si="9"/>
        <v>7.282913165266105</v>
      </c>
      <c r="H66" s="275">
        <f t="shared" si="10"/>
        <v>6.238859180035652</v>
      </c>
      <c r="I66" s="275">
        <f t="shared" si="11"/>
        <v>3.0812324929971986</v>
      </c>
      <c r="J66" s="276">
        <f t="shared" si="12"/>
        <v>15.77540106951872</v>
      </c>
      <c r="K66" s="276">
        <f t="shared" si="5"/>
        <v>5.994754589733984</v>
      </c>
      <c r="L66" s="276">
        <f t="shared" si="6"/>
        <v>1.9982515299113275</v>
      </c>
      <c r="M66" s="276">
        <f t="shared" si="7"/>
        <v>1.498688647433496</v>
      </c>
      <c r="N66" s="277">
        <f t="shared" si="8"/>
        <v>2.49781441238916</v>
      </c>
      <c r="O66" s="203">
        <f t="shared" si="13"/>
        <v>38.373160497551666</v>
      </c>
      <c r="Q66" s="463">
        <f>'3. Characterization'!A66</f>
        <v>56</v>
      </c>
      <c r="R66" s="486" t="str">
        <f>'3. Characterization'!B66</f>
        <v>Monitoring Technology
</v>
      </c>
      <c r="S66" s="244" t="str">
        <f>'3. Characterization'!C66</f>
        <v>Lighting
</v>
      </c>
      <c r="T66" s="244" t="str">
        <f>'3. Characterization'!D66</f>
        <v>Spot/ Zone Lighting
</v>
      </c>
      <c r="U66" s="478"/>
      <c r="V66" s="642">
        <f>(('4. Applicability Ranks'!F66*V$10)/((AVERAGE($V$10:$Y$10))*3))*($V$7/4)</f>
        <v>2.8011204481792715</v>
      </c>
      <c r="W66" s="642">
        <f>(('4. Applicability Ranks'!G66*W$10)/((AVERAGE($V$10:$Y$10))*3))*($V$7/4)</f>
        <v>4.481792717086834</v>
      </c>
      <c r="X66" s="643">
        <f>(('4. Applicability Ranks'!H66*X$10)/((AVERAGE($V$10:$Y$10))*3))*($V$7/4)</f>
        <v>0</v>
      </c>
      <c r="Y66" s="642">
        <f>(('4. Applicability Ranks'!I66*Y$10)/((AVERAGE($V$10:$Y$10))*3))*($V$7/4)</f>
        <v>0</v>
      </c>
      <c r="Z66" s="629"/>
      <c r="AA66" s="276">
        <f>(('4. Applicability Ranks'!K66*AA$10)/(AVERAGE($AA$10:$AD$10)*3))*($AA$7/4)</f>
        <v>1.7825311942959003</v>
      </c>
      <c r="AB66" s="276">
        <f>(('4. Applicability Ranks'!L66*AB$10)/(AVERAGE($AA$10:$AD$10)*3))*($AA$7/4)</f>
        <v>1.7825311942959003</v>
      </c>
      <c r="AC66" s="276">
        <f>(('4. Applicability Ranks'!M66*AC$10)/(AVERAGE($AA$10:$AD$10)*3))*($AA$7/4)</f>
        <v>2.6737967914438507</v>
      </c>
      <c r="AD66" s="276">
        <f>(('4. Applicability Ranks'!N66*AD$10)/(AVERAGE($AA$10:$AD$10)*3))*($AA$7/4)</f>
        <v>0</v>
      </c>
      <c r="AE66" s="629"/>
      <c r="AF66" s="642">
        <f>(('4. Applicability Ranks'!P66*AF$10)/(AVERAGE($AF$10:$AJ$10)*3))*($AF$7/5)</f>
        <v>0.700280112044818</v>
      </c>
      <c r="AG66" s="644">
        <f>(('4. Applicability Ranks'!Q66*AG$10)/(AVERAGE($AF$10:$AJ$10)*3))*($AF$7/5)</f>
        <v>0.5602240896358543</v>
      </c>
      <c r="AH66" s="644">
        <f>(('4. Applicability Ranks'!R66*AH$10)/(AVERAGE($AF$10:$AJ$10)*3))*($AF$7/5)</f>
        <v>0</v>
      </c>
      <c r="AI66" s="644">
        <f>(('4. Applicability Ranks'!S66*AI$10)/(AVERAGE($AF$10:$AJ$10)*3))*($AF$7/5)</f>
        <v>0.1400560224089636</v>
      </c>
      <c r="AJ66" s="645">
        <f>(('4. Applicability Ranks'!T66*AJ$10)/(AVERAGE($AF$10:$AJ$10)*3))*($AF$7/5)</f>
        <v>1.680672268907563</v>
      </c>
      <c r="AK66" s="629"/>
      <c r="AL66" s="643">
        <f>(('4. Applicability Ranks'!V66*AL$10)/((AVERAGE($AL$10:$AV$10))*3))*($AL$7/11)</f>
        <v>0.5347593582887701</v>
      </c>
      <c r="AM66" s="644">
        <f>(('4. Applicability Ranks'!W66*AM$10)/((AVERAGE($AL$10:$AV$10))*3))*($AL$7/11)</f>
        <v>0.8021390374331552</v>
      </c>
      <c r="AN66" s="644">
        <f>(('4. Applicability Ranks'!X66*AN$10)/((AVERAGE($AL$10:$AV$10))*3))*($AL$7/11)</f>
        <v>0</v>
      </c>
      <c r="AO66" s="644">
        <f>(('4. Applicability Ranks'!Y66*AO$10)/((AVERAGE($AL$10:$AV$10))*3))*($AL$7/11)</f>
        <v>4.010695187165776</v>
      </c>
      <c r="AP66" s="644">
        <f>(('4. Applicability Ranks'!Z66*AP$10)/((AVERAGE($AL$10:$AV$10))*3))*($AL$7/11)</f>
        <v>3.2085561497326207</v>
      </c>
      <c r="AQ66" s="644">
        <f>(('4. Applicability Ranks'!AA66*AQ$10)/((AVERAGE($AL$10:$AV$10))*3))*($AL$7/11)</f>
        <v>1.6042780748663104</v>
      </c>
      <c r="AR66" s="644">
        <f>(('4. Applicability Ranks'!AB66*AR$10)/((AVERAGE($AL$10:$AV$10))*3))*($AL$7/11)</f>
        <v>0.8021390374331552</v>
      </c>
      <c r="AS66" s="644">
        <f>(('4. Applicability Ranks'!AC66*AS$10)/((AVERAGE($AL$10:$AV$10))*3))*($AL$7/11)</f>
        <v>1.6042780748663104</v>
      </c>
      <c r="AT66" s="644">
        <f>(('4. Applicability Ranks'!AD66*AT$10)/((AVERAGE($AL$10:$AV$10))*3))*($AL$7/11)</f>
        <v>0.8021390374331552</v>
      </c>
      <c r="AU66" s="644">
        <f>(('4. Applicability Ranks'!AE66*AU$10)/((AVERAGE($AL$10:$AV$10))*3))*($AL$7/11)</f>
        <v>2.4064171122994655</v>
      </c>
      <c r="AV66" s="644">
        <f>(('4. Applicability Ranks'!AF66*AV$10)/((AVERAGE($AL$10:$AV$10))*3))*($AL$7/11)</f>
        <v>0</v>
      </c>
      <c r="AW66" s="629"/>
      <c r="AX66" s="642">
        <f>(('4. Applicability Ranks'!AH66*AX$10)/(AVERAGE($AX$10:$BC$10)*3))*($AZ$7/6)</f>
        <v>0.7493443237167479</v>
      </c>
      <c r="AY66" s="644">
        <f>(('4. Applicability Ranks'!AI66*AY$10)/(AVERAGE($AX$10:$BC$10)*3))*($AZ$7/6)</f>
        <v>1.2489072061945796</v>
      </c>
      <c r="AZ66" s="644">
        <f>(('4. Applicability Ranks'!AJ66*AZ$10)/(AVERAGE($AX$10:$BC$10)*3))*($AZ$7/6)</f>
        <v>0</v>
      </c>
      <c r="BA66" s="644">
        <f>(('4. Applicability Ranks'!AK66*BA$10)/(AVERAGE($AX$10:$BC$10)*3))*($AZ$7/6)</f>
        <v>0</v>
      </c>
      <c r="BB66" s="644">
        <f>(('4. Applicability Ranks'!AL66*BB$10)/(AVERAGE($AX$10:$BC$10)*3))*($AZ$7/6)</f>
        <v>0</v>
      </c>
      <c r="BC66" s="645">
        <f>(('4. Applicability Ranks'!AM66*BC$10)/(AVERAGE($AX$10:$BC$10)*3))*($AZ$7/6)</f>
        <v>0</v>
      </c>
      <c r="BD66" s="643">
        <f>(('4. Applicability Ranks'!AN66*BD$10)/(AVERAGE($BD$10:$BH$10)*3))*($BH$6/5)</f>
        <v>0.2997377294866992</v>
      </c>
      <c r="BE66" s="646">
        <f>(('4. Applicability Ranks'!AO66*BE$10)/(AVERAGE($BD$10:$BH$10)*3))*($BH$6/5)</f>
        <v>0.8992131884600975</v>
      </c>
      <c r="BF66" s="274">
        <f>(('4. Applicability Ranks'!AP66*BF$10)/(AVERAGE($BD$10:$BH$10)*3))*($BH$6/5)</f>
        <v>0.2997377294866992</v>
      </c>
      <c r="BG66" s="276">
        <f>(('4. Applicability Ranks'!AQ66*BG$10)/(AVERAGE($BD$10:$BH$10)*3))*($BH$6/5)</f>
        <v>0</v>
      </c>
      <c r="BH66" s="647">
        <f>(('4. Applicability Ranks'!AR66*BH$10)/(AVERAGE($BD$10:$BH$10)*3))*($BH$6/5)</f>
        <v>0</v>
      </c>
      <c r="BI66" s="643">
        <f>(('4. Applicability Ranks'!AS66*BI$10)/(AVERAGE($BI$10:$BK$10)*3))*($BK$7/3)</f>
        <v>0.999125764955664</v>
      </c>
      <c r="BJ66" s="644">
        <f>(('4. Applicability Ranks'!AT66*BJ$10)/(AVERAGE($BI$10:$BK$10)*3))*($BK$7/3)</f>
        <v>0.999125764955664</v>
      </c>
      <c r="BK66" s="646">
        <f>(('4. Applicability Ranks'!AU66*BK$10)/(AVERAGE($BI$10:$BK$10)*3))*($BK$7/3)</f>
        <v>0.499562882477832</v>
      </c>
      <c r="BL66" s="13"/>
    </row>
    <row r="67" spans="1:64" s="1" customFormat="1" ht="69.75" customHeight="1">
      <c r="A67" s="408">
        <f>'3. Characterization'!A67</f>
        <v>57</v>
      </c>
      <c r="B67" s="99" t="str">
        <f>'3. Characterization'!B67</f>
        <v>Monitoring Technology
</v>
      </c>
      <c r="C67" s="345" t="str">
        <f>'3. Characterization'!C67</f>
        <v>Lighting
</v>
      </c>
      <c r="D67" s="345" t="str">
        <f>'3. Characterization'!D67</f>
        <v>Wide-Area Lighting
</v>
      </c>
      <c r="E67" s="345" t="str">
        <f>'3. Characterization'!F67</f>
        <v>Metal halide, high pressure sodium, or low pressure sodium systems.  </v>
      </c>
      <c r="F67" s="14"/>
      <c r="G67" s="274">
        <f t="shared" si="9"/>
        <v>7.282913165266105</v>
      </c>
      <c r="H67" s="275">
        <f t="shared" si="10"/>
        <v>6.238859180035652</v>
      </c>
      <c r="I67" s="275">
        <f t="shared" si="11"/>
        <v>3.0812324929971986</v>
      </c>
      <c r="J67" s="276">
        <f t="shared" si="12"/>
        <v>15.77540106951872</v>
      </c>
      <c r="K67" s="276">
        <f t="shared" si="5"/>
        <v>5.994754589733984</v>
      </c>
      <c r="L67" s="276">
        <f t="shared" si="6"/>
        <v>1.9982515299113275</v>
      </c>
      <c r="M67" s="276">
        <f t="shared" si="7"/>
        <v>1.498688647433496</v>
      </c>
      <c r="N67" s="277">
        <f t="shared" si="8"/>
        <v>2.49781441238916</v>
      </c>
      <c r="O67" s="203">
        <f t="shared" si="13"/>
        <v>38.373160497551666</v>
      </c>
      <c r="Q67" s="463">
        <f>'3. Characterization'!A67</f>
        <v>57</v>
      </c>
      <c r="R67" s="486" t="str">
        <f>'3. Characterization'!B67</f>
        <v>Monitoring Technology
</v>
      </c>
      <c r="S67" s="244" t="str">
        <f>'3. Characterization'!C67</f>
        <v>Lighting
</v>
      </c>
      <c r="T67" s="244" t="str">
        <f>'3. Characterization'!D67</f>
        <v>Wide-Area Lighting
</v>
      </c>
      <c r="U67" s="478"/>
      <c r="V67" s="642">
        <f>(('4. Applicability Ranks'!F67*V$10)/((AVERAGE($V$10:$Y$10))*3))*($V$7/4)</f>
        <v>2.8011204481792715</v>
      </c>
      <c r="W67" s="642">
        <f>(('4. Applicability Ranks'!G67*W$10)/((AVERAGE($V$10:$Y$10))*3))*($V$7/4)</f>
        <v>4.481792717086834</v>
      </c>
      <c r="X67" s="643">
        <f>(('4. Applicability Ranks'!H67*X$10)/((AVERAGE($V$10:$Y$10))*3))*($V$7/4)</f>
        <v>0</v>
      </c>
      <c r="Y67" s="642">
        <f>(('4. Applicability Ranks'!I67*Y$10)/((AVERAGE($V$10:$Y$10))*3))*($V$7/4)</f>
        <v>0</v>
      </c>
      <c r="Z67" s="629"/>
      <c r="AA67" s="276">
        <f>(('4. Applicability Ranks'!K67*AA$10)/(AVERAGE($AA$10:$AD$10)*3))*($AA$7/4)</f>
        <v>1.7825311942959003</v>
      </c>
      <c r="AB67" s="276">
        <f>(('4. Applicability Ranks'!L67*AB$10)/(AVERAGE($AA$10:$AD$10)*3))*($AA$7/4)</f>
        <v>1.7825311942959003</v>
      </c>
      <c r="AC67" s="276">
        <f>(('4. Applicability Ranks'!M67*AC$10)/(AVERAGE($AA$10:$AD$10)*3))*($AA$7/4)</f>
        <v>2.6737967914438507</v>
      </c>
      <c r="AD67" s="276">
        <f>(('4. Applicability Ranks'!N67*AD$10)/(AVERAGE($AA$10:$AD$10)*3))*($AA$7/4)</f>
        <v>0</v>
      </c>
      <c r="AE67" s="629"/>
      <c r="AF67" s="642">
        <f>(('4. Applicability Ranks'!P67*AF$10)/(AVERAGE($AF$10:$AJ$10)*3))*($AF$7/5)</f>
        <v>0.700280112044818</v>
      </c>
      <c r="AG67" s="644">
        <f>(('4. Applicability Ranks'!Q67*AG$10)/(AVERAGE($AF$10:$AJ$10)*3))*($AF$7/5)</f>
        <v>0.5602240896358543</v>
      </c>
      <c r="AH67" s="644">
        <f>(('4. Applicability Ranks'!R67*AH$10)/(AVERAGE($AF$10:$AJ$10)*3))*($AF$7/5)</f>
        <v>0</v>
      </c>
      <c r="AI67" s="644">
        <f>(('4. Applicability Ranks'!S67*AI$10)/(AVERAGE($AF$10:$AJ$10)*3))*($AF$7/5)</f>
        <v>0.1400560224089636</v>
      </c>
      <c r="AJ67" s="645">
        <f>(('4. Applicability Ranks'!T67*AJ$10)/(AVERAGE($AF$10:$AJ$10)*3))*($AF$7/5)</f>
        <v>1.680672268907563</v>
      </c>
      <c r="AK67" s="629"/>
      <c r="AL67" s="643">
        <f>(('4. Applicability Ranks'!V67*AL$10)/((AVERAGE($AL$10:$AV$10))*3))*($AL$7/11)</f>
        <v>0.5347593582887701</v>
      </c>
      <c r="AM67" s="644">
        <f>(('4. Applicability Ranks'!W67*AM$10)/((AVERAGE($AL$10:$AV$10))*3))*($AL$7/11)</f>
        <v>0.8021390374331552</v>
      </c>
      <c r="AN67" s="644">
        <f>(('4. Applicability Ranks'!X67*AN$10)/((AVERAGE($AL$10:$AV$10))*3))*($AL$7/11)</f>
        <v>0</v>
      </c>
      <c r="AO67" s="644">
        <f>(('4. Applicability Ranks'!Y67*AO$10)/((AVERAGE($AL$10:$AV$10))*3))*($AL$7/11)</f>
        <v>4.010695187165776</v>
      </c>
      <c r="AP67" s="644">
        <f>(('4. Applicability Ranks'!Z67*AP$10)/((AVERAGE($AL$10:$AV$10))*3))*($AL$7/11)</f>
        <v>3.2085561497326207</v>
      </c>
      <c r="AQ67" s="644">
        <f>(('4. Applicability Ranks'!AA67*AQ$10)/((AVERAGE($AL$10:$AV$10))*3))*($AL$7/11)</f>
        <v>1.6042780748663104</v>
      </c>
      <c r="AR67" s="644">
        <f>(('4. Applicability Ranks'!AB67*AR$10)/((AVERAGE($AL$10:$AV$10))*3))*($AL$7/11)</f>
        <v>0.8021390374331552</v>
      </c>
      <c r="AS67" s="644">
        <f>(('4. Applicability Ranks'!AC67*AS$10)/((AVERAGE($AL$10:$AV$10))*3))*($AL$7/11)</f>
        <v>1.6042780748663104</v>
      </c>
      <c r="AT67" s="644">
        <f>(('4. Applicability Ranks'!AD67*AT$10)/((AVERAGE($AL$10:$AV$10))*3))*($AL$7/11)</f>
        <v>0.8021390374331552</v>
      </c>
      <c r="AU67" s="644">
        <f>(('4. Applicability Ranks'!AE67*AU$10)/((AVERAGE($AL$10:$AV$10))*3))*($AL$7/11)</f>
        <v>2.4064171122994655</v>
      </c>
      <c r="AV67" s="644">
        <f>(('4. Applicability Ranks'!AF67*AV$10)/((AVERAGE($AL$10:$AV$10))*3))*($AL$7/11)</f>
        <v>0</v>
      </c>
      <c r="AW67" s="629"/>
      <c r="AX67" s="642">
        <f>(('4. Applicability Ranks'!AH67*AX$10)/(AVERAGE($AX$10:$BC$10)*3))*($AZ$7/6)</f>
        <v>0.7493443237167479</v>
      </c>
      <c r="AY67" s="644">
        <f>(('4. Applicability Ranks'!AI67*AY$10)/(AVERAGE($AX$10:$BC$10)*3))*($AZ$7/6)</f>
        <v>1.2489072061945796</v>
      </c>
      <c r="AZ67" s="644">
        <f>(('4. Applicability Ranks'!AJ67*AZ$10)/(AVERAGE($AX$10:$BC$10)*3))*($AZ$7/6)</f>
        <v>0</v>
      </c>
      <c r="BA67" s="644">
        <f>(('4. Applicability Ranks'!AK67*BA$10)/(AVERAGE($AX$10:$BC$10)*3))*($AZ$7/6)</f>
        <v>0</v>
      </c>
      <c r="BB67" s="644">
        <f>(('4. Applicability Ranks'!AL67*BB$10)/(AVERAGE($AX$10:$BC$10)*3))*($AZ$7/6)</f>
        <v>0</v>
      </c>
      <c r="BC67" s="645">
        <f>(('4. Applicability Ranks'!AM67*BC$10)/(AVERAGE($AX$10:$BC$10)*3))*($AZ$7/6)</f>
        <v>0</v>
      </c>
      <c r="BD67" s="643">
        <f>(('4. Applicability Ranks'!AN67*BD$10)/(AVERAGE($BD$10:$BH$10)*3))*($BH$6/5)</f>
        <v>0.2997377294866992</v>
      </c>
      <c r="BE67" s="646">
        <f>(('4. Applicability Ranks'!AO67*BE$10)/(AVERAGE($BD$10:$BH$10)*3))*($BH$6/5)</f>
        <v>0.8992131884600975</v>
      </c>
      <c r="BF67" s="274">
        <f>(('4. Applicability Ranks'!AP67*BF$10)/(AVERAGE($BD$10:$BH$10)*3))*($BH$6/5)</f>
        <v>0.2997377294866992</v>
      </c>
      <c r="BG67" s="276">
        <f>(('4. Applicability Ranks'!AQ67*BG$10)/(AVERAGE($BD$10:$BH$10)*3))*($BH$6/5)</f>
        <v>0</v>
      </c>
      <c r="BH67" s="647">
        <f>(('4. Applicability Ranks'!AR67*BH$10)/(AVERAGE($BD$10:$BH$10)*3))*($BH$6/5)</f>
        <v>0</v>
      </c>
      <c r="BI67" s="643">
        <f>(('4. Applicability Ranks'!AS67*BI$10)/(AVERAGE($BI$10:$BK$10)*3))*($BK$7/3)</f>
        <v>0.999125764955664</v>
      </c>
      <c r="BJ67" s="644">
        <f>(('4. Applicability Ranks'!AT67*BJ$10)/(AVERAGE($BI$10:$BK$10)*3))*($BK$7/3)</f>
        <v>0.999125764955664</v>
      </c>
      <c r="BK67" s="646">
        <f>(('4. Applicability Ranks'!AU67*BK$10)/(AVERAGE($BI$10:$BK$10)*3))*($BK$7/3)</f>
        <v>0.499562882477832</v>
      </c>
      <c r="BL67" s="13"/>
    </row>
    <row r="68" spans="1:64" s="1" customFormat="1" ht="69.75" customHeight="1">
      <c r="A68" s="408">
        <f>'3. Characterization'!A68</f>
        <v>58</v>
      </c>
      <c r="B68" s="99" t="str">
        <f>'3. Characterization'!B68</f>
        <v>Monitoring Technology
</v>
      </c>
      <c r="C68" s="345" t="str">
        <f>'3. Characterization'!C68</f>
        <v>Lighting
</v>
      </c>
      <c r="D68" s="345" t="str">
        <f>'3. Characterization'!D68</f>
        <v>Infrared (IR) lights</v>
      </c>
      <c r="E68" s="345" t="str">
        <f>'3. Characterization'!F68</f>
        <v>Used with CCTV in dark areas.  IR lights and CCTV may be triggered by a motion detector. </v>
      </c>
      <c r="F68" s="14"/>
      <c r="G68" s="274">
        <f t="shared" si="9"/>
        <v>7.282913165266105</v>
      </c>
      <c r="H68" s="275">
        <f t="shared" si="10"/>
        <v>6.238859180035652</v>
      </c>
      <c r="I68" s="275">
        <f t="shared" si="11"/>
        <v>3.0812324929971986</v>
      </c>
      <c r="J68" s="276">
        <f t="shared" si="12"/>
        <v>15.77540106951872</v>
      </c>
      <c r="K68" s="276">
        <f t="shared" si="5"/>
        <v>5.994754589733984</v>
      </c>
      <c r="L68" s="276">
        <f t="shared" si="6"/>
        <v>1.9982515299113275</v>
      </c>
      <c r="M68" s="276">
        <f t="shared" si="7"/>
        <v>1.498688647433496</v>
      </c>
      <c r="N68" s="277">
        <f t="shared" si="8"/>
        <v>2.49781441238916</v>
      </c>
      <c r="O68" s="203">
        <f t="shared" si="13"/>
        <v>38.373160497551666</v>
      </c>
      <c r="Q68" s="463">
        <f>'3. Characterization'!A68</f>
        <v>58</v>
      </c>
      <c r="R68" s="486" t="str">
        <f>'3. Characterization'!B68</f>
        <v>Monitoring Technology
</v>
      </c>
      <c r="S68" s="244" t="str">
        <f>'3. Characterization'!C68</f>
        <v>Lighting
</v>
      </c>
      <c r="T68" s="244" t="str">
        <f>'3. Characterization'!D68</f>
        <v>Infrared (IR) lights</v>
      </c>
      <c r="U68" s="478"/>
      <c r="V68" s="642">
        <f>(('4. Applicability Ranks'!F68*V$10)/((AVERAGE($V$10:$Y$10))*3))*($V$7/4)</f>
        <v>2.8011204481792715</v>
      </c>
      <c r="W68" s="642">
        <f>(('4. Applicability Ranks'!G68*W$10)/((AVERAGE($V$10:$Y$10))*3))*($V$7/4)</f>
        <v>4.481792717086834</v>
      </c>
      <c r="X68" s="643">
        <f>(('4. Applicability Ranks'!H68*X$10)/((AVERAGE($V$10:$Y$10))*3))*($V$7/4)</f>
        <v>0</v>
      </c>
      <c r="Y68" s="642">
        <f>(('4. Applicability Ranks'!I68*Y$10)/((AVERAGE($V$10:$Y$10))*3))*($V$7/4)</f>
        <v>0</v>
      </c>
      <c r="Z68" s="629"/>
      <c r="AA68" s="276">
        <f>(('4. Applicability Ranks'!K68*AA$10)/(AVERAGE($AA$10:$AD$10)*3))*($AA$7/4)</f>
        <v>1.7825311942959003</v>
      </c>
      <c r="AB68" s="276">
        <f>(('4. Applicability Ranks'!L68*AB$10)/(AVERAGE($AA$10:$AD$10)*3))*($AA$7/4)</f>
        <v>1.7825311942959003</v>
      </c>
      <c r="AC68" s="276">
        <f>(('4. Applicability Ranks'!M68*AC$10)/(AVERAGE($AA$10:$AD$10)*3))*($AA$7/4)</f>
        <v>2.6737967914438507</v>
      </c>
      <c r="AD68" s="276">
        <f>(('4. Applicability Ranks'!N68*AD$10)/(AVERAGE($AA$10:$AD$10)*3))*($AA$7/4)</f>
        <v>0</v>
      </c>
      <c r="AE68" s="629"/>
      <c r="AF68" s="642">
        <f>(('4. Applicability Ranks'!P68*AF$10)/(AVERAGE($AF$10:$AJ$10)*3))*($AF$7/5)</f>
        <v>0.700280112044818</v>
      </c>
      <c r="AG68" s="644">
        <f>(('4. Applicability Ranks'!Q68*AG$10)/(AVERAGE($AF$10:$AJ$10)*3))*($AF$7/5)</f>
        <v>0.5602240896358543</v>
      </c>
      <c r="AH68" s="644">
        <f>(('4. Applicability Ranks'!R68*AH$10)/(AVERAGE($AF$10:$AJ$10)*3))*($AF$7/5)</f>
        <v>0</v>
      </c>
      <c r="AI68" s="644">
        <f>(('4. Applicability Ranks'!S68*AI$10)/(AVERAGE($AF$10:$AJ$10)*3))*($AF$7/5)</f>
        <v>0.1400560224089636</v>
      </c>
      <c r="AJ68" s="645">
        <f>(('4. Applicability Ranks'!T68*AJ$10)/(AVERAGE($AF$10:$AJ$10)*3))*($AF$7/5)</f>
        <v>1.680672268907563</v>
      </c>
      <c r="AK68" s="629"/>
      <c r="AL68" s="643">
        <f>(('4. Applicability Ranks'!V68*AL$10)/((AVERAGE($AL$10:$AV$10))*3))*($AL$7/11)</f>
        <v>0.5347593582887701</v>
      </c>
      <c r="AM68" s="644">
        <f>(('4. Applicability Ranks'!W68*AM$10)/((AVERAGE($AL$10:$AV$10))*3))*($AL$7/11)</f>
        <v>0.8021390374331552</v>
      </c>
      <c r="AN68" s="644">
        <f>(('4. Applicability Ranks'!X68*AN$10)/((AVERAGE($AL$10:$AV$10))*3))*($AL$7/11)</f>
        <v>0</v>
      </c>
      <c r="AO68" s="644">
        <f>(('4. Applicability Ranks'!Y68*AO$10)/((AVERAGE($AL$10:$AV$10))*3))*($AL$7/11)</f>
        <v>4.010695187165776</v>
      </c>
      <c r="AP68" s="644">
        <f>(('4. Applicability Ranks'!Z68*AP$10)/((AVERAGE($AL$10:$AV$10))*3))*($AL$7/11)</f>
        <v>3.2085561497326207</v>
      </c>
      <c r="AQ68" s="644">
        <f>(('4. Applicability Ranks'!AA68*AQ$10)/((AVERAGE($AL$10:$AV$10))*3))*($AL$7/11)</f>
        <v>1.6042780748663104</v>
      </c>
      <c r="AR68" s="644">
        <f>(('4. Applicability Ranks'!AB68*AR$10)/((AVERAGE($AL$10:$AV$10))*3))*($AL$7/11)</f>
        <v>0.8021390374331552</v>
      </c>
      <c r="AS68" s="644">
        <f>(('4. Applicability Ranks'!AC68*AS$10)/((AVERAGE($AL$10:$AV$10))*3))*($AL$7/11)</f>
        <v>1.6042780748663104</v>
      </c>
      <c r="AT68" s="644">
        <f>(('4. Applicability Ranks'!AD68*AT$10)/((AVERAGE($AL$10:$AV$10))*3))*($AL$7/11)</f>
        <v>0.8021390374331552</v>
      </c>
      <c r="AU68" s="644">
        <f>(('4. Applicability Ranks'!AE68*AU$10)/((AVERAGE($AL$10:$AV$10))*3))*($AL$7/11)</f>
        <v>2.4064171122994655</v>
      </c>
      <c r="AV68" s="644">
        <f>(('4. Applicability Ranks'!AF68*AV$10)/((AVERAGE($AL$10:$AV$10))*3))*($AL$7/11)</f>
        <v>0</v>
      </c>
      <c r="AW68" s="629"/>
      <c r="AX68" s="642">
        <f>(('4. Applicability Ranks'!AH68*AX$10)/(AVERAGE($AX$10:$BC$10)*3))*($AZ$7/6)</f>
        <v>0.7493443237167479</v>
      </c>
      <c r="AY68" s="644">
        <f>(('4. Applicability Ranks'!AI68*AY$10)/(AVERAGE($AX$10:$BC$10)*3))*($AZ$7/6)</f>
        <v>1.2489072061945796</v>
      </c>
      <c r="AZ68" s="644">
        <f>(('4. Applicability Ranks'!AJ68*AZ$10)/(AVERAGE($AX$10:$BC$10)*3))*($AZ$7/6)</f>
        <v>0</v>
      </c>
      <c r="BA68" s="644">
        <f>(('4. Applicability Ranks'!AK68*BA$10)/(AVERAGE($AX$10:$BC$10)*3))*($AZ$7/6)</f>
        <v>0</v>
      </c>
      <c r="BB68" s="644">
        <f>(('4. Applicability Ranks'!AL68*BB$10)/(AVERAGE($AX$10:$BC$10)*3))*($AZ$7/6)</f>
        <v>0</v>
      </c>
      <c r="BC68" s="645">
        <f>(('4. Applicability Ranks'!AM68*BC$10)/(AVERAGE($AX$10:$BC$10)*3))*($AZ$7/6)</f>
        <v>0</v>
      </c>
      <c r="BD68" s="643">
        <f>(('4. Applicability Ranks'!AN68*BD$10)/(AVERAGE($BD$10:$BH$10)*3))*($BH$6/5)</f>
        <v>0.2997377294866992</v>
      </c>
      <c r="BE68" s="646">
        <f>(('4. Applicability Ranks'!AO68*BE$10)/(AVERAGE($BD$10:$BH$10)*3))*($BH$6/5)</f>
        <v>0.8992131884600975</v>
      </c>
      <c r="BF68" s="274">
        <f>(('4. Applicability Ranks'!AP68*BF$10)/(AVERAGE($BD$10:$BH$10)*3))*($BH$6/5)</f>
        <v>0.2997377294866992</v>
      </c>
      <c r="BG68" s="276">
        <f>(('4. Applicability Ranks'!AQ68*BG$10)/(AVERAGE($BD$10:$BH$10)*3))*($BH$6/5)</f>
        <v>0</v>
      </c>
      <c r="BH68" s="647">
        <f>(('4. Applicability Ranks'!AR68*BH$10)/(AVERAGE($BD$10:$BH$10)*3))*($BH$6/5)</f>
        <v>0</v>
      </c>
      <c r="BI68" s="643">
        <f>(('4. Applicability Ranks'!AS68*BI$10)/(AVERAGE($BI$10:$BK$10)*3))*($BK$7/3)</f>
        <v>0.999125764955664</v>
      </c>
      <c r="BJ68" s="644">
        <f>(('4. Applicability Ranks'!AT68*BJ$10)/(AVERAGE($BI$10:$BK$10)*3))*($BK$7/3)</f>
        <v>0.999125764955664</v>
      </c>
      <c r="BK68" s="646">
        <f>(('4. Applicability Ranks'!AU68*BK$10)/(AVERAGE($BI$10:$BK$10)*3))*($BK$7/3)</f>
        <v>0.499562882477832</v>
      </c>
      <c r="BL68" s="13"/>
    </row>
    <row r="69" spans="1:64" s="1" customFormat="1" ht="69.75" customHeight="1">
      <c r="A69" s="408">
        <f>'3. Characterization'!A69</f>
        <v>59</v>
      </c>
      <c r="B69" s="99" t="str">
        <f>'3. Characterization'!B69</f>
        <v>Monitoring Technology
</v>
      </c>
      <c r="C69" s="345" t="str">
        <f>'3. Characterization'!C69</f>
        <v>CCTV / Video Camera
</v>
      </c>
      <c r="D69" s="345" t="str">
        <f>'3. Characterization'!D69</f>
        <v>Black &amp; white
(Low Light Levels)</v>
      </c>
      <c r="E69" s="345" t="str">
        <f>'3. Characterization'!F69</f>
        <v>Variations in field of view, zoom, pan, and tilt capability.  Image intensifiers for low light conditions.  Reflective mirrors to see around obstacles. For outdoor use: wiper/ washer system, and heater/ cooler.</v>
      </c>
      <c r="F69" s="14"/>
      <c r="G69" s="274">
        <f t="shared" si="9"/>
        <v>9.523809523809522</v>
      </c>
      <c r="H69" s="275">
        <f t="shared" si="10"/>
        <v>7.130124777183601</v>
      </c>
      <c r="I69" s="275">
        <f t="shared" si="11"/>
        <v>5.882352941176471</v>
      </c>
      <c r="J69" s="276">
        <f t="shared" si="12"/>
        <v>15.77540106951872</v>
      </c>
      <c r="K69" s="276">
        <f t="shared" si="5"/>
        <v>17.98426376920195</v>
      </c>
      <c r="L69" s="276">
        <f t="shared" si="6"/>
        <v>5.994754589733981</v>
      </c>
      <c r="M69" s="276">
        <f t="shared" si="7"/>
        <v>4.496065942300487</v>
      </c>
      <c r="N69" s="277">
        <f t="shared" si="8"/>
        <v>7.493443237167479</v>
      </c>
      <c r="O69" s="203">
        <f t="shared" si="13"/>
        <v>56.29595208089026</v>
      </c>
      <c r="Q69" s="463">
        <f>'3. Characterization'!A69</f>
        <v>59</v>
      </c>
      <c r="R69" s="486" t="str">
        <f>'3. Characterization'!B69</f>
        <v>Monitoring Technology
</v>
      </c>
      <c r="S69" s="244" t="str">
        <f>'3. Characterization'!C69</f>
        <v>CCTV / Video Camera
</v>
      </c>
      <c r="T69" s="244" t="str">
        <f>'3. Characterization'!D69</f>
        <v>Black &amp; white
(Low Light Levels)</v>
      </c>
      <c r="U69" s="478"/>
      <c r="V69" s="642">
        <f>(('4. Applicability Ranks'!F69*V$10)/((AVERAGE($V$10:$Y$10))*3))*($V$7/4)</f>
        <v>2.8011204481792715</v>
      </c>
      <c r="W69" s="642">
        <f>(('4. Applicability Ranks'!G69*W$10)/((AVERAGE($V$10:$Y$10))*3))*($V$7/4)</f>
        <v>6.722689075630251</v>
      </c>
      <c r="X69" s="643">
        <f>(('4. Applicability Ranks'!H69*X$10)/((AVERAGE($V$10:$Y$10))*3))*($V$7/4)</f>
        <v>0</v>
      </c>
      <c r="Y69" s="642">
        <f>(('4. Applicability Ranks'!I69*Y$10)/((AVERAGE($V$10:$Y$10))*3))*($V$7/4)</f>
        <v>0</v>
      </c>
      <c r="Z69" s="629"/>
      <c r="AA69" s="276">
        <f>(('4. Applicability Ranks'!K69*AA$10)/(AVERAGE($AA$10:$AD$10)*3))*($AA$7/4)</f>
        <v>1.7825311942959003</v>
      </c>
      <c r="AB69" s="276">
        <f>(('4. Applicability Ranks'!L69*AB$10)/(AVERAGE($AA$10:$AD$10)*3))*($AA$7/4)</f>
        <v>2.6737967914438507</v>
      </c>
      <c r="AC69" s="276">
        <f>(('4. Applicability Ranks'!M69*AC$10)/(AVERAGE($AA$10:$AD$10)*3))*($AA$7/4)</f>
        <v>2.6737967914438507</v>
      </c>
      <c r="AD69" s="276">
        <f>(('4. Applicability Ranks'!N69*AD$10)/(AVERAGE($AA$10:$AD$10)*3))*($AA$7/4)</f>
        <v>0</v>
      </c>
      <c r="AE69" s="629"/>
      <c r="AF69" s="642">
        <f>(('4. Applicability Ranks'!P69*AF$10)/(AVERAGE($AF$10:$AJ$10)*3))*($AF$7/5)</f>
        <v>2.100840336134454</v>
      </c>
      <c r="AG69" s="644">
        <f>(('4. Applicability Ranks'!Q69*AG$10)/(AVERAGE($AF$10:$AJ$10)*3))*($AF$7/5)</f>
        <v>1.680672268907563</v>
      </c>
      <c r="AH69" s="644">
        <f>(('4. Applicability Ranks'!R69*AH$10)/(AVERAGE($AF$10:$AJ$10)*3))*($AF$7/5)</f>
        <v>0</v>
      </c>
      <c r="AI69" s="644">
        <f>(('4. Applicability Ranks'!S69*AI$10)/(AVERAGE($AF$10:$AJ$10)*3))*($AF$7/5)</f>
        <v>0.42016806722689076</v>
      </c>
      <c r="AJ69" s="645">
        <f>(('4. Applicability Ranks'!T69*AJ$10)/(AVERAGE($AF$10:$AJ$10)*3))*($AF$7/5)</f>
        <v>1.680672268907563</v>
      </c>
      <c r="AK69" s="629"/>
      <c r="AL69" s="643">
        <f>(('4. Applicability Ranks'!V69*AL$10)/((AVERAGE($AL$10:$AV$10))*3))*($AL$7/11)</f>
        <v>0.5347593582887701</v>
      </c>
      <c r="AM69" s="644">
        <f>(('4. Applicability Ranks'!W69*AM$10)/((AVERAGE($AL$10:$AV$10))*3))*($AL$7/11)</f>
        <v>0.8021390374331552</v>
      </c>
      <c r="AN69" s="644">
        <f>(('4. Applicability Ranks'!X69*AN$10)/((AVERAGE($AL$10:$AV$10))*3))*($AL$7/11)</f>
        <v>0</v>
      </c>
      <c r="AO69" s="644">
        <f>(('4. Applicability Ranks'!Y69*AO$10)/((AVERAGE($AL$10:$AV$10))*3))*($AL$7/11)</f>
        <v>4.010695187165776</v>
      </c>
      <c r="AP69" s="644">
        <f>(('4. Applicability Ranks'!Z69*AP$10)/((AVERAGE($AL$10:$AV$10))*3))*($AL$7/11)</f>
        <v>3.2085561497326207</v>
      </c>
      <c r="AQ69" s="644">
        <f>(('4. Applicability Ranks'!AA69*AQ$10)/((AVERAGE($AL$10:$AV$10))*3))*($AL$7/11)</f>
        <v>1.6042780748663104</v>
      </c>
      <c r="AR69" s="644">
        <f>(('4. Applicability Ranks'!AB69*AR$10)/((AVERAGE($AL$10:$AV$10))*3))*($AL$7/11)</f>
        <v>0.8021390374331552</v>
      </c>
      <c r="AS69" s="644">
        <f>(('4. Applicability Ranks'!AC69*AS$10)/((AVERAGE($AL$10:$AV$10))*3))*($AL$7/11)</f>
        <v>1.6042780748663104</v>
      </c>
      <c r="AT69" s="644">
        <f>(('4. Applicability Ranks'!AD69*AT$10)/((AVERAGE($AL$10:$AV$10))*3))*($AL$7/11)</f>
        <v>0.8021390374331552</v>
      </c>
      <c r="AU69" s="644">
        <f>(('4. Applicability Ranks'!AE69*AU$10)/((AVERAGE($AL$10:$AV$10))*3))*($AL$7/11)</f>
        <v>2.4064171122994655</v>
      </c>
      <c r="AV69" s="644">
        <f>(('4. Applicability Ranks'!AF69*AV$10)/((AVERAGE($AL$10:$AV$10))*3))*($AL$7/11)</f>
        <v>0</v>
      </c>
      <c r="AW69" s="629"/>
      <c r="AX69" s="642">
        <f>(('4. Applicability Ranks'!AH69*AX$10)/(AVERAGE($AX$10:$BC$10)*3))*($AZ$7/6)</f>
        <v>2.248032971150243</v>
      </c>
      <c r="AY69" s="644">
        <f>(('4. Applicability Ranks'!AI69*AY$10)/(AVERAGE($AX$10:$BC$10)*3))*($AZ$7/6)</f>
        <v>3.7467216185837384</v>
      </c>
      <c r="AZ69" s="644">
        <f>(('4. Applicability Ranks'!AJ69*AZ$10)/(AVERAGE($AX$10:$BC$10)*3))*($AZ$7/6)</f>
        <v>0</v>
      </c>
      <c r="BA69" s="644">
        <f>(('4. Applicability Ranks'!AK69*BA$10)/(AVERAGE($AX$10:$BC$10)*3))*($AZ$7/6)</f>
        <v>0</v>
      </c>
      <c r="BB69" s="644">
        <f>(('4. Applicability Ranks'!AL69*BB$10)/(AVERAGE($AX$10:$BC$10)*3))*($AZ$7/6)</f>
        <v>0</v>
      </c>
      <c r="BC69" s="645">
        <f>(('4. Applicability Ranks'!AM69*BC$10)/(AVERAGE($AX$10:$BC$10)*3))*($AZ$7/6)</f>
        <v>0</v>
      </c>
      <c r="BD69" s="643">
        <f>(('4. Applicability Ranks'!AN69*BD$10)/(AVERAGE($BD$10:$BH$10)*3))*($BH$6/5)</f>
        <v>0.8992131884600975</v>
      </c>
      <c r="BE69" s="646">
        <f>(('4. Applicability Ranks'!AO69*BE$10)/(AVERAGE($BD$10:$BH$10)*3))*($BH$6/5)</f>
        <v>2.6976395653802925</v>
      </c>
      <c r="BF69" s="274">
        <f>(('4. Applicability Ranks'!AP69*BF$10)/(AVERAGE($BD$10:$BH$10)*3))*($BH$6/5)</f>
        <v>0.8992131884600975</v>
      </c>
      <c r="BG69" s="276">
        <f>(('4. Applicability Ranks'!AQ69*BG$10)/(AVERAGE($BD$10:$BH$10)*3))*($BH$6/5)</f>
        <v>0</v>
      </c>
      <c r="BH69" s="647">
        <f>(('4. Applicability Ranks'!AR69*BH$10)/(AVERAGE($BD$10:$BH$10)*3))*($BH$6/5)</f>
        <v>0</v>
      </c>
      <c r="BI69" s="643">
        <f>(('4. Applicability Ranks'!AS69*BI$10)/(AVERAGE($BI$10:$BK$10)*3))*($BK$7/3)</f>
        <v>2.9973772948669914</v>
      </c>
      <c r="BJ69" s="644">
        <f>(('4. Applicability Ranks'!AT69*BJ$10)/(AVERAGE($BI$10:$BK$10)*3))*($BK$7/3)</f>
        <v>2.9973772948669914</v>
      </c>
      <c r="BK69" s="646">
        <f>(('4. Applicability Ranks'!AU69*BK$10)/(AVERAGE($BI$10:$BK$10)*3))*($BK$7/3)</f>
        <v>1.4986886474334957</v>
      </c>
      <c r="BL69" s="13"/>
    </row>
    <row r="70" spans="1:64" s="1" customFormat="1" ht="69.75" customHeight="1">
      <c r="A70" s="408">
        <f>'3. Characterization'!A70</f>
        <v>60</v>
      </c>
      <c r="B70" s="99" t="str">
        <f>'3. Characterization'!B70</f>
        <v>Monitoring Technology
</v>
      </c>
      <c r="C70" s="345" t="str">
        <f>'3. Characterization'!C70</f>
        <v>CCTV / Video Camera
</v>
      </c>
      <c r="D70" s="345" t="str">
        <f>'3. Characterization'!D70</f>
        <v>Color
</v>
      </c>
      <c r="E70" s="345" t="str">
        <f>'3. Characterization'!F70</f>
        <v>Variations in field of view, zoom, pan, and tilt capability.  Image intensifiers for low light conditions.  Reflective mirrors to see around obstacles. For outdoor use: wiper/ washer system, and heater/ cooler.</v>
      </c>
      <c r="F70" s="14"/>
      <c r="G70" s="274">
        <f t="shared" si="9"/>
        <v>9.523809523809522</v>
      </c>
      <c r="H70" s="275">
        <f t="shared" si="10"/>
        <v>7.130124777183601</v>
      </c>
      <c r="I70" s="275">
        <f t="shared" si="11"/>
        <v>5.882352941176471</v>
      </c>
      <c r="J70" s="276">
        <f t="shared" si="12"/>
        <v>15.77540106951872</v>
      </c>
      <c r="K70" s="276">
        <f t="shared" si="5"/>
        <v>17.98426376920195</v>
      </c>
      <c r="L70" s="276">
        <f t="shared" si="6"/>
        <v>5.994754589733981</v>
      </c>
      <c r="M70" s="276">
        <f t="shared" si="7"/>
        <v>4.496065942300487</v>
      </c>
      <c r="N70" s="277">
        <f t="shared" si="8"/>
        <v>7.493443237167479</v>
      </c>
      <c r="O70" s="203">
        <f t="shared" si="13"/>
        <v>56.29595208089026</v>
      </c>
      <c r="Q70" s="463">
        <f>'3. Characterization'!A70</f>
        <v>60</v>
      </c>
      <c r="R70" s="486" t="str">
        <f>'3. Characterization'!B70</f>
        <v>Monitoring Technology
</v>
      </c>
      <c r="S70" s="244" t="str">
        <f>'3. Characterization'!C70</f>
        <v>CCTV / Video Camera
</v>
      </c>
      <c r="T70" s="244" t="str">
        <f>'3. Characterization'!D70</f>
        <v>Color
</v>
      </c>
      <c r="U70" s="478"/>
      <c r="V70" s="642">
        <f>(('4. Applicability Ranks'!F70*V$10)/((AVERAGE($V$10:$Y$10))*3))*($V$7/4)</f>
        <v>2.8011204481792715</v>
      </c>
      <c r="W70" s="642">
        <f>(('4. Applicability Ranks'!G70*W$10)/((AVERAGE($V$10:$Y$10))*3))*($V$7/4)</f>
        <v>6.722689075630251</v>
      </c>
      <c r="X70" s="643">
        <f>(('4. Applicability Ranks'!H70*X$10)/((AVERAGE($V$10:$Y$10))*3))*($V$7/4)</f>
        <v>0</v>
      </c>
      <c r="Y70" s="642">
        <f>(('4. Applicability Ranks'!I70*Y$10)/((AVERAGE($V$10:$Y$10))*3))*($V$7/4)</f>
        <v>0</v>
      </c>
      <c r="Z70" s="629"/>
      <c r="AA70" s="276">
        <f>(('4. Applicability Ranks'!K70*AA$10)/(AVERAGE($AA$10:$AD$10)*3))*($AA$7/4)</f>
        <v>1.7825311942959003</v>
      </c>
      <c r="AB70" s="276">
        <f>(('4. Applicability Ranks'!L70*AB$10)/(AVERAGE($AA$10:$AD$10)*3))*($AA$7/4)</f>
        <v>2.6737967914438507</v>
      </c>
      <c r="AC70" s="276">
        <f>(('4. Applicability Ranks'!M70*AC$10)/(AVERAGE($AA$10:$AD$10)*3))*($AA$7/4)</f>
        <v>2.6737967914438507</v>
      </c>
      <c r="AD70" s="276">
        <f>(('4. Applicability Ranks'!N70*AD$10)/(AVERAGE($AA$10:$AD$10)*3))*($AA$7/4)</f>
        <v>0</v>
      </c>
      <c r="AE70" s="629"/>
      <c r="AF70" s="642">
        <f>(('4. Applicability Ranks'!P70*AF$10)/(AVERAGE($AF$10:$AJ$10)*3))*($AF$7/5)</f>
        <v>2.100840336134454</v>
      </c>
      <c r="AG70" s="644">
        <f>(('4. Applicability Ranks'!Q70*AG$10)/(AVERAGE($AF$10:$AJ$10)*3))*($AF$7/5)</f>
        <v>1.680672268907563</v>
      </c>
      <c r="AH70" s="644">
        <f>(('4. Applicability Ranks'!R70*AH$10)/(AVERAGE($AF$10:$AJ$10)*3))*($AF$7/5)</f>
        <v>0</v>
      </c>
      <c r="AI70" s="644">
        <f>(('4. Applicability Ranks'!S70*AI$10)/(AVERAGE($AF$10:$AJ$10)*3))*($AF$7/5)</f>
        <v>0.42016806722689076</v>
      </c>
      <c r="AJ70" s="645">
        <f>(('4. Applicability Ranks'!T70*AJ$10)/(AVERAGE($AF$10:$AJ$10)*3))*($AF$7/5)</f>
        <v>1.680672268907563</v>
      </c>
      <c r="AK70" s="629"/>
      <c r="AL70" s="643">
        <f>(('4. Applicability Ranks'!V70*AL$10)/((AVERAGE($AL$10:$AV$10))*3))*($AL$7/11)</f>
        <v>0.5347593582887701</v>
      </c>
      <c r="AM70" s="644">
        <f>(('4. Applicability Ranks'!W70*AM$10)/((AVERAGE($AL$10:$AV$10))*3))*($AL$7/11)</f>
        <v>0.8021390374331552</v>
      </c>
      <c r="AN70" s="644">
        <f>(('4. Applicability Ranks'!X70*AN$10)/((AVERAGE($AL$10:$AV$10))*3))*($AL$7/11)</f>
        <v>0</v>
      </c>
      <c r="AO70" s="644">
        <f>(('4. Applicability Ranks'!Y70*AO$10)/((AVERAGE($AL$10:$AV$10))*3))*($AL$7/11)</f>
        <v>4.010695187165776</v>
      </c>
      <c r="AP70" s="644">
        <f>(('4. Applicability Ranks'!Z70*AP$10)/((AVERAGE($AL$10:$AV$10))*3))*($AL$7/11)</f>
        <v>3.2085561497326207</v>
      </c>
      <c r="AQ70" s="644">
        <f>(('4. Applicability Ranks'!AA70*AQ$10)/((AVERAGE($AL$10:$AV$10))*3))*($AL$7/11)</f>
        <v>1.6042780748663104</v>
      </c>
      <c r="AR70" s="644">
        <f>(('4. Applicability Ranks'!AB70*AR$10)/((AVERAGE($AL$10:$AV$10))*3))*($AL$7/11)</f>
        <v>0.8021390374331552</v>
      </c>
      <c r="AS70" s="644">
        <f>(('4. Applicability Ranks'!AC70*AS$10)/((AVERAGE($AL$10:$AV$10))*3))*($AL$7/11)</f>
        <v>1.6042780748663104</v>
      </c>
      <c r="AT70" s="644">
        <f>(('4. Applicability Ranks'!AD70*AT$10)/((AVERAGE($AL$10:$AV$10))*3))*($AL$7/11)</f>
        <v>0.8021390374331552</v>
      </c>
      <c r="AU70" s="644">
        <f>(('4. Applicability Ranks'!AE70*AU$10)/((AVERAGE($AL$10:$AV$10))*3))*($AL$7/11)</f>
        <v>2.4064171122994655</v>
      </c>
      <c r="AV70" s="644">
        <f>(('4. Applicability Ranks'!AF70*AV$10)/((AVERAGE($AL$10:$AV$10))*3))*($AL$7/11)</f>
        <v>0</v>
      </c>
      <c r="AW70" s="629"/>
      <c r="AX70" s="642">
        <f>(('4. Applicability Ranks'!AH70*AX$10)/(AVERAGE($AX$10:$BC$10)*3))*($AZ$7/6)</f>
        <v>2.248032971150243</v>
      </c>
      <c r="AY70" s="644">
        <f>(('4. Applicability Ranks'!AI70*AY$10)/(AVERAGE($AX$10:$BC$10)*3))*($AZ$7/6)</f>
        <v>3.7467216185837384</v>
      </c>
      <c r="AZ70" s="644">
        <f>(('4. Applicability Ranks'!AJ70*AZ$10)/(AVERAGE($AX$10:$BC$10)*3))*($AZ$7/6)</f>
        <v>0</v>
      </c>
      <c r="BA70" s="644">
        <f>(('4. Applicability Ranks'!AK70*BA$10)/(AVERAGE($AX$10:$BC$10)*3))*($AZ$7/6)</f>
        <v>0</v>
      </c>
      <c r="BB70" s="644">
        <f>(('4. Applicability Ranks'!AL70*BB$10)/(AVERAGE($AX$10:$BC$10)*3))*($AZ$7/6)</f>
        <v>0</v>
      </c>
      <c r="BC70" s="645">
        <f>(('4. Applicability Ranks'!AM70*BC$10)/(AVERAGE($AX$10:$BC$10)*3))*($AZ$7/6)</f>
        <v>0</v>
      </c>
      <c r="BD70" s="643">
        <f>(('4. Applicability Ranks'!AN70*BD$10)/(AVERAGE($BD$10:$BH$10)*3))*($BH$6/5)</f>
        <v>0.8992131884600975</v>
      </c>
      <c r="BE70" s="646">
        <f>(('4. Applicability Ranks'!AO70*BE$10)/(AVERAGE($BD$10:$BH$10)*3))*($BH$6/5)</f>
        <v>2.6976395653802925</v>
      </c>
      <c r="BF70" s="274">
        <f>(('4. Applicability Ranks'!AP70*BF$10)/(AVERAGE($BD$10:$BH$10)*3))*($BH$6/5)</f>
        <v>0.8992131884600975</v>
      </c>
      <c r="BG70" s="276">
        <f>(('4. Applicability Ranks'!AQ70*BG$10)/(AVERAGE($BD$10:$BH$10)*3))*($BH$6/5)</f>
        <v>0</v>
      </c>
      <c r="BH70" s="647">
        <f>(('4. Applicability Ranks'!AR70*BH$10)/(AVERAGE($BD$10:$BH$10)*3))*($BH$6/5)</f>
        <v>0</v>
      </c>
      <c r="BI70" s="643">
        <f>(('4. Applicability Ranks'!AS70*BI$10)/(AVERAGE($BI$10:$BK$10)*3))*($BK$7/3)</f>
        <v>2.9973772948669914</v>
      </c>
      <c r="BJ70" s="644">
        <f>(('4. Applicability Ranks'!AT70*BJ$10)/(AVERAGE($BI$10:$BK$10)*3))*($BK$7/3)</f>
        <v>2.9973772948669914</v>
      </c>
      <c r="BK70" s="646">
        <f>(('4. Applicability Ranks'!AU70*BK$10)/(AVERAGE($BI$10:$BK$10)*3))*($BK$7/3)</f>
        <v>1.4986886474334957</v>
      </c>
      <c r="BL70" s="13"/>
    </row>
    <row r="71" spans="1:64" s="1" customFormat="1" ht="69.75" customHeight="1">
      <c r="A71" s="408">
        <f>'3. Characterization'!A71</f>
        <v>61</v>
      </c>
      <c r="B71" s="99" t="str">
        <f>'3. Characterization'!B71</f>
        <v>Monitoring Technology
</v>
      </c>
      <c r="C71" s="345" t="str">
        <f>'3. Characterization'!C71</f>
        <v>CCTV / Video Camera
</v>
      </c>
      <c r="D71" s="345" t="str">
        <f>'3. Characterization'!D71</f>
        <v>Convertible
(B&amp;W and Color)</v>
      </c>
      <c r="E71" s="345" t="str">
        <f>'3. Characterization'!F71</f>
        <v>Variations in field of view, zoom, pan, and tilt capability.  Image intensifiers for low light conditions.  Reflective mirrors to see around obstacles. For outdoor use: wiper/ washer system, and heater/ cooler.</v>
      </c>
      <c r="F71" s="14"/>
      <c r="G71" s="274">
        <f t="shared" si="9"/>
        <v>9.523809523809522</v>
      </c>
      <c r="H71" s="275">
        <f t="shared" si="10"/>
        <v>7.130124777183601</v>
      </c>
      <c r="I71" s="275">
        <f t="shared" si="11"/>
        <v>5.882352941176471</v>
      </c>
      <c r="J71" s="276">
        <f t="shared" si="12"/>
        <v>15.77540106951872</v>
      </c>
      <c r="K71" s="276">
        <f t="shared" si="5"/>
        <v>17.98426376920195</v>
      </c>
      <c r="L71" s="276">
        <f t="shared" si="6"/>
        <v>5.994754589733981</v>
      </c>
      <c r="M71" s="276">
        <f t="shared" si="7"/>
        <v>4.496065942300487</v>
      </c>
      <c r="N71" s="277">
        <f t="shared" si="8"/>
        <v>7.493443237167479</v>
      </c>
      <c r="O71" s="203">
        <f t="shared" si="13"/>
        <v>56.29595208089026</v>
      </c>
      <c r="Q71" s="463">
        <f>'3. Characterization'!A71</f>
        <v>61</v>
      </c>
      <c r="R71" s="486" t="str">
        <f>'3. Characterization'!B71</f>
        <v>Monitoring Technology
</v>
      </c>
      <c r="S71" s="244" t="str">
        <f>'3. Characterization'!C71</f>
        <v>CCTV / Video Camera
</v>
      </c>
      <c r="T71" s="244" t="str">
        <f>'3. Characterization'!D71</f>
        <v>Convertible
(B&amp;W and Color)</v>
      </c>
      <c r="U71" s="478"/>
      <c r="V71" s="642">
        <f>(('4. Applicability Ranks'!F71*V$10)/((AVERAGE($V$10:$Y$10))*3))*($V$7/4)</f>
        <v>2.8011204481792715</v>
      </c>
      <c r="W71" s="642">
        <f>(('4. Applicability Ranks'!G71*W$10)/((AVERAGE($V$10:$Y$10))*3))*($V$7/4)</f>
        <v>6.722689075630251</v>
      </c>
      <c r="X71" s="643">
        <f>(('4. Applicability Ranks'!H71*X$10)/((AVERAGE($V$10:$Y$10))*3))*($V$7/4)</f>
        <v>0</v>
      </c>
      <c r="Y71" s="642">
        <f>(('4. Applicability Ranks'!I71*Y$10)/((AVERAGE($V$10:$Y$10))*3))*($V$7/4)</f>
        <v>0</v>
      </c>
      <c r="Z71" s="629"/>
      <c r="AA71" s="276">
        <f>(('4. Applicability Ranks'!K71*AA$10)/(AVERAGE($AA$10:$AD$10)*3))*($AA$7/4)</f>
        <v>1.7825311942959003</v>
      </c>
      <c r="AB71" s="276">
        <f>(('4. Applicability Ranks'!L71*AB$10)/(AVERAGE($AA$10:$AD$10)*3))*($AA$7/4)</f>
        <v>2.6737967914438507</v>
      </c>
      <c r="AC71" s="276">
        <f>(('4. Applicability Ranks'!M71*AC$10)/(AVERAGE($AA$10:$AD$10)*3))*($AA$7/4)</f>
        <v>2.6737967914438507</v>
      </c>
      <c r="AD71" s="276">
        <f>(('4. Applicability Ranks'!N71*AD$10)/(AVERAGE($AA$10:$AD$10)*3))*($AA$7/4)</f>
        <v>0</v>
      </c>
      <c r="AE71" s="629"/>
      <c r="AF71" s="642">
        <f>(('4. Applicability Ranks'!P71*AF$10)/(AVERAGE($AF$10:$AJ$10)*3))*($AF$7/5)</f>
        <v>2.100840336134454</v>
      </c>
      <c r="AG71" s="644">
        <f>(('4. Applicability Ranks'!Q71*AG$10)/(AVERAGE($AF$10:$AJ$10)*3))*($AF$7/5)</f>
        <v>1.680672268907563</v>
      </c>
      <c r="AH71" s="644">
        <f>(('4. Applicability Ranks'!R71*AH$10)/(AVERAGE($AF$10:$AJ$10)*3))*($AF$7/5)</f>
        <v>0</v>
      </c>
      <c r="AI71" s="644">
        <f>(('4. Applicability Ranks'!S71*AI$10)/(AVERAGE($AF$10:$AJ$10)*3))*($AF$7/5)</f>
        <v>0.42016806722689076</v>
      </c>
      <c r="AJ71" s="645">
        <f>(('4. Applicability Ranks'!T71*AJ$10)/(AVERAGE($AF$10:$AJ$10)*3))*($AF$7/5)</f>
        <v>1.680672268907563</v>
      </c>
      <c r="AK71" s="629"/>
      <c r="AL71" s="643">
        <f>(('4. Applicability Ranks'!V71*AL$10)/((AVERAGE($AL$10:$AV$10))*3))*($AL$7/11)</f>
        <v>0.5347593582887701</v>
      </c>
      <c r="AM71" s="644">
        <f>(('4. Applicability Ranks'!W71*AM$10)/((AVERAGE($AL$10:$AV$10))*3))*($AL$7/11)</f>
        <v>0.8021390374331552</v>
      </c>
      <c r="AN71" s="644">
        <f>(('4. Applicability Ranks'!X71*AN$10)/((AVERAGE($AL$10:$AV$10))*3))*($AL$7/11)</f>
        <v>0</v>
      </c>
      <c r="AO71" s="644">
        <f>(('4. Applicability Ranks'!Y71*AO$10)/((AVERAGE($AL$10:$AV$10))*3))*($AL$7/11)</f>
        <v>4.010695187165776</v>
      </c>
      <c r="AP71" s="644">
        <f>(('4. Applicability Ranks'!Z71*AP$10)/((AVERAGE($AL$10:$AV$10))*3))*($AL$7/11)</f>
        <v>3.2085561497326207</v>
      </c>
      <c r="AQ71" s="644">
        <f>(('4. Applicability Ranks'!AA71*AQ$10)/((AVERAGE($AL$10:$AV$10))*3))*($AL$7/11)</f>
        <v>1.6042780748663104</v>
      </c>
      <c r="AR71" s="644">
        <f>(('4. Applicability Ranks'!AB71*AR$10)/((AVERAGE($AL$10:$AV$10))*3))*($AL$7/11)</f>
        <v>0.8021390374331552</v>
      </c>
      <c r="AS71" s="644">
        <f>(('4. Applicability Ranks'!AC71*AS$10)/((AVERAGE($AL$10:$AV$10))*3))*($AL$7/11)</f>
        <v>1.6042780748663104</v>
      </c>
      <c r="AT71" s="644">
        <f>(('4. Applicability Ranks'!AD71*AT$10)/((AVERAGE($AL$10:$AV$10))*3))*($AL$7/11)</f>
        <v>0.8021390374331552</v>
      </c>
      <c r="AU71" s="644">
        <f>(('4. Applicability Ranks'!AE71*AU$10)/((AVERAGE($AL$10:$AV$10))*3))*($AL$7/11)</f>
        <v>2.4064171122994655</v>
      </c>
      <c r="AV71" s="644">
        <f>(('4. Applicability Ranks'!AF71*AV$10)/((AVERAGE($AL$10:$AV$10))*3))*($AL$7/11)</f>
        <v>0</v>
      </c>
      <c r="AW71" s="629"/>
      <c r="AX71" s="642">
        <f>(('4. Applicability Ranks'!AH71*AX$10)/(AVERAGE($AX$10:$BC$10)*3))*($AZ$7/6)</f>
        <v>2.248032971150243</v>
      </c>
      <c r="AY71" s="644">
        <f>(('4. Applicability Ranks'!AI71*AY$10)/(AVERAGE($AX$10:$BC$10)*3))*($AZ$7/6)</f>
        <v>3.7467216185837384</v>
      </c>
      <c r="AZ71" s="644">
        <f>(('4. Applicability Ranks'!AJ71*AZ$10)/(AVERAGE($AX$10:$BC$10)*3))*($AZ$7/6)</f>
        <v>0</v>
      </c>
      <c r="BA71" s="644">
        <f>(('4. Applicability Ranks'!AK71*BA$10)/(AVERAGE($AX$10:$BC$10)*3))*($AZ$7/6)</f>
        <v>0</v>
      </c>
      <c r="BB71" s="644">
        <f>(('4. Applicability Ranks'!AL71*BB$10)/(AVERAGE($AX$10:$BC$10)*3))*($AZ$7/6)</f>
        <v>0</v>
      </c>
      <c r="BC71" s="645">
        <f>(('4. Applicability Ranks'!AM71*BC$10)/(AVERAGE($AX$10:$BC$10)*3))*($AZ$7/6)</f>
        <v>0</v>
      </c>
      <c r="BD71" s="643">
        <f>(('4. Applicability Ranks'!AN71*BD$10)/(AVERAGE($BD$10:$BH$10)*3))*($BH$6/5)</f>
        <v>0.8992131884600975</v>
      </c>
      <c r="BE71" s="646">
        <f>(('4. Applicability Ranks'!AO71*BE$10)/(AVERAGE($BD$10:$BH$10)*3))*($BH$6/5)</f>
        <v>2.6976395653802925</v>
      </c>
      <c r="BF71" s="274">
        <f>(('4. Applicability Ranks'!AP71*BF$10)/(AVERAGE($BD$10:$BH$10)*3))*($BH$6/5)</f>
        <v>0.8992131884600975</v>
      </c>
      <c r="BG71" s="276">
        <f>(('4. Applicability Ranks'!AQ71*BG$10)/(AVERAGE($BD$10:$BH$10)*3))*($BH$6/5)</f>
        <v>0</v>
      </c>
      <c r="BH71" s="647">
        <f>(('4. Applicability Ranks'!AR71*BH$10)/(AVERAGE($BD$10:$BH$10)*3))*($BH$6/5)</f>
        <v>0</v>
      </c>
      <c r="BI71" s="643">
        <f>(('4. Applicability Ranks'!AS71*BI$10)/(AVERAGE($BI$10:$BK$10)*3))*($BK$7/3)</f>
        <v>2.9973772948669914</v>
      </c>
      <c r="BJ71" s="644">
        <f>(('4. Applicability Ranks'!AT71*BJ$10)/(AVERAGE($BI$10:$BK$10)*3))*($BK$7/3)</f>
        <v>2.9973772948669914</v>
      </c>
      <c r="BK71" s="646">
        <f>(('4. Applicability Ranks'!AU71*BK$10)/(AVERAGE($BI$10:$BK$10)*3))*($BK$7/3)</f>
        <v>1.4986886474334957</v>
      </c>
      <c r="BL71" s="13"/>
    </row>
    <row r="72" spans="1:64" s="1" customFormat="1" ht="69.75" customHeight="1">
      <c r="A72" s="408">
        <f>'3. Characterization'!A72</f>
        <v>62</v>
      </c>
      <c r="B72" s="99" t="str">
        <f>'3. Characterization'!B72</f>
        <v>Monitoring Technology
</v>
      </c>
      <c r="C72" s="345" t="str">
        <f>'3. Characterization'!C72</f>
        <v>CCTV / Video Recorder</v>
      </c>
      <c r="D72" s="345" t="str">
        <f>'3. Characterization'!D72</f>
        <v>Analog / VHS</v>
      </c>
      <c r="E72" s="345" t="str">
        <f>'3. Characterization'!F72</f>
        <v>Real-time and time-lapse recorders. Variations in VHS tape resolution. May have remote control device.  May be triggered by a motion detector.</v>
      </c>
      <c r="F72" s="14"/>
      <c r="G72" s="274">
        <f t="shared" si="9"/>
        <v>9.523809523809522</v>
      </c>
      <c r="H72" s="275">
        <f t="shared" si="10"/>
        <v>7.130124777183601</v>
      </c>
      <c r="I72" s="275">
        <f t="shared" si="11"/>
        <v>5.882352941176471</v>
      </c>
      <c r="J72" s="276">
        <f t="shared" si="12"/>
        <v>15.77540106951872</v>
      </c>
      <c r="K72" s="276">
        <f t="shared" si="5"/>
        <v>17.98426376920195</v>
      </c>
      <c r="L72" s="276">
        <f t="shared" si="6"/>
        <v>5.994754589733981</v>
      </c>
      <c r="M72" s="276">
        <f t="shared" si="7"/>
        <v>4.496065942300487</v>
      </c>
      <c r="N72" s="277">
        <f t="shared" si="8"/>
        <v>7.493443237167479</v>
      </c>
      <c r="O72" s="203">
        <f t="shared" si="13"/>
        <v>56.29595208089026</v>
      </c>
      <c r="Q72" s="463">
        <f>'3. Characterization'!A72</f>
        <v>62</v>
      </c>
      <c r="R72" s="486" t="str">
        <f>'3. Characterization'!B72</f>
        <v>Monitoring Technology
</v>
      </c>
      <c r="S72" s="244" t="str">
        <f>'3. Characterization'!C72</f>
        <v>CCTV / Video Recorder</v>
      </c>
      <c r="T72" s="244" t="str">
        <f>'3. Characterization'!D72</f>
        <v>Analog / VHS</v>
      </c>
      <c r="U72" s="478"/>
      <c r="V72" s="642">
        <f>(('4. Applicability Ranks'!F72*V$10)/((AVERAGE($V$10:$Y$10))*3))*($V$7/4)</f>
        <v>2.8011204481792715</v>
      </c>
      <c r="W72" s="642">
        <f>(('4. Applicability Ranks'!G72*W$10)/((AVERAGE($V$10:$Y$10))*3))*($V$7/4)</f>
        <v>6.722689075630251</v>
      </c>
      <c r="X72" s="643">
        <f>(('4. Applicability Ranks'!H72*X$10)/((AVERAGE($V$10:$Y$10))*3))*($V$7/4)</f>
        <v>0</v>
      </c>
      <c r="Y72" s="642">
        <f>(('4. Applicability Ranks'!I72*Y$10)/((AVERAGE($V$10:$Y$10))*3))*($V$7/4)</f>
        <v>0</v>
      </c>
      <c r="Z72" s="629"/>
      <c r="AA72" s="276">
        <f>(('4. Applicability Ranks'!K72*AA$10)/(AVERAGE($AA$10:$AD$10)*3))*($AA$7/4)</f>
        <v>1.7825311942959003</v>
      </c>
      <c r="AB72" s="276">
        <f>(('4. Applicability Ranks'!L72*AB$10)/(AVERAGE($AA$10:$AD$10)*3))*($AA$7/4)</f>
        <v>2.6737967914438507</v>
      </c>
      <c r="AC72" s="276">
        <f>(('4. Applicability Ranks'!M72*AC$10)/(AVERAGE($AA$10:$AD$10)*3))*($AA$7/4)</f>
        <v>2.6737967914438507</v>
      </c>
      <c r="AD72" s="276">
        <f>(('4. Applicability Ranks'!N72*AD$10)/(AVERAGE($AA$10:$AD$10)*3))*($AA$7/4)</f>
        <v>0</v>
      </c>
      <c r="AE72" s="629"/>
      <c r="AF72" s="642">
        <f>(('4. Applicability Ranks'!P72*AF$10)/(AVERAGE($AF$10:$AJ$10)*3))*($AF$7/5)</f>
        <v>2.100840336134454</v>
      </c>
      <c r="AG72" s="644">
        <f>(('4. Applicability Ranks'!Q72*AG$10)/(AVERAGE($AF$10:$AJ$10)*3))*($AF$7/5)</f>
        <v>1.680672268907563</v>
      </c>
      <c r="AH72" s="644">
        <f>(('4. Applicability Ranks'!R72*AH$10)/(AVERAGE($AF$10:$AJ$10)*3))*($AF$7/5)</f>
        <v>0</v>
      </c>
      <c r="AI72" s="644">
        <f>(('4. Applicability Ranks'!S72*AI$10)/(AVERAGE($AF$10:$AJ$10)*3))*($AF$7/5)</f>
        <v>0.42016806722689076</v>
      </c>
      <c r="AJ72" s="645">
        <f>(('4. Applicability Ranks'!T72*AJ$10)/(AVERAGE($AF$10:$AJ$10)*3))*($AF$7/5)</f>
        <v>1.680672268907563</v>
      </c>
      <c r="AK72" s="629"/>
      <c r="AL72" s="643">
        <f>(('4. Applicability Ranks'!V72*AL$10)/((AVERAGE($AL$10:$AV$10))*3))*($AL$7/11)</f>
        <v>0.5347593582887701</v>
      </c>
      <c r="AM72" s="644">
        <f>(('4. Applicability Ranks'!W72*AM$10)/((AVERAGE($AL$10:$AV$10))*3))*($AL$7/11)</f>
        <v>0.8021390374331552</v>
      </c>
      <c r="AN72" s="644">
        <f>(('4. Applicability Ranks'!X72*AN$10)/((AVERAGE($AL$10:$AV$10))*3))*($AL$7/11)</f>
        <v>0</v>
      </c>
      <c r="AO72" s="644">
        <f>(('4. Applicability Ranks'!Y72*AO$10)/((AVERAGE($AL$10:$AV$10))*3))*($AL$7/11)</f>
        <v>4.010695187165776</v>
      </c>
      <c r="AP72" s="644">
        <f>(('4. Applicability Ranks'!Z72*AP$10)/((AVERAGE($AL$10:$AV$10))*3))*($AL$7/11)</f>
        <v>3.2085561497326207</v>
      </c>
      <c r="AQ72" s="644">
        <f>(('4. Applicability Ranks'!AA72*AQ$10)/((AVERAGE($AL$10:$AV$10))*3))*($AL$7/11)</f>
        <v>1.6042780748663104</v>
      </c>
      <c r="AR72" s="644">
        <f>(('4. Applicability Ranks'!AB72*AR$10)/((AVERAGE($AL$10:$AV$10))*3))*($AL$7/11)</f>
        <v>0.8021390374331552</v>
      </c>
      <c r="AS72" s="644">
        <f>(('4. Applicability Ranks'!AC72*AS$10)/((AVERAGE($AL$10:$AV$10))*3))*($AL$7/11)</f>
        <v>1.6042780748663104</v>
      </c>
      <c r="AT72" s="644">
        <f>(('4. Applicability Ranks'!AD72*AT$10)/((AVERAGE($AL$10:$AV$10))*3))*($AL$7/11)</f>
        <v>0.8021390374331552</v>
      </c>
      <c r="AU72" s="644">
        <f>(('4. Applicability Ranks'!AE72*AU$10)/((AVERAGE($AL$10:$AV$10))*3))*($AL$7/11)</f>
        <v>2.4064171122994655</v>
      </c>
      <c r="AV72" s="644">
        <f>(('4. Applicability Ranks'!AF72*AV$10)/((AVERAGE($AL$10:$AV$10))*3))*($AL$7/11)</f>
        <v>0</v>
      </c>
      <c r="AW72" s="629"/>
      <c r="AX72" s="642">
        <f>(('4. Applicability Ranks'!AH72*AX$10)/(AVERAGE($AX$10:$BC$10)*3))*($AZ$7/6)</f>
        <v>2.248032971150243</v>
      </c>
      <c r="AY72" s="644">
        <f>(('4. Applicability Ranks'!AI72*AY$10)/(AVERAGE($AX$10:$BC$10)*3))*($AZ$7/6)</f>
        <v>3.7467216185837384</v>
      </c>
      <c r="AZ72" s="644">
        <f>(('4. Applicability Ranks'!AJ72*AZ$10)/(AVERAGE($AX$10:$BC$10)*3))*($AZ$7/6)</f>
        <v>0</v>
      </c>
      <c r="BA72" s="644">
        <f>(('4. Applicability Ranks'!AK72*BA$10)/(AVERAGE($AX$10:$BC$10)*3))*($AZ$7/6)</f>
        <v>0</v>
      </c>
      <c r="BB72" s="644">
        <f>(('4. Applicability Ranks'!AL72*BB$10)/(AVERAGE($AX$10:$BC$10)*3))*($AZ$7/6)</f>
        <v>0</v>
      </c>
      <c r="BC72" s="645">
        <f>(('4. Applicability Ranks'!AM72*BC$10)/(AVERAGE($AX$10:$BC$10)*3))*($AZ$7/6)</f>
        <v>0</v>
      </c>
      <c r="BD72" s="643">
        <f>(('4. Applicability Ranks'!AN72*BD$10)/(AVERAGE($BD$10:$BH$10)*3))*($BH$6/5)</f>
        <v>0.8992131884600975</v>
      </c>
      <c r="BE72" s="646">
        <f>(('4. Applicability Ranks'!AO72*BE$10)/(AVERAGE($BD$10:$BH$10)*3))*($BH$6/5)</f>
        <v>2.6976395653802925</v>
      </c>
      <c r="BF72" s="274">
        <f>(('4. Applicability Ranks'!AP72*BF$10)/(AVERAGE($BD$10:$BH$10)*3))*($BH$6/5)</f>
        <v>0.8992131884600975</v>
      </c>
      <c r="BG72" s="276">
        <f>(('4. Applicability Ranks'!AQ72*BG$10)/(AVERAGE($BD$10:$BH$10)*3))*($BH$6/5)</f>
        <v>0</v>
      </c>
      <c r="BH72" s="647">
        <f>(('4. Applicability Ranks'!AR72*BH$10)/(AVERAGE($BD$10:$BH$10)*3))*($BH$6/5)</f>
        <v>0</v>
      </c>
      <c r="BI72" s="643">
        <f>(('4. Applicability Ranks'!AS72*BI$10)/(AVERAGE($BI$10:$BK$10)*3))*($BK$7/3)</f>
        <v>2.9973772948669914</v>
      </c>
      <c r="BJ72" s="644">
        <f>(('4. Applicability Ranks'!AT72*BJ$10)/(AVERAGE($BI$10:$BK$10)*3))*($BK$7/3)</f>
        <v>2.9973772948669914</v>
      </c>
      <c r="BK72" s="646">
        <f>(('4. Applicability Ranks'!AU72*BK$10)/(AVERAGE($BI$10:$BK$10)*3))*($BK$7/3)</f>
        <v>1.4986886474334957</v>
      </c>
      <c r="BL72" s="13"/>
    </row>
    <row r="73" spans="1:64" s="1" customFormat="1" ht="69.75" customHeight="1">
      <c r="A73" s="408">
        <f>'3. Characterization'!A73</f>
        <v>63</v>
      </c>
      <c r="B73" s="99" t="str">
        <f>'3. Characterization'!B73</f>
        <v>Monitoring Technology
</v>
      </c>
      <c r="C73" s="345" t="str">
        <f>'3. Characterization'!C73</f>
        <v>CCTV / Video Recorder</v>
      </c>
      <c r="D73" s="345" t="str">
        <f>'3. Characterization'!D73</f>
        <v>Digital / DVD</v>
      </c>
      <c r="E73" s="345" t="str">
        <f>'3. Characterization'!F73</f>
        <v>Varied resolution and compression formats. Continous real-time or event recorders which may have audio capability.</v>
      </c>
      <c r="F73" s="14"/>
      <c r="G73" s="274">
        <f t="shared" si="9"/>
        <v>9.523809523809522</v>
      </c>
      <c r="H73" s="275">
        <f t="shared" si="10"/>
        <v>7.130124777183601</v>
      </c>
      <c r="I73" s="275">
        <f t="shared" si="11"/>
        <v>5.882352941176471</v>
      </c>
      <c r="J73" s="276">
        <f t="shared" si="12"/>
        <v>15.77540106951872</v>
      </c>
      <c r="K73" s="276">
        <f t="shared" si="5"/>
        <v>17.98426376920195</v>
      </c>
      <c r="L73" s="276">
        <f t="shared" si="6"/>
        <v>5.994754589733981</v>
      </c>
      <c r="M73" s="276">
        <f t="shared" si="7"/>
        <v>4.496065942300487</v>
      </c>
      <c r="N73" s="277">
        <f t="shared" si="8"/>
        <v>7.493443237167479</v>
      </c>
      <c r="O73" s="203">
        <f t="shared" si="13"/>
        <v>56.29595208089026</v>
      </c>
      <c r="Q73" s="463">
        <f>'3. Characterization'!A73</f>
        <v>63</v>
      </c>
      <c r="R73" s="486" t="str">
        <f>'3. Characterization'!B73</f>
        <v>Monitoring Technology
</v>
      </c>
      <c r="S73" s="244" t="str">
        <f>'3. Characterization'!C73</f>
        <v>CCTV / Video Recorder</v>
      </c>
      <c r="T73" s="244" t="str">
        <f>'3. Characterization'!D73</f>
        <v>Digital / DVD</v>
      </c>
      <c r="U73" s="478"/>
      <c r="V73" s="642">
        <f>(('4. Applicability Ranks'!F73*V$10)/((AVERAGE($V$10:$Y$10))*3))*($V$7/4)</f>
        <v>2.8011204481792715</v>
      </c>
      <c r="W73" s="642">
        <f>(('4. Applicability Ranks'!G73*W$10)/((AVERAGE($V$10:$Y$10))*3))*($V$7/4)</f>
        <v>6.722689075630251</v>
      </c>
      <c r="X73" s="643">
        <f>(('4. Applicability Ranks'!H73*X$10)/((AVERAGE($V$10:$Y$10))*3))*($V$7/4)</f>
        <v>0</v>
      </c>
      <c r="Y73" s="642">
        <f>(('4. Applicability Ranks'!I73*Y$10)/((AVERAGE($V$10:$Y$10))*3))*($V$7/4)</f>
        <v>0</v>
      </c>
      <c r="Z73" s="629"/>
      <c r="AA73" s="276">
        <f>(('4. Applicability Ranks'!K73*AA$10)/(AVERAGE($AA$10:$AD$10)*3))*($AA$7/4)</f>
        <v>1.7825311942959003</v>
      </c>
      <c r="AB73" s="276">
        <f>(('4. Applicability Ranks'!L73*AB$10)/(AVERAGE($AA$10:$AD$10)*3))*($AA$7/4)</f>
        <v>2.6737967914438507</v>
      </c>
      <c r="AC73" s="276">
        <f>(('4. Applicability Ranks'!M73*AC$10)/(AVERAGE($AA$10:$AD$10)*3))*($AA$7/4)</f>
        <v>2.6737967914438507</v>
      </c>
      <c r="AD73" s="276">
        <f>(('4. Applicability Ranks'!N73*AD$10)/(AVERAGE($AA$10:$AD$10)*3))*($AA$7/4)</f>
        <v>0</v>
      </c>
      <c r="AE73" s="629"/>
      <c r="AF73" s="642">
        <f>(('4. Applicability Ranks'!P73*AF$10)/(AVERAGE($AF$10:$AJ$10)*3))*($AF$7/5)</f>
        <v>2.100840336134454</v>
      </c>
      <c r="AG73" s="644">
        <f>(('4. Applicability Ranks'!Q73*AG$10)/(AVERAGE($AF$10:$AJ$10)*3))*($AF$7/5)</f>
        <v>1.680672268907563</v>
      </c>
      <c r="AH73" s="644">
        <f>(('4. Applicability Ranks'!R73*AH$10)/(AVERAGE($AF$10:$AJ$10)*3))*($AF$7/5)</f>
        <v>0</v>
      </c>
      <c r="AI73" s="644">
        <f>(('4. Applicability Ranks'!S73*AI$10)/(AVERAGE($AF$10:$AJ$10)*3))*($AF$7/5)</f>
        <v>0.42016806722689076</v>
      </c>
      <c r="AJ73" s="645">
        <f>(('4. Applicability Ranks'!T73*AJ$10)/(AVERAGE($AF$10:$AJ$10)*3))*($AF$7/5)</f>
        <v>1.680672268907563</v>
      </c>
      <c r="AK73" s="629"/>
      <c r="AL73" s="643">
        <f>(('4. Applicability Ranks'!V73*AL$10)/((AVERAGE($AL$10:$AV$10))*3))*($AL$7/11)</f>
        <v>0.5347593582887701</v>
      </c>
      <c r="AM73" s="644">
        <f>(('4. Applicability Ranks'!W73*AM$10)/((AVERAGE($AL$10:$AV$10))*3))*($AL$7/11)</f>
        <v>0.8021390374331552</v>
      </c>
      <c r="AN73" s="644">
        <f>(('4. Applicability Ranks'!X73*AN$10)/((AVERAGE($AL$10:$AV$10))*3))*($AL$7/11)</f>
        <v>0</v>
      </c>
      <c r="AO73" s="644">
        <f>(('4. Applicability Ranks'!Y73*AO$10)/((AVERAGE($AL$10:$AV$10))*3))*($AL$7/11)</f>
        <v>4.010695187165776</v>
      </c>
      <c r="AP73" s="644">
        <f>(('4. Applicability Ranks'!Z73*AP$10)/((AVERAGE($AL$10:$AV$10))*3))*($AL$7/11)</f>
        <v>3.2085561497326207</v>
      </c>
      <c r="AQ73" s="644">
        <f>(('4. Applicability Ranks'!AA73*AQ$10)/((AVERAGE($AL$10:$AV$10))*3))*($AL$7/11)</f>
        <v>1.6042780748663104</v>
      </c>
      <c r="AR73" s="644">
        <f>(('4. Applicability Ranks'!AB73*AR$10)/((AVERAGE($AL$10:$AV$10))*3))*($AL$7/11)</f>
        <v>0.8021390374331552</v>
      </c>
      <c r="AS73" s="644">
        <f>(('4. Applicability Ranks'!AC73*AS$10)/((AVERAGE($AL$10:$AV$10))*3))*($AL$7/11)</f>
        <v>1.6042780748663104</v>
      </c>
      <c r="AT73" s="644">
        <f>(('4. Applicability Ranks'!AD73*AT$10)/((AVERAGE($AL$10:$AV$10))*3))*($AL$7/11)</f>
        <v>0.8021390374331552</v>
      </c>
      <c r="AU73" s="644">
        <f>(('4. Applicability Ranks'!AE73*AU$10)/((AVERAGE($AL$10:$AV$10))*3))*($AL$7/11)</f>
        <v>2.4064171122994655</v>
      </c>
      <c r="AV73" s="644">
        <f>(('4. Applicability Ranks'!AF73*AV$10)/((AVERAGE($AL$10:$AV$10))*3))*($AL$7/11)</f>
        <v>0</v>
      </c>
      <c r="AW73" s="629"/>
      <c r="AX73" s="642">
        <f>(('4. Applicability Ranks'!AH73*AX$10)/(AVERAGE($AX$10:$BC$10)*3))*($AZ$7/6)</f>
        <v>2.248032971150243</v>
      </c>
      <c r="AY73" s="644">
        <f>(('4. Applicability Ranks'!AI73*AY$10)/(AVERAGE($AX$10:$BC$10)*3))*($AZ$7/6)</f>
        <v>3.7467216185837384</v>
      </c>
      <c r="AZ73" s="644">
        <f>(('4. Applicability Ranks'!AJ73*AZ$10)/(AVERAGE($AX$10:$BC$10)*3))*($AZ$7/6)</f>
        <v>0</v>
      </c>
      <c r="BA73" s="644">
        <f>(('4. Applicability Ranks'!AK73*BA$10)/(AVERAGE($AX$10:$BC$10)*3))*($AZ$7/6)</f>
        <v>0</v>
      </c>
      <c r="BB73" s="644">
        <f>(('4. Applicability Ranks'!AL73*BB$10)/(AVERAGE($AX$10:$BC$10)*3))*($AZ$7/6)</f>
        <v>0</v>
      </c>
      <c r="BC73" s="645">
        <f>(('4. Applicability Ranks'!AM73*BC$10)/(AVERAGE($AX$10:$BC$10)*3))*($AZ$7/6)</f>
        <v>0</v>
      </c>
      <c r="BD73" s="643">
        <f>(('4. Applicability Ranks'!AN73*BD$10)/(AVERAGE($BD$10:$BH$10)*3))*($BH$6/5)</f>
        <v>0.8992131884600975</v>
      </c>
      <c r="BE73" s="646">
        <f>(('4. Applicability Ranks'!AO73*BE$10)/(AVERAGE($BD$10:$BH$10)*3))*($BH$6/5)</f>
        <v>2.6976395653802925</v>
      </c>
      <c r="BF73" s="274">
        <f>(('4. Applicability Ranks'!AP73*BF$10)/(AVERAGE($BD$10:$BH$10)*3))*($BH$6/5)</f>
        <v>0.8992131884600975</v>
      </c>
      <c r="BG73" s="276">
        <f>(('4. Applicability Ranks'!AQ73*BG$10)/(AVERAGE($BD$10:$BH$10)*3))*($BH$6/5)</f>
        <v>0</v>
      </c>
      <c r="BH73" s="647">
        <f>(('4. Applicability Ranks'!AR73*BH$10)/(AVERAGE($BD$10:$BH$10)*3))*($BH$6/5)</f>
        <v>0</v>
      </c>
      <c r="BI73" s="643">
        <f>(('4. Applicability Ranks'!AS73*BI$10)/(AVERAGE($BI$10:$BK$10)*3))*($BK$7/3)</f>
        <v>2.9973772948669914</v>
      </c>
      <c r="BJ73" s="644">
        <f>(('4. Applicability Ranks'!AT73*BJ$10)/(AVERAGE($BI$10:$BK$10)*3))*($BK$7/3)</f>
        <v>2.9973772948669914</v>
      </c>
      <c r="BK73" s="646">
        <f>(('4. Applicability Ranks'!AU73*BK$10)/(AVERAGE($BI$10:$BK$10)*3))*($BK$7/3)</f>
        <v>1.4986886474334957</v>
      </c>
      <c r="BL73" s="13"/>
    </row>
    <row r="74" spans="1:64" s="1" customFormat="1" ht="69.75" customHeight="1">
      <c r="A74" s="408">
        <f>'3. Characterization'!A74</f>
        <v>64</v>
      </c>
      <c r="B74" s="99" t="str">
        <f>'3. Characterization'!B74</f>
        <v>Monitoring Technology
</v>
      </c>
      <c r="C74" s="345" t="str">
        <f>'3. Characterization'!C74</f>
        <v>CCTV / Video Analysis
</v>
      </c>
      <c r="D74" s="345" t="str">
        <f>'3. Characterization'!D74</f>
        <v>guard </v>
      </c>
      <c r="E74" s="345" t="str">
        <f>'3. Characterization'!F74</f>
        <v>Number of guards on duty, duration of viewing shift, etc.</v>
      </c>
      <c r="F74" s="14"/>
      <c r="G74" s="274">
        <f t="shared" si="9"/>
        <v>9.523809523809522</v>
      </c>
      <c r="H74" s="275">
        <f t="shared" si="10"/>
        <v>7.130124777183601</v>
      </c>
      <c r="I74" s="275">
        <f t="shared" si="11"/>
        <v>5.882352941176471</v>
      </c>
      <c r="J74" s="276">
        <f t="shared" si="12"/>
        <v>15.77540106951872</v>
      </c>
      <c r="K74" s="276">
        <f t="shared" si="5"/>
        <v>17.98426376920195</v>
      </c>
      <c r="L74" s="276">
        <f t="shared" si="6"/>
        <v>5.994754589733981</v>
      </c>
      <c r="M74" s="276">
        <f t="shared" si="7"/>
        <v>4.496065942300487</v>
      </c>
      <c r="N74" s="277">
        <f t="shared" si="8"/>
        <v>7.493443237167479</v>
      </c>
      <c r="O74" s="203">
        <f t="shared" si="13"/>
        <v>56.29595208089026</v>
      </c>
      <c r="Q74" s="463">
        <f>'3. Characterization'!A74</f>
        <v>64</v>
      </c>
      <c r="R74" s="486" t="str">
        <f>'3. Characterization'!B74</f>
        <v>Monitoring Technology
</v>
      </c>
      <c r="S74" s="244" t="str">
        <f>'3. Characterization'!C74</f>
        <v>CCTV / Video Analysis
</v>
      </c>
      <c r="T74" s="244" t="str">
        <f>'3. Characterization'!D74</f>
        <v>guard </v>
      </c>
      <c r="U74" s="478"/>
      <c r="V74" s="642">
        <f>(('4. Applicability Ranks'!F74*V$10)/((AVERAGE($V$10:$Y$10))*3))*($V$7/4)</f>
        <v>2.8011204481792715</v>
      </c>
      <c r="W74" s="642">
        <f>(('4. Applicability Ranks'!G74*W$10)/((AVERAGE($V$10:$Y$10))*3))*($V$7/4)</f>
        <v>6.722689075630251</v>
      </c>
      <c r="X74" s="643">
        <f>(('4. Applicability Ranks'!H74*X$10)/((AVERAGE($V$10:$Y$10))*3))*($V$7/4)</f>
        <v>0</v>
      </c>
      <c r="Y74" s="642">
        <f>(('4. Applicability Ranks'!I74*Y$10)/((AVERAGE($V$10:$Y$10))*3))*($V$7/4)</f>
        <v>0</v>
      </c>
      <c r="Z74" s="629"/>
      <c r="AA74" s="276">
        <f>(('4. Applicability Ranks'!K74*AA$10)/(AVERAGE($AA$10:$AD$10)*3))*($AA$7/4)</f>
        <v>1.7825311942959003</v>
      </c>
      <c r="AB74" s="276">
        <f>(('4. Applicability Ranks'!L74*AB$10)/(AVERAGE($AA$10:$AD$10)*3))*($AA$7/4)</f>
        <v>2.6737967914438507</v>
      </c>
      <c r="AC74" s="276">
        <f>(('4. Applicability Ranks'!M74*AC$10)/(AVERAGE($AA$10:$AD$10)*3))*($AA$7/4)</f>
        <v>2.6737967914438507</v>
      </c>
      <c r="AD74" s="276">
        <f>(('4. Applicability Ranks'!N74*AD$10)/(AVERAGE($AA$10:$AD$10)*3))*($AA$7/4)</f>
        <v>0</v>
      </c>
      <c r="AE74" s="629"/>
      <c r="AF74" s="642">
        <f>(('4. Applicability Ranks'!P74*AF$10)/(AVERAGE($AF$10:$AJ$10)*3))*($AF$7/5)</f>
        <v>2.100840336134454</v>
      </c>
      <c r="AG74" s="644">
        <f>(('4. Applicability Ranks'!Q74*AG$10)/(AVERAGE($AF$10:$AJ$10)*3))*($AF$7/5)</f>
        <v>1.680672268907563</v>
      </c>
      <c r="AH74" s="644">
        <f>(('4. Applicability Ranks'!R74*AH$10)/(AVERAGE($AF$10:$AJ$10)*3))*($AF$7/5)</f>
        <v>0</v>
      </c>
      <c r="AI74" s="644">
        <f>(('4. Applicability Ranks'!S74*AI$10)/(AVERAGE($AF$10:$AJ$10)*3))*($AF$7/5)</f>
        <v>0.42016806722689076</v>
      </c>
      <c r="AJ74" s="645">
        <f>(('4. Applicability Ranks'!T74*AJ$10)/(AVERAGE($AF$10:$AJ$10)*3))*($AF$7/5)</f>
        <v>1.680672268907563</v>
      </c>
      <c r="AK74" s="629"/>
      <c r="AL74" s="643">
        <f>(('4. Applicability Ranks'!V74*AL$10)/((AVERAGE($AL$10:$AV$10))*3))*($AL$7/11)</f>
        <v>0.5347593582887701</v>
      </c>
      <c r="AM74" s="644">
        <f>(('4. Applicability Ranks'!W74*AM$10)/((AVERAGE($AL$10:$AV$10))*3))*($AL$7/11)</f>
        <v>0.8021390374331552</v>
      </c>
      <c r="AN74" s="644">
        <f>(('4. Applicability Ranks'!X74*AN$10)/((AVERAGE($AL$10:$AV$10))*3))*($AL$7/11)</f>
        <v>0</v>
      </c>
      <c r="AO74" s="644">
        <f>(('4. Applicability Ranks'!Y74*AO$10)/((AVERAGE($AL$10:$AV$10))*3))*($AL$7/11)</f>
        <v>4.010695187165776</v>
      </c>
      <c r="AP74" s="644">
        <f>(('4. Applicability Ranks'!Z74*AP$10)/((AVERAGE($AL$10:$AV$10))*3))*($AL$7/11)</f>
        <v>3.2085561497326207</v>
      </c>
      <c r="AQ74" s="644">
        <f>(('4. Applicability Ranks'!AA74*AQ$10)/((AVERAGE($AL$10:$AV$10))*3))*($AL$7/11)</f>
        <v>1.6042780748663104</v>
      </c>
      <c r="AR74" s="644">
        <f>(('4. Applicability Ranks'!AB74*AR$10)/((AVERAGE($AL$10:$AV$10))*3))*($AL$7/11)</f>
        <v>0.8021390374331552</v>
      </c>
      <c r="AS74" s="644">
        <f>(('4. Applicability Ranks'!AC74*AS$10)/((AVERAGE($AL$10:$AV$10))*3))*($AL$7/11)</f>
        <v>1.6042780748663104</v>
      </c>
      <c r="AT74" s="644">
        <f>(('4. Applicability Ranks'!AD74*AT$10)/((AVERAGE($AL$10:$AV$10))*3))*($AL$7/11)</f>
        <v>0.8021390374331552</v>
      </c>
      <c r="AU74" s="644">
        <f>(('4. Applicability Ranks'!AE74*AU$10)/((AVERAGE($AL$10:$AV$10))*3))*($AL$7/11)</f>
        <v>2.4064171122994655</v>
      </c>
      <c r="AV74" s="644">
        <f>(('4. Applicability Ranks'!AF74*AV$10)/((AVERAGE($AL$10:$AV$10))*3))*($AL$7/11)</f>
        <v>0</v>
      </c>
      <c r="AW74" s="629"/>
      <c r="AX74" s="642">
        <f>(('4. Applicability Ranks'!AH74*AX$10)/(AVERAGE($AX$10:$BC$10)*3))*($AZ$7/6)</f>
        <v>2.248032971150243</v>
      </c>
      <c r="AY74" s="644">
        <f>(('4. Applicability Ranks'!AI74*AY$10)/(AVERAGE($AX$10:$BC$10)*3))*($AZ$7/6)</f>
        <v>3.7467216185837384</v>
      </c>
      <c r="AZ74" s="644">
        <f>(('4. Applicability Ranks'!AJ74*AZ$10)/(AVERAGE($AX$10:$BC$10)*3))*($AZ$7/6)</f>
        <v>0</v>
      </c>
      <c r="BA74" s="644">
        <f>(('4. Applicability Ranks'!AK74*BA$10)/(AVERAGE($AX$10:$BC$10)*3))*($AZ$7/6)</f>
        <v>0</v>
      </c>
      <c r="BB74" s="644">
        <f>(('4. Applicability Ranks'!AL74*BB$10)/(AVERAGE($AX$10:$BC$10)*3))*($AZ$7/6)</f>
        <v>0</v>
      </c>
      <c r="BC74" s="645">
        <f>(('4. Applicability Ranks'!AM74*BC$10)/(AVERAGE($AX$10:$BC$10)*3))*($AZ$7/6)</f>
        <v>0</v>
      </c>
      <c r="BD74" s="643">
        <f>(('4. Applicability Ranks'!AN74*BD$10)/(AVERAGE($BD$10:$BH$10)*3))*($BH$6/5)</f>
        <v>0.8992131884600975</v>
      </c>
      <c r="BE74" s="646">
        <f>(('4. Applicability Ranks'!AO74*BE$10)/(AVERAGE($BD$10:$BH$10)*3))*($BH$6/5)</f>
        <v>2.6976395653802925</v>
      </c>
      <c r="BF74" s="274">
        <f>(('4. Applicability Ranks'!AP74*BF$10)/(AVERAGE($BD$10:$BH$10)*3))*($BH$6/5)</f>
        <v>0.8992131884600975</v>
      </c>
      <c r="BG74" s="276">
        <f>(('4. Applicability Ranks'!AQ74*BG$10)/(AVERAGE($BD$10:$BH$10)*3))*($BH$6/5)</f>
        <v>0</v>
      </c>
      <c r="BH74" s="647">
        <f>(('4. Applicability Ranks'!AR74*BH$10)/(AVERAGE($BD$10:$BH$10)*3))*($BH$6/5)</f>
        <v>0</v>
      </c>
      <c r="BI74" s="643">
        <f>(('4. Applicability Ranks'!AS74*BI$10)/(AVERAGE($BI$10:$BK$10)*3))*($BK$7/3)</f>
        <v>2.9973772948669914</v>
      </c>
      <c r="BJ74" s="644">
        <f>(('4. Applicability Ranks'!AT74*BJ$10)/(AVERAGE($BI$10:$BK$10)*3))*($BK$7/3)</f>
        <v>2.9973772948669914</v>
      </c>
      <c r="BK74" s="646">
        <f>(('4. Applicability Ranks'!AU74*BK$10)/(AVERAGE($BI$10:$BK$10)*3))*($BK$7/3)</f>
        <v>1.4986886474334957</v>
      </c>
      <c r="BL74" s="13"/>
    </row>
    <row r="75" spans="1:64" s="1" customFormat="1" ht="69.75" customHeight="1">
      <c r="A75" s="408">
        <f>'3. Characterization'!A75</f>
        <v>65</v>
      </c>
      <c r="B75" s="99" t="str">
        <f>'3. Characterization'!B75</f>
        <v>Monitoring Technology
</v>
      </c>
      <c r="C75" s="345" t="str">
        <f>'3. Characterization'!C75</f>
        <v>CCTV / Video Analysis
</v>
      </c>
      <c r="D75" s="345" t="str">
        <f>'3. Characterization'!D75</f>
        <v>computer</v>
      </c>
      <c r="E75" s="345" t="str">
        <f>'3. Characterization'!F75</f>
        <v>Variations in the ability to separate background/ normal images from  unusual images.</v>
      </c>
      <c r="F75" s="14"/>
      <c r="G75" s="274">
        <f aca="true" t="shared" si="14" ref="G75:G107">SUM(V75:Y75)</f>
        <v>9.523809523809522</v>
      </c>
      <c r="H75" s="275">
        <f aca="true" t="shared" si="15" ref="H75:H107">SUM(AA75:AD75)</f>
        <v>7.130124777183601</v>
      </c>
      <c r="I75" s="275">
        <f aca="true" t="shared" si="16" ref="I75:I107">SUM(AF75:AJ75)</f>
        <v>5.882352941176471</v>
      </c>
      <c r="J75" s="276">
        <f aca="true" t="shared" si="17" ref="J75:J107">SUM(AL75:AV75)</f>
        <v>15.77540106951872</v>
      </c>
      <c r="K75" s="276">
        <f t="shared" si="5"/>
        <v>17.98426376920195</v>
      </c>
      <c r="L75" s="276">
        <f t="shared" si="6"/>
        <v>5.994754589733981</v>
      </c>
      <c r="M75" s="276">
        <f t="shared" si="7"/>
        <v>4.496065942300487</v>
      </c>
      <c r="N75" s="277">
        <f t="shared" si="8"/>
        <v>7.493443237167479</v>
      </c>
      <c r="O75" s="203">
        <f aca="true" t="shared" si="18" ref="O75:O107">SUM(G75:K75)</f>
        <v>56.29595208089026</v>
      </c>
      <c r="Q75" s="463">
        <f>'3. Characterization'!A75</f>
        <v>65</v>
      </c>
      <c r="R75" s="486" t="str">
        <f>'3. Characterization'!B75</f>
        <v>Monitoring Technology
</v>
      </c>
      <c r="S75" s="244" t="str">
        <f>'3. Characterization'!C75</f>
        <v>CCTV / Video Analysis
</v>
      </c>
      <c r="T75" s="244" t="str">
        <f>'3. Characterization'!D75</f>
        <v>computer</v>
      </c>
      <c r="U75" s="478"/>
      <c r="V75" s="642">
        <f>(('4. Applicability Ranks'!F75*V$10)/((AVERAGE($V$10:$Y$10))*3))*($V$7/4)</f>
        <v>2.8011204481792715</v>
      </c>
      <c r="W75" s="642">
        <f>(('4. Applicability Ranks'!G75*W$10)/((AVERAGE($V$10:$Y$10))*3))*($V$7/4)</f>
        <v>6.722689075630251</v>
      </c>
      <c r="X75" s="643">
        <f>(('4. Applicability Ranks'!H75*X$10)/((AVERAGE($V$10:$Y$10))*3))*($V$7/4)</f>
        <v>0</v>
      </c>
      <c r="Y75" s="642">
        <f>(('4. Applicability Ranks'!I75*Y$10)/((AVERAGE($V$10:$Y$10))*3))*($V$7/4)</f>
        <v>0</v>
      </c>
      <c r="Z75" s="629"/>
      <c r="AA75" s="276">
        <f>(('4. Applicability Ranks'!K75*AA$10)/(AVERAGE($AA$10:$AD$10)*3))*($AA$7/4)</f>
        <v>1.7825311942959003</v>
      </c>
      <c r="AB75" s="276">
        <f>(('4. Applicability Ranks'!L75*AB$10)/(AVERAGE($AA$10:$AD$10)*3))*($AA$7/4)</f>
        <v>2.6737967914438507</v>
      </c>
      <c r="AC75" s="276">
        <f>(('4. Applicability Ranks'!M75*AC$10)/(AVERAGE($AA$10:$AD$10)*3))*($AA$7/4)</f>
        <v>2.6737967914438507</v>
      </c>
      <c r="AD75" s="276">
        <f>(('4. Applicability Ranks'!N75*AD$10)/(AVERAGE($AA$10:$AD$10)*3))*($AA$7/4)</f>
        <v>0</v>
      </c>
      <c r="AE75" s="629"/>
      <c r="AF75" s="642">
        <f>(('4. Applicability Ranks'!P75*AF$10)/(AVERAGE($AF$10:$AJ$10)*3))*($AF$7/5)</f>
        <v>2.100840336134454</v>
      </c>
      <c r="AG75" s="644">
        <f>(('4. Applicability Ranks'!Q75*AG$10)/(AVERAGE($AF$10:$AJ$10)*3))*($AF$7/5)</f>
        <v>1.680672268907563</v>
      </c>
      <c r="AH75" s="644">
        <f>(('4. Applicability Ranks'!R75*AH$10)/(AVERAGE($AF$10:$AJ$10)*3))*($AF$7/5)</f>
        <v>0</v>
      </c>
      <c r="AI75" s="644">
        <f>(('4. Applicability Ranks'!S75*AI$10)/(AVERAGE($AF$10:$AJ$10)*3))*($AF$7/5)</f>
        <v>0.42016806722689076</v>
      </c>
      <c r="AJ75" s="645">
        <f>(('4. Applicability Ranks'!T75*AJ$10)/(AVERAGE($AF$10:$AJ$10)*3))*($AF$7/5)</f>
        <v>1.680672268907563</v>
      </c>
      <c r="AK75" s="629"/>
      <c r="AL75" s="643">
        <f>(('4. Applicability Ranks'!V75*AL$10)/((AVERAGE($AL$10:$AV$10))*3))*($AL$7/11)</f>
        <v>0.5347593582887701</v>
      </c>
      <c r="AM75" s="644">
        <f>(('4. Applicability Ranks'!W75*AM$10)/((AVERAGE($AL$10:$AV$10))*3))*($AL$7/11)</f>
        <v>0.8021390374331552</v>
      </c>
      <c r="AN75" s="644">
        <f>(('4. Applicability Ranks'!X75*AN$10)/((AVERAGE($AL$10:$AV$10))*3))*($AL$7/11)</f>
        <v>0</v>
      </c>
      <c r="AO75" s="644">
        <f>(('4. Applicability Ranks'!Y75*AO$10)/((AVERAGE($AL$10:$AV$10))*3))*($AL$7/11)</f>
        <v>4.010695187165776</v>
      </c>
      <c r="AP75" s="644">
        <f>(('4. Applicability Ranks'!Z75*AP$10)/((AVERAGE($AL$10:$AV$10))*3))*($AL$7/11)</f>
        <v>3.2085561497326207</v>
      </c>
      <c r="AQ75" s="644">
        <f>(('4. Applicability Ranks'!AA75*AQ$10)/((AVERAGE($AL$10:$AV$10))*3))*($AL$7/11)</f>
        <v>1.6042780748663104</v>
      </c>
      <c r="AR75" s="644">
        <f>(('4. Applicability Ranks'!AB75*AR$10)/((AVERAGE($AL$10:$AV$10))*3))*($AL$7/11)</f>
        <v>0.8021390374331552</v>
      </c>
      <c r="AS75" s="644">
        <f>(('4. Applicability Ranks'!AC75*AS$10)/((AVERAGE($AL$10:$AV$10))*3))*($AL$7/11)</f>
        <v>1.6042780748663104</v>
      </c>
      <c r="AT75" s="644">
        <f>(('4. Applicability Ranks'!AD75*AT$10)/((AVERAGE($AL$10:$AV$10))*3))*($AL$7/11)</f>
        <v>0.8021390374331552</v>
      </c>
      <c r="AU75" s="644">
        <f>(('4. Applicability Ranks'!AE75*AU$10)/((AVERAGE($AL$10:$AV$10))*3))*($AL$7/11)</f>
        <v>2.4064171122994655</v>
      </c>
      <c r="AV75" s="644">
        <f>(('4. Applicability Ranks'!AF75*AV$10)/((AVERAGE($AL$10:$AV$10))*3))*($AL$7/11)</f>
        <v>0</v>
      </c>
      <c r="AW75" s="629"/>
      <c r="AX75" s="642">
        <f>(('4. Applicability Ranks'!AH75*AX$10)/(AVERAGE($AX$10:$BC$10)*3))*($AZ$7/6)</f>
        <v>2.248032971150243</v>
      </c>
      <c r="AY75" s="644">
        <f>(('4. Applicability Ranks'!AI75*AY$10)/(AVERAGE($AX$10:$BC$10)*3))*($AZ$7/6)</f>
        <v>3.7467216185837384</v>
      </c>
      <c r="AZ75" s="644">
        <f>(('4. Applicability Ranks'!AJ75*AZ$10)/(AVERAGE($AX$10:$BC$10)*3))*($AZ$7/6)</f>
        <v>0</v>
      </c>
      <c r="BA75" s="644">
        <f>(('4. Applicability Ranks'!AK75*BA$10)/(AVERAGE($AX$10:$BC$10)*3))*($AZ$7/6)</f>
        <v>0</v>
      </c>
      <c r="BB75" s="644">
        <f>(('4. Applicability Ranks'!AL75*BB$10)/(AVERAGE($AX$10:$BC$10)*3))*($AZ$7/6)</f>
        <v>0</v>
      </c>
      <c r="BC75" s="645">
        <f>(('4. Applicability Ranks'!AM75*BC$10)/(AVERAGE($AX$10:$BC$10)*3))*($AZ$7/6)</f>
        <v>0</v>
      </c>
      <c r="BD75" s="643">
        <f>(('4. Applicability Ranks'!AN75*BD$10)/(AVERAGE($BD$10:$BH$10)*3))*($BH$6/5)</f>
        <v>0.8992131884600975</v>
      </c>
      <c r="BE75" s="646">
        <f>(('4. Applicability Ranks'!AO75*BE$10)/(AVERAGE($BD$10:$BH$10)*3))*($BH$6/5)</f>
        <v>2.6976395653802925</v>
      </c>
      <c r="BF75" s="274">
        <f>(('4. Applicability Ranks'!AP75*BF$10)/(AVERAGE($BD$10:$BH$10)*3))*($BH$6/5)</f>
        <v>0.8992131884600975</v>
      </c>
      <c r="BG75" s="276">
        <f>(('4. Applicability Ranks'!AQ75*BG$10)/(AVERAGE($BD$10:$BH$10)*3))*($BH$6/5)</f>
        <v>0</v>
      </c>
      <c r="BH75" s="647">
        <f>(('4. Applicability Ranks'!AR75*BH$10)/(AVERAGE($BD$10:$BH$10)*3))*($BH$6/5)</f>
        <v>0</v>
      </c>
      <c r="BI75" s="643">
        <f>(('4. Applicability Ranks'!AS75*BI$10)/(AVERAGE($BI$10:$BK$10)*3))*($BK$7/3)</f>
        <v>2.9973772948669914</v>
      </c>
      <c r="BJ75" s="644">
        <f>(('4. Applicability Ranks'!AT75*BJ$10)/(AVERAGE($BI$10:$BK$10)*3))*($BK$7/3)</f>
        <v>2.9973772948669914</v>
      </c>
      <c r="BK75" s="646">
        <f>(('4. Applicability Ranks'!AU75*BK$10)/(AVERAGE($BI$10:$BK$10)*3))*($BK$7/3)</f>
        <v>1.4986886474334957</v>
      </c>
      <c r="BL75" s="13"/>
    </row>
    <row r="76" spans="1:64" ht="69.75" customHeight="1">
      <c r="A76" s="413">
        <f>'3. Characterization'!A76</f>
        <v>66</v>
      </c>
      <c r="B76" s="398" t="str">
        <f>'3. Characterization'!B76</f>
        <v>Procedural / Low Cost</v>
      </c>
      <c r="C76" s="399" t="str">
        <f>'3. Characterization'!C76</f>
        <v>Procedural / Low Cost</v>
      </c>
      <c r="D76" s="399" t="str">
        <f>'3. Characterization'!D76</f>
        <v>Vary procedures to reduce certainty of expected patterns</v>
      </c>
      <c r="E76" s="399" t="str">
        <f>'3. Characterization'!F76</f>
        <v>Randomly alter procedures such as passenger processing, cargo handling, time intervals, sequences, etc.</v>
      </c>
      <c r="F76" s="13"/>
      <c r="G76" s="278">
        <f t="shared" si="14"/>
        <v>8.96358543417367</v>
      </c>
      <c r="H76" s="279">
        <f t="shared" si="15"/>
        <v>-3.5650623885918007</v>
      </c>
      <c r="I76" s="279">
        <f t="shared" si="16"/>
        <v>1.680672268907563</v>
      </c>
      <c r="J76" s="280">
        <f t="shared" si="17"/>
        <v>9.090909090909092</v>
      </c>
      <c r="K76" s="280">
        <f aca="true" t="shared" si="19" ref="K76:K115">SUM(L76:N76)</f>
        <v>13.887848132883727</v>
      </c>
      <c r="L76" s="280">
        <f aca="true" t="shared" si="20" ref="L76:L115">SUM(AX76:BC76)</f>
        <v>4.9956288247783185</v>
      </c>
      <c r="M76" s="280">
        <f aca="true" t="shared" si="21" ref="M76:M115">SUM(BD76:BH76)</f>
        <v>3.8965904833270892</v>
      </c>
      <c r="N76" s="281">
        <f aca="true" t="shared" si="22" ref="N76:N115">SUM(BI76:BK76)</f>
        <v>4.99562882477832</v>
      </c>
      <c r="O76" s="206">
        <f t="shared" si="18"/>
        <v>30.05795253828225</v>
      </c>
      <c r="Q76" s="464">
        <f>'3. Characterization'!A76</f>
        <v>66</v>
      </c>
      <c r="R76" s="487" t="str">
        <f>'3. Characterization'!B76</f>
        <v>Procedural / Low Cost</v>
      </c>
      <c r="S76" s="117" t="str">
        <f>'3. Characterization'!C76</f>
        <v>Procedural / Low Cost</v>
      </c>
      <c r="T76" s="117" t="str">
        <f>'3. Characterization'!D76</f>
        <v>Vary procedures to reduce certainty of expected patterns</v>
      </c>
      <c r="U76" s="478"/>
      <c r="V76" s="648">
        <f>(('4. Applicability Ranks'!F76*V$10)/((AVERAGE($V$10:$Y$10))*3))*($V$7/4)</f>
        <v>5.602240896358543</v>
      </c>
      <c r="W76" s="648">
        <f>(('4. Applicability Ranks'!G76*W$10)/((AVERAGE($V$10:$Y$10))*3))*($V$7/4)</f>
        <v>0</v>
      </c>
      <c r="X76" s="649">
        <f>(('4. Applicability Ranks'!H76*X$10)/((AVERAGE($V$10:$Y$10))*3))*($V$7/4)</f>
        <v>3.3613445378151257</v>
      </c>
      <c r="Y76" s="648">
        <f>(('4. Applicability Ranks'!I76*Y$10)/((AVERAGE($V$10:$Y$10))*3))*($V$7/4)</f>
        <v>0</v>
      </c>
      <c r="Z76" s="629"/>
      <c r="AA76" s="280">
        <f>(('4. Applicability Ranks'!K76*AA$10)/(AVERAGE($AA$10:$AD$10)*3))*($AA$7/4)</f>
        <v>0</v>
      </c>
      <c r="AB76" s="280">
        <f>(('4. Applicability Ranks'!L76*AB$10)/(AVERAGE($AA$10:$AD$10)*3))*($AA$7/4)</f>
        <v>0.8912655971479502</v>
      </c>
      <c r="AC76" s="280">
        <f>(('4. Applicability Ranks'!M76*AC$10)/(AVERAGE($AA$10:$AD$10)*3))*($AA$7/4)</f>
        <v>0</v>
      </c>
      <c r="AD76" s="280">
        <f>(('4. Applicability Ranks'!N76*AD$10)/(AVERAGE($AA$10:$AD$10)*3))*($AA$7/4)</f>
        <v>-4.456327985739751</v>
      </c>
      <c r="AE76" s="629"/>
      <c r="AF76" s="648">
        <f>(('4. Applicability Ranks'!P76*AF$10)/(AVERAGE($AF$10:$AJ$10)*3))*($AF$7/5)</f>
        <v>0.700280112044818</v>
      </c>
      <c r="AG76" s="650">
        <f>(('4. Applicability Ranks'!Q76*AG$10)/(AVERAGE($AF$10:$AJ$10)*3))*($AF$7/5)</f>
        <v>0.5602240896358543</v>
      </c>
      <c r="AH76" s="650">
        <f>(('4. Applicability Ranks'!R76*AH$10)/(AVERAGE($AF$10:$AJ$10)*3))*($AF$7/5)</f>
        <v>0</v>
      </c>
      <c r="AI76" s="650">
        <f>(('4. Applicability Ranks'!S76*AI$10)/(AVERAGE($AF$10:$AJ$10)*3))*($AF$7/5)</f>
        <v>0.42016806722689076</v>
      </c>
      <c r="AJ76" s="651">
        <f>(('4. Applicability Ranks'!T76*AJ$10)/(AVERAGE($AF$10:$AJ$10)*3))*($AF$7/5)</f>
        <v>0</v>
      </c>
      <c r="AK76" s="629"/>
      <c r="AL76" s="649">
        <f>(('4. Applicability Ranks'!V76*AL$10)/((AVERAGE($AL$10:$AV$10))*3))*($AL$7/11)</f>
        <v>0.26737967914438504</v>
      </c>
      <c r="AM76" s="650">
        <f>(('4. Applicability Ranks'!W76*AM$10)/((AVERAGE($AL$10:$AV$10))*3))*($AL$7/11)</f>
        <v>0.26737967914438504</v>
      </c>
      <c r="AN76" s="650">
        <f>(('4. Applicability Ranks'!X76*AN$10)/((AVERAGE($AL$10:$AV$10))*3))*($AL$7/11)</f>
        <v>0</v>
      </c>
      <c r="AO76" s="650">
        <f>(('4. Applicability Ranks'!Y76*AO$10)/((AVERAGE($AL$10:$AV$10))*3))*($AL$7/11)</f>
        <v>2.6737967914438507</v>
      </c>
      <c r="AP76" s="650">
        <f>(('4. Applicability Ranks'!Z76*AP$10)/((AVERAGE($AL$10:$AV$10))*3))*($AL$7/11)</f>
        <v>2.1390374331550803</v>
      </c>
      <c r="AQ76" s="650">
        <f>(('4. Applicability Ranks'!AA76*AQ$10)/((AVERAGE($AL$10:$AV$10))*3))*($AL$7/11)</f>
        <v>1.0695187165775402</v>
      </c>
      <c r="AR76" s="650">
        <f>(('4. Applicability Ranks'!AB76*AR$10)/((AVERAGE($AL$10:$AV$10))*3))*($AL$7/11)</f>
        <v>0.26737967914438504</v>
      </c>
      <c r="AS76" s="650">
        <f>(('4. Applicability Ranks'!AC76*AS$10)/((AVERAGE($AL$10:$AV$10))*3))*($AL$7/11)</f>
        <v>0.5347593582887701</v>
      </c>
      <c r="AT76" s="650">
        <f>(('4. Applicability Ranks'!AD76*AT$10)/((AVERAGE($AL$10:$AV$10))*3))*($AL$7/11)</f>
        <v>0.5347593582887701</v>
      </c>
      <c r="AU76" s="650">
        <f>(('4. Applicability Ranks'!AE76*AU$10)/((AVERAGE($AL$10:$AV$10))*3))*($AL$7/11)</f>
        <v>0.8021390374331552</v>
      </c>
      <c r="AV76" s="650">
        <f>(('4. Applicability Ranks'!AF76*AV$10)/((AVERAGE($AL$10:$AV$10))*3))*($AL$7/11)</f>
        <v>0.5347593582887701</v>
      </c>
      <c r="AW76" s="629"/>
      <c r="AX76" s="648">
        <f>(('4. Applicability Ranks'!AH76*AX$10)/(AVERAGE($AX$10:$BC$10)*3))*($AZ$7/6)</f>
        <v>1.4986886474334957</v>
      </c>
      <c r="AY76" s="650">
        <f>(('4. Applicability Ranks'!AI76*AY$10)/(AVERAGE($AX$10:$BC$10)*3))*($AZ$7/6)</f>
        <v>2.4978144123891592</v>
      </c>
      <c r="AZ76" s="650">
        <f>(('4. Applicability Ranks'!AJ76*AZ$10)/(AVERAGE($AX$10:$BC$10)*3))*($AZ$7/6)</f>
        <v>0.9991257649556637</v>
      </c>
      <c r="BA76" s="650">
        <f>(('4. Applicability Ranks'!AK76*BA$10)/(AVERAGE($AX$10:$BC$10)*3))*($AZ$7/6)</f>
        <v>0</v>
      </c>
      <c r="BB76" s="650">
        <f>(('4. Applicability Ranks'!AL76*BB$10)/(AVERAGE($AX$10:$BC$10)*3))*($AZ$7/6)</f>
        <v>0</v>
      </c>
      <c r="BC76" s="651">
        <f>(('4. Applicability Ranks'!AM76*BC$10)/(AVERAGE($AX$10:$BC$10)*3))*($AZ$7/6)</f>
        <v>0</v>
      </c>
      <c r="BD76" s="649">
        <f>(('4. Applicability Ranks'!AN76*BD$10)/(AVERAGE($BD$10:$BH$10)*3))*($BH$6/5)</f>
        <v>0.5994754589733984</v>
      </c>
      <c r="BE76" s="652">
        <f>(('4. Applicability Ranks'!AO76*BE$10)/(AVERAGE($BD$10:$BH$10)*3))*($BH$6/5)</f>
        <v>1.798426376920195</v>
      </c>
      <c r="BF76" s="278">
        <f>(('4. Applicability Ranks'!AP76*BF$10)/(AVERAGE($BD$10:$BH$10)*3))*($BH$6/5)</f>
        <v>0.5994754589733984</v>
      </c>
      <c r="BG76" s="280">
        <f>(('4. Applicability Ranks'!AQ76*BG$10)/(AVERAGE($BD$10:$BH$10)*3))*($BH$6/5)</f>
        <v>0.5994754589733984</v>
      </c>
      <c r="BH76" s="653">
        <f>(('4. Applicability Ranks'!AR76*BH$10)/(AVERAGE($BD$10:$BH$10)*3))*($BH$6/5)</f>
        <v>0.2997377294866992</v>
      </c>
      <c r="BI76" s="649">
        <f>(('4. Applicability Ranks'!AS76*BI$10)/(AVERAGE($BI$10:$BK$10)*3))*($BK$7/3)</f>
        <v>1.998251529911328</v>
      </c>
      <c r="BJ76" s="650">
        <f>(('4. Applicability Ranks'!AT76*BJ$10)/(AVERAGE($BI$10:$BK$10)*3))*($BK$7/3)</f>
        <v>1.998251529911328</v>
      </c>
      <c r="BK76" s="652">
        <f>(('4. Applicability Ranks'!AU76*BK$10)/(AVERAGE($BI$10:$BK$10)*3))*($BK$7/3)</f>
        <v>0.999125764955664</v>
      </c>
      <c r="BL76" s="13"/>
    </row>
    <row r="77" spans="1:64" ht="69.75" customHeight="1">
      <c r="A77" s="413">
        <f>'3. Characterization'!A77</f>
        <v>67</v>
      </c>
      <c r="B77" s="398" t="str">
        <f>'3. Characterization'!B77</f>
        <v>Procedural / Low Cost</v>
      </c>
      <c r="C77" s="399" t="str">
        <f>'3. Characterization'!C77</f>
        <v>Procedural / Low Cost</v>
      </c>
      <c r="D77" s="399" t="str">
        <f>'3. Characterization'!D77</f>
        <v>Simulate / fake security measures</v>
      </c>
      <c r="E77" s="399" t="str">
        <f>'3. Characterization'!F77</f>
        <v>Exaggerate security measures e.g., deploy more camera housings than cameras, use "untrained" K9 units, park police cars on premises, etc. </v>
      </c>
      <c r="F77" s="13"/>
      <c r="G77" s="278">
        <f t="shared" si="14"/>
        <v>5.602240896358543</v>
      </c>
      <c r="H77" s="279">
        <f t="shared" si="15"/>
        <v>1.7825311942959003</v>
      </c>
      <c r="I77" s="279">
        <f t="shared" si="16"/>
        <v>4.061624649859944</v>
      </c>
      <c r="J77" s="280">
        <f t="shared" si="17"/>
        <v>15.77540106951872</v>
      </c>
      <c r="K77" s="280">
        <f t="shared" si="19"/>
        <v>13.388285250405897</v>
      </c>
      <c r="L77" s="280">
        <f t="shared" si="20"/>
        <v>4.496065942300487</v>
      </c>
      <c r="M77" s="280">
        <f t="shared" si="21"/>
        <v>3.8965904833270892</v>
      </c>
      <c r="N77" s="281">
        <f t="shared" si="22"/>
        <v>4.99562882477832</v>
      </c>
      <c r="O77" s="206">
        <f t="shared" si="18"/>
        <v>40.61008306043901</v>
      </c>
      <c r="Q77" s="464">
        <f>'3. Characterization'!A77</f>
        <v>67</v>
      </c>
      <c r="R77" s="487" t="str">
        <f>'3. Characterization'!B77</f>
        <v>Procedural / Low Cost</v>
      </c>
      <c r="S77" s="117" t="str">
        <f>'3. Characterization'!C77</f>
        <v>Procedural / Low Cost</v>
      </c>
      <c r="T77" s="117" t="str">
        <f>'3. Characterization'!D77</f>
        <v>Simulate / fake security measures</v>
      </c>
      <c r="U77" s="478"/>
      <c r="V77" s="648">
        <f>(('4. Applicability Ranks'!F77*V$10)/((AVERAGE($V$10:$Y$10))*3))*($V$7/4)</f>
        <v>5.602240896358543</v>
      </c>
      <c r="W77" s="648">
        <f>(('4. Applicability Ranks'!G77*W$10)/((AVERAGE($V$10:$Y$10))*3))*($V$7/4)</f>
        <v>0</v>
      </c>
      <c r="X77" s="649">
        <f>(('4. Applicability Ranks'!H77*X$10)/((AVERAGE($V$10:$Y$10))*3))*($V$7/4)</f>
        <v>0</v>
      </c>
      <c r="Y77" s="648">
        <f>(('4. Applicability Ranks'!I77*Y$10)/((AVERAGE($V$10:$Y$10))*3))*($V$7/4)</f>
        <v>0</v>
      </c>
      <c r="Z77" s="629"/>
      <c r="AA77" s="280">
        <f>(('4. Applicability Ranks'!K77*AA$10)/(AVERAGE($AA$10:$AD$10)*3))*($AA$7/4)</f>
        <v>0</v>
      </c>
      <c r="AB77" s="280">
        <f>(('4. Applicability Ranks'!L77*AB$10)/(AVERAGE($AA$10:$AD$10)*3))*($AA$7/4)</f>
        <v>1.7825311942959003</v>
      </c>
      <c r="AC77" s="280">
        <f>(('4. Applicability Ranks'!M77*AC$10)/(AVERAGE($AA$10:$AD$10)*3))*($AA$7/4)</f>
        <v>0</v>
      </c>
      <c r="AD77" s="280">
        <f>(('4. Applicability Ranks'!N77*AD$10)/(AVERAGE($AA$10:$AD$10)*3))*($AA$7/4)</f>
        <v>0</v>
      </c>
      <c r="AE77" s="629"/>
      <c r="AF77" s="648">
        <f>(('4. Applicability Ranks'!P77*AF$10)/(AVERAGE($AF$10:$AJ$10)*3))*($AF$7/5)</f>
        <v>1.400560224089636</v>
      </c>
      <c r="AG77" s="650">
        <f>(('4. Applicability Ranks'!Q77*AG$10)/(AVERAGE($AF$10:$AJ$10)*3))*($AF$7/5)</f>
        <v>1.1204481792717087</v>
      </c>
      <c r="AH77" s="650">
        <f>(('4. Applicability Ranks'!R77*AH$10)/(AVERAGE($AF$10:$AJ$10)*3))*($AF$7/5)</f>
        <v>0</v>
      </c>
      <c r="AI77" s="650">
        <f>(('4. Applicability Ranks'!S77*AI$10)/(AVERAGE($AF$10:$AJ$10)*3))*($AF$7/5)</f>
        <v>0.42016806722689076</v>
      </c>
      <c r="AJ77" s="651">
        <f>(('4. Applicability Ranks'!T77*AJ$10)/(AVERAGE($AF$10:$AJ$10)*3))*($AF$7/5)</f>
        <v>1.1204481792717087</v>
      </c>
      <c r="AK77" s="629"/>
      <c r="AL77" s="649">
        <f>(('4. Applicability Ranks'!V77*AL$10)/((AVERAGE($AL$10:$AV$10))*3))*($AL$7/11)</f>
        <v>0.5347593582887701</v>
      </c>
      <c r="AM77" s="650">
        <f>(('4. Applicability Ranks'!W77*AM$10)/((AVERAGE($AL$10:$AV$10))*3))*($AL$7/11)</f>
        <v>0.8021390374331552</v>
      </c>
      <c r="AN77" s="650">
        <f>(('4. Applicability Ranks'!X77*AN$10)/((AVERAGE($AL$10:$AV$10))*3))*($AL$7/11)</f>
        <v>0</v>
      </c>
      <c r="AO77" s="650">
        <f>(('4. Applicability Ranks'!Y77*AO$10)/((AVERAGE($AL$10:$AV$10))*3))*($AL$7/11)</f>
        <v>4.010695187165776</v>
      </c>
      <c r="AP77" s="650">
        <f>(('4. Applicability Ranks'!Z77*AP$10)/((AVERAGE($AL$10:$AV$10))*3))*($AL$7/11)</f>
        <v>3.2085561497326207</v>
      </c>
      <c r="AQ77" s="650">
        <f>(('4. Applicability Ranks'!AA77*AQ$10)/((AVERAGE($AL$10:$AV$10))*3))*($AL$7/11)</f>
        <v>1.6042780748663104</v>
      </c>
      <c r="AR77" s="650">
        <f>(('4. Applicability Ranks'!AB77*AR$10)/((AVERAGE($AL$10:$AV$10))*3))*($AL$7/11)</f>
        <v>0.8021390374331552</v>
      </c>
      <c r="AS77" s="650">
        <f>(('4. Applicability Ranks'!AC77*AS$10)/((AVERAGE($AL$10:$AV$10))*3))*($AL$7/11)</f>
        <v>1.6042780748663104</v>
      </c>
      <c r="AT77" s="650">
        <f>(('4. Applicability Ranks'!AD77*AT$10)/((AVERAGE($AL$10:$AV$10))*3))*($AL$7/11)</f>
        <v>0.8021390374331552</v>
      </c>
      <c r="AU77" s="650">
        <f>(('4. Applicability Ranks'!AE77*AU$10)/((AVERAGE($AL$10:$AV$10))*3))*($AL$7/11)</f>
        <v>2.4064171122994655</v>
      </c>
      <c r="AV77" s="650">
        <f>(('4. Applicability Ranks'!AF77*AV$10)/((AVERAGE($AL$10:$AV$10))*3))*($AL$7/11)</f>
        <v>0</v>
      </c>
      <c r="AW77" s="629"/>
      <c r="AX77" s="648">
        <f>(('4. Applicability Ranks'!AH77*AX$10)/(AVERAGE($AX$10:$BC$10)*3))*($AZ$7/6)</f>
        <v>1.4986886474334957</v>
      </c>
      <c r="AY77" s="650">
        <f>(('4. Applicability Ranks'!AI77*AY$10)/(AVERAGE($AX$10:$BC$10)*3))*($AZ$7/6)</f>
        <v>2.4978144123891592</v>
      </c>
      <c r="AZ77" s="650">
        <f>(('4. Applicability Ranks'!AJ77*AZ$10)/(AVERAGE($AX$10:$BC$10)*3))*($AZ$7/6)</f>
        <v>0.49956288247783187</v>
      </c>
      <c r="BA77" s="650">
        <f>(('4. Applicability Ranks'!AK77*BA$10)/(AVERAGE($AX$10:$BC$10)*3))*($AZ$7/6)</f>
        <v>0</v>
      </c>
      <c r="BB77" s="650">
        <f>(('4. Applicability Ranks'!AL77*BB$10)/(AVERAGE($AX$10:$BC$10)*3))*($AZ$7/6)</f>
        <v>0</v>
      </c>
      <c r="BC77" s="651">
        <f>(('4. Applicability Ranks'!AM77*BC$10)/(AVERAGE($AX$10:$BC$10)*3))*($AZ$7/6)</f>
        <v>0</v>
      </c>
      <c r="BD77" s="649">
        <f>(('4. Applicability Ranks'!AN77*BD$10)/(AVERAGE($BD$10:$BH$10)*3))*($BH$6/5)</f>
        <v>0.5994754589733984</v>
      </c>
      <c r="BE77" s="652">
        <f>(('4. Applicability Ranks'!AO77*BE$10)/(AVERAGE($BD$10:$BH$10)*3))*($BH$6/5)</f>
        <v>1.798426376920195</v>
      </c>
      <c r="BF77" s="278">
        <f>(('4. Applicability Ranks'!AP77*BF$10)/(AVERAGE($BD$10:$BH$10)*3))*($BH$6/5)</f>
        <v>0.5994754589733984</v>
      </c>
      <c r="BG77" s="280">
        <f>(('4. Applicability Ranks'!AQ77*BG$10)/(AVERAGE($BD$10:$BH$10)*3))*($BH$6/5)</f>
        <v>0.5994754589733984</v>
      </c>
      <c r="BH77" s="653">
        <f>(('4. Applicability Ranks'!AR77*BH$10)/(AVERAGE($BD$10:$BH$10)*3))*($BH$6/5)</f>
        <v>0.2997377294866992</v>
      </c>
      <c r="BI77" s="649">
        <f>(('4. Applicability Ranks'!AS77*BI$10)/(AVERAGE($BI$10:$BK$10)*3))*($BK$7/3)</f>
        <v>1.998251529911328</v>
      </c>
      <c r="BJ77" s="650">
        <f>(('4. Applicability Ranks'!AT77*BJ$10)/(AVERAGE($BI$10:$BK$10)*3))*($BK$7/3)</f>
        <v>1.998251529911328</v>
      </c>
      <c r="BK77" s="652">
        <f>(('4. Applicability Ranks'!AU77*BK$10)/(AVERAGE($BI$10:$BK$10)*3))*($BK$7/3)</f>
        <v>0.999125764955664</v>
      </c>
      <c r="BL77" s="13"/>
    </row>
    <row r="78" spans="1:64" ht="75" customHeight="1">
      <c r="A78" s="413">
        <f>'3. Characterization'!A78</f>
        <v>68</v>
      </c>
      <c r="B78" s="398" t="str">
        <f>'3. Characterization'!B78</f>
        <v>Procedural / Low Cost</v>
      </c>
      <c r="C78" s="399" t="str">
        <f>'3. Characterization'!C78</f>
        <v>Procedural / Low Cost</v>
      </c>
      <c r="D78" s="399" t="str">
        <f>'3. Characterization'!D78</f>
        <v>Vary equipment locations to reduce certainty of expected patterns</v>
      </c>
      <c r="E78" s="399" t="str">
        <f>'3. Characterization'!F78</f>
        <v>Random physical, operational, administrative changes, e.g., move guard house, cameras, lights, change routes and passes (e.g., under bridges, near shore, etc.).</v>
      </c>
      <c r="F78" s="13"/>
      <c r="G78" s="278">
        <f t="shared" si="14"/>
        <v>11.204481792717086</v>
      </c>
      <c r="H78" s="279">
        <f t="shared" si="15"/>
        <v>0.8912655971479502</v>
      </c>
      <c r="I78" s="279">
        <f t="shared" si="16"/>
        <v>3.7815126050420167</v>
      </c>
      <c r="J78" s="280">
        <f t="shared" si="17"/>
        <v>14.70588235294118</v>
      </c>
      <c r="K78" s="280">
        <f t="shared" si="19"/>
        <v>13.388285250405897</v>
      </c>
      <c r="L78" s="280">
        <f t="shared" si="20"/>
        <v>4.496065942300487</v>
      </c>
      <c r="M78" s="280">
        <f t="shared" si="21"/>
        <v>3.8965904833270892</v>
      </c>
      <c r="N78" s="281">
        <f t="shared" si="22"/>
        <v>4.99562882477832</v>
      </c>
      <c r="O78" s="206">
        <f t="shared" si="18"/>
        <v>43.971427598254124</v>
      </c>
      <c r="Q78" s="464">
        <f>'3. Characterization'!A78</f>
        <v>68</v>
      </c>
      <c r="R78" s="487" t="str">
        <f>'3. Characterization'!B78</f>
        <v>Procedural / Low Cost</v>
      </c>
      <c r="S78" s="117" t="str">
        <f>'3. Characterization'!C78</f>
        <v>Procedural / Low Cost</v>
      </c>
      <c r="T78" s="117" t="str">
        <f>'3. Characterization'!D78</f>
        <v>Vary equipment locations to reduce certainty of expected patterns</v>
      </c>
      <c r="U78" s="478"/>
      <c r="V78" s="648">
        <f>(('4. Applicability Ranks'!F78*V$10)/((AVERAGE($V$10:$Y$10))*3))*($V$7/4)</f>
        <v>5.602240896358543</v>
      </c>
      <c r="W78" s="648">
        <f>(('4. Applicability Ranks'!G78*W$10)/((AVERAGE($V$10:$Y$10))*3))*($V$7/4)</f>
        <v>2.240896358543417</v>
      </c>
      <c r="X78" s="649">
        <f>(('4. Applicability Ranks'!H78*X$10)/((AVERAGE($V$10:$Y$10))*3))*($V$7/4)</f>
        <v>3.3613445378151257</v>
      </c>
      <c r="Y78" s="648">
        <f>(('4. Applicability Ranks'!I78*Y$10)/((AVERAGE($V$10:$Y$10))*3))*($V$7/4)</f>
        <v>0</v>
      </c>
      <c r="Z78" s="629"/>
      <c r="AA78" s="280">
        <f>(('4. Applicability Ranks'!K78*AA$10)/(AVERAGE($AA$10:$AD$10)*3))*($AA$7/4)</f>
        <v>0</v>
      </c>
      <c r="AB78" s="280">
        <f>(('4. Applicability Ranks'!L78*AB$10)/(AVERAGE($AA$10:$AD$10)*3))*($AA$7/4)</f>
        <v>0.8912655971479502</v>
      </c>
      <c r="AC78" s="280">
        <f>(('4. Applicability Ranks'!M78*AC$10)/(AVERAGE($AA$10:$AD$10)*3))*($AA$7/4)</f>
        <v>0</v>
      </c>
      <c r="AD78" s="280">
        <f>(('4. Applicability Ranks'!N78*AD$10)/(AVERAGE($AA$10:$AD$10)*3))*($AA$7/4)</f>
        <v>0</v>
      </c>
      <c r="AE78" s="629"/>
      <c r="AF78" s="648">
        <f>(('4. Applicability Ranks'!P78*AF$10)/(AVERAGE($AF$10:$AJ$10)*3))*($AF$7/5)</f>
        <v>0.700280112044818</v>
      </c>
      <c r="AG78" s="650">
        <f>(('4. Applicability Ranks'!Q78*AG$10)/(AVERAGE($AF$10:$AJ$10)*3))*($AF$7/5)</f>
        <v>1.1204481792717087</v>
      </c>
      <c r="AH78" s="650">
        <f>(('4. Applicability Ranks'!R78*AH$10)/(AVERAGE($AF$10:$AJ$10)*3))*($AF$7/5)</f>
        <v>0</v>
      </c>
      <c r="AI78" s="650">
        <f>(('4. Applicability Ranks'!S78*AI$10)/(AVERAGE($AF$10:$AJ$10)*3))*($AF$7/5)</f>
        <v>0.2801120448179272</v>
      </c>
      <c r="AJ78" s="651">
        <f>(('4. Applicability Ranks'!T78*AJ$10)/(AVERAGE($AF$10:$AJ$10)*3))*($AF$7/5)</f>
        <v>1.680672268907563</v>
      </c>
      <c r="AK78" s="629"/>
      <c r="AL78" s="649">
        <f>(('4. Applicability Ranks'!V78*AL$10)/((AVERAGE($AL$10:$AV$10))*3))*($AL$7/11)</f>
        <v>0</v>
      </c>
      <c r="AM78" s="650">
        <f>(('4. Applicability Ranks'!W78*AM$10)/((AVERAGE($AL$10:$AV$10))*3))*($AL$7/11)</f>
        <v>0.5347593582887701</v>
      </c>
      <c r="AN78" s="650">
        <f>(('4. Applicability Ranks'!X78*AN$10)/((AVERAGE($AL$10:$AV$10))*3))*($AL$7/11)</f>
        <v>0</v>
      </c>
      <c r="AO78" s="650">
        <f>(('4. Applicability Ranks'!Y78*AO$10)/((AVERAGE($AL$10:$AV$10))*3))*($AL$7/11)</f>
        <v>2.6737967914438507</v>
      </c>
      <c r="AP78" s="650">
        <f>(('4. Applicability Ranks'!Z78*AP$10)/((AVERAGE($AL$10:$AV$10))*3))*($AL$7/11)</f>
        <v>3.2085561497326207</v>
      </c>
      <c r="AQ78" s="650">
        <f>(('4. Applicability Ranks'!AA78*AQ$10)/((AVERAGE($AL$10:$AV$10))*3))*($AL$7/11)</f>
        <v>1.6042780748663104</v>
      </c>
      <c r="AR78" s="650">
        <f>(('4. Applicability Ranks'!AB78*AR$10)/((AVERAGE($AL$10:$AV$10))*3))*($AL$7/11)</f>
        <v>0.8021390374331552</v>
      </c>
      <c r="AS78" s="650">
        <f>(('4. Applicability Ranks'!AC78*AS$10)/((AVERAGE($AL$10:$AV$10))*3))*($AL$7/11)</f>
        <v>1.6042780748663104</v>
      </c>
      <c r="AT78" s="650">
        <f>(('4. Applicability Ranks'!AD78*AT$10)/((AVERAGE($AL$10:$AV$10))*3))*($AL$7/11)</f>
        <v>0.8021390374331552</v>
      </c>
      <c r="AU78" s="650">
        <f>(('4. Applicability Ranks'!AE78*AU$10)/((AVERAGE($AL$10:$AV$10))*3))*($AL$7/11)</f>
        <v>2.4064171122994655</v>
      </c>
      <c r="AV78" s="650">
        <f>(('4. Applicability Ranks'!AF78*AV$10)/((AVERAGE($AL$10:$AV$10))*3))*($AL$7/11)</f>
        <v>1.0695187165775402</v>
      </c>
      <c r="AW78" s="629"/>
      <c r="AX78" s="648">
        <f>(('4. Applicability Ranks'!AH78*AX$10)/(AVERAGE($AX$10:$BC$10)*3))*($AZ$7/6)</f>
        <v>1.4986886474334957</v>
      </c>
      <c r="AY78" s="650">
        <f>(('4. Applicability Ranks'!AI78*AY$10)/(AVERAGE($AX$10:$BC$10)*3))*($AZ$7/6)</f>
        <v>2.4978144123891592</v>
      </c>
      <c r="AZ78" s="650">
        <f>(('4. Applicability Ranks'!AJ78*AZ$10)/(AVERAGE($AX$10:$BC$10)*3))*($AZ$7/6)</f>
        <v>0.49956288247783187</v>
      </c>
      <c r="BA78" s="650">
        <f>(('4. Applicability Ranks'!AK78*BA$10)/(AVERAGE($AX$10:$BC$10)*3))*($AZ$7/6)</f>
        <v>0</v>
      </c>
      <c r="BB78" s="650">
        <f>(('4. Applicability Ranks'!AL78*BB$10)/(AVERAGE($AX$10:$BC$10)*3))*($AZ$7/6)</f>
        <v>0</v>
      </c>
      <c r="BC78" s="651">
        <f>(('4. Applicability Ranks'!AM78*BC$10)/(AVERAGE($AX$10:$BC$10)*3))*($AZ$7/6)</f>
        <v>0</v>
      </c>
      <c r="BD78" s="649">
        <f>(('4. Applicability Ranks'!AN78*BD$10)/(AVERAGE($BD$10:$BH$10)*3))*($BH$6/5)</f>
        <v>0.5994754589733984</v>
      </c>
      <c r="BE78" s="652">
        <f>(('4. Applicability Ranks'!AO78*BE$10)/(AVERAGE($BD$10:$BH$10)*3))*($BH$6/5)</f>
        <v>1.798426376920195</v>
      </c>
      <c r="BF78" s="278">
        <f>(('4. Applicability Ranks'!AP78*BF$10)/(AVERAGE($BD$10:$BH$10)*3))*($BH$6/5)</f>
        <v>0.5994754589733984</v>
      </c>
      <c r="BG78" s="280">
        <f>(('4. Applicability Ranks'!AQ78*BG$10)/(AVERAGE($BD$10:$BH$10)*3))*($BH$6/5)</f>
        <v>0.5994754589733984</v>
      </c>
      <c r="BH78" s="653">
        <f>(('4. Applicability Ranks'!AR78*BH$10)/(AVERAGE($BD$10:$BH$10)*3))*($BH$6/5)</f>
        <v>0.2997377294866992</v>
      </c>
      <c r="BI78" s="649">
        <f>(('4. Applicability Ranks'!AS78*BI$10)/(AVERAGE($BI$10:$BK$10)*3))*($BK$7/3)</f>
        <v>1.998251529911328</v>
      </c>
      <c r="BJ78" s="650">
        <f>(('4. Applicability Ranks'!AT78*BJ$10)/(AVERAGE($BI$10:$BK$10)*3))*($BK$7/3)</f>
        <v>1.998251529911328</v>
      </c>
      <c r="BK78" s="652">
        <f>(('4. Applicability Ranks'!AU78*BK$10)/(AVERAGE($BI$10:$BK$10)*3))*($BK$7/3)</f>
        <v>0.999125764955664</v>
      </c>
      <c r="BL78" s="13"/>
    </row>
    <row r="79" spans="1:64" ht="75" customHeight="1">
      <c r="A79" s="413">
        <f>'3. Characterization'!A79</f>
        <v>69</v>
      </c>
      <c r="B79" s="398" t="str">
        <f>'3. Characterization'!B79</f>
        <v>Procedural / Low Cost</v>
      </c>
      <c r="C79" s="399" t="str">
        <f>'3. Characterization'!C79</f>
        <v>Procedural / Low Cost</v>
      </c>
      <c r="D79" s="399" t="str">
        <f>'3. Characterization'!D79</f>
        <v>Public communication of security</v>
      </c>
      <c r="E79" s="399" t="str">
        <f>'3. Characterization'!F79</f>
        <v>Communicate that sensitive areas and targets are well secured and detection systems are in place. Disclosed measures may be or may not be real.  (All real measures should not be disclosed.)</v>
      </c>
      <c r="F79" s="13"/>
      <c r="G79" s="278">
        <f t="shared" si="14"/>
        <v>8.403361344537815</v>
      </c>
      <c r="H79" s="279">
        <f t="shared" si="15"/>
        <v>5.3475935828877015</v>
      </c>
      <c r="I79" s="279">
        <f t="shared" si="16"/>
        <v>1.4005602240896358</v>
      </c>
      <c r="J79" s="280">
        <f t="shared" si="17"/>
        <v>15.24064171122995</v>
      </c>
      <c r="K79" s="280">
        <f t="shared" si="19"/>
        <v>15.886099662795054</v>
      </c>
      <c r="L79" s="280">
        <f t="shared" si="20"/>
        <v>6.993880354689645</v>
      </c>
      <c r="M79" s="280">
        <f t="shared" si="21"/>
        <v>3.8965904833270892</v>
      </c>
      <c r="N79" s="281">
        <f t="shared" si="22"/>
        <v>4.99562882477832</v>
      </c>
      <c r="O79" s="206">
        <f t="shared" si="18"/>
        <v>46.27825652554016</v>
      </c>
      <c r="Q79" s="464">
        <f>'3. Characterization'!A79</f>
        <v>69</v>
      </c>
      <c r="R79" s="487" t="str">
        <f>'3. Characterization'!B79</f>
        <v>Procedural / Low Cost</v>
      </c>
      <c r="S79" s="117" t="str">
        <f>'3. Characterization'!C79</f>
        <v>Procedural / Low Cost</v>
      </c>
      <c r="T79" s="117" t="str">
        <f>'3. Characterization'!D79</f>
        <v>Public communication of security</v>
      </c>
      <c r="U79" s="478"/>
      <c r="V79" s="648">
        <f>(('4. Applicability Ranks'!F79*V$10)/((AVERAGE($V$10:$Y$10))*3))*($V$7/4)</f>
        <v>8.403361344537815</v>
      </c>
      <c r="W79" s="648">
        <f>(('4. Applicability Ranks'!G79*W$10)/((AVERAGE($V$10:$Y$10))*3))*($V$7/4)</f>
        <v>0</v>
      </c>
      <c r="X79" s="649">
        <f>(('4. Applicability Ranks'!H79*X$10)/((AVERAGE($V$10:$Y$10))*3))*($V$7/4)</f>
        <v>0</v>
      </c>
      <c r="Y79" s="648">
        <f>(('4. Applicability Ranks'!I79*Y$10)/((AVERAGE($V$10:$Y$10))*3))*($V$7/4)</f>
        <v>0</v>
      </c>
      <c r="Z79" s="629"/>
      <c r="AA79" s="280">
        <f>(('4. Applicability Ranks'!K79*AA$10)/(AVERAGE($AA$10:$AD$10)*3))*($AA$7/4)</f>
        <v>0</v>
      </c>
      <c r="AB79" s="280">
        <f>(('4. Applicability Ranks'!L79*AB$10)/(AVERAGE($AA$10:$AD$10)*3))*($AA$7/4)</f>
        <v>2.6737967914438507</v>
      </c>
      <c r="AC79" s="280">
        <f>(('4. Applicability Ranks'!M79*AC$10)/(AVERAGE($AA$10:$AD$10)*3))*($AA$7/4)</f>
        <v>2.6737967914438507</v>
      </c>
      <c r="AD79" s="280">
        <f>(('4. Applicability Ranks'!N79*AD$10)/(AVERAGE($AA$10:$AD$10)*3))*($AA$7/4)</f>
        <v>0</v>
      </c>
      <c r="AE79" s="629"/>
      <c r="AF79" s="648">
        <f>(('4. Applicability Ranks'!P79*AF$10)/(AVERAGE($AF$10:$AJ$10)*3))*($AF$7/5)</f>
        <v>0.700280112044818</v>
      </c>
      <c r="AG79" s="650">
        <f>(('4. Applicability Ranks'!Q79*AG$10)/(AVERAGE($AF$10:$AJ$10)*3))*($AF$7/5)</f>
        <v>0.5602240896358543</v>
      </c>
      <c r="AH79" s="650">
        <f>(('4. Applicability Ranks'!R79*AH$10)/(AVERAGE($AF$10:$AJ$10)*3))*($AF$7/5)</f>
        <v>0</v>
      </c>
      <c r="AI79" s="650">
        <f>(('4. Applicability Ranks'!S79*AI$10)/(AVERAGE($AF$10:$AJ$10)*3))*($AF$7/5)</f>
        <v>0.1400560224089636</v>
      </c>
      <c r="AJ79" s="651">
        <f>(('4. Applicability Ranks'!T79*AJ$10)/(AVERAGE($AF$10:$AJ$10)*3))*($AF$7/5)</f>
        <v>0</v>
      </c>
      <c r="AK79" s="629"/>
      <c r="AL79" s="649">
        <f>(('4. Applicability Ranks'!V79*AL$10)/((AVERAGE($AL$10:$AV$10))*3))*($AL$7/11)</f>
        <v>0.26737967914438504</v>
      </c>
      <c r="AM79" s="650">
        <f>(('4. Applicability Ranks'!W79*AM$10)/((AVERAGE($AL$10:$AV$10))*3))*($AL$7/11)</f>
        <v>0.5347593582887701</v>
      </c>
      <c r="AN79" s="650">
        <f>(('4. Applicability Ranks'!X79*AN$10)/((AVERAGE($AL$10:$AV$10))*3))*($AL$7/11)</f>
        <v>0</v>
      </c>
      <c r="AO79" s="650">
        <f>(('4. Applicability Ranks'!Y79*AO$10)/((AVERAGE($AL$10:$AV$10))*3))*($AL$7/11)</f>
        <v>4.010695187165776</v>
      </c>
      <c r="AP79" s="650">
        <f>(('4. Applicability Ranks'!Z79*AP$10)/((AVERAGE($AL$10:$AV$10))*3))*($AL$7/11)</f>
        <v>3.2085561497326207</v>
      </c>
      <c r="AQ79" s="650">
        <f>(('4. Applicability Ranks'!AA79*AQ$10)/((AVERAGE($AL$10:$AV$10))*3))*($AL$7/11)</f>
        <v>1.0695187165775402</v>
      </c>
      <c r="AR79" s="650">
        <f>(('4. Applicability Ranks'!AB79*AR$10)/((AVERAGE($AL$10:$AV$10))*3))*($AL$7/11)</f>
        <v>0.8021390374331552</v>
      </c>
      <c r="AS79" s="650">
        <f>(('4. Applicability Ranks'!AC79*AS$10)/((AVERAGE($AL$10:$AV$10))*3))*($AL$7/11)</f>
        <v>1.6042780748663104</v>
      </c>
      <c r="AT79" s="650">
        <f>(('4. Applicability Ranks'!AD79*AT$10)/((AVERAGE($AL$10:$AV$10))*3))*($AL$7/11)</f>
        <v>0.8021390374331552</v>
      </c>
      <c r="AU79" s="650">
        <f>(('4. Applicability Ranks'!AE79*AU$10)/((AVERAGE($AL$10:$AV$10))*3))*($AL$7/11)</f>
        <v>2.4064171122994655</v>
      </c>
      <c r="AV79" s="650">
        <f>(('4. Applicability Ranks'!AF79*AV$10)/((AVERAGE($AL$10:$AV$10))*3))*($AL$7/11)</f>
        <v>0.5347593582887701</v>
      </c>
      <c r="AW79" s="629"/>
      <c r="AX79" s="648">
        <f>(('4. Applicability Ranks'!AH79*AX$10)/(AVERAGE($AX$10:$BC$10)*3))*($AZ$7/6)</f>
        <v>2.248032971150243</v>
      </c>
      <c r="AY79" s="650">
        <f>(('4. Applicability Ranks'!AI79*AY$10)/(AVERAGE($AX$10:$BC$10)*3))*($AZ$7/6)</f>
        <v>3.7467216185837384</v>
      </c>
      <c r="AZ79" s="650">
        <f>(('4. Applicability Ranks'!AJ79*AZ$10)/(AVERAGE($AX$10:$BC$10)*3))*($AZ$7/6)</f>
        <v>0.9991257649556637</v>
      </c>
      <c r="BA79" s="650">
        <f>(('4. Applicability Ranks'!AK79*BA$10)/(AVERAGE($AX$10:$BC$10)*3))*($AZ$7/6)</f>
        <v>0</v>
      </c>
      <c r="BB79" s="650">
        <f>(('4. Applicability Ranks'!AL79*BB$10)/(AVERAGE($AX$10:$BC$10)*3))*($AZ$7/6)</f>
        <v>0</v>
      </c>
      <c r="BC79" s="651">
        <f>(('4. Applicability Ranks'!AM79*BC$10)/(AVERAGE($AX$10:$BC$10)*3))*($AZ$7/6)</f>
        <v>0</v>
      </c>
      <c r="BD79" s="649">
        <f>(('4. Applicability Ranks'!AN79*BD$10)/(AVERAGE($BD$10:$BH$10)*3))*($BH$6/5)</f>
        <v>0.5994754589733984</v>
      </c>
      <c r="BE79" s="652">
        <f>(('4. Applicability Ranks'!AO79*BE$10)/(AVERAGE($BD$10:$BH$10)*3))*($BH$6/5)</f>
        <v>1.798426376920195</v>
      </c>
      <c r="BF79" s="278">
        <f>(('4. Applicability Ranks'!AP79*BF$10)/(AVERAGE($BD$10:$BH$10)*3))*($BH$6/5)</f>
        <v>0.8992131884600975</v>
      </c>
      <c r="BG79" s="280">
        <f>(('4. Applicability Ranks'!AQ79*BG$10)/(AVERAGE($BD$10:$BH$10)*3))*($BH$6/5)</f>
        <v>0.5994754589733984</v>
      </c>
      <c r="BH79" s="653">
        <f>(('4. Applicability Ranks'!AR79*BH$10)/(AVERAGE($BD$10:$BH$10)*3))*($BH$6/5)</f>
        <v>0</v>
      </c>
      <c r="BI79" s="649">
        <f>(('4. Applicability Ranks'!AS79*BI$10)/(AVERAGE($BI$10:$BK$10)*3))*($BK$7/3)</f>
        <v>1.998251529911328</v>
      </c>
      <c r="BJ79" s="650">
        <f>(('4. Applicability Ranks'!AT79*BJ$10)/(AVERAGE($BI$10:$BK$10)*3))*($BK$7/3)</f>
        <v>1.998251529911328</v>
      </c>
      <c r="BK79" s="652">
        <f>(('4. Applicability Ranks'!AU79*BK$10)/(AVERAGE($BI$10:$BK$10)*3))*($BK$7/3)</f>
        <v>0.999125764955664</v>
      </c>
      <c r="BL79" s="13"/>
    </row>
    <row r="80" spans="1:64" ht="79.5" customHeight="1" thickBot="1">
      <c r="A80" s="413">
        <f>'3. Characterization'!A80</f>
        <v>70</v>
      </c>
      <c r="B80" s="398" t="str">
        <f>'3. Characterization'!B80</f>
        <v>Procedural / Low Cost</v>
      </c>
      <c r="C80" s="399" t="str">
        <f>'3. Characterization'!C80</f>
        <v>Procedural / Low Cost</v>
      </c>
      <c r="D80" s="399" t="str">
        <f>'3. Characterization'!D80</f>
        <v>Separate and dilute targets</v>
      </c>
      <c r="E80" s="399" t="str">
        <f>'3. Characterization'!F80</f>
        <v>Maximize distance and barriers between targets (vessels, fuel, cargo, passengers, etc.), and reduce target size, e.g., increase distance of vehicles from fuel tanks, stagger boarding times to minimize shoreside crowding, etc.</v>
      </c>
      <c r="F80" s="13"/>
      <c r="G80" s="278">
        <f t="shared" si="14"/>
        <v>7.84313725490196</v>
      </c>
      <c r="H80" s="279">
        <f t="shared" si="15"/>
        <v>1.7825311942959003</v>
      </c>
      <c r="I80" s="279">
        <f t="shared" si="16"/>
        <v>0.2801120448179272</v>
      </c>
      <c r="J80" s="280">
        <f t="shared" si="17"/>
        <v>10.695187165775401</v>
      </c>
      <c r="K80" s="280">
        <f t="shared" si="19"/>
        <v>23.529411764705884</v>
      </c>
      <c r="L80" s="280">
        <f t="shared" si="20"/>
        <v>9.74147620831772</v>
      </c>
      <c r="M80" s="280">
        <f t="shared" si="21"/>
        <v>6.294492319220683</v>
      </c>
      <c r="N80" s="281">
        <f t="shared" si="22"/>
        <v>7.493443237167479</v>
      </c>
      <c r="O80" s="206">
        <f t="shared" si="18"/>
        <v>44.13037942449707</v>
      </c>
      <c r="Q80" s="464">
        <f>'3. Characterization'!A80</f>
        <v>70</v>
      </c>
      <c r="R80" s="487" t="str">
        <f>'3. Characterization'!B80</f>
        <v>Procedural / Low Cost</v>
      </c>
      <c r="S80" s="117" t="str">
        <f>'3. Characterization'!C80</f>
        <v>Procedural / Low Cost</v>
      </c>
      <c r="T80" s="117" t="str">
        <f>'3. Characterization'!D80</f>
        <v>Separate and dilute targets</v>
      </c>
      <c r="U80" s="478"/>
      <c r="V80" s="648">
        <f>(('4. Applicability Ranks'!F80*V$10)/((AVERAGE($V$10:$Y$10))*3))*($V$7/4)</f>
        <v>5.602240896358543</v>
      </c>
      <c r="W80" s="648">
        <f>(('4. Applicability Ranks'!G80*W$10)/((AVERAGE($V$10:$Y$10))*3))*($V$7/4)</f>
        <v>0</v>
      </c>
      <c r="X80" s="649">
        <f>(('4. Applicability Ranks'!H80*X$10)/((AVERAGE($V$10:$Y$10))*3))*($V$7/4)</f>
        <v>0</v>
      </c>
      <c r="Y80" s="648">
        <f>(('4. Applicability Ranks'!I80*Y$10)/((AVERAGE($V$10:$Y$10))*3))*($V$7/4)</f>
        <v>2.240896358543417</v>
      </c>
      <c r="Z80" s="629"/>
      <c r="AA80" s="280">
        <f>(('4. Applicability Ranks'!K80*AA$10)/(AVERAGE($AA$10:$AD$10)*3))*($AA$7/4)</f>
        <v>1.7825311942959003</v>
      </c>
      <c r="AB80" s="280">
        <f>(('4. Applicability Ranks'!L80*AB$10)/(AVERAGE($AA$10:$AD$10)*3))*($AA$7/4)</f>
        <v>0</v>
      </c>
      <c r="AC80" s="280">
        <f>(('4. Applicability Ranks'!M80*AC$10)/(AVERAGE($AA$10:$AD$10)*3))*($AA$7/4)</f>
        <v>0</v>
      </c>
      <c r="AD80" s="280">
        <f>(('4. Applicability Ranks'!N80*AD$10)/(AVERAGE($AA$10:$AD$10)*3))*($AA$7/4)</f>
        <v>0</v>
      </c>
      <c r="AE80" s="629"/>
      <c r="AF80" s="648">
        <f>(('4. Applicability Ranks'!P80*AF$10)/(AVERAGE($AF$10:$AJ$10)*3))*($AF$7/5)</f>
        <v>0</v>
      </c>
      <c r="AG80" s="650">
        <f>(('4. Applicability Ranks'!Q80*AG$10)/(AVERAGE($AF$10:$AJ$10)*3))*($AF$7/5)</f>
        <v>0</v>
      </c>
      <c r="AH80" s="650">
        <f>(('4. Applicability Ranks'!R80*AH$10)/(AVERAGE($AF$10:$AJ$10)*3))*($AF$7/5)</f>
        <v>0</v>
      </c>
      <c r="AI80" s="650">
        <f>(('4. Applicability Ranks'!S80*AI$10)/(AVERAGE($AF$10:$AJ$10)*3))*($AF$7/5)</f>
        <v>0.2801120448179272</v>
      </c>
      <c r="AJ80" s="651">
        <f>(('4. Applicability Ranks'!T80*AJ$10)/(AVERAGE($AF$10:$AJ$10)*3))*($AF$7/5)</f>
        <v>0</v>
      </c>
      <c r="AK80" s="629"/>
      <c r="AL80" s="649">
        <f>(('4. Applicability Ranks'!V80*AL$10)/((AVERAGE($AL$10:$AV$10))*3))*($AL$7/11)</f>
        <v>0</v>
      </c>
      <c r="AM80" s="650">
        <f>(('4. Applicability Ranks'!W80*AM$10)/((AVERAGE($AL$10:$AV$10))*3))*($AL$7/11)</f>
        <v>0</v>
      </c>
      <c r="AN80" s="650">
        <f>(('4. Applicability Ranks'!X80*AN$10)/((AVERAGE($AL$10:$AV$10))*3))*($AL$7/11)</f>
        <v>0</v>
      </c>
      <c r="AO80" s="650">
        <f>(('4. Applicability Ranks'!Y80*AO$10)/((AVERAGE($AL$10:$AV$10))*3))*($AL$7/11)</f>
        <v>2.6737967914438507</v>
      </c>
      <c r="AP80" s="650">
        <f>(('4. Applicability Ranks'!Z80*AP$10)/((AVERAGE($AL$10:$AV$10))*3))*($AL$7/11)</f>
        <v>2.1390374331550803</v>
      </c>
      <c r="AQ80" s="650">
        <f>(('4. Applicability Ranks'!AA80*AQ$10)/((AVERAGE($AL$10:$AV$10))*3))*($AL$7/11)</f>
        <v>1.0695187165775402</v>
      </c>
      <c r="AR80" s="650">
        <f>(('4. Applicability Ranks'!AB80*AR$10)/((AVERAGE($AL$10:$AV$10))*3))*($AL$7/11)</f>
        <v>0.5347593582887701</v>
      </c>
      <c r="AS80" s="650">
        <f>(('4. Applicability Ranks'!AC80*AS$10)/((AVERAGE($AL$10:$AV$10))*3))*($AL$7/11)</f>
        <v>1.0695187165775402</v>
      </c>
      <c r="AT80" s="650">
        <f>(('4. Applicability Ranks'!AD80*AT$10)/((AVERAGE($AL$10:$AV$10))*3))*($AL$7/11)</f>
        <v>0.5347593582887701</v>
      </c>
      <c r="AU80" s="650">
        <f>(('4. Applicability Ranks'!AE80*AU$10)/((AVERAGE($AL$10:$AV$10))*3))*($AL$7/11)</f>
        <v>1.6042780748663104</v>
      </c>
      <c r="AV80" s="650">
        <f>(('4. Applicability Ranks'!AF80*AV$10)/((AVERAGE($AL$10:$AV$10))*3))*($AL$7/11)</f>
        <v>1.0695187165775402</v>
      </c>
      <c r="AW80" s="629"/>
      <c r="AX80" s="648">
        <f>(('4. Applicability Ranks'!AH80*AX$10)/(AVERAGE($AX$10:$BC$10)*3))*($AZ$7/6)</f>
        <v>2.248032971150243</v>
      </c>
      <c r="AY80" s="650">
        <f>(('4. Applicability Ranks'!AI80*AY$10)/(AVERAGE($AX$10:$BC$10)*3))*($AZ$7/6)</f>
        <v>3.7467216185837384</v>
      </c>
      <c r="AZ80" s="650">
        <f>(('4. Applicability Ranks'!AJ80*AZ$10)/(AVERAGE($AX$10:$BC$10)*3))*($AZ$7/6)</f>
        <v>1.4986886474334957</v>
      </c>
      <c r="BA80" s="650">
        <f>(('4. Applicability Ranks'!AK80*BA$10)/(AVERAGE($AX$10:$BC$10)*3))*($AZ$7/6)</f>
        <v>0.7493443237167479</v>
      </c>
      <c r="BB80" s="650">
        <f>(('4. Applicability Ranks'!AL80*BB$10)/(AVERAGE($AX$10:$BC$10)*3))*($AZ$7/6)</f>
        <v>0.7493443237167479</v>
      </c>
      <c r="BC80" s="651">
        <f>(('4. Applicability Ranks'!AM80*BC$10)/(AVERAGE($AX$10:$BC$10)*3))*($AZ$7/6)</f>
        <v>0.7493443237167479</v>
      </c>
      <c r="BD80" s="649">
        <f>(('4. Applicability Ranks'!AN80*BD$10)/(AVERAGE($BD$10:$BH$10)*3))*($BH$6/5)</f>
        <v>0.8992131884600975</v>
      </c>
      <c r="BE80" s="652">
        <f>(('4. Applicability Ranks'!AO80*BE$10)/(AVERAGE($BD$10:$BH$10)*3))*($BH$6/5)</f>
        <v>2.6976395653802925</v>
      </c>
      <c r="BF80" s="278">
        <f>(('4. Applicability Ranks'!AP80*BF$10)/(AVERAGE($BD$10:$BH$10)*3))*($BH$6/5)</f>
        <v>0.8992131884600975</v>
      </c>
      <c r="BG80" s="280">
        <f>(('4. Applicability Ranks'!AQ80*BG$10)/(AVERAGE($BD$10:$BH$10)*3))*($BH$6/5)</f>
        <v>0.8992131884600975</v>
      </c>
      <c r="BH80" s="653">
        <f>(('4. Applicability Ranks'!AR80*BH$10)/(AVERAGE($BD$10:$BH$10)*3))*($BH$6/5)</f>
        <v>0.8992131884600975</v>
      </c>
      <c r="BI80" s="649">
        <f>(('4. Applicability Ranks'!AS80*BI$10)/(AVERAGE($BI$10:$BK$10)*3))*($BK$7/3)</f>
        <v>2.9973772948669914</v>
      </c>
      <c r="BJ80" s="650">
        <f>(('4. Applicability Ranks'!AT80*BJ$10)/(AVERAGE($BI$10:$BK$10)*3))*($BK$7/3)</f>
        <v>2.9973772948669914</v>
      </c>
      <c r="BK80" s="652">
        <f>(('4. Applicability Ranks'!AU80*BK$10)/(AVERAGE($BI$10:$BK$10)*3))*($BK$7/3)</f>
        <v>1.4986886474334957</v>
      </c>
      <c r="BL80" s="13"/>
    </row>
    <row r="81" spans="1:64" s="1" customFormat="1" ht="69.75" customHeight="1" thickBot="1">
      <c r="A81" s="410">
        <f>'3. Characterization'!A81</f>
        <v>71</v>
      </c>
      <c r="B81" s="140" t="str">
        <f>'3. Characterization'!B81</f>
        <v>Waterside Security 
</v>
      </c>
      <c r="C81" s="346" t="str">
        <f>'3. Characterization'!C81</f>
        <v> Surface</v>
      </c>
      <c r="D81" s="346" t="str">
        <f>'3. Characterization'!D81</f>
        <v>RADAR
(Radio Detection And Ranging)</v>
      </c>
      <c r="E81" s="346" t="str">
        <f>'3. Characterization'!F81</f>
        <v>Detection distance is limited by height over water. Variations in receiver sensitivity, options include use with a chart plotter or fishfinder, split-screen viewing of short and long-distance targets, etc.</v>
      </c>
      <c r="F81" s="155"/>
      <c r="G81" s="282">
        <f t="shared" si="14"/>
        <v>5.042016806722689</v>
      </c>
      <c r="H81" s="283">
        <f t="shared" si="15"/>
        <v>1.7825311942959003</v>
      </c>
      <c r="I81" s="283">
        <f t="shared" si="16"/>
        <v>2.9411764705882355</v>
      </c>
      <c r="J81" s="284">
        <f t="shared" si="17"/>
        <v>3.2085561497326207</v>
      </c>
      <c r="K81" s="284">
        <f t="shared" si="19"/>
        <v>8.192831272636443</v>
      </c>
      <c r="L81" s="284">
        <f t="shared" si="20"/>
        <v>1.4986886474334957</v>
      </c>
      <c r="M81" s="284">
        <f t="shared" si="21"/>
        <v>4.196328212813788</v>
      </c>
      <c r="N81" s="285">
        <f t="shared" si="22"/>
        <v>2.49781441238916</v>
      </c>
      <c r="O81" s="209">
        <f t="shared" si="18"/>
        <v>21.16711189397589</v>
      </c>
      <c r="Q81" s="465">
        <f>'3. Characterization'!A81</f>
        <v>71</v>
      </c>
      <c r="R81" s="488" t="str">
        <f>'3. Characterization'!B81</f>
        <v>Waterside Security 
</v>
      </c>
      <c r="S81" s="153" t="str">
        <f>'3. Characterization'!C81</f>
        <v> Surface</v>
      </c>
      <c r="T81" s="153" t="str">
        <f>'3. Characterization'!D81</f>
        <v>RADAR
(Radio Detection And Ranging)</v>
      </c>
      <c r="U81" s="478"/>
      <c r="V81" s="654">
        <f>(('4. Applicability Ranks'!F81*V$10)/((AVERAGE($V$10:$Y$10))*3))*($V$7/4)</f>
        <v>2.8011204481792715</v>
      </c>
      <c r="W81" s="654">
        <f>(('4. Applicability Ranks'!G81*W$10)/((AVERAGE($V$10:$Y$10))*3))*($V$7/4)</f>
        <v>2.240896358543417</v>
      </c>
      <c r="X81" s="655">
        <f>(('4. Applicability Ranks'!H81*X$10)/((AVERAGE($V$10:$Y$10))*3))*($V$7/4)</f>
        <v>0</v>
      </c>
      <c r="Y81" s="654">
        <f>(('4. Applicability Ranks'!I81*Y$10)/((AVERAGE($V$10:$Y$10))*3))*($V$7/4)</f>
        <v>0</v>
      </c>
      <c r="Z81" s="629"/>
      <c r="AA81" s="284">
        <f>(('4. Applicability Ranks'!K81*AA$10)/(AVERAGE($AA$10:$AD$10)*3))*($AA$7/4)</f>
        <v>1.7825311942959003</v>
      </c>
      <c r="AB81" s="284">
        <f>(('4. Applicability Ranks'!L81*AB$10)/(AVERAGE($AA$10:$AD$10)*3))*($AA$7/4)</f>
        <v>0</v>
      </c>
      <c r="AC81" s="284">
        <f>(('4. Applicability Ranks'!M81*AC$10)/(AVERAGE($AA$10:$AD$10)*3))*($AA$7/4)</f>
        <v>0</v>
      </c>
      <c r="AD81" s="284">
        <f>(('4. Applicability Ranks'!N81*AD$10)/(AVERAGE($AA$10:$AD$10)*3))*($AA$7/4)</f>
        <v>0</v>
      </c>
      <c r="AE81" s="629"/>
      <c r="AF81" s="654">
        <f>(('4. Applicability Ranks'!P81*AF$10)/(AVERAGE($AF$10:$AJ$10)*3))*($AF$7/5)</f>
        <v>0.700280112044818</v>
      </c>
      <c r="AG81" s="656">
        <f>(('4. Applicability Ranks'!Q81*AG$10)/(AVERAGE($AF$10:$AJ$10)*3))*($AF$7/5)</f>
        <v>0.5602240896358543</v>
      </c>
      <c r="AH81" s="656">
        <f>(('4. Applicability Ranks'!R81*AH$10)/(AVERAGE($AF$10:$AJ$10)*3))*($AF$7/5)</f>
        <v>0</v>
      </c>
      <c r="AI81" s="656">
        <f>(('4. Applicability Ranks'!S81*AI$10)/(AVERAGE($AF$10:$AJ$10)*3))*($AF$7/5)</f>
        <v>0</v>
      </c>
      <c r="AJ81" s="657">
        <f>(('4. Applicability Ranks'!T81*AJ$10)/(AVERAGE($AF$10:$AJ$10)*3))*($AF$7/5)</f>
        <v>1.680672268907563</v>
      </c>
      <c r="AK81" s="629"/>
      <c r="AL81" s="655">
        <f>(('4. Applicability Ranks'!V81*AL$10)/((AVERAGE($AL$10:$AV$10))*3))*($AL$7/11)</f>
        <v>0</v>
      </c>
      <c r="AM81" s="656">
        <f>(('4. Applicability Ranks'!W81*AM$10)/((AVERAGE($AL$10:$AV$10))*3))*($AL$7/11)</f>
        <v>0</v>
      </c>
      <c r="AN81" s="656">
        <f>(('4. Applicability Ranks'!X81*AN$10)/((AVERAGE($AL$10:$AV$10))*3))*($AL$7/11)</f>
        <v>0</v>
      </c>
      <c r="AO81" s="656">
        <f>(('4. Applicability Ranks'!Y81*AO$10)/((AVERAGE($AL$10:$AV$10))*3))*($AL$7/11)</f>
        <v>0</v>
      </c>
      <c r="AP81" s="656">
        <f>(('4. Applicability Ranks'!Z81*AP$10)/((AVERAGE($AL$10:$AV$10))*3))*($AL$7/11)</f>
        <v>0</v>
      </c>
      <c r="AQ81" s="656">
        <f>(('4. Applicability Ranks'!AA81*AQ$10)/((AVERAGE($AL$10:$AV$10))*3))*($AL$7/11)</f>
        <v>0</v>
      </c>
      <c r="AR81" s="656">
        <f>(('4. Applicability Ranks'!AB81*AR$10)/((AVERAGE($AL$10:$AV$10))*3))*($AL$7/11)</f>
        <v>0</v>
      </c>
      <c r="AS81" s="656">
        <f>(('4. Applicability Ranks'!AC81*AS$10)/((AVERAGE($AL$10:$AV$10))*3))*($AL$7/11)</f>
        <v>1.6042780748663104</v>
      </c>
      <c r="AT81" s="656">
        <f>(('4. Applicability Ranks'!AD81*AT$10)/((AVERAGE($AL$10:$AV$10))*3))*($AL$7/11)</f>
        <v>0</v>
      </c>
      <c r="AU81" s="656">
        <f>(('4. Applicability Ranks'!AE81*AU$10)/((AVERAGE($AL$10:$AV$10))*3))*($AL$7/11)</f>
        <v>0</v>
      </c>
      <c r="AV81" s="656">
        <f>(('4. Applicability Ranks'!AF81*AV$10)/((AVERAGE($AL$10:$AV$10))*3))*($AL$7/11)</f>
        <v>1.6042780748663104</v>
      </c>
      <c r="AW81" s="629"/>
      <c r="AX81" s="654">
        <f>(('4. Applicability Ranks'!AH81*AX$10)/(AVERAGE($AX$10:$BC$10)*3))*($AZ$7/6)</f>
        <v>0</v>
      </c>
      <c r="AY81" s="656">
        <f>(('4. Applicability Ranks'!AI81*AY$10)/(AVERAGE($AX$10:$BC$10)*3))*($AZ$7/6)</f>
        <v>0</v>
      </c>
      <c r="AZ81" s="656">
        <f>(('4. Applicability Ranks'!AJ81*AZ$10)/(AVERAGE($AX$10:$BC$10)*3))*($AZ$7/6)</f>
        <v>1.4986886474334957</v>
      </c>
      <c r="BA81" s="656">
        <f>(('4. Applicability Ranks'!AK81*BA$10)/(AVERAGE($AX$10:$BC$10)*3))*($AZ$7/6)</f>
        <v>0</v>
      </c>
      <c r="BB81" s="656">
        <f>(('4. Applicability Ranks'!AL81*BB$10)/(AVERAGE($AX$10:$BC$10)*3))*($AZ$7/6)</f>
        <v>0</v>
      </c>
      <c r="BC81" s="657">
        <f>(('4. Applicability Ranks'!AM81*BC$10)/(AVERAGE($AX$10:$BC$10)*3))*($AZ$7/6)</f>
        <v>0</v>
      </c>
      <c r="BD81" s="655">
        <f>(('4. Applicability Ranks'!AN81*BD$10)/(AVERAGE($BD$10:$BH$10)*3))*($BH$6/5)</f>
        <v>0.5994754589733984</v>
      </c>
      <c r="BE81" s="658">
        <f>(('4. Applicability Ranks'!AO81*BE$10)/(AVERAGE($BD$10:$BH$10)*3))*($BH$6/5)</f>
        <v>2.6976395653802925</v>
      </c>
      <c r="BF81" s="282">
        <f>(('4. Applicability Ranks'!AP81*BF$10)/(AVERAGE($BD$10:$BH$10)*3))*($BH$6/5)</f>
        <v>0</v>
      </c>
      <c r="BG81" s="284">
        <f>(('4. Applicability Ranks'!AQ81*BG$10)/(AVERAGE($BD$10:$BH$10)*3))*($BH$6/5)</f>
        <v>0.8992131884600975</v>
      </c>
      <c r="BH81" s="659">
        <f>(('4. Applicability Ranks'!AR81*BH$10)/(AVERAGE($BD$10:$BH$10)*3))*($BH$6/5)</f>
        <v>0</v>
      </c>
      <c r="BI81" s="655">
        <f>(('4. Applicability Ranks'!AS81*BI$10)/(AVERAGE($BI$10:$BK$10)*3))*($BK$7/3)</f>
        <v>0.999125764955664</v>
      </c>
      <c r="BJ81" s="656">
        <f>(('4. Applicability Ranks'!AT81*BJ$10)/(AVERAGE($BI$10:$BK$10)*3))*($BK$7/3)</f>
        <v>0.999125764955664</v>
      </c>
      <c r="BK81" s="658">
        <f>(('4. Applicability Ranks'!AU81*BK$10)/(AVERAGE($BI$10:$BK$10)*3))*($BK$7/3)</f>
        <v>0.499562882477832</v>
      </c>
      <c r="BL81" s="13"/>
    </row>
    <row r="82" spans="1:64" s="1" customFormat="1" ht="69.75" customHeight="1" thickBot="1">
      <c r="A82" s="410">
        <f>'3. Characterization'!A82</f>
        <v>72</v>
      </c>
      <c r="B82" s="140" t="str">
        <f>'3. Characterization'!B82</f>
        <v>Waterside Security 
</v>
      </c>
      <c r="C82" s="346" t="str">
        <f>'3. Characterization'!C82</f>
        <v> Surface</v>
      </c>
      <c r="D82" s="346" t="str">
        <f>'3. Characterization'!D82</f>
        <v>Buoys</v>
      </c>
      <c r="E82" s="346" t="str">
        <f>'3. Characterization'!F82</f>
        <v> Lights can be placed on buoys to illuminate boundaries. Signage can posted on or directly engraved into the buoys. </v>
      </c>
      <c r="F82" s="155"/>
      <c r="G82" s="282">
        <f t="shared" si="14"/>
        <v>2.8011204481792715</v>
      </c>
      <c r="H82" s="283">
        <f t="shared" si="15"/>
        <v>0</v>
      </c>
      <c r="I82" s="283">
        <f t="shared" si="16"/>
        <v>3.7815126050420167</v>
      </c>
      <c r="J82" s="284">
        <f t="shared" si="17"/>
        <v>2.6737967914438503</v>
      </c>
      <c r="K82" s="284">
        <f t="shared" si="19"/>
        <v>6.494317472211816</v>
      </c>
      <c r="L82" s="284">
        <f t="shared" si="20"/>
        <v>0.9991257649556637</v>
      </c>
      <c r="M82" s="284">
        <f t="shared" si="21"/>
        <v>2.997377294866992</v>
      </c>
      <c r="N82" s="285">
        <f t="shared" si="22"/>
        <v>2.49781441238916</v>
      </c>
      <c r="O82" s="209">
        <f t="shared" si="18"/>
        <v>15.750747316876954</v>
      </c>
      <c r="Q82" s="465">
        <f>'3. Characterization'!A82</f>
        <v>72</v>
      </c>
      <c r="R82" s="488" t="str">
        <f>'3. Characterization'!B82</f>
        <v>Waterside Security 
</v>
      </c>
      <c r="S82" s="153" t="str">
        <f>'3. Characterization'!C82</f>
        <v> Surface</v>
      </c>
      <c r="T82" s="153" t="str">
        <f>'3. Characterization'!D82</f>
        <v>Buoys</v>
      </c>
      <c r="U82" s="478"/>
      <c r="V82" s="654">
        <f>(('4. Applicability Ranks'!F82*V$10)/((AVERAGE($V$10:$Y$10))*3))*($V$7/4)</f>
        <v>2.8011204481792715</v>
      </c>
      <c r="W82" s="654">
        <f>(('4. Applicability Ranks'!G82*W$10)/((AVERAGE($V$10:$Y$10))*3))*($V$7/4)</f>
        <v>0</v>
      </c>
      <c r="X82" s="655">
        <f>(('4. Applicability Ranks'!H82*X$10)/((AVERAGE($V$10:$Y$10))*3))*($V$7/4)</f>
        <v>0</v>
      </c>
      <c r="Y82" s="654">
        <f>(('4. Applicability Ranks'!I82*Y$10)/((AVERAGE($V$10:$Y$10))*3))*($V$7/4)</f>
        <v>0</v>
      </c>
      <c r="Z82" s="629"/>
      <c r="AA82" s="284">
        <f>(('4. Applicability Ranks'!K82*AA$10)/(AVERAGE($AA$10:$AD$10)*3))*($AA$7/4)</f>
        <v>0</v>
      </c>
      <c r="AB82" s="284">
        <f>(('4. Applicability Ranks'!L82*AB$10)/(AVERAGE($AA$10:$AD$10)*3))*($AA$7/4)</f>
        <v>0</v>
      </c>
      <c r="AC82" s="284">
        <f>(('4. Applicability Ranks'!M82*AC$10)/(AVERAGE($AA$10:$AD$10)*3))*($AA$7/4)</f>
        <v>0</v>
      </c>
      <c r="AD82" s="284">
        <f>(('4. Applicability Ranks'!N82*AD$10)/(AVERAGE($AA$10:$AD$10)*3))*($AA$7/4)</f>
        <v>0</v>
      </c>
      <c r="AE82" s="629"/>
      <c r="AF82" s="654">
        <f>(('4. Applicability Ranks'!P82*AF$10)/(AVERAGE($AF$10:$AJ$10)*3))*($AF$7/5)</f>
        <v>2.100840336134454</v>
      </c>
      <c r="AG82" s="656">
        <f>(('4. Applicability Ranks'!Q82*AG$10)/(AVERAGE($AF$10:$AJ$10)*3))*($AF$7/5)</f>
        <v>1.680672268907563</v>
      </c>
      <c r="AH82" s="656">
        <f>(('4. Applicability Ranks'!R82*AH$10)/(AVERAGE($AF$10:$AJ$10)*3))*($AF$7/5)</f>
        <v>0</v>
      </c>
      <c r="AI82" s="656">
        <f>(('4. Applicability Ranks'!S82*AI$10)/(AVERAGE($AF$10:$AJ$10)*3))*($AF$7/5)</f>
        <v>0</v>
      </c>
      <c r="AJ82" s="657">
        <f>(('4. Applicability Ranks'!T82*AJ$10)/(AVERAGE($AF$10:$AJ$10)*3))*($AF$7/5)</f>
        <v>0</v>
      </c>
      <c r="AK82" s="629"/>
      <c r="AL82" s="655">
        <f>(('4. Applicability Ranks'!V82*AL$10)/((AVERAGE($AL$10:$AV$10))*3))*($AL$7/11)</f>
        <v>0</v>
      </c>
      <c r="AM82" s="656">
        <f>(('4. Applicability Ranks'!W82*AM$10)/((AVERAGE($AL$10:$AV$10))*3))*($AL$7/11)</f>
        <v>0</v>
      </c>
      <c r="AN82" s="656">
        <f>(('4. Applicability Ranks'!X82*AN$10)/((AVERAGE($AL$10:$AV$10))*3))*($AL$7/11)</f>
        <v>0</v>
      </c>
      <c r="AO82" s="656">
        <f>(('4. Applicability Ranks'!Y82*AO$10)/((AVERAGE($AL$10:$AV$10))*3))*($AL$7/11)</f>
        <v>0</v>
      </c>
      <c r="AP82" s="656">
        <f>(('4. Applicability Ranks'!Z82*AP$10)/((AVERAGE($AL$10:$AV$10))*3))*($AL$7/11)</f>
        <v>0</v>
      </c>
      <c r="AQ82" s="656">
        <f>(('4. Applicability Ranks'!AA82*AQ$10)/((AVERAGE($AL$10:$AV$10))*3))*($AL$7/11)</f>
        <v>0</v>
      </c>
      <c r="AR82" s="656">
        <f>(('4. Applicability Ranks'!AB82*AR$10)/((AVERAGE($AL$10:$AV$10))*3))*($AL$7/11)</f>
        <v>0</v>
      </c>
      <c r="AS82" s="656">
        <f>(('4. Applicability Ranks'!AC82*AS$10)/((AVERAGE($AL$10:$AV$10))*3))*($AL$7/11)</f>
        <v>1.6042780748663104</v>
      </c>
      <c r="AT82" s="656">
        <f>(('4. Applicability Ranks'!AD82*AT$10)/((AVERAGE($AL$10:$AV$10))*3))*($AL$7/11)</f>
        <v>0</v>
      </c>
      <c r="AU82" s="656">
        <f>(('4. Applicability Ranks'!AE82*AU$10)/((AVERAGE($AL$10:$AV$10))*3))*($AL$7/11)</f>
        <v>0</v>
      </c>
      <c r="AV82" s="656">
        <f>(('4. Applicability Ranks'!AF82*AV$10)/((AVERAGE($AL$10:$AV$10))*3))*($AL$7/11)</f>
        <v>1.0695187165775402</v>
      </c>
      <c r="AW82" s="629"/>
      <c r="AX82" s="654">
        <f>(('4. Applicability Ranks'!AH82*AX$10)/(AVERAGE($AX$10:$BC$10)*3))*($AZ$7/6)</f>
        <v>0</v>
      </c>
      <c r="AY82" s="656">
        <f>(('4. Applicability Ranks'!AI82*AY$10)/(AVERAGE($AX$10:$BC$10)*3))*($AZ$7/6)</f>
        <v>0</v>
      </c>
      <c r="AZ82" s="656">
        <f>(('4. Applicability Ranks'!AJ82*AZ$10)/(AVERAGE($AX$10:$BC$10)*3))*($AZ$7/6)</f>
        <v>0.9991257649556637</v>
      </c>
      <c r="BA82" s="656">
        <f>(('4. Applicability Ranks'!AK82*BA$10)/(AVERAGE($AX$10:$BC$10)*3))*($AZ$7/6)</f>
        <v>0</v>
      </c>
      <c r="BB82" s="656">
        <f>(('4. Applicability Ranks'!AL82*BB$10)/(AVERAGE($AX$10:$BC$10)*3))*($AZ$7/6)</f>
        <v>0</v>
      </c>
      <c r="BC82" s="657">
        <f>(('4. Applicability Ranks'!AM82*BC$10)/(AVERAGE($AX$10:$BC$10)*3))*($AZ$7/6)</f>
        <v>0</v>
      </c>
      <c r="BD82" s="655">
        <f>(('4. Applicability Ranks'!AN82*BD$10)/(AVERAGE($BD$10:$BH$10)*3))*($BH$6/5)</f>
        <v>0.5994754589733984</v>
      </c>
      <c r="BE82" s="658">
        <f>(('4. Applicability Ranks'!AO82*BE$10)/(AVERAGE($BD$10:$BH$10)*3))*($BH$6/5)</f>
        <v>1.798426376920195</v>
      </c>
      <c r="BF82" s="282">
        <f>(('4. Applicability Ranks'!AP82*BF$10)/(AVERAGE($BD$10:$BH$10)*3))*($BH$6/5)</f>
        <v>0</v>
      </c>
      <c r="BG82" s="284">
        <f>(('4. Applicability Ranks'!AQ82*BG$10)/(AVERAGE($BD$10:$BH$10)*3))*($BH$6/5)</f>
        <v>0.5994754589733984</v>
      </c>
      <c r="BH82" s="659">
        <f>(('4. Applicability Ranks'!AR82*BH$10)/(AVERAGE($BD$10:$BH$10)*3))*($BH$6/5)</f>
        <v>0</v>
      </c>
      <c r="BI82" s="655">
        <f>(('4. Applicability Ranks'!AS82*BI$10)/(AVERAGE($BI$10:$BK$10)*3))*($BK$7/3)</f>
        <v>0.999125764955664</v>
      </c>
      <c r="BJ82" s="656">
        <f>(('4. Applicability Ranks'!AT82*BJ$10)/(AVERAGE($BI$10:$BK$10)*3))*($BK$7/3)</f>
        <v>0.999125764955664</v>
      </c>
      <c r="BK82" s="658">
        <f>(('4. Applicability Ranks'!AU82*BK$10)/(AVERAGE($BI$10:$BK$10)*3))*($BK$7/3)</f>
        <v>0.499562882477832</v>
      </c>
      <c r="BL82" s="13"/>
    </row>
    <row r="83" spans="1:64" s="1" customFormat="1" ht="69.75" customHeight="1" thickBot="1">
      <c r="A83" s="410">
        <f>'3. Characterization'!A83</f>
        <v>73</v>
      </c>
      <c r="B83" s="140" t="str">
        <f>'3. Characterization'!B83</f>
        <v>Waterside Security 
</v>
      </c>
      <c r="C83" s="346" t="str">
        <f>'3. Characterization'!C83</f>
        <v> Surface</v>
      </c>
      <c r="D83" s="346" t="str">
        <f>'3. Characterization'!D83</f>
        <v>Pier and Buoy Signage</v>
      </c>
      <c r="E83" s="346" t="str">
        <f>'3. Characterization'!F83</f>
        <v>Signage of wood, metal construction with reflectorized materials.  Signage can posted on or directly engraved into the buoys.   </v>
      </c>
      <c r="F83" s="155"/>
      <c r="G83" s="282">
        <f t="shared" si="14"/>
        <v>2.8011204481792715</v>
      </c>
      <c r="H83" s="283">
        <f t="shared" si="15"/>
        <v>0</v>
      </c>
      <c r="I83" s="283">
        <f t="shared" si="16"/>
        <v>3.7815126050420167</v>
      </c>
      <c r="J83" s="284">
        <f t="shared" si="17"/>
        <v>2.6737967914438503</v>
      </c>
      <c r="K83" s="284">
        <f t="shared" si="19"/>
        <v>6.494317472211816</v>
      </c>
      <c r="L83" s="284">
        <f t="shared" si="20"/>
        <v>0.9991257649556637</v>
      </c>
      <c r="M83" s="284">
        <f t="shared" si="21"/>
        <v>2.997377294866992</v>
      </c>
      <c r="N83" s="285">
        <f t="shared" si="22"/>
        <v>2.49781441238916</v>
      </c>
      <c r="O83" s="209">
        <f t="shared" si="18"/>
        <v>15.750747316876954</v>
      </c>
      <c r="Q83" s="465">
        <f>'3. Characterization'!A83</f>
        <v>73</v>
      </c>
      <c r="R83" s="488" t="str">
        <f>'3. Characterization'!B83</f>
        <v>Waterside Security 
</v>
      </c>
      <c r="S83" s="153" t="str">
        <f>'3. Characterization'!C83</f>
        <v> Surface</v>
      </c>
      <c r="T83" s="153" t="str">
        <f>'3. Characterization'!D83</f>
        <v>Pier and Buoy Signage</v>
      </c>
      <c r="U83" s="478"/>
      <c r="V83" s="654">
        <f>(('4. Applicability Ranks'!F83*V$10)/((AVERAGE($V$10:$Y$10))*3))*($V$7/4)</f>
        <v>2.8011204481792715</v>
      </c>
      <c r="W83" s="654">
        <f>(('4. Applicability Ranks'!G83*W$10)/((AVERAGE($V$10:$Y$10))*3))*($V$7/4)</f>
        <v>0</v>
      </c>
      <c r="X83" s="655">
        <f>(('4. Applicability Ranks'!H83*X$10)/((AVERAGE($V$10:$Y$10))*3))*($V$7/4)</f>
        <v>0</v>
      </c>
      <c r="Y83" s="654">
        <f>(('4. Applicability Ranks'!I83*Y$10)/((AVERAGE($V$10:$Y$10))*3))*($V$7/4)</f>
        <v>0</v>
      </c>
      <c r="Z83" s="629"/>
      <c r="AA83" s="284">
        <f>(('4. Applicability Ranks'!K83*AA$10)/(AVERAGE($AA$10:$AD$10)*3))*($AA$7/4)</f>
        <v>0</v>
      </c>
      <c r="AB83" s="284">
        <f>(('4. Applicability Ranks'!L83*AB$10)/(AVERAGE($AA$10:$AD$10)*3))*($AA$7/4)</f>
        <v>0</v>
      </c>
      <c r="AC83" s="284">
        <f>(('4. Applicability Ranks'!M83*AC$10)/(AVERAGE($AA$10:$AD$10)*3))*($AA$7/4)</f>
        <v>0</v>
      </c>
      <c r="AD83" s="284">
        <f>(('4. Applicability Ranks'!N83*AD$10)/(AVERAGE($AA$10:$AD$10)*3))*($AA$7/4)</f>
        <v>0</v>
      </c>
      <c r="AE83" s="629"/>
      <c r="AF83" s="654">
        <f>(('4. Applicability Ranks'!P83*AF$10)/(AVERAGE($AF$10:$AJ$10)*3))*($AF$7/5)</f>
        <v>2.100840336134454</v>
      </c>
      <c r="AG83" s="656">
        <f>(('4. Applicability Ranks'!Q83*AG$10)/(AVERAGE($AF$10:$AJ$10)*3))*($AF$7/5)</f>
        <v>1.680672268907563</v>
      </c>
      <c r="AH83" s="656">
        <f>(('4. Applicability Ranks'!R83*AH$10)/(AVERAGE($AF$10:$AJ$10)*3))*($AF$7/5)</f>
        <v>0</v>
      </c>
      <c r="AI83" s="656">
        <f>(('4. Applicability Ranks'!S83*AI$10)/(AVERAGE($AF$10:$AJ$10)*3))*($AF$7/5)</f>
        <v>0</v>
      </c>
      <c r="AJ83" s="657">
        <f>(('4. Applicability Ranks'!T83*AJ$10)/(AVERAGE($AF$10:$AJ$10)*3))*($AF$7/5)</f>
        <v>0</v>
      </c>
      <c r="AK83" s="629"/>
      <c r="AL83" s="655">
        <f>(('4. Applicability Ranks'!V83*AL$10)/((AVERAGE($AL$10:$AV$10))*3))*($AL$7/11)</f>
        <v>0</v>
      </c>
      <c r="AM83" s="656">
        <f>(('4. Applicability Ranks'!W83*AM$10)/((AVERAGE($AL$10:$AV$10))*3))*($AL$7/11)</f>
        <v>0</v>
      </c>
      <c r="AN83" s="656">
        <f>(('4. Applicability Ranks'!X83*AN$10)/((AVERAGE($AL$10:$AV$10))*3))*($AL$7/11)</f>
        <v>0</v>
      </c>
      <c r="AO83" s="656">
        <f>(('4. Applicability Ranks'!Y83*AO$10)/((AVERAGE($AL$10:$AV$10))*3))*($AL$7/11)</f>
        <v>0</v>
      </c>
      <c r="AP83" s="656">
        <f>(('4. Applicability Ranks'!Z83*AP$10)/((AVERAGE($AL$10:$AV$10))*3))*($AL$7/11)</f>
        <v>0</v>
      </c>
      <c r="AQ83" s="656">
        <f>(('4. Applicability Ranks'!AA83*AQ$10)/((AVERAGE($AL$10:$AV$10))*3))*($AL$7/11)</f>
        <v>0</v>
      </c>
      <c r="AR83" s="656">
        <f>(('4. Applicability Ranks'!AB83*AR$10)/((AVERAGE($AL$10:$AV$10))*3))*($AL$7/11)</f>
        <v>0</v>
      </c>
      <c r="AS83" s="656">
        <f>(('4. Applicability Ranks'!AC83*AS$10)/((AVERAGE($AL$10:$AV$10))*3))*($AL$7/11)</f>
        <v>1.6042780748663104</v>
      </c>
      <c r="AT83" s="656">
        <f>(('4. Applicability Ranks'!AD83*AT$10)/((AVERAGE($AL$10:$AV$10))*3))*($AL$7/11)</f>
        <v>0</v>
      </c>
      <c r="AU83" s="656">
        <f>(('4. Applicability Ranks'!AE83*AU$10)/((AVERAGE($AL$10:$AV$10))*3))*($AL$7/11)</f>
        <v>0</v>
      </c>
      <c r="AV83" s="656">
        <f>(('4. Applicability Ranks'!AF83*AV$10)/((AVERAGE($AL$10:$AV$10))*3))*($AL$7/11)</f>
        <v>1.0695187165775402</v>
      </c>
      <c r="AW83" s="629"/>
      <c r="AX83" s="654">
        <f>(('4. Applicability Ranks'!AH83*AX$10)/(AVERAGE($AX$10:$BC$10)*3))*($AZ$7/6)</f>
        <v>0</v>
      </c>
      <c r="AY83" s="656">
        <f>(('4. Applicability Ranks'!AI83*AY$10)/(AVERAGE($AX$10:$BC$10)*3))*($AZ$7/6)</f>
        <v>0</v>
      </c>
      <c r="AZ83" s="656">
        <f>(('4. Applicability Ranks'!AJ83*AZ$10)/(AVERAGE($AX$10:$BC$10)*3))*($AZ$7/6)</f>
        <v>0.9991257649556637</v>
      </c>
      <c r="BA83" s="656">
        <f>(('4. Applicability Ranks'!AK83*BA$10)/(AVERAGE($AX$10:$BC$10)*3))*($AZ$7/6)</f>
        <v>0</v>
      </c>
      <c r="BB83" s="656">
        <f>(('4. Applicability Ranks'!AL83*BB$10)/(AVERAGE($AX$10:$BC$10)*3))*($AZ$7/6)</f>
        <v>0</v>
      </c>
      <c r="BC83" s="657">
        <f>(('4. Applicability Ranks'!AM83*BC$10)/(AVERAGE($AX$10:$BC$10)*3))*($AZ$7/6)</f>
        <v>0</v>
      </c>
      <c r="BD83" s="655">
        <f>(('4. Applicability Ranks'!AN83*BD$10)/(AVERAGE($BD$10:$BH$10)*3))*($BH$6/5)</f>
        <v>0.5994754589733984</v>
      </c>
      <c r="BE83" s="658">
        <f>(('4. Applicability Ranks'!AO83*BE$10)/(AVERAGE($BD$10:$BH$10)*3))*($BH$6/5)</f>
        <v>1.798426376920195</v>
      </c>
      <c r="BF83" s="282">
        <f>(('4. Applicability Ranks'!AP83*BF$10)/(AVERAGE($BD$10:$BH$10)*3))*($BH$6/5)</f>
        <v>0</v>
      </c>
      <c r="BG83" s="284">
        <f>(('4. Applicability Ranks'!AQ83*BG$10)/(AVERAGE($BD$10:$BH$10)*3))*($BH$6/5)</f>
        <v>0.5994754589733984</v>
      </c>
      <c r="BH83" s="659">
        <f>(('4. Applicability Ranks'!AR83*BH$10)/(AVERAGE($BD$10:$BH$10)*3))*($BH$6/5)</f>
        <v>0</v>
      </c>
      <c r="BI83" s="655">
        <f>(('4. Applicability Ranks'!AS83*BI$10)/(AVERAGE($BI$10:$BK$10)*3))*($BK$7/3)</f>
        <v>0.999125764955664</v>
      </c>
      <c r="BJ83" s="656">
        <f>(('4. Applicability Ranks'!AT83*BJ$10)/(AVERAGE($BI$10:$BK$10)*3))*($BK$7/3)</f>
        <v>0.999125764955664</v>
      </c>
      <c r="BK83" s="658">
        <f>(('4. Applicability Ranks'!AU83*BK$10)/(AVERAGE($BI$10:$BK$10)*3))*($BK$7/3)</f>
        <v>0.499562882477832</v>
      </c>
      <c r="BL83" s="13"/>
    </row>
    <row r="84" spans="1:64" s="1" customFormat="1" ht="69.75" customHeight="1" thickBot="1">
      <c r="A84" s="410">
        <f>'3. Characterization'!A84</f>
        <v>74</v>
      </c>
      <c r="B84" s="140" t="str">
        <f>'3. Characterization'!B84</f>
        <v>Waterside Security 
</v>
      </c>
      <c r="C84" s="346" t="str">
        <f>'3. Characterization'!C84</f>
        <v> Surface</v>
      </c>
      <c r="D84" s="346" t="str">
        <f>'3. Characterization'!D84</f>
        <v>Vessel Barriers</v>
      </c>
      <c r="E84" s="346" t="str">
        <f>'3. Characterization'!F84</f>
        <v>Commonly constructed of composites and metals.  May appear as connected colored buoy .  May or may not have nets.</v>
      </c>
      <c r="F84" s="155"/>
      <c r="G84" s="282">
        <f t="shared" si="14"/>
        <v>2.8011204481792715</v>
      </c>
      <c r="H84" s="283">
        <f t="shared" si="15"/>
        <v>0</v>
      </c>
      <c r="I84" s="283">
        <f t="shared" si="16"/>
        <v>3.7815126050420167</v>
      </c>
      <c r="J84" s="284">
        <f t="shared" si="17"/>
        <v>1.6042780748663104</v>
      </c>
      <c r="K84" s="284">
        <f t="shared" si="19"/>
        <v>8.192831272636443</v>
      </c>
      <c r="L84" s="284">
        <f t="shared" si="20"/>
        <v>1.4986886474334957</v>
      </c>
      <c r="M84" s="284">
        <f t="shared" si="21"/>
        <v>4.196328212813788</v>
      </c>
      <c r="N84" s="285">
        <f t="shared" si="22"/>
        <v>2.49781441238916</v>
      </c>
      <c r="O84" s="209">
        <f t="shared" si="18"/>
        <v>16.37974240072404</v>
      </c>
      <c r="Q84" s="465">
        <f>'3. Characterization'!A84</f>
        <v>74</v>
      </c>
      <c r="R84" s="488" t="str">
        <f>'3. Characterization'!B84</f>
        <v>Waterside Security 
</v>
      </c>
      <c r="S84" s="153" t="str">
        <f>'3. Characterization'!C84</f>
        <v> Surface</v>
      </c>
      <c r="T84" s="153" t="str">
        <f>'3. Characterization'!D84</f>
        <v>Vessel Barriers</v>
      </c>
      <c r="U84" s="478"/>
      <c r="V84" s="654">
        <f>(('4. Applicability Ranks'!F84*V$10)/((AVERAGE($V$10:$Y$10))*3))*($V$7/4)</f>
        <v>2.8011204481792715</v>
      </c>
      <c r="W84" s="654">
        <f>(('4. Applicability Ranks'!G84*W$10)/((AVERAGE($V$10:$Y$10))*3))*($V$7/4)</f>
        <v>0</v>
      </c>
      <c r="X84" s="655">
        <f>(('4. Applicability Ranks'!H84*X$10)/((AVERAGE($V$10:$Y$10))*3))*($V$7/4)</f>
        <v>0</v>
      </c>
      <c r="Y84" s="654">
        <f>(('4. Applicability Ranks'!I84*Y$10)/((AVERAGE($V$10:$Y$10))*3))*($V$7/4)</f>
        <v>0</v>
      </c>
      <c r="Z84" s="629"/>
      <c r="AA84" s="284">
        <f>(('4. Applicability Ranks'!K84*AA$10)/(AVERAGE($AA$10:$AD$10)*3))*($AA$7/4)</f>
        <v>0</v>
      </c>
      <c r="AB84" s="284">
        <f>(('4. Applicability Ranks'!L84*AB$10)/(AVERAGE($AA$10:$AD$10)*3))*($AA$7/4)</f>
        <v>0</v>
      </c>
      <c r="AC84" s="284">
        <f>(('4. Applicability Ranks'!M84*AC$10)/(AVERAGE($AA$10:$AD$10)*3))*($AA$7/4)</f>
        <v>0</v>
      </c>
      <c r="AD84" s="284">
        <f>(('4. Applicability Ranks'!N84*AD$10)/(AVERAGE($AA$10:$AD$10)*3))*($AA$7/4)</f>
        <v>0</v>
      </c>
      <c r="AE84" s="629"/>
      <c r="AF84" s="654">
        <f>(('4. Applicability Ranks'!P84*AF$10)/(AVERAGE($AF$10:$AJ$10)*3))*($AF$7/5)</f>
        <v>2.100840336134454</v>
      </c>
      <c r="AG84" s="656">
        <f>(('4. Applicability Ranks'!Q84*AG$10)/(AVERAGE($AF$10:$AJ$10)*3))*($AF$7/5)</f>
        <v>1.680672268907563</v>
      </c>
      <c r="AH84" s="656">
        <f>(('4. Applicability Ranks'!R84*AH$10)/(AVERAGE($AF$10:$AJ$10)*3))*($AF$7/5)</f>
        <v>0</v>
      </c>
      <c r="AI84" s="656">
        <f>(('4. Applicability Ranks'!S84*AI$10)/(AVERAGE($AF$10:$AJ$10)*3))*($AF$7/5)</f>
        <v>0</v>
      </c>
      <c r="AJ84" s="657">
        <f>(('4. Applicability Ranks'!T84*AJ$10)/(AVERAGE($AF$10:$AJ$10)*3))*($AF$7/5)</f>
        <v>0</v>
      </c>
      <c r="AK84" s="629"/>
      <c r="AL84" s="655">
        <f>(('4. Applicability Ranks'!V84*AL$10)/((AVERAGE($AL$10:$AV$10))*3))*($AL$7/11)</f>
        <v>0</v>
      </c>
      <c r="AM84" s="656">
        <f>(('4. Applicability Ranks'!W84*AM$10)/((AVERAGE($AL$10:$AV$10))*3))*($AL$7/11)</f>
        <v>0</v>
      </c>
      <c r="AN84" s="656">
        <f>(('4. Applicability Ranks'!X84*AN$10)/((AVERAGE($AL$10:$AV$10))*3))*($AL$7/11)</f>
        <v>0</v>
      </c>
      <c r="AO84" s="656">
        <f>(('4. Applicability Ranks'!Y84*AO$10)/((AVERAGE($AL$10:$AV$10))*3))*($AL$7/11)</f>
        <v>0</v>
      </c>
      <c r="AP84" s="656">
        <f>(('4. Applicability Ranks'!Z84*AP$10)/((AVERAGE($AL$10:$AV$10))*3))*($AL$7/11)</f>
        <v>0</v>
      </c>
      <c r="AQ84" s="656">
        <f>(('4. Applicability Ranks'!AA84*AQ$10)/((AVERAGE($AL$10:$AV$10))*3))*($AL$7/11)</f>
        <v>0</v>
      </c>
      <c r="AR84" s="656">
        <f>(('4. Applicability Ranks'!AB84*AR$10)/((AVERAGE($AL$10:$AV$10))*3))*($AL$7/11)</f>
        <v>0</v>
      </c>
      <c r="AS84" s="656">
        <f>(('4. Applicability Ranks'!AC84*AS$10)/((AVERAGE($AL$10:$AV$10))*3))*($AL$7/11)</f>
        <v>1.6042780748663104</v>
      </c>
      <c r="AT84" s="656">
        <f>(('4. Applicability Ranks'!AD84*AT$10)/((AVERAGE($AL$10:$AV$10))*3))*($AL$7/11)</f>
        <v>0</v>
      </c>
      <c r="AU84" s="656">
        <f>(('4. Applicability Ranks'!AE84*AU$10)/((AVERAGE($AL$10:$AV$10))*3))*($AL$7/11)</f>
        <v>0</v>
      </c>
      <c r="AV84" s="656">
        <f>(('4. Applicability Ranks'!AF84*AV$10)/((AVERAGE($AL$10:$AV$10))*3))*($AL$7/11)</f>
        <v>0</v>
      </c>
      <c r="AW84" s="629"/>
      <c r="AX84" s="654">
        <f>(('4. Applicability Ranks'!AH84*AX$10)/(AVERAGE($AX$10:$BC$10)*3))*($AZ$7/6)</f>
        <v>0</v>
      </c>
      <c r="AY84" s="656">
        <f>(('4. Applicability Ranks'!AI84*AY$10)/(AVERAGE($AX$10:$BC$10)*3))*($AZ$7/6)</f>
        <v>0</v>
      </c>
      <c r="AZ84" s="656">
        <f>(('4. Applicability Ranks'!AJ84*AZ$10)/(AVERAGE($AX$10:$BC$10)*3))*($AZ$7/6)</f>
        <v>1.4986886474334957</v>
      </c>
      <c r="BA84" s="656">
        <f>(('4. Applicability Ranks'!AK84*BA$10)/(AVERAGE($AX$10:$BC$10)*3))*($AZ$7/6)</f>
        <v>0</v>
      </c>
      <c r="BB84" s="656">
        <f>(('4. Applicability Ranks'!AL84*BB$10)/(AVERAGE($AX$10:$BC$10)*3))*($AZ$7/6)</f>
        <v>0</v>
      </c>
      <c r="BC84" s="657">
        <f>(('4. Applicability Ranks'!AM84*BC$10)/(AVERAGE($AX$10:$BC$10)*3))*($AZ$7/6)</f>
        <v>0</v>
      </c>
      <c r="BD84" s="655">
        <f>(('4. Applicability Ranks'!AN84*BD$10)/(AVERAGE($BD$10:$BH$10)*3))*($BH$6/5)</f>
        <v>0.5994754589733984</v>
      </c>
      <c r="BE84" s="658">
        <f>(('4. Applicability Ranks'!AO84*BE$10)/(AVERAGE($BD$10:$BH$10)*3))*($BH$6/5)</f>
        <v>2.6976395653802925</v>
      </c>
      <c r="BF84" s="282">
        <f>(('4. Applicability Ranks'!AP84*BF$10)/(AVERAGE($BD$10:$BH$10)*3))*($BH$6/5)</f>
        <v>0</v>
      </c>
      <c r="BG84" s="284">
        <f>(('4. Applicability Ranks'!AQ84*BG$10)/(AVERAGE($BD$10:$BH$10)*3))*($BH$6/5)</f>
        <v>0.8992131884600975</v>
      </c>
      <c r="BH84" s="659">
        <f>(('4. Applicability Ranks'!AR84*BH$10)/(AVERAGE($BD$10:$BH$10)*3))*($BH$6/5)</f>
        <v>0</v>
      </c>
      <c r="BI84" s="655">
        <f>(('4. Applicability Ranks'!AS84*BI$10)/(AVERAGE($BI$10:$BK$10)*3))*($BK$7/3)</f>
        <v>0.999125764955664</v>
      </c>
      <c r="BJ84" s="656">
        <f>(('4. Applicability Ranks'!AT84*BJ$10)/(AVERAGE($BI$10:$BK$10)*3))*($BK$7/3)</f>
        <v>0.999125764955664</v>
      </c>
      <c r="BK84" s="658">
        <f>(('4. Applicability Ranks'!AU84*BK$10)/(AVERAGE($BI$10:$BK$10)*3))*($BK$7/3)</f>
        <v>0.499562882477832</v>
      </c>
      <c r="BL84" s="13"/>
    </row>
    <row r="85" spans="1:64" s="1" customFormat="1" ht="69.75" customHeight="1" thickBot="1">
      <c r="A85" s="410">
        <f>'3. Characterization'!A85</f>
        <v>75</v>
      </c>
      <c r="B85" s="140" t="str">
        <f>'3. Characterization'!B85</f>
        <v>Waterside Security 
</v>
      </c>
      <c r="C85" s="346" t="str">
        <f>'3. Characterization'!C85</f>
        <v>Underwater</v>
      </c>
      <c r="D85" s="346" t="str">
        <f>'3. Characterization'!D85</f>
        <v>Side Scan Sonar</v>
      </c>
      <c r="E85" s="346" t="str">
        <f>'3. Characterization'!F85</f>
        <v>Towed through water or mounted on vessel hull, ROV, or AUV. Depth and area variations. Options: distortion correction and image enhancement software, digital recording, and positioning equipment.</v>
      </c>
      <c r="F85" s="155"/>
      <c r="G85" s="282">
        <f t="shared" si="14"/>
        <v>7.282913165266105</v>
      </c>
      <c r="H85" s="283">
        <f t="shared" si="15"/>
        <v>0</v>
      </c>
      <c r="I85" s="283">
        <f t="shared" si="16"/>
        <v>5.46218487394958</v>
      </c>
      <c r="J85" s="284">
        <f t="shared" si="17"/>
        <v>3.2085561497326207</v>
      </c>
      <c r="K85" s="284">
        <f t="shared" si="19"/>
        <v>8.14287498438866</v>
      </c>
      <c r="L85" s="284">
        <f t="shared" si="20"/>
        <v>1.7484700886724116</v>
      </c>
      <c r="M85" s="284">
        <f t="shared" si="21"/>
        <v>3.896590483327089</v>
      </c>
      <c r="N85" s="285">
        <f t="shared" si="22"/>
        <v>2.49781441238916</v>
      </c>
      <c r="O85" s="209">
        <f t="shared" si="18"/>
        <v>24.096529173336968</v>
      </c>
      <c r="Q85" s="465">
        <f>'3. Characterization'!A85</f>
        <v>75</v>
      </c>
      <c r="R85" s="488" t="str">
        <f>'3. Characterization'!B85</f>
        <v>Waterside Security 
</v>
      </c>
      <c r="S85" s="153" t="str">
        <f>'3. Characterization'!C85</f>
        <v>Underwater</v>
      </c>
      <c r="T85" s="153" t="str">
        <f>'3. Characterization'!D85</f>
        <v>Side Scan Sonar</v>
      </c>
      <c r="U85" s="478"/>
      <c r="V85" s="654">
        <f>(('4. Applicability Ranks'!F85*V$10)/((AVERAGE($V$10:$Y$10))*3))*($V$7/4)</f>
        <v>2.8011204481792715</v>
      </c>
      <c r="W85" s="654">
        <f>(('4. Applicability Ranks'!G85*W$10)/((AVERAGE($V$10:$Y$10))*3))*($V$7/4)</f>
        <v>4.481792717086834</v>
      </c>
      <c r="X85" s="655">
        <f>(('4. Applicability Ranks'!H85*X$10)/((AVERAGE($V$10:$Y$10))*3))*($V$7/4)</f>
        <v>0</v>
      </c>
      <c r="Y85" s="654">
        <f>(('4. Applicability Ranks'!I85*Y$10)/((AVERAGE($V$10:$Y$10))*3))*($V$7/4)</f>
        <v>0</v>
      </c>
      <c r="Z85" s="629"/>
      <c r="AA85" s="284">
        <f>(('4. Applicability Ranks'!K85*AA$10)/(AVERAGE($AA$10:$AD$10)*3))*($AA$7/4)</f>
        <v>0</v>
      </c>
      <c r="AB85" s="284">
        <f>(('4. Applicability Ranks'!L85*AB$10)/(AVERAGE($AA$10:$AD$10)*3))*($AA$7/4)</f>
        <v>0</v>
      </c>
      <c r="AC85" s="284">
        <f>(('4. Applicability Ranks'!M85*AC$10)/(AVERAGE($AA$10:$AD$10)*3))*($AA$7/4)</f>
        <v>0</v>
      </c>
      <c r="AD85" s="284">
        <f>(('4. Applicability Ranks'!N85*AD$10)/(AVERAGE($AA$10:$AD$10)*3))*($AA$7/4)</f>
        <v>0</v>
      </c>
      <c r="AE85" s="629"/>
      <c r="AF85" s="654">
        <f>(('4. Applicability Ranks'!P85*AF$10)/(AVERAGE($AF$10:$AJ$10)*3))*($AF$7/5)</f>
        <v>2.100840336134454</v>
      </c>
      <c r="AG85" s="656">
        <f>(('4. Applicability Ranks'!Q85*AG$10)/(AVERAGE($AF$10:$AJ$10)*3))*($AF$7/5)</f>
        <v>1.680672268907563</v>
      </c>
      <c r="AH85" s="656">
        <f>(('4. Applicability Ranks'!R85*AH$10)/(AVERAGE($AF$10:$AJ$10)*3))*($AF$7/5)</f>
        <v>0</v>
      </c>
      <c r="AI85" s="656">
        <f>(('4. Applicability Ranks'!S85*AI$10)/(AVERAGE($AF$10:$AJ$10)*3))*($AF$7/5)</f>
        <v>0</v>
      </c>
      <c r="AJ85" s="657">
        <f>(('4. Applicability Ranks'!T85*AJ$10)/(AVERAGE($AF$10:$AJ$10)*3))*($AF$7/5)</f>
        <v>1.680672268907563</v>
      </c>
      <c r="AK85" s="629"/>
      <c r="AL85" s="655">
        <f>(('4. Applicability Ranks'!V85*AL$10)/((AVERAGE($AL$10:$AV$10))*3))*($AL$7/11)</f>
        <v>0</v>
      </c>
      <c r="AM85" s="656">
        <f>(('4. Applicability Ranks'!W85*AM$10)/((AVERAGE($AL$10:$AV$10))*3))*($AL$7/11)</f>
        <v>0</v>
      </c>
      <c r="AN85" s="656">
        <f>(('4. Applicability Ranks'!X85*AN$10)/((AVERAGE($AL$10:$AV$10))*3))*($AL$7/11)</f>
        <v>0</v>
      </c>
      <c r="AO85" s="656">
        <f>(('4. Applicability Ranks'!Y85*AO$10)/((AVERAGE($AL$10:$AV$10))*3))*($AL$7/11)</f>
        <v>0</v>
      </c>
      <c r="AP85" s="656">
        <f>(('4. Applicability Ranks'!Z85*AP$10)/((AVERAGE($AL$10:$AV$10))*3))*($AL$7/11)</f>
        <v>0</v>
      </c>
      <c r="AQ85" s="656">
        <f>(('4. Applicability Ranks'!AA85*AQ$10)/((AVERAGE($AL$10:$AV$10))*3))*($AL$7/11)</f>
        <v>0</v>
      </c>
      <c r="AR85" s="656">
        <f>(('4. Applicability Ranks'!AB85*AR$10)/((AVERAGE($AL$10:$AV$10))*3))*($AL$7/11)</f>
        <v>0</v>
      </c>
      <c r="AS85" s="656">
        <f>(('4. Applicability Ranks'!AC85*AS$10)/((AVERAGE($AL$10:$AV$10))*3))*($AL$7/11)</f>
        <v>1.6042780748663104</v>
      </c>
      <c r="AT85" s="656">
        <f>(('4. Applicability Ranks'!AD85*AT$10)/((AVERAGE($AL$10:$AV$10))*3))*($AL$7/11)</f>
        <v>0</v>
      </c>
      <c r="AU85" s="656">
        <f>(('4. Applicability Ranks'!AE85*AU$10)/((AVERAGE($AL$10:$AV$10))*3))*($AL$7/11)</f>
        <v>0</v>
      </c>
      <c r="AV85" s="656">
        <f>(('4. Applicability Ranks'!AF85*AV$10)/((AVERAGE($AL$10:$AV$10))*3))*($AL$7/11)</f>
        <v>1.6042780748663104</v>
      </c>
      <c r="AW85" s="629"/>
      <c r="AX85" s="654">
        <f>(('4. Applicability Ranks'!AH85*AX$10)/(AVERAGE($AX$10:$BC$10)*3))*($AZ$7/6)</f>
        <v>0</v>
      </c>
      <c r="AY85" s="656">
        <f>(('4. Applicability Ranks'!AI85*AY$10)/(AVERAGE($AX$10:$BC$10)*3))*($AZ$7/6)</f>
        <v>0</v>
      </c>
      <c r="AZ85" s="656">
        <f>(('4. Applicability Ranks'!AJ85*AZ$10)/(AVERAGE($AX$10:$BC$10)*3))*($AZ$7/6)</f>
        <v>1.4986886474334957</v>
      </c>
      <c r="BA85" s="656">
        <f>(('4. Applicability Ranks'!AK85*BA$10)/(AVERAGE($AX$10:$BC$10)*3))*($AZ$7/6)</f>
        <v>0</v>
      </c>
      <c r="BB85" s="656">
        <f>(('4. Applicability Ranks'!AL85*BB$10)/(AVERAGE($AX$10:$BC$10)*3))*($AZ$7/6)</f>
        <v>0.24978144123891594</v>
      </c>
      <c r="BC85" s="657">
        <f>(('4. Applicability Ranks'!AM85*BC$10)/(AVERAGE($AX$10:$BC$10)*3))*($AZ$7/6)</f>
        <v>0</v>
      </c>
      <c r="BD85" s="655">
        <f>(('4. Applicability Ranks'!AN85*BD$10)/(AVERAGE($BD$10:$BH$10)*3))*($BH$6/5)</f>
        <v>0.2997377294866992</v>
      </c>
      <c r="BE85" s="658">
        <f>(('4. Applicability Ranks'!AO85*BE$10)/(AVERAGE($BD$10:$BH$10)*3))*($BH$6/5)</f>
        <v>2.6976395653802925</v>
      </c>
      <c r="BF85" s="282">
        <f>(('4. Applicability Ranks'!AP85*BF$10)/(AVERAGE($BD$10:$BH$10)*3))*($BH$6/5)</f>
        <v>0</v>
      </c>
      <c r="BG85" s="284">
        <f>(('4. Applicability Ranks'!AQ85*BG$10)/(AVERAGE($BD$10:$BH$10)*3))*($BH$6/5)</f>
        <v>0.8992131884600975</v>
      </c>
      <c r="BH85" s="659">
        <f>(('4. Applicability Ranks'!AR85*BH$10)/(AVERAGE($BD$10:$BH$10)*3))*($BH$6/5)</f>
        <v>0</v>
      </c>
      <c r="BI85" s="655">
        <f>(('4. Applicability Ranks'!AS85*BI$10)/(AVERAGE($BI$10:$BK$10)*3))*($BK$7/3)</f>
        <v>0.999125764955664</v>
      </c>
      <c r="BJ85" s="656">
        <f>(('4. Applicability Ranks'!AT85*BJ$10)/(AVERAGE($BI$10:$BK$10)*3))*($BK$7/3)</f>
        <v>0.999125764955664</v>
      </c>
      <c r="BK85" s="658">
        <f>(('4. Applicability Ranks'!AU85*BK$10)/(AVERAGE($BI$10:$BK$10)*3))*($BK$7/3)</f>
        <v>0.499562882477832</v>
      </c>
      <c r="BL85" s="13"/>
    </row>
    <row r="86" spans="1:64" s="1" customFormat="1" ht="69.75" customHeight="1" thickBot="1">
      <c r="A86" s="410">
        <f>'3. Characterization'!A86</f>
        <v>76</v>
      </c>
      <c r="B86" s="140" t="str">
        <f>'3. Characterization'!B86</f>
        <v>Waterside Security 
</v>
      </c>
      <c r="C86" s="346" t="str">
        <f>'3. Characterization'!C86</f>
        <v>Underwater</v>
      </c>
      <c r="D86" s="346" t="str">
        <f>'3. Characterization'!D86</f>
        <v>Forward Looking Sonar </v>
      </c>
      <c r="E86" s="346" t="str">
        <f>'3. Characterization'!F86</f>
        <v>Towed through the water or mounted on the hull of a vessel, ROV, or AUV.  Towing usually needs currents of at least 8 knots. Different frequency options for deep water and shallow water applications.</v>
      </c>
      <c r="F86" s="155"/>
      <c r="G86" s="282">
        <f t="shared" si="14"/>
        <v>7.282913165266105</v>
      </c>
      <c r="H86" s="283">
        <f t="shared" si="15"/>
        <v>0</v>
      </c>
      <c r="I86" s="283">
        <f t="shared" si="16"/>
        <v>5.46218487394958</v>
      </c>
      <c r="J86" s="284">
        <f t="shared" si="17"/>
        <v>3.2085561497326207</v>
      </c>
      <c r="K86" s="284">
        <f t="shared" si="19"/>
        <v>8.14287498438866</v>
      </c>
      <c r="L86" s="284">
        <f t="shared" si="20"/>
        <v>1.7484700886724116</v>
      </c>
      <c r="M86" s="284">
        <f t="shared" si="21"/>
        <v>3.896590483327089</v>
      </c>
      <c r="N86" s="285">
        <f t="shared" si="22"/>
        <v>2.49781441238916</v>
      </c>
      <c r="O86" s="209">
        <f t="shared" si="18"/>
        <v>24.096529173336968</v>
      </c>
      <c r="Q86" s="465">
        <f>'3. Characterization'!A86</f>
        <v>76</v>
      </c>
      <c r="R86" s="488" t="str">
        <f>'3. Characterization'!B86</f>
        <v>Waterside Security 
</v>
      </c>
      <c r="S86" s="153" t="str">
        <f>'3. Characterization'!C86</f>
        <v>Underwater</v>
      </c>
      <c r="T86" s="153" t="str">
        <f>'3. Characterization'!D86</f>
        <v>Forward Looking Sonar </v>
      </c>
      <c r="U86" s="478"/>
      <c r="V86" s="654">
        <f>(('4. Applicability Ranks'!F86*V$10)/((AVERAGE($V$10:$Y$10))*3))*($V$7/4)</f>
        <v>2.8011204481792715</v>
      </c>
      <c r="W86" s="654">
        <f>(('4. Applicability Ranks'!G86*W$10)/((AVERAGE($V$10:$Y$10))*3))*($V$7/4)</f>
        <v>4.481792717086834</v>
      </c>
      <c r="X86" s="655">
        <f>(('4. Applicability Ranks'!H86*X$10)/((AVERAGE($V$10:$Y$10))*3))*($V$7/4)</f>
        <v>0</v>
      </c>
      <c r="Y86" s="654">
        <f>(('4. Applicability Ranks'!I86*Y$10)/((AVERAGE($V$10:$Y$10))*3))*($V$7/4)</f>
        <v>0</v>
      </c>
      <c r="Z86" s="629"/>
      <c r="AA86" s="284">
        <f>(('4. Applicability Ranks'!K86*AA$10)/(AVERAGE($AA$10:$AD$10)*3))*($AA$7/4)</f>
        <v>0</v>
      </c>
      <c r="AB86" s="284">
        <f>(('4. Applicability Ranks'!L86*AB$10)/(AVERAGE($AA$10:$AD$10)*3))*($AA$7/4)</f>
        <v>0</v>
      </c>
      <c r="AC86" s="284">
        <f>(('4. Applicability Ranks'!M86*AC$10)/(AVERAGE($AA$10:$AD$10)*3))*($AA$7/4)</f>
        <v>0</v>
      </c>
      <c r="AD86" s="284">
        <f>(('4. Applicability Ranks'!N86*AD$10)/(AVERAGE($AA$10:$AD$10)*3))*($AA$7/4)</f>
        <v>0</v>
      </c>
      <c r="AE86" s="629"/>
      <c r="AF86" s="654">
        <f>(('4. Applicability Ranks'!P86*AF$10)/(AVERAGE($AF$10:$AJ$10)*3))*($AF$7/5)</f>
        <v>2.100840336134454</v>
      </c>
      <c r="AG86" s="656">
        <f>(('4. Applicability Ranks'!Q86*AG$10)/(AVERAGE($AF$10:$AJ$10)*3))*($AF$7/5)</f>
        <v>1.680672268907563</v>
      </c>
      <c r="AH86" s="656">
        <f>(('4. Applicability Ranks'!R86*AH$10)/(AVERAGE($AF$10:$AJ$10)*3))*($AF$7/5)</f>
        <v>0</v>
      </c>
      <c r="AI86" s="656">
        <f>(('4. Applicability Ranks'!S86*AI$10)/(AVERAGE($AF$10:$AJ$10)*3))*($AF$7/5)</f>
        <v>0</v>
      </c>
      <c r="AJ86" s="657">
        <f>(('4. Applicability Ranks'!T86*AJ$10)/(AVERAGE($AF$10:$AJ$10)*3))*($AF$7/5)</f>
        <v>1.680672268907563</v>
      </c>
      <c r="AK86" s="629"/>
      <c r="AL86" s="655">
        <f>(('4. Applicability Ranks'!V86*AL$10)/((AVERAGE($AL$10:$AV$10))*3))*($AL$7/11)</f>
        <v>0</v>
      </c>
      <c r="AM86" s="656">
        <f>(('4. Applicability Ranks'!W86*AM$10)/((AVERAGE($AL$10:$AV$10))*3))*($AL$7/11)</f>
        <v>0</v>
      </c>
      <c r="AN86" s="656">
        <f>(('4. Applicability Ranks'!X86*AN$10)/((AVERAGE($AL$10:$AV$10))*3))*($AL$7/11)</f>
        <v>0</v>
      </c>
      <c r="AO86" s="656">
        <f>(('4. Applicability Ranks'!Y86*AO$10)/((AVERAGE($AL$10:$AV$10))*3))*($AL$7/11)</f>
        <v>0</v>
      </c>
      <c r="AP86" s="656">
        <f>(('4. Applicability Ranks'!Z86*AP$10)/((AVERAGE($AL$10:$AV$10))*3))*($AL$7/11)</f>
        <v>0</v>
      </c>
      <c r="AQ86" s="656">
        <f>(('4. Applicability Ranks'!AA86*AQ$10)/((AVERAGE($AL$10:$AV$10))*3))*($AL$7/11)</f>
        <v>0</v>
      </c>
      <c r="AR86" s="656">
        <f>(('4. Applicability Ranks'!AB86*AR$10)/((AVERAGE($AL$10:$AV$10))*3))*($AL$7/11)</f>
        <v>0</v>
      </c>
      <c r="AS86" s="656">
        <f>(('4. Applicability Ranks'!AC86*AS$10)/((AVERAGE($AL$10:$AV$10))*3))*($AL$7/11)</f>
        <v>1.6042780748663104</v>
      </c>
      <c r="AT86" s="656">
        <f>(('4. Applicability Ranks'!AD86*AT$10)/((AVERAGE($AL$10:$AV$10))*3))*($AL$7/11)</f>
        <v>0</v>
      </c>
      <c r="AU86" s="656">
        <f>(('4. Applicability Ranks'!AE86*AU$10)/((AVERAGE($AL$10:$AV$10))*3))*($AL$7/11)</f>
        <v>0</v>
      </c>
      <c r="AV86" s="656">
        <f>(('4. Applicability Ranks'!AF86*AV$10)/((AVERAGE($AL$10:$AV$10))*3))*($AL$7/11)</f>
        <v>1.6042780748663104</v>
      </c>
      <c r="AW86" s="629"/>
      <c r="AX86" s="654">
        <f>(('4. Applicability Ranks'!AH86*AX$10)/(AVERAGE($AX$10:$BC$10)*3))*($AZ$7/6)</f>
        <v>0</v>
      </c>
      <c r="AY86" s="656">
        <f>(('4. Applicability Ranks'!AI86*AY$10)/(AVERAGE($AX$10:$BC$10)*3))*($AZ$7/6)</f>
        <v>0</v>
      </c>
      <c r="AZ86" s="656">
        <f>(('4. Applicability Ranks'!AJ86*AZ$10)/(AVERAGE($AX$10:$BC$10)*3))*($AZ$7/6)</f>
        <v>1.4986886474334957</v>
      </c>
      <c r="BA86" s="656">
        <f>(('4. Applicability Ranks'!AK86*BA$10)/(AVERAGE($AX$10:$BC$10)*3))*($AZ$7/6)</f>
        <v>0</v>
      </c>
      <c r="BB86" s="656">
        <f>(('4. Applicability Ranks'!AL86*BB$10)/(AVERAGE($AX$10:$BC$10)*3))*($AZ$7/6)</f>
        <v>0.24978144123891594</v>
      </c>
      <c r="BC86" s="657">
        <f>(('4. Applicability Ranks'!AM86*BC$10)/(AVERAGE($AX$10:$BC$10)*3))*($AZ$7/6)</f>
        <v>0</v>
      </c>
      <c r="BD86" s="655">
        <f>(('4. Applicability Ranks'!AN86*BD$10)/(AVERAGE($BD$10:$BH$10)*3))*($BH$6/5)</f>
        <v>0.2997377294866992</v>
      </c>
      <c r="BE86" s="658">
        <f>(('4. Applicability Ranks'!AO86*BE$10)/(AVERAGE($BD$10:$BH$10)*3))*($BH$6/5)</f>
        <v>2.6976395653802925</v>
      </c>
      <c r="BF86" s="282">
        <f>(('4. Applicability Ranks'!AP86*BF$10)/(AVERAGE($BD$10:$BH$10)*3))*($BH$6/5)</f>
        <v>0</v>
      </c>
      <c r="BG86" s="284">
        <f>(('4. Applicability Ranks'!AQ86*BG$10)/(AVERAGE($BD$10:$BH$10)*3))*($BH$6/5)</f>
        <v>0.8992131884600975</v>
      </c>
      <c r="BH86" s="659">
        <f>(('4. Applicability Ranks'!AR86*BH$10)/(AVERAGE($BD$10:$BH$10)*3))*($BH$6/5)</f>
        <v>0</v>
      </c>
      <c r="BI86" s="655">
        <f>(('4. Applicability Ranks'!AS86*BI$10)/(AVERAGE($BI$10:$BK$10)*3))*($BK$7/3)</f>
        <v>0.999125764955664</v>
      </c>
      <c r="BJ86" s="656">
        <f>(('4. Applicability Ranks'!AT86*BJ$10)/(AVERAGE($BI$10:$BK$10)*3))*($BK$7/3)</f>
        <v>0.999125764955664</v>
      </c>
      <c r="BK86" s="658">
        <f>(('4. Applicability Ranks'!AU86*BK$10)/(AVERAGE($BI$10:$BK$10)*3))*($BK$7/3)</f>
        <v>0.499562882477832</v>
      </c>
      <c r="BL86" s="13"/>
    </row>
    <row r="87" spans="1:64" s="1" customFormat="1" ht="69.75" customHeight="1" thickBot="1">
      <c r="A87" s="410">
        <f>'3. Characterization'!A87</f>
        <v>77</v>
      </c>
      <c r="B87" s="140" t="str">
        <f>'3. Characterization'!B87</f>
        <v>Waterside Security 
</v>
      </c>
      <c r="C87" s="346" t="str">
        <f>'3. Characterization'!C87</f>
        <v>Underwater</v>
      </c>
      <c r="D87" s="346" t="str">
        <f>'3. Characterization'!D87</f>
        <v>Multibeam Sonar 
(3-D images)</v>
      </c>
      <c r="E87" s="346" t="str">
        <f>'3. Characterization'!F87</f>
        <v>Towline or mounted on hull of vessel, ROV, or AUV.  Variations in depth rating, housing type, number of beams, range, etc.</v>
      </c>
      <c r="F87" s="155"/>
      <c r="G87" s="282">
        <f t="shared" si="14"/>
        <v>7.282913165266105</v>
      </c>
      <c r="H87" s="283">
        <f t="shared" si="15"/>
        <v>0</v>
      </c>
      <c r="I87" s="283">
        <f t="shared" si="16"/>
        <v>5.46218487394958</v>
      </c>
      <c r="J87" s="284">
        <f t="shared" si="17"/>
        <v>3.2085561497326207</v>
      </c>
      <c r="K87" s="284">
        <f t="shared" si="19"/>
        <v>8.392656425627576</v>
      </c>
      <c r="L87" s="284">
        <f t="shared" si="20"/>
        <v>1.9982515299113275</v>
      </c>
      <c r="M87" s="284">
        <f t="shared" si="21"/>
        <v>3.896590483327089</v>
      </c>
      <c r="N87" s="285">
        <f t="shared" si="22"/>
        <v>2.49781441238916</v>
      </c>
      <c r="O87" s="209">
        <f t="shared" si="18"/>
        <v>24.346310614575884</v>
      </c>
      <c r="Q87" s="465">
        <f>'3. Characterization'!A87</f>
        <v>77</v>
      </c>
      <c r="R87" s="488" t="str">
        <f>'3. Characterization'!B87</f>
        <v>Waterside Security 
</v>
      </c>
      <c r="S87" s="153" t="str">
        <f>'3. Characterization'!C87</f>
        <v>Underwater</v>
      </c>
      <c r="T87" s="153" t="str">
        <f>'3. Characterization'!D87</f>
        <v>Multibeam Sonar 
(3-D images)</v>
      </c>
      <c r="U87" s="478"/>
      <c r="V87" s="654">
        <f>(('4. Applicability Ranks'!F87*V$10)/((AVERAGE($V$10:$Y$10))*3))*($V$7/4)</f>
        <v>2.8011204481792715</v>
      </c>
      <c r="W87" s="654">
        <f>(('4. Applicability Ranks'!G87*W$10)/((AVERAGE($V$10:$Y$10))*3))*($V$7/4)</f>
        <v>4.481792717086834</v>
      </c>
      <c r="X87" s="655">
        <f>(('4. Applicability Ranks'!H87*X$10)/((AVERAGE($V$10:$Y$10))*3))*($V$7/4)</f>
        <v>0</v>
      </c>
      <c r="Y87" s="654">
        <f>(('4. Applicability Ranks'!I87*Y$10)/((AVERAGE($V$10:$Y$10))*3))*($V$7/4)</f>
        <v>0</v>
      </c>
      <c r="Z87" s="629"/>
      <c r="AA87" s="284">
        <f>(('4. Applicability Ranks'!K87*AA$10)/(AVERAGE($AA$10:$AD$10)*3))*($AA$7/4)</f>
        <v>0</v>
      </c>
      <c r="AB87" s="284">
        <f>(('4. Applicability Ranks'!L87*AB$10)/(AVERAGE($AA$10:$AD$10)*3))*($AA$7/4)</f>
        <v>0</v>
      </c>
      <c r="AC87" s="284">
        <f>(('4. Applicability Ranks'!M87*AC$10)/(AVERAGE($AA$10:$AD$10)*3))*($AA$7/4)</f>
        <v>0</v>
      </c>
      <c r="AD87" s="284">
        <f>(('4. Applicability Ranks'!N87*AD$10)/(AVERAGE($AA$10:$AD$10)*3))*($AA$7/4)</f>
        <v>0</v>
      </c>
      <c r="AE87" s="629"/>
      <c r="AF87" s="654">
        <f>(('4. Applicability Ranks'!P87*AF$10)/(AVERAGE($AF$10:$AJ$10)*3))*($AF$7/5)</f>
        <v>2.100840336134454</v>
      </c>
      <c r="AG87" s="656">
        <f>(('4. Applicability Ranks'!Q87*AG$10)/(AVERAGE($AF$10:$AJ$10)*3))*($AF$7/5)</f>
        <v>1.680672268907563</v>
      </c>
      <c r="AH87" s="656">
        <f>(('4. Applicability Ranks'!R87*AH$10)/(AVERAGE($AF$10:$AJ$10)*3))*($AF$7/5)</f>
        <v>0</v>
      </c>
      <c r="AI87" s="656">
        <f>(('4. Applicability Ranks'!S87*AI$10)/(AVERAGE($AF$10:$AJ$10)*3))*($AF$7/5)</f>
        <v>0</v>
      </c>
      <c r="AJ87" s="657">
        <f>(('4. Applicability Ranks'!T87*AJ$10)/(AVERAGE($AF$10:$AJ$10)*3))*($AF$7/5)</f>
        <v>1.680672268907563</v>
      </c>
      <c r="AK87" s="629"/>
      <c r="AL87" s="655">
        <f>(('4. Applicability Ranks'!V87*AL$10)/((AVERAGE($AL$10:$AV$10))*3))*($AL$7/11)</f>
        <v>0</v>
      </c>
      <c r="AM87" s="656">
        <f>(('4. Applicability Ranks'!W87*AM$10)/((AVERAGE($AL$10:$AV$10))*3))*($AL$7/11)</f>
        <v>0</v>
      </c>
      <c r="AN87" s="656">
        <f>(('4. Applicability Ranks'!X87*AN$10)/((AVERAGE($AL$10:$AV$10))*3))*($AL$7/11)</f>
        <v>0</v>
      </c>
      <c r="AO87" s="656">
        <f>(('4. Applicability Ranks'!Y87*AO$10)/((AVERAGE($AL$10:$AV$10))*3))*($AL$7/11)</f>
        <v>0</v>
      </c>
      <c r="AP87" s="656">
        <f>(('4. Applicability Ranks'!Z87*AP$10)/((AVERAGE($AL$10:$AV$10))*3))*($AL$7/11)</f>
        <v>0</v>
      </c>
      <c r="AQ87" s="656">
        <f>(('4. Applicability Ranks'!AA87*AQ$10)/((AVERAGE($AL$10:$AV$10))*3))*($AL$7/11)</f>
        <v>0</v>
      </c>
      <c r="AR87" s="656">
        <f>(('4. Applicability Ranks'!AB87*AR$10)/((AVERAGE($AL$10:$AV$10))*3))*($AL$7/11)</f>
        <v>0</v>
      </c>
      <c r="AS87" s="656">
        <f>(('4. Applicability Ranks'!AC87*AS$10)/((AVERAGE($AL$10:$AV$10))*3))*($AL$7/11)</f>
        <v>1.6042780748663104</v>
      </c>
      <c r="AT87" s="656">
        <f>(('4. Applicability Ranks'!AD87*AT$10)/((AVERAGE($AL$10:$AV$10))*3))*($AL$7/11)</f>
        <v>0</v>
      </c>
      <c r="AU87" s="656">
        <f>(('4. Applicability Ranks'!AE87*AU$10)/((AVERAGE($AL$10:$AV$10))*3))*($AL$7/11)</f>
        <v>0</v>
      </c>
      <c r="AV87" s="656">
        <f>(('4. Applicability Ranks'!AF87*AV$10)/((AVERAGE($AL$10:$AV$10))*3))*($AL$7/11)</f>
        <v>1.6042780748663104</v>
      </c>
      <c r="AW87" s="629"/>
      <c r="AX87" s="654">
        <f>(('4. Applicability Ranks'!AH87*AX$10)/(AVERAGE($AX$10:$BC$10)*3))*($AZ$7/6)</f>
        <v>0</v>
      </c>
      <c r="AY87" s="656">
        <f>(('4. Applicability Ranks'!AI87*AY$10)/(AVERAGE($AX$10:$BC$10)*3))*($AZ$7/6)</f>
        <v>0</v>
      </c>
      <c r="AZ87" s="656">
        <f>(('4. Applicability Ranks'!AJ87*AZ$10)/(AVERAGE($AX$10:$BC$10)*3))*($AZ$7/6)</f>
        <v>1.4986886474334957</v>
      </c>
      <c r="BA87" s="656">
        <f>(('4. Applicability Ranks'!AK87*BA$10)/(AVERAGE($AX$10:$BC$10)*3))*($AZ$7/6)</f>
        <v>0</v>
      </c>
      <c r="BB87" s="656">
        <f>(('4. Applicability Ranks'!AL87*BB$10)/(AVERAGE($AX$10:$BC$10)*3))*($AZ$7/6)</f>
        <v>0.49956288247783187</v>
      </c>
      <c r="BC87" s="657">
        <f>(('4. Applicability Ranks'!AM87*BC$10)/(AVERAGE($AX$10:$BC$10)*3))*($AZ$7/6)</f>
        <v>0</v>
      </c>
      <c r="BD87" s="655">
        <f>(('4. Applicability Ranks'!AN87*BD$10)/(AVERAGE($BD$10:$BH$10)*3))*($BH$6/5)</f>
        <v>0.2997377294866992</v>
      </c>
      <c r="BE87" s="658">
        <f>(('4. Applicability Ranks'!AO87*BE$10)/(AVERAGE($BD$10:$BH$10)*3))*($BH$6/5)</f>
        <v>2.6976395653802925</v>
      </c>
      <c r="BF87" s="282">
        <f>(('4. Applicability Ranks'!AP87*BF$10)/(AVERAGE($BD$10:$BH$10)*3))*($BH$6/5)</f>
        <v>0</v>
      </c>
      <c r="BG87" s="284">
        <f>(('4. Applicability Ranks'!AQ87*BG$10)/(AVERAGE($BD$10:$BH$10)*3))*($BH$6/5)</f>
        <v>0.8992131884600975</v>
      </c>
      <c r="BH87" s="659">
        <f>(('4. Applicability Ranks'!AR87*BH$10)/(AVERAGE($BD$10:$BH$10)*3))*($BH$6/5)</f>
        <v>0</v>
      </c>
      <c r="BI87" s="655">
        <f>(('4. Applicability Ranks'!AS87*BI$10)/(AVERAGE($BI$10:$BK$10)*3))*($BK$7/3)</f>
        <v>0.999125764955664</v>
      </c>
      <c r="BJ87" s="656">
        <f>(('4. Applicability Ranks'!AT87*BJ$10)/(AVERAGE($BI$10:$BK$10)*3))*($BK$7/3)</f>
        <v>0.999125764955664</v>
      </c>
      <c r="BK87" s="658">
        <f>(('4. Applicability Ranks'!AU87*BK$10)/(AVERAGE($BI$10:$BK$10)*3))*($BK$7/3)</f>
        <v>0.499562882477832</v>
      </c>
      <c r="BL87" s="13"/>
    </row>
    <row r="88" spans="1:64" s="1" customFormat="1" ht="69.75" customHeight="1" thickBot="1">
      <c r="A88" s="410">
        <f>'3. Characterization'!A88</f>
        <v>78</v>
      </c>
      <c r="B88" s="140" t="str">
        <f>'3. Characterization'!B88</f>
        <v>Waterside Security 
</v>
      </c>
      <c r="C88" s="346" t="str">
        <f>'3. Characterization'!C88</f>
        <v>Underwater</v>
      </c>
      <c r="D88" s="346" t="str">
        <f>'3. Characterization'!D88</f>
        <v>Remotely Operated Vehicle (ROV)</v>
      </c>
      <c r="E88" s="346" t="str">
        <f>'3. Characterization'!F88</f>
        <v>Subsurface, remotely controlled hull inspection system. May include side scan and forward looking sonar, bathymetry, video, two-way communication system, etc.</v>
      </c>
      <c r="F88" s="155"/>
      <c r="G88" s="282">
        <f t="shared" si="14"/>
        <v>7.282913165266105</v>
      </c>
      <c r="H88" s="283">
        <f t="shared" si="15"/>
        <v>0</v>
      </c>
      <c r="I88" s="283">
        <f t="shared" si="16"/>
        <v>5.46218487394958</v>
      </c>
      <c r="J88" s="284">
        <f t="shared" si="17"/>
        <v>2.6737967914438503</v>
      </c>
      <c r="K88" s="284">
        <f t="shared" si="19"/>
        <v>8.642437866866493</v>
      </c>
      <c r="L88" s="284">
        <f t="shared" si="20"/>
        <v>2.2480329711502436</v>
      </c>
      <c r="M88" s="284">
        <f t="shared" si="21"/>
        <v>3.896590483327089</v>
      </c>
      <c r="N88" s="285">
        <f t="shared" si="22"/>
        <v>2.49781441238916</v>
      </c>
      <c r="O88" s="209">
        <f t="shared" si="18"/>
        <v>24.061332697526026</v>
      </c>
      <c r="Q88" s="465">
        <f>'3. Characterization'!A88</f>
        <v>78</v>
      </c>
      <c r="R88" s="488" t="str">
        <f>'3. Characterization'!B88</f>
        <v>Waterside Security 
</v>
      </c>
      <c r="S88" s="153" t="str">
        <f>'3. Characterization'!C88</f>
        <v>Underwater</v>
      </c>
      <c r="T88" s="153" t="str">
        <f>'3. Characterization'!D88</f>
        <v>Remotely Operated Vehicle (ROV)</v>
      </c>
      <c r="U88" s="478"/>
      <c r="V88" s="654">
        <f>(('4. Applicability Ranks'!F88*V$10)/((AVERAGE($V$10:$Y$10))*3))*($V$7/4)</f>
        <v>2.8011204481792715</v>
      </c>
      <c r="W88" s="654">
        <f>(('4. Applicability Ranks'!G88*W$10)/((AVERAGE($V$10:$Y$10))*3))*($V$7/4)</f>
        <v>4.481792717086834</v>
      </c>
      <c r="X88" s="655">
        <f>(('4. Applicability Ranks'!H88*X$10)/((AVERAGE($V$10:$Y$10))*3))*($V$7/4)</f>
        <v>0</v>
      </c>
      <c r="Y88" s="654">
        <f>(('4. Applicability Ranks'!I88*Y$10)/((AVERAGE($V$10:$Y$10))*3))*($V$7/4)</f>
        <v>0</v>
      </c>
      <c r="Z88" s="629"/>
      <c r="AA88" s="284">
        <f>(('4. Applicability Ranks'!K88*AA$10)/(AVERAGE($AA$10:$AD$10)*3))*($AA$7/4)</f>
        <v>0</v>
      </c>
      <c r="AB88" s="284">
        <f>(('4. Applicability Ranks'!L88*AB$10)/(AVERAGE($AA$10:$AD$10)*3))*($AA$7/4)</f>
        <v>0</v>
      </c>
      <c r="AC88" s="284">
        <f>(('4. Applicability Ranks'!M88*AC$10)/(AVERAGE($AA$10:$AD$10)*3))*($AA$7/4)</f>
        <v>0</v>
      </c>
      <c r="AD88" s="284">
        <f>(('4. Applicability Ranks'!N88*AD$10)/(AVERAGE($AA$10:$AD$10)*3))*($AA$7/4)</f>
        <v>0</v>
      </c>
      <c r="AE88" s="629"/>
      <c r="AF88" s="654">
        <f>(('4. Applicability Ranks'!P88*AF$10)/(AVERAGE($AF$10:$AJ$10)*3))*($AF$7/5)</f>
        <v>2.100840336134454</v>
      </c>
      <c r="AG88" s="656">
        <f>(('4. Applicability Ranks'!Q88*AG$10)/(AVERAGE($AF$10:$AJ$10)*3))*($AF$7/5)</f>
        <v>1.680672268907563</v>
      </c>
      <c r="AH88" s="656">
        <f>(('4. Applicability Ranks'!R88*AH$10)/(AVERAGE($AF$10:$AJ$10)*3))*($AF$7/5)</f>
        <v>0</v>
      </c>
      <c r="AI88" s="656">
        <f>(('4. Applicability Ranks'!S88*AI$10)/(AVERAGE($AF$10:$AJ$10)*3))*($AF$7/5)</f>
        <v>0</v>
      </c>
      <c r="AJ88" s="657">
        <f>(('4. Applicability Ranks'!T88*AJ$10)/(AVERAGE($AF$10:$AJ$10)*3))*($AF$7/5)</f>
        <v>1.680672268907563</v>
      </c>
      <c r="AK88" s="629"/>
      <c r="AL88" s="655">
        <f>(('4. Applicability Ranks'!V88*AL$10)/((AVERAGE($AL$10:$AV$10))*3))*($AL$7/11)</f>
        <v>0</v>
      </c>
      <c r="AM88" s="656">
        <f>(('4. Applicability Ranks'!W88*AM$10)/((AVERAGE($AL$10:$AV$10))*3))*($AL$7/11)</f>
        <v>0</v>
      </c>
      <c r="AN88" s="656">
        <f>(('4. Applicability Ranks'!X88*AN$10)/((AVERAGE($AL$10:$AV$10))*3))*($AL$7/11)</f>
        <v>0</v>
      </c>
      <c r="AO88" s="656">
        <f>(('4. Applicability Ranks'!Y88*AO$10)/((AVERAGE($AL$10:$AV$10))*3))*($AL$7/11)</f>
        <v>0</v>
      </c>
      <c r="AP88" s="656">
        <f>(('4. Applicability Ranks'!Z88*AP$10)/((AVERAGE($AL$10:$AV$10))*3))*($AL$7/11)</f>
        <v>0</v>
      </c>
      <c r="AQ88" s="656">
        <f>(('4. Applicability Ranks'!AA88*AQ$10)/((AVERAGE($AL$10:$AV$10))*3))*($AL$7/11)</f>
        <v>0</v>
      </c>
      <c r="AR88" s="656">
        <f>(('4. Applicability Ranks'!AB88*AR$10)/((AVERAGE($AL$10:$AV$10))*3))*($AL$7/11)</f>
        <v>0</v>
      </c>
      <c r="AS88" s="656">
        <f>(('4. Applicability Ranks'!AC88*AS$10)/((AVERAGE($AL$10:$AV$10))*3))*($AL$7/11)</f>
        <v>1.6042780748663104</v>
      </c>
      <c r="AT88" s="656">
        <f>(('4. Applicability Ranks'!AD88*AT$10)/((AVERAGE($AL$10:$AV$10))*3))*($AL$7/11)</f>
        <v>0</v>
      </c>
      <c r="AU88" s="656">
        <f>(('4. Applicability Ranks'!AE88*AU$10)/((AVERAGE($AL$10:$AV$10))*3))*($AL$7/11)</f>
        <v>0</v>
      </c>
      <c r="AV88" s="656">
        <f>(('4. Applicability Ranks'!AF88*AV$10)/((AVERAGE($AL$10:$AV$10))*3))*($AL$7/11)</f>
        <v>1.0695187165775402</v>
      </c>
      <c r="AW88" s="629"/>
      <c r="AX88" s="654">
        <f>(('4. Applicability Ranks'!AH88*AX$10)/(AVERAGE($AX$10:$BC$10)*3))*($AZ$7/6)</f>
        <v>0</v>
      </c>
      <c r="AY88" s="656">
        <f>(('4. Applicability Ranks'!AI88*AY$10)/(AVERAGE($AX$10:$BC$10)*3))*($AZ$7/6)</f>
        <v>0</v>
      </c>
      <c r="AZ88" s="656">
        <f>(('4. Applicability Ranks'!AJ88*AZ$10)/(AVERAGE($AX$10:$BC$10)*3))*($AZ$7/6)</f>
        <v>1.4986886474334957</v>
      </c>
      <c r="BA88" s="656">
        <f>(('4. Applicability Ranks'!AK88*BA$10)/(AVERAGE($AX$10:$BC$10)*3))*($AZ$7/6)</f>
        <v>0</v>
      </c>
      <c r="BB88" s="656">
        <f>(('4. Applicability Ranks'!AL88*BB$10)/(AVERAGE($AX$10:$BC$10)*3))*($AZ$7/6)</f>
        <v>0.7493443237167479</v>
      </c>
      <c r="BC88" s="657">
        <f>(('4. Applicability Ranks'!AM88*BC$10)/(AVERAGE($AX$10:$BC$10)*3))*($AZ$7/6)</f>
        <v>0</v>
      </c>
      <c r="BD88" s="655">
        <f>(('4. Applicability Ranks'!AN88*BD$10)/(AVERAGE($BD$10:$BH$10)*3))*($BH$6/5)</f>
        <v>0.2997377294866992</v>
      </c>
      <c r="BE88" s="658">
        <f>(('4. Applicability Ranks'!AO88*BE$10)/(AVERAGE($BD$10:$BH$10)*3))*($BH$6/5)</f>
        <v>2.6976395653802925</v>
      </c>
      <c r="BF88" s="282">
        <f>(('4. Applicability Ranks'!AP88*BF$10)/(AVERAGE($BD$10:$BH$10)*3))*($BH$6/5)</f>
        <v>0</v>
      </c>
      <c r="BG88" s="284">
        <f>(('4. Applicability Ranks'!AQ88*BG$10)/(AVERAGE($BD$10:$BH$10)*3))*($BH$6/5)</f>
        <v>0.8992131884600975</v>
      </c>
      <c r="BH88" s="659">
        <f>(('4. Applicability Ranks'!AR88*BH$10)/(AVERAGE($BD$10:$BH$10)*3))*($BH$6/5)</f>
        <v>0</v>
      </c>
      <c r="BI88" s="655">
        <f>(('4. Applicability Ranks'!AS88*BI$10)/(AVERAGE($BI$10:$BK$10)*3))*($BK$7/3)</f>
        <v>0.999125764955664</v>
      </c>
      <c r="BJ88" s="656">
        <f>(('4. Applicability Ranks'!AT88*BJ$10)/(AVERAGE($BI$10:$BK$10)*3))*($BK$7/3)</f>
        <v>0.999125764955664</v>
      </c>
      <c r="BK88" s="658">
        <f>(('4. Applicability Ranks'!AU88*BK$10)/(AVERAGE($BI$10:$BK$10)*3))*($BK$7/3)</f>
        <v>0.499562882477832</v>
      </c>
      <c r="BL88" s="13"/>
    </row>
    <row r="89" spans="1:64" s="1" customFormat="1" ht="69.75" customHeight="1" thickBot="1">
      <c r="A89" s="410">
        <f>'3. Characterization'!A89</f>
        <v>79</v>
      </c>
      <c r="B89" s="140" t="str">
        <f>'3. Characterization'!B89</f>
        <v>Waterside Security 
</v>
      </c>
      <c r="C89" s="346" t="str">
        <f>'3. Characterization'!C89</f>
        <v>Underwater</v>
      </c>
      <c r="D89" s="346" t="str">
        <f>'3. Characterization'!D89</f>
        <v>Autonomous Underwater Vehicle (AUV)</v>
      </c>
      <c r="E89" s="346" t="str">
        <f>'3. Characterization'!F89</f>
        <v>May include side and forward sonar, bathymetry, video, etc.</v>
      </c>
      <c r="F89" s="155"/>
      <c r="G89" s="282">
        <f t="shared" si="14"/>
        <v>7.282913165266105</v>
      </c>
      <c r="H89" s="283">
        <f t="shared" si="15"/>
        <v>0</v>
      </c>
      <c r="I89" s="283">
        <f t="shared" si="16"/>
        <v>5.46218487394958</v>
      </c>
      <c r="J89" s="284">
        <f t="shared" si="17"/>
        <v>2.6737967914438503</v>
      </c>
      <c r="K89" s="284">
        <f t="shared" si="19"/>
        <v>8.642437866866493</v>
      </c>
      <c r="L89" s="284">
        <f t="shared" si="20"/>
        <v>2.2480329711502436</v>
      </c>
      <c r="M89" s="284">
        <f t="shared" si="21"/>
        <v>3.896590483327089</v>
      </c>
      <c r="N89" s="285">
        <f t="shared" si="22"/>
        <v>2.49781441238916</v>
      </c>
      <c r="O89" s="209">
        <f t="shared" si="18"/>
        <v>24.061332697526026</v>
      </c>
      <c r="Q89" s="465">
        <f>'3. Characterization'!A89</f>
        <v>79</v>
      </c>
      <c r="R89" s="488" t="str">
        <f>'3. Characterization'!B89</f>
        <v>Waterside Security 
</v>
      </c>
      <c r="S89" s="153" t="str">
        <f>'3. Characterization'!C89</f>
        <v>Underwater</v>
      </c>
      <c r="T89" s="153" t="str">
        <f>'3. Characterization'!D89</f>
        <v>Autonomous Underwater Vehicle (AUV)</v>
      </c>
      <c r="U89" s="478"/>
      <c r="V89" s="654">
        <f>(('4. Applicability Ranks'!F89*V$10)/((AVERAGE($V$10:$Y$10))*3))*($V$7/4)</f>
        <v>2.8011204481792715</v>
      </c>
      <c r="W89" s="654">
        <f>(('4. Applicability Ranks'!G89*W$10)/((AVERAGE($V$10:$Y$10))*3))*($V$7/4)</f>
        <v>4.481792717086834</v>
      </c>
      <c r="X89" s="655">
        <f>(('4. Applicability Ranks'!H89*X$10)/((AVERAGE($V$10:$Y$10))*3))*($V$7/4)</f>
        <v>0</v>
      </c>
      <c r="Y89" s="654">
        <f>(('4. Applicability Ranks'!I89*Y$10)/((AVERAGE($V$10:$Y$10))*3))*($V$7/4)</f>
        <v>0</v>
      </c>
      <c r="Z89" s="629"/>
      <c r="AA89" s="284">
        <f>(('4. Applicability Ranks'!K89*AA$10)/(AVERAGE($AA$10:$AD$10)*3))*($AA$7/4)</f>
        <v>0</v>
      </c>
      <c r="AB89" s="284">
        <f>(('4. Applicability Ranks'!L89*AB$10)/(AVERAGE($AA$10:$AD$10)*3))*($AA$7/4)</f>
        <v>0</v>
      </c>
      <c r="AC89" s="284">
        <f>(('4. Applicability Ranks'!M89*AC$10)/(AVERAGE($AA$10:$AD$10)*3))*($AA$7/4)</f>
        <v>0</v>
      </c>
      <c r="AD89" s="284">
        <f>(('4. Applicability Ranks'!N89*AD$10)/(AVERAGE($AA$10:$AD$10)*3))*($AA$7/4)</f>
        <v>0</v>
      </c>
      <c r="AE89" s="629"/>
      <c r="AF89" s="654">
        <f>(('4. Applicability Ranks'!P89*AF$10)/(AVERAGE($AF$10:$AJ$10)*3))*($AF$7/5)</f>
        <v>2.100840336134454</v>
      </c>
      <c r="AG89" s="656">
        <f>(('4. Applicability Ranks'!Q89*AG$10)/(AVERAGE($AF$10:$AJ$10)*3))*($AF$7/5)</f>
        <v>1.680672268907563</v>
      </c>
      <c r="AH89" s="656">
        <f>(('4. Applicability Ranks'!R89*AH$10)/(AVERAGE($AF$10:$AJ$10)*3))*($AF$7/5)</f>
        <v>0</v>
      </c>
      <c r="AI89" s="656">
        <f>(('4. Applicability Ranks'!S89*AI$10)/(AVERAGE($AF$10:$AJ$10)*3))*($AF$7/5)</f>
        <v>0</v>
      </c>
      <c r="AJ89" s="657">
        <f>(('4. Applicability Ranks'!T89*AJ$10)/(AVERAGE($AF$10:$AJ$10)*3))*($AF$7/5)</f>
        <v>1.680672268907563</v>
      </c>
      <c r="AK89" s="629"/>
      <c r="AL89" s="655">
        <f>(('4. Applicability Ranks'!V89*AL$10)/((AVERAGE($AL$10:$AV$10))*3))*($AL$7/11)</f>
        <v>0</v>
      </c>
      <c r="AM89" s="656">
        <f>(('4. Applicability Ranks'!W89*AM$10)/((AVERAGE($AL$10:$AV$10))*3))*($AL$7/11)</f>
        <v>0</v>
      </c>
      <c r="AN89" s="656">
        <f>(('4. Applicability Ranks'!X89*AN$10)/((AVERAGE($AL$10:$AV$10))*3))*($AL$7/11)</f>
        <v>0</v>
      </c>
      <c r="AO89" s="656">
        <f>(('4. Applicability Ranks'!Y89*AO$10)/((AVERAGE($AL$10:$AV$10))*3))*($AL$7/11)</f>
        <v>0</v>
      </c>
      <c r="AP89" s="656">
        <f>(('4. Applicability Ranks'!Z89*AP$10)/((AVERAGE($AL$10:$AV$10))*3))*($AL$7/11)</f>
        <v>0</v>
      </c>
      <c r="AQ89" s="656">
        <f>(('4. Applicability Ranks'!AA89*AQ$10)/((AVERAGE($AL$10:$AV$10))*3))*($AL$7/11)</f>
        <v>0</v>
      </c>
      <c r="AR89" s="656">
        <f>(('4. Applicability Ranks'!AB89*AR$10)/((AVERAGE($AL$10:$AV$10))*3))*($AL$7/11)</f>
        <v>0</v>
      </c>
      <c r="AS89" s="656">
        <f>(('4. Applicability Ranks'!AC89*AS$10)/((AVERAGE($AL$10:$AV$10))*3))*($AL$7/11)</f>
        <v>1.6042780748663104</v>
      </c>
      <c r="AT89" s="656">
        <f>(('4. Applicability Ranks'!AD89*AT$10)/((AVERAGE($AL$10:$AV$10))*3))*($AL$7/11)</f>
        <v>0</v>
      </c>
      <c r="AU89" s="656">
        <f>(('4. Applicability Ranks'!AE89*AU$10)/((AVERAGE($AL$10:$AV$10))*3))*($AL$7/11)</f>
        <v>0</v>
      </c>
      <c r="AV89" s="656">
        <f>(('4. Applicability Ranks'!AF89*AV$10)/((AVERAGE($AL$10:$AV$10))*3))*($AL$7/11)</f>
        <v>1.0695187165775402</v>
      </c>
      <c r="AW89" s="629"/>
      <c r="AX89" s="654">
        <f>(('4. Applicability Ranks'!AH89*AX$10)/(AVERAGE($AX$10:$BC$10)*3))*($AZ$7/6)</f>
        <v>0</v>
      </c>
      <c r="AY89" s="656">
        <f>(('4. Applicability Ranks'!AI89*AY$10)/(AVERAGE($AX$10:$BC$10)*3))*($AZ$7/6)</f>
        <v>0</v>
      </c>
      <c r="AZ89" s="656">
        <f>(('4. Applicability Ranks'!AJ89*AZ$10)/(AVERAGE($AX$10:$BC$10)*3))*($AZ$7/6)</f>
        <v>1.4986886474334957</v>
      </c>
      <c r="BA89" s="656">
        <f>(('4. Applicability Ranks'!AK89*BA$10)/(AVERAGE($AX$10:$BC$10)*3))*($AZ$7/6)</f>
        <v>0</v>
      </c>
      <c r="BB89" s="656">
        <f>(('4. Applicability Ranks'!AL89*BB$10)/(AVERAGE($AX$10:$BC$10)*3))*($AZ$7/6)</f>
        <v>0.7493443237167479</v>
      </c>
      <c r="BC89" s="657">
        <f>(('4. Applicability Ranks'!AM89*BC$10)/(AVERAGE($AX$10:$BC$10)*3))*($AZ$7/6)</f>
        <v>0</v>
      </c>
      <c r="BD89" s="655">
        <f>(('4. Applicability Ranks'!AN89*BD$10)/(AVERAGE($BD$10:$BH$10)*3))*($BH$6/5)</f>
        <v>0.2997377294866992</v>
      </c>
      <c r="BE89" s="658">
        <f>(('4. Applicability Ranks'!AO89*BE$10)/(AVERAGE($BD$10:$BH$10)*3))*($BH$6/5)</f>
        <v>2.6976395653802925</v>
      </c>
      <c r="BF89" s="282">
        <f>(('4. Applicability Ranks'!AP89*BF$10)/(AVERAGE($BD$10:$BH$10)*3))*($BH$6/5)</f>
        <v>0</v>
      </c>
      <c r="BG89" s="284">
        <f>(('4. Applicability Ranks'!AQ89*BG$10)/(AVERAGE($BD$10:$BH$10)*3))*($BH$6/5)</f>
        <v>0.8992131884600975</v>
      </c>
      <c r="BH89" s="659">
        <f>(('4. Applicability Ranks'!AR89*BH$10)/(AVERAGE($BD$10:$BH$10)*3))*($BH$6/5)</f>
        <v>0</v>
      </c>
      <c r="BI89" s="655">
        <f>(('4. Applicability Ranks'!AS89*BI$10)/(AVERAGE($BI$10:$BK$10)*3))*($BK$7/3)</f>
        <v>0.999125764955664</v>
      </c>
      <c r="BJ89" s="656">
        <f>(('4. Applicability Ranks'!AT89*BJ$10)/(AVERAGE($BI$10:$BK$10)*3))*($BK$7/3)</f>
        <v>0.999125764955664</v>
      </c>
      <c r="BK89" s="658">
        <f>(('4. Applicability Ranks'!AU89*BK$10)/(AVERAGE($BI$10:$BK$10)*3))*($BK$7/3)</f>
        <v>0.499562882477832</v>
      </c>
      <c r="BL89" s="13"/>
    </row>
    <row r="90" spans="1:64" ht="69.75" customHeight="1">
      <c r="A90" s="411">
        <f>'3. Characterization'!A90</f>
        <v>80</v>
      </c>
      <c r="B90" s="219" t="str">
        <f>'3. Characterization'!B90</f>
        <v>Screening </v>
      </c>
      <c r="C90" s="347" t="str">
        <f>'3. Characterization'!C90</f>
        <v>Passengers &amp; Cargo
All threats</v>
      </c>
      <c r="D90" s="347" t="str">
        <f>'3. Characterization'!D90</f>
        <v>Human inspections</v>
      </c>
      <c r="E90" s="347" t="str">
        <f>'3. Characterization'!F90</f>
        <v>Cargo searches may use of a mirror and flashlight. Pat-down passenger inspections with or without hand-held detectors.</v>
      </c>
      <c r="F90" s="143"/>
      <c r="G90" s="286">
        <f t="shared" si="14"/>
        <v>7.84313725490196</v>
      </c>
      <c r="H90" s="287">
        <f t="shared" si="15"/>
        <v>-7.130124777183601</v>
      </c>
      <c r="I90" s="287">
        <f t="shared" si="16"/>
        <v>3.0812324929971986</v>
      </c>
      <c r="J90" s="288">
        <f t="shared" si="17"/>
        <v>13.368983957219257</v>
      </c>
      <c r="K90" s="288">
        <f t="shared" si="19"/>
        <v>12.489072061945798</v>
      </c>
      <c r="L90" s="288">
        <f t="shared" si="20"/>
        <v>5.994754589733981</v>
      </c>
      <c r="M90" s="288">
        <f t="shared" si="21"/>
        <v>1.498688647433496</v>
      </c>
      <c r="N90" s="289">
        <f t="shared" si="22"/>
        <v>4.99562882477832</v>
      </c>
      <c r="O90" s="246">
        <f t="shared" si="18"/>
        <v>29.65230098988061</v>
      </c>
      <c r="Q90" s="466">
        <f>'3. Characterization'!A90</f>
        <v>80</v>
      </c>
      <c r="R90" s="489" t="str">
        <f>'3. Characterization'!B90</f>
        <v>Screening </v>
      </c>
      <c r="S90" s="349" t="str">
        <f>'3. Characterization'!C90</f>
        <v>Passengers &amp; Cargo
All threats</v>
      </c>
      <c r="T90" s="349" t="str">
        <f>'3. Characterization'!D90</f>
        <v>Human inspections</v>
      </c>
      <c r="U90" s="478"/>
      <c r="V90" s="660">
        <f>(('4. Applicability Ranks'!F90*V$10)/((AVERAGE($V$10:$Y$10))*3))*($V$7/4)</f>
        <v>5.602240896358543</v>
      </c>
      <c r="W90" s="660">
        <f>(('4. Applicability Ranks'!G90*W$10)/((AVERAGE($V$10:$Y$10))*3))*($V$7/4)</f>
        <v>2.240896358543417</v>
      </c>
      <c r="X90" s="661">
        <f>(('4. Applicability Ranks'!H90*X$10)/((AVERAGE($V$10:$Y$10))*3))*($V$7/4)</f>
        <v>0</v>
      </c>
      <c r="Y90" s="660">
        <f>(('4. Applicability Ranks'!I90*Y$10)/((AVERAGE($V$10:$Y$10))*3))*($V$7/4)</f>
        <v>0</v>
      </c>
      <c r="Z90" s="629"/>
      <c r="AA90" s="662">
        <f>(('4. Applicability Ranks'!K90*AA$10)/(AVERAGE($AA$10:$AD$10)*3))*($AA$7/4)</f>
        <v>0</v>
      </c>
      <c r="AB90" s="662">
        <f>(('4. Applicability Ranks'!L90*AB$10)/(AVERAGE($AA$10:$AD$10)*3))*($AA$7/4)</f>
        <v>1.7825311942959003</v>
      </c>
      <c r="AC90" s="662">
        <f>(('4. Applicability Ranks'!M90*AC$10)/(AVERAGE($AA$10:$AD$10)*3))*($AA$7/4)</f>
        <v>0</v>
      </c>
      <c r="AD90" s="662">
        <f>(('4. Applicability Ranks'!N90*AD$10)/(AVERAGE($AA$10:$AD$10)*3))*($AA$7/4)</f>
        <v>-8.912655971479502</v>
      </c>
      <c r="AE90" s="629"/>
      <c r="AF90" s="660">
        <f>(('4. Applicability Ranks'!P90*AF$10)/(AVERAGE($AF$10:$AJ$10)*3))*($AF$7/5)</f>
        <v>2.100840336134454</v>
      </c>
      <c r="AG90" s="663">
        <f>(('4. Applicability Ranks'!Q90*AG$10)/(AVERAGE($AF$10:$AJ$10)*3))*($AF$7/5)</f>
        <v>0</v>
      </c>
      <c r="AH90" s="663">
        <f>(('4. Applicability Ranks'!R90*AH$10)/(AVERAGE($AF$10:$AJ$10)*3))*($AF$7/5)</f>
        <v>0</v>
      </c>
      <c r="AI90" s="663">
        <f>(('4. Applicability Ranks'!S90*AI$10)/(AVERAGE($AF$10:$AJ$10)*3))*($AF$7/5)</f>
        <v>0.42016806722689076</v>
      </c>
      <c r="AJ90" s="664">
        <f>(('4. Applicability Ranks'!T90*AJ$10)/(AVERAGE($AF$10:$AJ$10)*3))*($AF$7/5)</f>
        <v>0.5602240896358543</v>
      </c>
      <c r="AK90" s="629"/>
      <c r="AL90" s="661">
        <f>(('4. Applicability Ranks'!V90*AL$10)/((AVERAGE($AL$10:$AV$10))*3))*($AL$7/11)</f>
        <v>0</v>
      </c>
      <c r="AM90" s="663">
        <f>(('4. Applicability Ranks'!W90*AM$10)/((AVERAGE($AL$10:$AV$10))*3))*($AL$7/11)</f>
        <v>0.8021390374331552</v>
      </c>
      <c r="AN90" s="663">
        <f>(('4. Applicability Ranks'!X90*AN$10)/((AVERAGE($AL$10:$AV$10))*3))*($AL$7/11)</f>
        <v>0</v>
      </c>
      <c r="AO90" s="663">
        <f>(('4. Applicability Ranks'!Y90*AO$10)/((AVERAGE($AL$10:$AV$10))*3))*($AL$7/11)</f>
        <v>4.010695187165776</v>
      </c>
      <c r="AP90" s="663">
        <f>(('4. Applicability Ranks'!Z90*AP$10)/((AVERAGE($AL$10:$AV$10))*3))*($AL$7/11)</f>
        <v>3.2085561497326207</v>
      </c>
      <c r="AQ90" s="663">
        <f>(('4. Applicability Ranks'!AA90*AQ$10)/((AVERAGE($AL$10:$AV$10))*3))*($AL$7/11)</f>
        <v>1.0695187165775402</v>
      </c>
      <c r="AR90" s="663">
        <f>(('4. Applicability Ranks'!AB90*AR$10)/((AVERAGE($AL$10:$AV$10))*3))*($AL$7/11)</f>
        <v>0.5347593582887701</v>
      </c>
      <c r="AS90" s="663">
        <f>(('4. Applicability Ranks'!AC90*AS$10)/((AVERAGE($AL$10:$AV$10))*3))*($AL$7/11)</f>
        <v>1.0695187165775402</v>
      </c>
      <c r="AT90" s="663">
        <f>(('4. Applicability Ranks'!AD90*AT$10)/((AVERAGE($AL$10:$AV$10))*3))*($AL$7/11)</f>
        <v>0.5347593582887701</v>
      </c>
      <c r="AU90" s="663">
        <f>(('4. Applicability Ranks'!AE90*AU$10)/((AVERAGE($AL$10:$AV$10))*3))*($AL$7/11)</f>
        <v>1.6042780748663104</v>
      </c>
      <c r="AV90" s="663">
        <f>(('4. Applicability Ranks'!AF90*AV$10)/((AVERAGE($AL$10:$AV$10))*3))*($AL$7/11)</f>
        <v>0.5347593582887701</v>
      </c>
      <c r="AW90" s="629"/>
      <c r="AX90" s="660">
        <f>(('4. Applicability Ranks'!AH90*AX$10)/(AVERAGE($AX$10:$BC$10)*3))*($AZ$7/6)</f>
        <v>2.248032971150243</v>
      </c>
      <c r="AY90" s="663">
        <f>(('4. Applicability Ranks'!AI90*AY$10)/(AVERAGE($AX$10:$BC$10)*3))*($AZ$7/6)</f>
        <v>3.7467216185837384</v>
      </c>
      <c r="AZ90" s="663">
        <f>(('4. Applicability Ranks'!AJ90*AZ$10)/(AVERAGE($AX$10:$BC$10)*3))*($AZ$7/6)</f>
        <v>0</v>
      </c>
      <c r="BA90" s="663">
        <f>(('4. Applicability Ranks'!AK90*BA$10)/(AVERAGE($AX$10:$BC$10)*3))*($AZ$7/6)</f>
        <v>0</v>
      </c>
      <c r="BB90" s="663">
        <f>(('4. Applicability Ranks'!AL90*BB$10)/(AVERAGE($AX$10:$BC$10)*3))*($AZ$7/6)</f>
        <v>0</v>
      </c>
      <c r="BC90" s="664">
        <f>(('4. Applicability Ranks'!AM90*BC$10)/(AVERAGE($AX$10:$BC$10)*3))*($AZ$7/6)</f>
        <v>0</v>
      </c>
      <c r="BD90" s="661">
        <f>(('4. Applicability Ranks'!AN90*BD$10)/(AVERAGE($BD$10:$BH$10)*3))*($BH$6/5)</f>
        <v>0.2997377294866992</v>
      </c>
      <c r="BE90" s="665">
        <f>(('4. Applicability Ranks'!AO90*BE$10)/(AVERAGE($BD$10:$BH$10)*3))*($BH$6/5)</f>
        <v>0.8992131884600975</v>
      </c>
      <c r="BF90" s="666">
        <f>(('4. Applicability Ranks'!AP90*BF$10)/(AVERAGE($BD$10:$BH$10)*3))*($BH$6/5)</f>
        <v>0.2997377294866992</v>
      </c>
      <c r="BG90" s="662">
        <f>(('4. Applicability Ranks'!AQ90*BG$10)/(AVERAGE($BD$10:$BH$10)*3))*($BH$6/5)</f>
        <v>0</v>
      </c>
      <c r="BH90" s="667">
        <f>(('4. Applicability Ranks'!AR90*BH$10)/(AVERAGE($BD$10:$BH$10)*3))*($BH$6/5)</f>
        <v>0</v>
      </c>
      <c r="BI90" s="661">
        <f>(('4. Applicability Ranks'!AS90*BI$10)/(AVERAGE($BI$10:$BK$10)*3))*($BK$7/3)</f>
        <v>1.998251529911328</v>
      </c>
      <c r="BJ90" s="663">
        <f>(('4. Applicability Ranks'!AT90*BJ$10)/(AVERAGE($BI$10:$BK$10)*3))*($BK$7/3)</f>
        <v>1.998251529911328</v>
      </c>
      <c r="BK90" s="665">
        <f>(('4. Applicability Ranks'!AU90*BK$10)/(AVERAGE($BI$10:$BK$10)*3))*($BK$7/3)</f>
        <v>0.999125764955664</v>
      </c>
      <c r="BL90" s="13"/>
    </row>
    <row r="91" spans="1:64" ht="69.75" customHeight="1">
      <c r="A91" s="411">
        <f>'3. Characterization'!A91</f>
        <v>81</v>
      </c>
      <c r="B91" s="219" t="str">
        <f>'3. Characterization'!B91</f>
        <v>Screening </v>
      </c>
      <c r="C91" s="347" t="str">
        <f>'3. Characterization'!C91</f>
        <v>Passengers &amp; Cargo
Weapons, explosives</v>
      </c>
      <c r="D91" s="347" t="str">
        <f>'3. Characterization'!D91</f>
        <v>Backscatter x-rays </v>
      </c>
      <c r="E91" s="347" t="str">
        <f>'3. Characterization'!F91</f>
        <v>Portals designed for scans of people or vehicles, mobile units transported in vans for scanning passing vehicles.  Software graphics overlays to protect privacy/ modesty.</v>
      </c>
      <c r="F91" s="143"/>
      <c r="G91" s="286">
        <f t="shared" si="14"/>
        <v>12.324929971988794</v>
      </c>
      <c r="H91" s="287">
        <f t="shared" si="15"/>
        <v>-7.130124777183601</v>
      </c>
      <c r="I91" s="287">
        <f t="shared" si="16"/>
        <v>2.380952380952381</v>
      </c>
      <c r="J91" s="288">
        <f t="shared" si="17"/>
        <v>8.556149732620323</v>
      </c>
      <c r="K91" s="288">
        <f t="shared" si="19"/>
        <v>10.990383414512301</v>
      </c>
      <c r="L91" s="288">
        <f t="shared" si="20"/>
        <v>5.994754589733981</v>
      </c>
      <c r="M91" s="288">
        <f t="shared" si="21"/>
        <v>0</v>
      </c>
      <c r="N91" s="289">
        <f t="shared" si="22"/>
        <v>4.99562882477832</v>
      </c>
      <c r="O91" s="246">
        <f t="shared" si="18"/>
        <v>27.1222907228902</v>
      </c>
      <c r="Q91" s="466">
        <f>'3. Characterization'!A91</f>
        <v>81</v>
      </c>
      <c r="R91" s="489" t="str">
        <f>'3. Characterization'!B91</f>
        <v>Screening </v>
      </c>
      <c r="S91" s="349" t="str">
        <f>'3. Characterization'!C91</f>
        <v>Passengers &amp; Cargo
Weapons, explosives</v>
      </c>
      <c r="T91" s="349" t="str">
        <f>'3. Characterization'!D91</f>
        <v>Backscatter x-rays </v>
      </c>
      <c r="U91" s="478"/>
      <c r="V91" s="660">
        <f>(('4. Applicability Ranks'!F91*V$10)/((AVERAGE($V$10:$Y$10))*3))*($V$7/4)</f>
        <v>5.602240896358543</v>
      </c>
      <c r="W91" s="660">
        <f>(('4. Applicability Ranks'!G91*W$10)/((AVERAGE($V$10:$Y$10))*3))*($V$7/4)</f>
        <v>6.722689075630251</v>
      </c>
      <c r="X91" s="661">
        <f>(('4. Applicability Ranks'!H91*X$10)/((AVERAGE($V$10:$Y$10))*3))*($V$7/4)</f>
        <v>0</v>
      </c>
      <c r="Y91" s="660">
        <f>(('4. Applicability Ranks'!I91*Y$10)/((AVERAGE($V$10:$Y$10))*3))*($V$7/4)</f>
        <v>0</v>
      </c>
      <c r="Z91" s="629"/>
      <c r="AA91" s="662">
        <f>(('4. Applicability Ranks'!K91*AA$10)/(AVERAGE($AA$10:$AD$10)*3))*($AA$7/4)</f>
        <v>0</v>
      </c>
      <c r="AB91" s="662">
        <f>(('4. Applicability Ranks'!L91*AB$10)/(AVERAGE($AA$10:$AD$10)*3))*($AA$7/4)</f>
        <v>1.7825311942959003</v>
      </c>
      <c r="AC91" s="662">
        <f>(('4. Applicability Ranks'!M91*AC$10)/(AVERAGE($AA$10:$AD$10)*3))*($AA$7/4)</f>
        <v>0</v>
      </c>
      <c r="AD91" s="662">
        <f>(('4. Applicability Ranks'!N91*AD$10)/(AVERAGE($AA$10:$AD$10)*3))*($AA$7/4)</f>
        <v>-8.912655971479502</v>
      </c>
      <c r="AE91" s="629"/>
      <c r="AF91" s="660">
        <f>(('4. Applicability Ranks'!P91*AF$10)/(AVERAGE($AF$10:$AJ$10)*3))*($AF$7/5)</f>
        <v>2.100840336134454</v>
      </c>
      <c r="AG91" s="663">
        <f>(('4. Applicability Ranks'!Q91*AG$10)/(AVERAGE($AF$10:$AJ$10)*3))*($AF$7/5)</f>
        <v>0</v>
      </c>
      <c r="AH91" s="663">
        <f>(('4. Applicability Ranks'!R91*AH$10)/(AVERAGE($AF$10:$AJ$10)*3))*($AF$7/5)</f>
        <v>0</v>
      </c>
      <c r="AI91" s="663">
        <f>(('4. Applicability Ranks'!S91*AI$10)/(AVERAGE($AF$10:$AJ$10)*3))*($AF$7/5)</f>
        <v>0.2801120448179272</v>
      </c>
      <c r="AJ91" s="664">
        <f>(('4. Applicability Ranks'!T91*AJ$10)/(AVERAGE($AF$10:$AJ$10)*3))*($AF$7/5)</f>
        <v>0</v>
      </c>
      <c r="AK91" s="629"/>
      <c r="AL91" s="661">
        <f>(('4. Applicability Ranks'!V91*AL$10)/((AVERAGE($AL$10:$AV$10))*3))*($AL$7/11)</f>
        <v>0</v>
      </c>
      <c r="AM91" s="663">
        <f>(('4. Applicability Ranks'!W91*AM$10)/((AVERAGE($AL$10:$AV$10))*3))*($AL$7/11)</f>
        <v>0.8021390374331552</v>
      </c>
      <c r="AN91" s="663">
        <f>(('4. Applicability Ranks'!X91*AN$10)/((AVERAGE($AL$10:$AV$10))*3))*($AL$7/11)</f>
        <v>0</v>
      </c>
      <c r="AO91" s="663">
        <f>(('4. Applicability Ranks'!Y91*AO$10)/((AVERAGE($AL$10:$AV$10))*3))*($AL$7/11)</f>
        <v>4.010695187165776</v>
      </c>
      <c r="AP91" s="663">
        <f>(('4. Applicability Ranks'!Z91*AP$10)/((AVERAGE($AL$10:$AV$10))*3))*($AL$7/11)</f>
        <v>3.2085561497326207</v>
      </c>
      <c r="AQ91" s="663">
        <f>(('4. Applicability Ranks'!AA91*AQ$10)/((AVERAGE($AL$10:$AV$10))*3))*($AL$7/11)</f>
        <v>0.5347593582887701</v>
      </c>
      <c r="AR91" s="663">
        <f>(('4. Applicability Ranks'!AB91*AR$10)/((AVERAGE($AL$10:$AV$10))*3))*($AL$7/11)</f>
        <v>0</v>
      </c>
      <c r="AS91" s="663">
        <f>(('4. Applicability Ranks'!AC91*AS$10)/((AVERAGE($AL$10:$AV$10))*3))*($AL$7/11)</f>
        <v>0</v>
      </c>
      <c r="AT91" s="663">
        <f>(('4. Applicability Ranks'!AD91*AT$10)/((AVERAGE($AL$10:$AV$10))*3))*($AL$7/11)</f>
        <v>0</v>
      </c>
      <c r="AU91" s="663">
        <f>(('4. Applicability Ranks'!AE91*AU$10)/((AVERAGE($AL$10:$AV$10))*3))*($AL$7/11)</f>
        <v>0</v>
      </c>
      <c r="AV91" s="663">
        <f>(('4. Applicability Ranks'!AF91*AV$10)/((AVERAGE($AL$10:$AV$10))*3))*($AL$7/11)</f>
        <v>0</v>
      </c>
      <c r="AW91" s="629"/>
      <c r="AX91" s="660">
        <f>(('4. Applicability Ranks'!AH91*AX$10)/(AVERAGE($AX$10:$BC$10)*3))*($AZ$7/6)</f>
        <v>2.248032971150243</v>
      </c>
      <c r="AY91" s="663">
        <f>(('4. Applicability Ranks'!AI91*AY$10)/(AVERAGE($AX$10:$BC$10)*3))*($AZ$7/6)</f>
        <v>3.7467216185837384</v>
      </c>
      <c r="AZ91" s="663">
        <f>(('4. Applicability Ranks'!AJ91*AZ$10)/(AVERAGE($AX$10:$BC$10)*3))*($AZ$7/6)</f>
        <v>0</v>
      </c>
      <c r="BA91" s="663">
        <f>(('4. Applicability Ranks'!AK91*BA$10)/(AVERAGE($AX$10:$BC$10)*3))*($AZ$7/6)</f>
        <v>0</v>
      </c>
      <c r="BB91" s="663">
        <f>(('4. Applicability Ranks'!AL91*BB$10)/(AVERAGE($AX$10:$BC$10)*3))*($AZ$7/6)</f>
        <v>0</v>
      </c>
      <c r="BC91" s="664">
        <f>(('4. Applicability Ranks'!AM91*BC$10)/(AVERAGE($AX$10:$BC$10)*3))*($AZ$7/6)</f>
        <v>0</v>
      </c>
      <c r="BD91" s="661">
        <f>(('4. Applicability Ranks'!AN91*BD$10)/(AVERAGE($BD$10:$BH$10)*3))*($BH$6/5)</f>
        <v>0</v>
      </c>
      <c r="BE91" s="665">
        <f>(('4. Applicability Ranks'!AO91*BE$10)/(AVERAGE($BD$10:$BH$10)*3))*($BH$6/5)</f>
        <v>0</v>
      </c>
      <c r="BF91" s="666">
        <f>(('4. Applicability Ranks'!AP91*BF$10)/(AVERAGE($BD$10:$BH$10)*3))*($BH$6/5)</f>
        <v>0</v>
      </c>
      <c r="BG91" s="662">
        <f>(('4. Applicability Ranks'!AQ91*BG$10)/(AVERAGE($BD$10:$BH$10)*3))*($BH$6/5)</f>
        <v>0</v>
      </c>
      <c r="BH91" s="667">
        <f>(('4. Applicability Ranks'!AR91*BH$10)/(AVERAGE($BD$10:$BH$10)*3))*($BH$6/5)</f>
        <v>0</v>
      </c>
      <c r="BI91" s="661">
        <f>(('4. Applicability Ranks'!AS91*BI$10)/(AVERAGE($BI$10:$BK$10)*3))*($BK$7/3)</f>
        <v>1.998251529911328</v>
      </c>
      <c r="BJ91" s="663">
        <f>(('4. Applicability Ranks'!AT91*BJ$10)/(AVERAGE($BI$10:$BK$10)*3))*($BK$7/3)</f>
        <v>1.998251529911328</v>
      </c>
      <c r="BK91" s="665">
        <f>(('4. Applicability Ranks'!AU91*BK$10)/(AVERAGE($BI$10:$BK$10)*3))*($BK$7/3)</f>
        <v>0.999125764955664</v>
      </c>
      <c r="BL91" s="13"/>
    </row>
    <row r="92" spans="1:64" ht="69.75" customHeight="1">
      <c r="A92" s="411">
        <f>'3. Characterization'!A92</f>
        <v>82</v>
      </c>
      <c r="B92" s="219" t="str">
        <f>'3. Characterization'!B92</f>
        <v>Screening </v>
      </c>
      <c r="C92" s="347" t="str">
        <f>'3. Characterization'!C92</f>
        <v>Passengers
Weapons, explosives</v>
      </c>
      <c r="D92" s="347" t="str">
        <f>'3. Characterization'!D92</f>
        <v>Millimeter Wave (MMW)</v>
      </c>
      <c r="E92" s="347" t="str">
        <f>'3. Characterization'!F92</f>
        <v>Software graphics overlays to protect privacy/ modesty.</v>
      </c>
      <c r="F92" s="143"/>
      <c r="G92" s="286">
        <f t="shared" si="14"/>
        <v>12.324929971988794</v>
      </c>
      <c r="H92" s="287">
        <f t="shared" si="15"/>
        <v>-2.6737967914438507</v>
      </c>
      <c r="I92" s="287">
        <f t="shared" si="16"/>
        <v>4.061624649859944</v>
      </c>
      <c r="J92" s="288">
        <f t="shared" si="17"/>
        <v>7.219251336898397</v>
      </c>
      <c r="K92" s="288">
        <f t="shared" si="19"/>
        <v>10.990383414512301</v>
      </c>
      <c r="L92" s="288">
        <f t="shared" si="20"/>
        <v>5.994754589733981</v>
      </c>
      <c r="M92" s="288">
        <f t="shared" si="21"/>
        <v>0</v>
      </c>
      <c r="N92" s="289">
        <f t="shared" si="22"/>
        <v>4.99562882477832</v>
      </c>
      <c r="O92" s="246">
        <f t="shared" si="18"/>
        <v>31.922392581815586</v>
      </c>
      <c r="Q92" s="466">
        <f>'3. Characterization'!A92</f>
        <v>82</v>
      </c>
      <c r="R92" s="489" t="str">
        <f>'3. Characterization'!B92</f>
        <v>Screening </v>
      </c>
      <c r="S92" s="349" t="str">
        <f>'3. Characterization'!C92</f>
        <v>Passengers
Weapons, explosives</v>
      </c>
      <c r="T92" s="349" t="str">
        <f>'3. Characterization'!D92</f>
        <v>Millimeter Wave (MMW)</v>
      </c>
      <c r="U92" s="478"/>
      <c r="V92" s="660">
        <f>(('4. Applicability Ranks'!F92*V$10)/((AVERAGE($V$10:$Y$10))*3))*($V$7/4)</f>
        <v>5.602240896358543</v>
      </c>
      <c r="W92" s="660">
        <f>(('4. Applicability Ranks'!G92*W$10)/((AVERAGE($V$10:$Y$10))*3))*($V$7/4)</f>
        <v>6.722689075630251</v>
      </c>
      <c r="X92" s="661">
        <f>(('4. Applicability Ranks'!H92*X$10)/((AVERAGE($V$10:$Y$10))*3))*($V$7/4)</f>
        <v>0</v>
      </c>
      <c r="Y92" s="660">
        <f>(('4. Applicability Ranks'!I92*Y$10)/((AVERAGE($V$10:$Y$10))*3))*($V$7/4)</f>
        <v>0</v>
      </c>
      <c r="Z92" s="629"/>
      <c r="AA92" s="662">
        <f>(('4. Applicability Ranks'!K92*AA$10)/(AVERAGE($AA$10:$AD$10)*3))*($AA$7/4)</f>
        <v>0</v>
      </c>
      <c r="AB92" s="662">
        <f>(('4. Applicability Ranks'!L92*AB$10)/(AVERAGE($AA$10:$AD$10)*3))*($AA$7/4)</f>
        <v>1.7825311942959003</v>
      </c>
      <c r="AC92" s="662">
        <f>(('4. Applicability Ranks'!M92*AC$10)/(AVERAGE($AA$10:$AD$10)*3))*($AA$7/4)</f>
        <v>0</v>
      </c>
      <c r="AD92" s="662">
        <f>(('4. Applicability Ranks'!N92*AD$10)/(AVERAGE($AA$10:$AD$10)*3))*($AA$7/4)</f>
        <v>-4.456327985739751</v>
      </c>
      <c r="AE92" s="629"/>
      <c r="AF92" s="660">
        <f>(('4. Applicability Ranks'!P92*AF$10)/(AVERAGE($AF$10:$AJ$10)*3))*($AF$7/5)</f>
        <v>2.100840336134454</v>
      </c>
      <c r="AG92" s="663">
        <f>(('4. Applicability Ranks'!Q92*AG$10)/(AVERAGE($AF$10:$AJ$10)*3))*($AF$7/5)</f>
        <v>0</v>
      </c>
      <c r="AH92" s="663">
        <f>(('4. Applicability Ranks'!R92*AH$10)/(AVERAGE($AF$10:$AJ$10)*3))*($AF$7/5)</f>
        <v>0</v>
      </c>
      <c r="AI92" s="663">
        <f>(('4. Applicability Ranks'!S92*AI$10)/(AVERAGE($AF$10:$AJ$10)*3))*($AF$7/5)</f>
        <v>0.2801120448179272</v>
      </c>
      <c r="AJ92" s="664">
        <f>(('4. Applicability Ranks'!T92*AJ$10)/(AVERAGE($AF$10:$AJ$10)*3))*($AF$7/5)</f>
        <v>1.680672268907563</v>
      </c>
      <c r="AK92" s="629"/>
      <c r="AL92" s="661">
        <f>(('4. Applicability Ranks'!V92*AL$10)/((AVERAGE($AL$10:$AV$10))*3))*($AL$7/11)</f>
        <v>0</v>
      </c>
      <c r="AM92" s="663">
        <f>(('4. Applicability Ranks'!W92*AM$10)/((AVERAGE($AL$10:$AV$10))*3))*($AL$7/11)</f>
        <v>0.8021390374331552</v>
      </c>
      <c r="AN92" s="663">
        <f>(('4. Applicability Ranks'!X92*AN$10)/((AVERAGE($AL$10:$AV$10))*3))*($AL$7/11)</f>
        <v>0</v>
      </c>
      <c r="AO92" s="663">
        <f>(('4. Applicability Ranks'!Y92*AO$10)/((AVERAGE($AL$10:$AV$10))*3))*($AL$7/11)</f>
        <v>0</v>
      </c>
      <c r="AP92" s="663">
        <f>(('4. Applicability Ranks'!Z92*AP$10)/((AVERAGE($AL$10:$AV$10))*3))*($AL$7/11)</f>
        <v>3.2085561497326207</v>
      </c>
      <c r="AQ92" s="663">
        <f>(('4. Applicability Ranks'!AA92*AQ$10)/((AVERAGE($AL$10:$AV$10))*3))*($AL$7/11)</f>
        <v>1.0695187165775402</v>
      </c>
      <c r="AR92" s="663">
        <f>(('4. Applicability Ranks'!AB92*AR$10)/((AVERAGE($AL$10:$AV$10))*3))*($AL$7/11)</f>
        <v>0.5347593582887701</v>
      </c>
      <c r="AS92" s="663">
        <f>(('4. Applicability Ranks'!AC92*AS$10)/((AVERAGE($AL$10:$AV$10))*3))*($AL$7/11)</f>
        <v>0</v>
      </c>
      <c r="AT92" s="663">
        <f>(('4. Applicability Ranks'!AD92*AT$10)/((AVERAGE($AL$10:$AV$10))*3))*($AL$7/11)</f>
        <v>0.8021390374331552</v>
      </c>
      <c r="AU92" s="663">
        <f>(('4. Applicability Ranks'!AE92*AU$10)/((AVERAGE($AL$10:$AV$10))*3))*($AL$7/11)</f>
        <v>0.8021390374331552</v>
      </c>
      <c r="AV92" s="663">
        <f>(('4. Applicability Ranks'!AF92*AV$10)/((AVERAGE($AL$10:$AV$10))*3))*($AL$7/11)</f>
        <v>0</v>
      </c>
      <c r="AW92" s="629"/>
      <c r="AX92" s="660">
        <f>(('4. Applicability Ranks'!AH92*AX$10)/(AVERAGE($AX$10:$BC$10)*3))*($AZ$7/6)</f>
        <v>2.248032971150243</v>
      </c>
      <c r="AY92" s="663">
        <f>(('4. Applicability Ranks'!AI92*AY$10)/(AVERAGE($AX$10:$BC$10)*3))*($AZ$7/6)</f>
        <v>3.7467216185837384</v>
      </c>
      <c r="AZ92" s="663">
        <f>(('4. Applicability Ranks'!AJ92*AZ$10)/(AVERAGE($AX$10:$BC$10)*3))*($AZ$7/6)</f>
        <v>0</v>
      </c>
      <c r="BA92" s="663">
        <f>(('4. Applicability Ranks'!AK92*BA$10)/(AVERAGE($AX$10:$BC$10)*3))*($AZ$7/6)</f>
        <v>0</v>
      </c>
      <c r="BB92" s="663">
        <f>(('4. Applicability Ranks'!AL92*BB$10)/(AVERAGE($AX$10:$BC$10)*3))*($AZ$7/6)</f>
        <v>0</v>
      </c>
      <c r="BC92" s="664">
        <f>(('4. Applicability Ranks'!AM92*BC$10)/(AVERAGE($AX$10:$BC$10)*3))*($AZ$7/6)</f>
        <v>0</v>
      </c>
      <c r="BD92" s="661">
        <f>(('4. Applicability Ranks'!AN92*BD$10)/(AVERAGE($BD$10:$BH$10)*3))*($BH$6/5)</f>
        <v>0</v>
      </c>
      <c r="BE92" s="665">
        <f>(('4. Applicability Ranks'!AO92*BE$10)/(AVERAGE($BD$10:$BH$10)*3))*($BH$6/5)</f>
        <v>0</v>
      </c>
      <c r="BF92" s="666">
        <f>(('4. Applicability Ranks'!AP92*BF$10)/(AVERAGE($BD$10:$BH$10)*3))*($BH$6/5)</f>
        <v>0</v>
      </c>
      <c r="BG92" s="662">
        <f>(('4. Applicability Ranks'!AQ92*BG$10)/(AVERAGE($BD$10:$BH$10)*3))*($BH$6/5)</f>
        <v>0</v>
      </c>
      <c r="BH92" s="667">
        <f>(('4. Applicability Ranks'!AR92*BH$10)/(AVERAGE($BD$10:$BH$10)*3))*($BH$6/5)</f>
        <v>0</v>
      </c>
      <c r="BI92" s="661">
        <f>(('4. Applicability Ranks'!AS92*BI$10)/(AVERAGE($BI$10:$BK$10)*3))*($BK$7/3)</f>
        <v>1.998251529911328</v>
      </c>
      <c r="BJ92" s="663">
        <f>(('4. Applicability Ranks'!AT92*BJ$10)/(AVERAGE($BI$10:$BK$10)*3))*($BK$7/3)</f>
        <v>1.998251529911328</v>
      </c>
      <c r="BK92" s="665">
        <f>(('4. Applicability Ranks'!AU92*BK$10)/(AVERAGE($BI$10:$BK$10)*3))*($BK$7/3)</f>
        <v>0.999125764955664</v>
      </c>
      <c r="BL92" s="13"/>
    </row>
    <row r="93" spans="1:64" ht="69.75" customHeight="1">
      <c r="A93" s="411">
        <f>'3. Characterization'!A93</f>
        <v>83</v>
      </c>
      <c r="B93" s="219" t="str">
        <f>'3. Characterization'!B93</f>
        <v>Screening </v>
      </c>
      <c r="C93" s="347" t="str">
        <f>'3. Characterization'!C93</f>
        <v>Cargo
Weapons, explosives</v>
      </c>
      <c r="D93" s="347" t="str">
        <f>'3. Characterization'!D93</f>
        <v>Transmission x-ray</v>
      </c>
      <c r="E93" s="347" t="str">
        <f>'3. Characterization'!F93</f>
        <v>Unit size and throughpout rate.</v>
      </c>
      <c r="F93" s="143"/>
      <c r="G93" s="286">
        <f t="shared" si="14"/>
        <v>12.324929971988794</v>
      </c>
      <c r="H93" s="287">
        <f t="shared" si="15"/>
        <v>-7.130124777183601</v>
      </c>
      <c r="I93" s="287">
        <f t="shared" si="16"/>
        <v>2.380952380952381</v>
      </c>
      <c r="J93" s="288">
        <f t="shared" si="17"/>
        <v>7.219251336898397</v>
      </c>
      <c r="K93" s="288">
        <f t="shared" si="19"/>
        <v>8.49256900212314</v>
      </c>
      <c r="L93" s="288">
        <f t="shared" si="20"/>
        <v>5.994754589733981</v>
      </c>
      <c r="M93" s="288">
        <f t="shared" si="21"/>
        <v>0</v>
      </c>
      <c r="N93" s="289">
        <f t="shared" si="22"/>
        <v>2.49781441238916</v>
      </c>
      <c r="O93" s="246">
        <f t="shared" si="18"/>
        <v>23.287577914779114</v>
      </c>
      <c r="Q93" s="466">
        <f>'3. Characterization'!A93</f>
        <v>83</v>
      </c>
      <c r="R93" s="489" t="str">
        <f>'3. Characterization'!B93</f>
        <v>Screening </v>
      </c>
      <c r="S93" s="349" t="str">
        <f>'3. Characterization'!C93</f>
        <v>Cargo
Weapons, explosives</v>
      </c>
      <c r="T93" s="349" t="str">
        <f>'3. Characterization'!D93</f>
        <v>Transmission x-ray</v>
      </c>
      <c r="U93" s="478"/>
      <c r="V93" s="660">
        <f>(('4. Applicability Ranks'!F93*V$10)/((AVERAGE($V$10:$Y$10))*3))*($V$7/4)</f>
        <v>5.602240896358543</v>
      </c>
      <c r="W93" s="660">
        <f>(('4. Applicability Ranks'!G93*W$10)/((AVERAGE($V$10:$Y$10))*3))*($V$7/4)</f>
        <v>6.722689075630251</v>
      </c>
      <c r="X93" s="661">
        <f>(('4. Applicability Ranks'!H93*X$10)/((AVERAGE($V$10:$Y$10))*3))*($V$7/4)</f>
        <v>0</v>
      </c>
      <c r="Y93" s="660">
        <f>(('4. Applicability Ranks'!I93*Y$10)/((AVERAGE($V$10:$Y$10))*3))*($V$7/4)</f>
        <v>0</v>
      </c>
      <c r="Z93" s="629"/>
      <c r="AA93" s="662">
        <f>(('4. Applicability Ranks'!K93*AA$10)/(AVERAGE($AA$10:$AD$10)*3))*($AA$7/4)</f>
        <v>0</v>
      </c>
      <c r="AB93" s="662">
        <f>(('4. Applicability Ranks'!L93*AB$10)/(AVERAGE($AA$10:$AD$10)*3))*($AA$7/4)</f>
        <v>1.7825311942959003</v>
      </c>
      <c r="AC93" s="662">
        <f>(('4. Applicability Ranks'!M93*AC$10)/(AVERAGE($AA$10:$AD$10)*3))*($AA$7/4)</f>
        <v>0</v>
      </c>
      <c r="AD93" s="662">
        <f>(('4. Applicability Ranks'!N93*AD$10)/(AVERAGE($AA$10:$AD$10)*3))*($AA$7/4)</f>
        <v>-8.912655971479502</v>
      </c>
      <c r="AE93" s="629"/>
      <c r="AF93" s="660">
        <f>(('4. Applicability Ranks'!P93*AF$10)/(AVERAGE($AF$10:$AJ$10)*3))*($AF$7/5)</f>
        <v>2.100840336134454</v>
      </c>
      <c r="AG93" s="663">
        <f>(('4. Applicability Ranks'!Q93*AG$10)/(AVERAGE($AF$10:$AJ$10)*3))*($AF$7/5)</f>
        <v>0</v>
      </c>
      <c r="AH93" s="663">
        <f>(('4. Applicability Ranks'!R93*AH$10)/(AVERAGE($AF$10:$AJ$10)*3))*($AF$7/5)</f>
        <v>0</v>
      </c>
      <c r="AI93" s="663">
        <f>(('4. Applicability Ranks'!S93*AI$10)/(AVERAGE($AF$10:$AJ$10)*3))*($AF$7/5)</f>
        <v>0.2801120448179272</v>
      </c>
      <c r="AJ93" s="664">
        <f>(('4. Applicability Ranks'!T93*AJ$10)/(AVERAGE($AF$10:$AJ$10)*3))*($AF$7/5)</f>
        <v>0</v>
      </c>
      <c r="AK93" s="629"/>
      <c r="AL93" s="661">
        <f>(('4. Applicability Ranks'!V93*AL$10)/((AVERAGE($AL$10:$AV$10))*3))*($AL$7/11)</f>
        <v>0</v>
      </c>
      <c r="AM93" s="663">
        <f>(('4. Applicability Ranks'!W93*AM$10)/((AVERAGE($AL$10:$AV$10))*3))*($AL$7/11)</f>
        <v>0</v>
      </c>
      <c r="AN93" s="663">
        <f>(('4. Applicability Ranks'!X93*AN$10)/((AVERAGE($AL$10:$AV$10))*3))*($AL$7/11)</f>
        <v>0</v>
      </c>
      <c r="AO93" s="663">
        <f>(('4. Applicability Ranks'!Y93*AO$10)/((AVERAGE($AL$10:$AV$10))*3))*($AL$7/11)</f>
        <v>4.010695187165776</v>
      </c>
      <c r="AP93" s="663">
        <f>(('4. Applicability Ranks'!Z93*AP$10)/((AVERAGE($AL$10:$AV$10))*3))*($AL$7/11)</f>
        <v>3.2085561497326207</v>
      </c>
      <c r="AQ93" s="663">
        <f>(('4. Applicability Ranks'!AA93*AQ$10)/((AVERAGE($AL$10:$AV$10))*3))*($AL$7/11)</f>
        <v>0</v>
      </c>
      <c r="AR93" s="663">
        <f>(('4. Applicability Ranks'!AB93*AR$10)/((AVERAGE($AL$10:$AV$10))*3))*($AL$7/11)</f>
        <v>0</v>
      </c>
      <c r="AS93" s="663">
        <f>(('4. Applicability Ranks'!AC93*AS$10)/((AVERAGE($AL$10:$AV$10))*3))*($AL$7/11)</f>
        <v>0</v>
      </c>
      <c r="AT93" s="663">
        <f>(('4. Applicability Ranks'!AD93*AT$10)/((AVERAGE($AL$10:$AV$10))*3))*($AL$7/11)</f>
        <v>0</v>
      </c>
      <c r="AU93" s="663">
        <f>(('4. Applicability Ranks'!AE93*AU$10)/((AVERAGE($AL$10:$AV$10))*3))*($AL$7/11)</f>
        <v>0</v>
      </c>
      <c r="AV93" s="663">
        <f>(('4. Applicability Ranks'!AF93*AV$10)/((AVERAGE($AL$10:$AV$10))*3))*($AL$7/11)</f>
        <v>0</v>
      </c>
      <c r="AW93" s="629"/>
      <c r="AX93" s="660">
        <f>(('4. Applicability Ranks'!AH93*AX$10)/(AVERAGE($AX$10:$BC$10)*3))*($AZ$7/6)</f>
        <v>2.248032971150243</v>
      </c>
      <c r="AY93" s="663">
        <f>(('4. Applicability Ranks'!AI93*AY$10)/(AVERAGE($AX$10:$BC$10)*3))*($AZ$7/6)</f>
        <v>3.7467216185837384</v>
      </c>
      <c r="AZ93" s="663">
        <f>(('4. Applicability Ranks'!AJ93*AZ$10)/(AVERAGE($AX$10:$BC$10)*3))*($AZ$7/6)</f>
        <v>0</v>
      </c>
      <c r="BA93" s="663">
        <f>(('4. Applicability Ranks'!AK93*BA$10)/(AVERAGE($AX$10:$BC$10)*3))*($AZ$7/6)</f>
        <v>0</v>
      </c>
      <c r="BB93" s="663">
        <f>(('4. Applicability Ranks'!AL93*BB$10)/(AVERAGE($AX$10:$BC$10)*3))*($AZ$7/6)</f>
        <v>0</v>
      </c>
      <c r="BC93" s="664">
        <f>(('4. Applicability Ranks'!AM93*BC$10)/(AVERAGE($AX$10:$BC$10)*3))*($AZ$7/6)</f>
        <v>0</v>
      </c>
      <c r="BD93" s="661">
        <f>(('4. Applicability Ranks'!AN93*BD$10)/(AVERAGE($BD$10:$BH$10)*3))*($BH$6/5)</f>
        <v>0</v>
      </c>
      <c r="BE93" s="665">
        <f>(('4. Applicability Ranks'!AO93*BE$10)/(AVERAGE($BD$10:$BH$10)*3))*($BH$6/5)</f>
        <v>0</v>
      </c>
      <c r="BF93" s="666">
        <f>(('4. Applicability Ranks'!AP93*BF$10)/(AVERAGE($BD$10:$BH$10)*3))*($BH$6/5)</f>
        <v>0</v>
      </c>
      <c r="BG93" s="662">
        <f>(('4. Applicability Ranks'!AQ93*BG$10)/(AVERAGE($BD$10:$BH$10)*3))*($BH$6/5)</f>
        <v>0</v>
      </c>
      <c r="BH93" s="667">
        <f>(('4. Applicability Ranks'!AR93*BH$10)/(AVERAGE($BD$10:$BH$10)*3))*($BH$6/5)</f>
        <v>0</v>
      </c>
      <c r="BI93" s="661">
        <f>(('4. Applicability Ranks'!AS93*BI$10)/(AVERAGE($BI$10:$BK$10)*3))*($BK$7/3)</f>
        <v>0.999125764955664</v>
      </c>
      <c r="BJ93" s="663">
        <f>(('4. Applicability Ranks'!AT93*BJ$10)/(AVERAGE($BI$10:$BK$10)*3))*($BK$7/3)</f>
        <v>0.999125764955664</v>
      </c>
      <c r="BK93" s="665">
        <f>(('4. Applicability Ranks'!AU93*BK$10)/(AVERAGE($BI$10:$BK$10)*3))*($BK$7/3)</f>
        <v>0.499562882477832</v>
      </c>
      <c r="BL93" s="13"/>
    </row>
    <row r="94" spans="1:64" s="1" customFormat="1" ht="69.75" customHeight="1">
      <c r="A94" s="411">
        <f>'3. Characterization'!A94</f>
        <v>84</v>
      </c>
      <c r="B94" s="219" t="str">
        <f>'3. Characterization'!B94</f>
        <v>Screening </v>
      </c>
      <c r="C94" s="347" t="str">
        <f>'3. Characterization'!C94</f>
        <v>Cargo
Weapons, explosives</v>
      </c>
      <c r="D94" s="347" t="str">
        <f>'3. Characterization'!D94</f>
        <v>CAT Scan</v>
      </c>
      <c r="E94" s="347" t="str">
        <f>'3. Characterization'!F94</f>
        <v>Unit size and throughpout rate.</v>
      </c>
      <c r="F94" s="143"/>
      <c r="G94" s="286">
        <f t="shared" si="14"/>
        <v>12.324929971988794</v>
      </c>
      <c r="H94" s="287">
        <f t="shared" si="15"/>
        <v>-7.130124777183601</v>
      </c>
      <c r="I94" s="287">
        <f t="shared" si="16"/>
        <v>2.380952380952381</v>
      </c>
      <c r="J94" s="288">
        <f t="shared" si="17"/>
        <v>7.219251336898397</v>
      </c>
      <c r="K94" s="288">
        <f t="shared" si="19"/>
        <v>8.49256900212314</v>
      </c>
      <c r="L94" s="288">
        <f t="shared" si="20"/>
        <v>5.994754589733981</v>
      </c>
      <c r="M94" s="288">
        <f t="shared" si="21"/>
        <v>0</v>
      </c>
      <c r="N94" s="289">
        <f t="shared" si="22"/>
        <v>2.49781441238916</v>
      </c>
      <c r="O94" s="246">
        <f t="shared" si="18"/>
        <v>23.287577914779114</v>
      </c>
      <c r="Q94" s="466">
        <f>'3. Characterization'!A94</f>
        <v>84</v>
      </c>
      <c r="R94" s="489" t="str">
        <f>'3. Characterization'!B94</f>
        <v>Screening </v>
      </c>
      <c r="S94" s="349" t="str">
        <f>'3. Characterization'!C94</f>
        <v>Cargo
Weapons, explosives</v>
      </c>
      <c r="T94" s="349" t="str">
        <f>'3. Characterization'!D94</f>
        <v>CAT Scan</v>
      </c>
      <c r="U94" s="478"/>
      <c r="V94" s="660">
        <f>(('4. Applicability Ranks'!F94*V$10)/((AVERAGE($V$10:$Y$10))*3))*($V$7/4)</f>
        <v>5.602240896358543</v>
      </c>
      <c r="W94" s="660">
        <f>(('4. Applicability Ranks'!G94*W$10)/((AVERAGE($V$10:$Y$10))*3))*($V$7/4)</f>
        <v>6.722689075630251</v>
      </c>
      <c r="X94" s="661">
        <f>(('4. Applicability Ranks'!H94*X$10)/((AVERAGE($V$10:$Y$10))*3))*($V$7/4)</f>
        <v>0</v>
      </c>
      <c r="Y94" s="660">
        <f>(('4. Applicability Ranks'!I94*Y$10)/((AVERAGE($V$10:$Y$10))*3))*($V$7/4)</f>
        <v>0</v>
      </c>
      <c r="Z94" s="629"/>
      <c r="AA94" s="662">
        <f>(('4. Applicability Ranks'!K94*AA$10)/(AVERAGE($AA$10:$AD$10)*3))*($AA$7/4)</f>
        <v>0</v>
      </c>
      <c r="AB94" s="662">
        <f>(('4. Applicability Ranks'!L94*AB$10)/(AVERAGE($AA$10:$AD$10)*3))*($AA$7/4)</f>
        <v>1.7825311942959003</v>
      </c>
      <c r="AC94" s="662">
        <f>(('4. Applicability Ranks'!M94*AC$10)/(AVERAGE($AA$10:$AD$10)*3))*($AA$7/4)</f>
        <v>0</v>
      </c>
      <c r="AD94" s="662">
        <f>(('4. Applicability Ranks'!N94*AD$10)/(AVERAGE($AA$10:$AD$10)*3))*($AA$7/4)</f>
        <v>-8.912655971479502</v>
      </c>
      <c r="AE94" s="629"/>
      <c r="AF94" s="660">
        <f>(('4. Applicability Ranks'!P94*AF$10)/(AVERAGE($AF$10:$AJ$10)*3))*($AF$7/5)</f>
        <v>2.100840336134454</v>
      </c>
      <c r="AG94" s="663">
        <f>(('4. Applicability Ranks'!Q94*AG$10)/(AVERAGE($AF$10:$AJ$10)*3))*($AF$7/5)</f>
        <v>0</v>
      </c>
      <c r="AH94" s="663">
        <f>(('4. Applicability Ranks'!R94*AH$10)/(AVERAGE($AF$10:$AJ$10)*3))*($AF$7/5)</f>
        <v>0</v>
      </c>
      <c r="AI94" s="663">
        <f>(('4. Applicability Ranks'!S94*AI$10)/(AVERAGE($AF$10:$AJ$10)*3))*($AF$7/5)</f>
        <v>0.2801120448179272</v>
      </c>
      <c r="AJ94" s="664">
        <f>(('4. Applicability Ranks'!T94*AJ$10)/(AVERAGE($AF$10:$AJ$10)*3))*($AF$7/5)</f>
        <v>0</v>
      </c>
      <c r="AK94" s="629"/>
      <c r="AL94" s="661">
        <f>(('4. Applicability Ranks'!V94*AL$10)/((AVERAGE($AL$10:$AV$10))*3))*($AL$7/11)</f>
        <v>0</v>
      </c>
      <c r="AM94" s="663">
        <f>(('4. Applicability Ranks'!W94*AM$10)/((AVERAGE($AL$10:$AV$10))*3))*($AL$7/11)</f>
        <v>0</v>
      </c>
      <c r="AN94" s="663">
        <f>(('4. Applicability Ranks'!X94*AN$10)/((AVERAGE($AL$10:$AV$10))*3))*($AL$7/11)</f>
        <v>0</v>
      </c>
      <c r="AO94" s="663">
        <f>(('4. Applicability Ranks'!Y94*AO$10)/((AVERAGE($AL$10:$AV$10))*3))*($AL$7/11)</f>
        <v>4.010695187165776</v>
      </c>
      <c r="AP94" s="663">
        <f>(('4. Applicability Ranks'!Z94*AP$10)/((AVERAGE($AL$10:$AV$10))*3))*($AL$7/11)</f>
        <v>3.2085561497326207</v>
      </c>
      <c r="AQ94" s="663">
        <f>(('4. Applicability Ranks'!AA94*AQ$10)/((AVERAGE($AL$10:$AV$10))*3))*($AL$7/11)</f>
        <v>0</v>
      </c>
      <c r="AR94" s="663">
        <f>(('4. Applicability Ranks'!AB94*AR$10)/((AVERAGE($AL$10:$AV$10))*3))*($AL$7/11)</f>
        <v>0</v>
      </c>
      <c r="AS94" s="663">
        <f>(('4. Applicability Ranks'!AC94*AS$10)/((AVERAGE($AL$10:$AV$10))*3))*($AL$7/11)</f>
        <v>0</v>
      </c>
      <c r="AT94" s="663">
        <f>(('4. Applicability Ranks'!AD94*AT$10)/((AVERAGE($AL$10:$AV$10))*3))*($AL$7/11)</f>
        <v>0</v>
      </c>
      <c r="AU94" s="663">
        <f>(('4. Applicability Ranks'!AE94*AU$10)/((AVERAGE($AL$10:$AV$10))*3))*($AL$7/11)</f>
        <v>0</v>
      </c>
      <c r="AV94" s="663">
        <f>(('4. Applicability Ranks'!AF94*AV$10)/((AVERAGE($AL$10:$AV$10))*3))*($AL$7/11)</f>
        <v>0</v>
      </c>
      <c r="AW94" s="629"/>
      <c r="AX94" s="660">
        <f>(('4. Applicability Ranks'!AH94*AX$10)/(AVERAGE($AX$10:$BC$10)*3))*($AZ$7/6)</f>
        <v>2.248032971150243</v>
      </c>
      <c r="AY94" s="663">
        <f>(('4. Applicability Ranks'!AI94*AY$10)/(AVERAGE($AX$10:$BC$10)*3))*($AZ$7/6)</f>
        <v>3.7467216185837384</v>
      </c>
      <c r="AZ94" s="663">
        <f>(('4. Applicability Ranks'!AJ94*AZ$10)/(AVERAGE($AX$10:$BC$10)*3))*($AZ$7/6)</f>
        <v>0</v>
      </c>
      <c r="BA94" s="663">
        <f>(('4. Applicability Ranks'!AK94*BA$10)/(AVERAGE($AX$10:$BC$10)*3))*($AZ$7/6)</f>
        <v>0</v>
      </c>
      <c r="BB94" s="663">
        <f>(('4. Applicability Ranks'!AL94*BB$10)/(AVERAGE($AX$10:$BC$10)*3))*($AZ$7/6)</f>
        <v>0</v>
      </c>
      <c r="BC94" s="664">
        <f>(('4. Applicability Ranks'!AM94*BC$10)/(AVERAGE($AX$10:$BC$10)*3))*($AZ$7/6)</f>
        <v>0</v>
      </c>
      <c r="BD94" s="661">
        <f>(('4. Applicability Ranks'!AN94*BD$10)/(AVERAGE($BD$10:$BH$10)*3))*($BH$6/5)</f>
        <v>0</v>
      </c>
      <c r="BE94" s="665">
        <f>(('4. Applicability Ranks'!AO94*BE$10)/(AVERAGE($BD$10:$BH$10)*3))*($BH$6/5)</f>
        <v>0</v>
      </c>
      <c r="BF94" s="666">
        <f>(('4. Applicability Ranks'!AP94*BF$10)/(AVERAGE($BD$10:$BH$10)*3))*($BH$6/5)</f>
        <v>0</v>
      </c>
      <c r="BG94" s="662">
        <f>(('4. Applicability Ranks'!AQ94*BG$10)/(AVERAGE($BD$10:$BH$10)*3))*($BH$6/5)</f>
        <v>0</v>
      </c>
      <c r="BH94" s="667">
        <f>(('4. Applicability Ranks'!AR94*BH$10)/(AVERAGE($BD$10:$BH$10)*3))*($BH$6/5)</f>
        <v>0</v>
      </c>
      <c r="BI94" s="661">
        <f>(('4. Applicability Ranks'!AS94*BI$10)/(AVERAGE($BI$10:$BK$10)*3))*($BK$7/3)</f>
        <v>0.999125764955664</v>
      </c>
      <c r="BJ94" s="663">
        <f>(('4. Applicability Ranks'!AT94*BJ$10)/(AVERAGE($BI$10:$BK$10)*3))*($BK$7/3)</f>
        <v>0.999125764955664</v>
      </c>
      <c r="BK94" s="665">
        <f>(('4. Applicability Ranks'!AU94*BK$10)/(AVERAGE($BI$10:$BK$10)*3))*($BK$7/3)</f>
        <v>0.499562882477832</v>
      </c>
      <c r="BL94" s="13"/>
    </row>
    <row r="95" spans="1:64" s="1" customFormat="1" ht="69.75" customHeight="1">
      <c r="A95" s="411">
        <f>'3. Characterization'!A95</f>
        <v>85</v>
      </c>
      <c r="B95" s="219" t="str">
        <f>'3. Characterization'!B95</f>
        <v>Screening </v>
      </c>
      <c r="C95" s="347" t="str">
        <f>'3. Characterization'!C95</f>
        <v>Cargo
Weapons</v>
      </c>
      <c r="D95" s="347" t="str">
        <f>'3. Characterization'!D95</f>
        <v>Metal detectors</v>
      </c>
      <c r="E95" s="347" t="str">
        <f>'3. Characterization'!F95</f>
        <v>Hand-held wands (requires 2 minutes per scan for trained security personel), or portal systems .</v>
      </c>
      <c r="F95" s="143"/>
      <c r="G95" s="286">
        <f t="shared" si="14"/>
        <v>12.324929971988794</v>
      </c>
      <c r="H95" s="287">
        <f t="shared" si="15"/>
        <v>-7.130124777183601</v>
      </c>
      <c r="I95" s="287">
        <f t="shared" si="16"/>
        <v>2.380952380952381</v>
      </c>
      <c r="J95" s="288">
        <f t="shared" si="17"/>
        <v>6.417112299465241</v>
      </c>
      <c r="K95" s="288">
        <f t="shared" si="19"/>
        <v>5.994754589733981</v>
      </c>
      <c r="L95" s="288">
        <f t="shared" si="20"/>
        <v>5.994754589733981</v>
      </c>
      <c r="M95" s="288">
        <f t="shared" si="21"/>
        <v>0</v>
      </c>
      <c r="N95" s="289">
        <f t="shared" si="22"/>
        <v>0</v>
      </c>
      <c r="O95" s="246">
        <f t="shared" si="18"/>
        <v>19.987624464956795</v>
      </c>
      <c r="Q95" s="466">
        <f>'3. Characterization'!A95</f>
        <v>85</v>
      </c>
      <c r="R95" s="489" t="str">
        <f>'3. Characterization'!B95</f>
        <v>Screening </v>
      </c>
      <c r="S95" s="349" t="str">
        <f>'3. Characterization'!C95</f>
        <v>Cargo
Weapons</v>
      </c>
      <c r="T95" s="349" t="str">
        <f>'3. Characterization'!D95</f>
        <v>Metal detectors</v>
      </c>
      <c r="U95" s="478"/>
      <c r="V95" s="660">
        <f>(('4. Applicability Ranks'!F95*V$10)/((AVERAGE($V$10:$Y$10))*3))*($V$7/4)</f>
        <v>5.602240896358543</v>
      </c>
      <c r="W95" s="660">
        <f>(('4. Applicability Ranks'!G95*W$10)/((AVERAGE($V$10:$Y$10))*3))*($V$7/4)</f>
        <v>6.722689075630251</v>
      </c>
      <c r="X95" s="661">
        <f>(('4. Applicability Ranks'!H95*X$10)/((AVERAGE($V$10:$Y$10))*3))*($V$7/4)</f>
        <v>0</v>
      </c>
      <c r="Y95" s="660">
        <f>(('4. Applicability Ranks'!I95*Y$10)/((AVERAGE($V$10:$Y$10))*3))*($V$7/4)</f>
        <v>0</v>
      </c>
      <c r="Z95" s="629"/>
      <c r="AA95" s="662">
        <f>(('4. Applicability Ranks'!K95*AA$10)/(AVERAGE($AA$10:$AD$10)*3))*($AA$7/4)</f>
        <v>0</v>
      </c>
      <c r="AB95" s="662">
        <f>(('4. Applicability Ranks'!L95*AB$10)/(AVERAGE($AA$10:$AD$10)*3))*($AA$7/4)</f>
        <v>1.7825311942959003</v>
      </c>
      <c r="AC95" s="662">
        <f>(('4. Applicability Ranks'!M95*AC$10)/(AVERAGE($AA$10:$AD$10)*3))*($AA$7/4)</f>
        <v>0</v>
      </c>
      <c r="AD95" s="662">
        <f>(('4. Applicability Ranks'!N95*AD$10)/(AVERAGE($AA$10:$AD$10)*3))*($AA$7/4)</f>
        <v>-8.912655971479502</v>
      </c>
      <c r="AE95" s="629"/>
      <c r="AF95" s="660">
        <f>(('4. Applicability Ranks'!P95*AF$10)/(AVERAGE($AF$10:$AJ$10)*3))*($AF$7/5)</f>
        <v>2.100840336134454</v>
      </c>
      <c r="AG95" s="663">
        <f>(('4. Applicability Ranks'!Q95*AG$10)/(AVERAGE($AF$10:$AJ$10)*3))*($AF$7/5)</f>
        <v>0</v>
      </c>
      <c r="AH95" s="663">
        <f>(('4. Applicability Ranks'!R95*AH$10)/(AVERAGE($AF$10:$AJ$10)*3))*($AF$7/5)</f>
        <v>0</v>
      </c>
      <c r="AI95" s="663">
        <f>(('4. Applicability Ranks'!S95*AI$10)/(AVERAGE($AF$10:$AJ$10)*3))*($AF$7/5)</f>
        <v>0.2801120448179272</v>
      </c>
      <c r="AJ95" s="664">
        <f>(('4. Applicability Ranks'!T95*AJ$10)/(AVERAGE($AF$10:$AJ$10)*3))*($AF$7/5)</f>
        <v>0</v>
      </c>
      <c r="AK95" s="629"/>
      <c r="AL95" s="661">
        <f>(('4. Applicability Ranks'!V95*AL$10)/((AVERAGE($AL$10:$AV$10))*3))*($AL$7/11)</f>
        <v>0</v>
      </c>
      <c r="AM95" s="663">
        <f>(('4. Applicability Ranks'!W95*AM$10)/((AVERAGE($AL$10:$AV$10))*3))*($AL$7/11)</f>
        <v>0</v>
      </c>
      <c r="AN95" s="663">
        <f>(('4. Applicability Ranks'!X95*AN$10)/((AVERAGE($AL$10:$AV$10))*3))*($AL$7/11)</f>
        <v>0</v>
      </c>
      <c r="AO95" s="663">
        <f>(('4. Applicability Ranks'!Y95*AO$10)/((AVERAGE($AL$10:$AV$10))*3))*($AL$7/11)</f>
        <v>1.3368983957219254</v>
      </c>
      <c r="AP95" s="663">
        <f>(('4. Applicability Ranks'!Z95*AP$10)/((AVERAGE($AL$10:$AV$10))*3))*($AL$7/11)</f>
        <v>3.2085561497326207</v>
      </c>
      <c r="AQ95" s="663">
        <f>(('4. Applicability Ranks'!AA95*AQ$10)/((AVERAGE($AL$10:$AV$10))*3))*($AL$7/11)</f>
        <v>0.5347593582887701</v>
      </c>
      <c r="AR95" s="663">
        <f>(('4. Applicability Ranks'!AB95*AR$10)/((AVERAGE($AL$10:$AV$10))*3))*($AL$7/11)</f>
        <v>0.26737967914438504</v>
      </c>
      <c r="AS95" s="663">
        <f>(('4. Applicability Ranks'!AC95*AS$10)/((AVERAGE($AL$10:$AV$10))*3))*($AL$7/11)</f>
        <v>0</v>
      </c>
      <c r="AT95" s="663">
        <f>(('4. Applicability Ranks'!AD95*AT$10)/((AVERAGE($AL$10:$AV$10))*3))*($AL$7/11)</f>
        <v>0.26737967914438504</v>
      </c>
      <c r="AU95" s="663">
        <f>(('4. Applicability Ranks'!AE95*AU$10)/((AVERAGE($AL$10:$AV$10))*3))*($AL$7/11)</f>
        <v>0.8021390374331552</v>
      </c>
      <c r="AV95" s="663">
        <f>(('4. Applicability Ranks'!AF95*AV$10)/((AVERAGE($AL$10:$AV$10))*3))*($AL$7/11)</f>
        <v>0</v>
      </c>
      <c r="AW95" s="629"/>
      <c r="AX95" s="660">
        <f>(('4. Applicability Ranks'!AH95*AX$10)/(AVERAGE($AX$10:$BC$10)*3))*($AZ$7/6)</f>
        <v>2.248032971150243</v>
      </c>
      <c r="AY95" s="663">
        <f>(('4. Applicability Ranks'!AI95*AY$10)/(AVERAGE($AX$10:$BC$10)*3))*($AZ$7/6)</f>
        <v>3.7467216185837384</v>
      </c>
      <c r="AZ95" s="663">
        <f>(('4. Applicability Ranks'!AJ95*AZ$10)/(AVERAGE($AX$10:$BC$10)*3))*($AZ$7/6)</f>
        <v>0</v>
      </c>
      <c r="BA95" s="663">
        <f>(('4. Applicability Ranks'!AK95*BA$10)/(AVERAGE($AX$10:$BC$10)*3))*($AZ$7/6)</f>
        <v>0</v>
      </c>
      <c r="BB95" s="663">
        <f>(('4. Applicability Ranks'!AL95*BB$10)/(AVERAGE($AX$10:$BC$10)*3))*($AZ$7/6)</f>
        <v>0</v>
      </c>
      <c r="BC95" s="664">
        <f>(('4. Applicability Ranks'!AM95*BC$10)/(AVERAGE($AX$10:$BC$10)*3))*($AZ$7/6)</f>
        <v>0</v>
      </c>
      <c r="BD95" s="661">
        <f>(('4. Applicability Ranks'!AN95*BD$10)/(AVERAGE($BD$10:$BH$10)*3))*($BH$6/5)</f>
        <v>0</v>
      </c>
      <c r="BE95" s="665">
        <f>(('4. Applicability Ranks'!AO95*BE$10)/(AVERAGE($BD$10:$BH$10)*3))*($BH$6/5)</f>
        <v>0</v>
      </c>
      <c r="BF95" s="666">
        <f>(('4. Applicability Ranks'!AP95*BF$10)/(AVERAGE($BD$10:$BH$10)*3))*($BH$6/5)</f>
        <v>0</v>
      </c>
      <c r="BG95" s="662">
        <f>(('4. Applicability Ranks'!AQ95*BG$10)/(AVERAGE($BD$10:$BH$10)*3))*($BH$6/5)</f>
        <v>0</v>
      </c>
      <c r="BH95" s="667">
        <f>(('4. Applicability Ranks'!AR95*BH$10)/(AVERAGE($BD$10:$BH$10)*3))*($BH$6/5)</f>
        <v>0</v>
      </c>
      <c r="BI95" s="661">
        <f>(('4. Applicability Ranks'!AS95*BI$10)/(AVERAGE($BI$10:$BK$10)*3))*($BK$7/3)</f>
        <v>0</v>
      </c>
      <c r="BJ95" s="663">
        <f>(('4. Applicability Ranks'!AT95*BJ$10)/(AVERAGE($BI$10:$BK$10)*3))*($BK$7/3)</f>
        <v>0</v>
      </c>
      <c r="BK95" s="665">
        <f>(('4. Applicability Ranks'!AU95*BK$10)/(AVERAGE($BI$10:$BK$10)*3))*($BK$7/3)</f>
        <v>0</v>
      </c>
      <c r="BL95" s="13"/>
    </row>
    <row r="96" spans="1:64" s="1" customFormat="1" ht="69.75" customHeight="1">
      <c r="A96" s="411">
        <f>'3. Characterization'!A96</f>
        <v>86</v>
      </c>
      <c r="B96" s="219" t="str">
        <f>'3. Characterization'!B96</f>
        <v>Screening </v>
      </c>
      <c r="C96" s="347" t="str">
        <f>'3. Characterization'!C96</f>
        <v>Cargo
Weapons, explosives</v>
      </c>
      <c r="D96" s="347" t="str">
        <f>'3. Characterization'!D96</f>
        <v>Gamma rays </v>
      </c>
      <c r="E96" s="347" t="str">
        <f>'3. Characterization'!F96</f>
        <v>Portals for scans of vehicles, or mobile units transported on vans.  </v>
      </c>
      <c r="F96" s="143"/>
      <c r="G96" s="286">
        <f t="shared" si="14"/>
        <v>12.324929971988794</v>
      </c>
      <c r="H96" s="287">
        <f t="shared" si="15"/>
        <v>-7.130124777183601</v>
      </c>
      <c r="I96" s="287">
        <f t="shared" si="16"/>
        <v>2.380952380952381</v>
      </c>
      <c r="J96" s="288">
        <f t="shared" si="17"/>
        <v>8.556149732620323</v>
      </c>
      <c r="K96" s="288">
        <f t="shared" si="19"/>
        <v>8.49256900212314</v>
      </c>
      <c r="L96" s="288">
        <f t="shared" si="20"/>
        <v>5.994754589733981</v>
      </c>
      <c r="M96" s="288">
        <f t="shared" si="21"/>
        <v>0</v>
      </c>
      <c r="N96" s="289">
        <f t="shared" si="22"/>
        <v>2.49781441238916</v>
      </c>
      <c r="O96" s="246">
        <f t="shared" si="18"/>
        <v>24.624476310501038</v>
      </c>
      <c r="Q96" s="466">
        <f>'3. Characterization'!A96</f>
        <v>86</v>
      </c>
      <c r="R96" s="489" t="str">
        <f>'3. Characterization'!B96</f>
        <v>Screening </v>
      </c>
      <c r="S96" s="349" t="str">
        <f>'3. Characterization'!C96</f>
        <v>Cargo
Weapons, explosives</v>
      </c>
      <c r="T96" s="349" t="str">
        <f>'3. Characterization'!D96</f>
        <v>Gamma rays </v>
      </c>
      <c r="U96" s="478"/>
      <c r="V96" s="660">
        <f>(('4. Applicability Ranks'!F96*V$10)/((AVERAGE($V$10:$Y$10))*3))*($V$7/4)</f>
        <v>5.602240896358543</v>
      </c>
      <c r="W96" s="660">
        <f>(('4. Applicability Ranks'!G96*W$10)/((AVERAGE($V$10:$Y$10))*3))*($V$7/4)</f>
        <v>6.722689075630251</v>
      </c>
      <c r="X96" s="661">
        <f>(('4. Applicability Ranks'!H96*X$10)/((AVERAGE($V$10:$Y$10))*3))*($V$7/4)</f>
        <v>0</v>
      </c>
      <c r="Y96" s="660">
        <f>(('4. Applicability Ranks'!I96*Y$10)/((AVERAGE($V$10:$Y$10))*3))*($V$7/4)</f>
        <v>0</v>
      </c>
      <c r="Z96" s="629"/>
      <c r="AA96" s="662">
        <f>(('4. Applicability Ranks'!K96*AA$10)/(AVERAGE($AA$10:$AD$10)*3))*($AA$7/4)</f>
        <v>0</v>
      </c>
      <c r="AB96" s="662">
        <f>(('4. Applicability Ranks'!L96*AB$10)/(AVERAGE($AA$10:$AD$10)*3))*($AA$7/4)</f>
        <v>1.7825311942959003</v>
      </c>
      <c r="AC96" s="662">
        <f>(('4. Applicability Ranks'!M96*AC$10)/(AVERAGE($AA$10:$AD$10)*3))*($AA$7/4)</f>
        <v>0</v>
      </c>
      <c r="AD96" s="662">
        <f>(('4. Applicability Ranks'!N96*AD$10)/(AVERAGE($AA$10:$AD$10)*3))*($AA$7/4)</f>
        <v>-8.912655971479502</v>
      </c>
      <c r="AE96" s="629"/>
      <c r="AF96" s="660">
        <f>(('4. Applicability Ranks'!P96*AF$10)/(AVERAGE($AF$10:$AJ$10)*3))*($AF$7/5)</f>
        <v>2.100840336134454</v>
      </c>
      <c r="AG96" s="663">
        <f>(('4. Applicability Ranks'!Q96*AG$10)/(AVERAGE($AF$10:$AJ$10)*3))*($AF$7/5)</f>
        <v>0</v>
      </c>
      <c r="AH96" s="663">
        <f>(('4. Applicability Ranks'!R96*AH$10)/(AVERAGE($AF$10:$AJ$10)*3))*($AF$7/5)</f>
        <v>0</v>
      </c>
      <c r="AI96" s="663">
        <f>(('4. Applicability Ranks'!S96*AI$10)/(AVERAGE($AF$10:$AJ$10)*3))*($AF$7/5)</f>
        <v>0.2801120448179272</v>
      </c>
      <c r="AJ96" s="664">
        <f>(('4. Applicability Ranks'!T96*AJ$10)/(AVERAGE($AF$10:$AJ$10)*3))*($AF$7/5)</f>
        <v>0</v>
      </c>
      <c r="AK96" s="629"/>
      <c r="AL96" s="661">
        <f>(('4. Applicability Ranks'!V96*AL$10)/((AVERAGE($AL$10:$AV$10))*3))*($AL$7/11)</f>
        <v>0</v>
      </c>
      <c r="AM96" s="663">
        <f>(('4. Applicability Ranks'!W96*AM$10)/((AVERAGE($AL$10:$AV$10))*3))*($AL$7/11)</f>
        <v>0.8021390374331552</v>
      </c>
      <c r="AN96" s="663">
        <f>(('4. Applicability Ranks'!X96*AN$10)/((AVERAGE($AL$10:$AV$10))*3))*($AL$7/11)</f>
        <v>0</v>
      </c>
      <c r="AO96" s="663">
        <f>(('4. Applicability Ranks'!Y96*AO$10)/((AVERAGE($AL$10:$AV$10))*3))*($AL$7/11)</f>
        <v>4.010695187165776</v>
      </c>
      <c r="AP96" s="663">
        <f>(('4. Applicability Ranks'!Z96*AP$10)/((AVERAGE($AL$10:$AV$10))*3))*($AL$7/11)</f>
        <v>3.2085561497326207</v>
      </c>
      <c r="AQ96" s="663">
        <f>(('4. Applicability Ranks'!AA96*AQ$10)/((AVERAGE($AL$10:$AV$10))*3))*($AL$7/11)</f>
        <v>0.5347593582887701</v>
      </c>
      <c r="AR96" s="663">
        <f>(('4. Applicability Ranks'!AB96*AR$10)/((AVERAGE($AL$10:$AV$10))*3))*($AL$7/11)</f>
        <v>0</v>
      </c>
      <c r="AS96" s="663">
        <f>(('4. Applicability Ranks'!AC96*AS$10)/((AVERAGE($AL$10:$AV$10))*3))*($AL$7/11)</f>
        <v>0</v>
      </c>
      <c r="AT96" s="663">
        <f>(('4. Applicability Ranks'!AD96*AT$10)/((AVERAGE($AL$10:$AV$10))*3))*($AL$7/11)</f>
        <v>0</v>
      </c>
      <c r="AU96" s="663">
        <f>(('4. Applicability Ranks'!AE96*AU$10)/((AVERAGE($AL$10:$AV$10))*3))*($AL$7/11)</f>
        <v>0</v>
      </c>
      <c r="AV96" s="663">
        <f>(('4. Applicability Ranks'!AF96*AV$10)/((AVERAGE($AL$10:$AV$10))*3))*($AL$7/11)</f>
        <v>0</v>
      </c>
      <c r="AW96" s="629"/>
      <c r="AX96" s="660">
        <f>(('4. Applicability Ranks'!AH96*AX$10)/(AVERAGE($AX$10:$BC$10)*3))*($AZ$7/6)</f>
        <v>2.248032971150243</v>
      </c>
      <c r="AY96" s="663">
        <f>(('4. Applicability Ranks'!AI96*AY$10)/(AVERAGE($AX$10:$BC$10)*3))*($AZ$7/6)</f>
        <v>3.7467216185837384</v>
      </c>
      <c r="AZ96" s="663">
        <f>(('4. Applicability Ranks'!AJ96*AZ$10)/(AVERAGE($AX$10:$BC$10)*3))*($AZ$7/6)</f>
        <v>0</v>
      </c>
      <c r="BA96" s="663">
        <f>(('4. Applicability Ranks'!AK96*BA$10)/(AVERAGE($AX$10:$BC$10)*3))*($AZ$7/6)</f>
        <v>0</v>
      </c>
      <c r="BB96" s="663">
        <f>(('4. Applicability Ranks'!AL96*BB$10)/(AVERAGE($AX$10:$BC$10)*3))*($AZ$7/6)</f>
        <v>0</v>
      </c>
      <c r="BC96" s="664">
        <f>(('4. Applicability Ranks'!AM96*BC$10)/(AVERAGE($AX$10:$BC$10)*3))*($AZ$7/6)</f>
        <v>0</v>
      </c>
      <c r="BD96" s="661">
        <f>(('4. Applicability Ranks'!AN96*BD$10)/(AVERAGE($BD$10:$BH$10)*3))*($BH$6/5)</f>
        <v>0</v>
      </c>
      <c r="BE96" s="665">
        <f>(('4. Applicability Ranks'!AO96*BE$10)/(AVERAGE($BD$10:$BH$10)*3))*($BH$6/5)</f>
        <v>0</v>
      </c>
      <c r="BF96" s="666">
        <f>(('4. Applicability Ranks'!AP96*BF$10)/(AVERAGE($BD$10:$BH$10)*3))*($BH$6/5)</f>
        <v>0</v>
      </c>
      <c r="BG96" s="662">
        <f>(('4. Applicability Ranks'!AQ96*BG$10)/(AVERAGE($BD$10:$BH$10)*3))*($BH$6/5)</f>
        <v>0</v>
      </c>
      <c r="BH96" s="667">
        <f>(('4. Applicability Ranks'!AR96*BH$10)/(AVERAGE($BD$10:$BH$10)*3))*($BH$6/5)</f>
        <v>0</v>
      </c>
      <c r="BI96" s="661">
        <f>(('4. Applicability Ranks'!AS96*BI$10)/(AVERAGE($BI$10:$BK$10)*3))*($BK$7/3)</f>
        <v>0.999125764955664</v>
      </c>
      <c r="BJ96" s="663">
        <f>(('4. Applicability Ranks'!AT96*BJ$10)/(AVERAGE($BI$10:$BK$10)*3))*($BK$7/3)</f>
        <v>0.999125764955664</v>
      </c>
      <c r="BK96" s="665">
        <f>(('4. Applicability Ranks'!AU96*BK$10)/(AVERAGE($BI$10:$BK$10)*3))*($BK$7/3)</f>
        <v>0.499562882477832</v>
      </c>
      <c r="BL96" s="13"/>
    </row>
    <row r="97" spans="1:64" s="1" customFormat="1" ht="69.75" customHeight="1">
      <c r="A97" s="411">
        <f>'3. Characterization'!A97</f>
        <v>87</v>
      </c>
      <c r="B97" s="219" t="str">
        <f>'3. Characterization'!B97</f>
        <v>Screening </v>
      </c>
      <c r="C97" s="347" t="str">
        <f>'3. Characterization'!C97</f>
        <v>Trace Detection
Explosives</v>
      </c>
      <c r="D97" s="347" t="str">
        <f>'3. Characterization'!D97</f>
        <v>K-9 Units</v>
      </c>
      <c r="E97" s="347" t="str">
        <f>'3. Characterization'!F97</f>
        <v>Canines trained for explosives detection, and / or drug detection.  Training for detection of biological and CWA may be possible, but is not standard.</v>
      </c>
      <c r="F97" s="143"/>
      <c r="G97" s="286">
        <f t="shared" si="14"/>
        <v>12.324929971988794</v>
      </c>
      <c r="H97" s="287">
        <f t="shared" si="15"/>
        <v>-2.6737967914438507</v>
      </c>
      <c r="I97" s="287">
        <f t="shared" si="16"/>
        <v>3.5014005602240896</v>
      </c>
      <c r="J97" s="288">
        <f t="shared" si="17"/>
        <v>10.160427807486634</v>
      </c>
      <c r="K97" s="288">
        <f t="shared" si="19"/>
        <v>7.993006119645309</v>
      </c>
      <c r="L97" s="288">
        <f t="shared" si="20"/>
        <v>5.994754589733981</v>
      </c>
      <c r="M97" s="288">
        <f t="shared" si="21"/>
        <v>0</v>
      </c>
      <c r="N97" s="289">
        <f t="shared" si="22"/>
        <v>1.998251529911328</v>
      </c>
      <c r="O97" s="246">
        <f t="shared" si="18"/>
        <v>31.305967667900976</v>
      </c>
      <c r="Q97" s="466">
        <f>'3. Characterization'!A97</f>
        <v>87</v>
      </c>
      <c r="R97" s="489" t="str">
        <f>'3. Characterization'!B97</f>
        <v>Screening </v>
      </c>
      <c r="S97" s="349" t="str">
        <f>'3. Characterization'!C97</f>
        <v>Trace Detection
Explosives</v>
      </c>
      <c r="T97" s="349" t="str">
        <f>'3. Characterization'!D97</f>
        <v>K-9 Units</v>
      </c>
      <c r="U97" s="478"/>
      <c r="V97" s="660">
        <f>(('4. Applicability Ranks'!F97*V$10)/((AVERAGE($V$10:$Y$10))*3))*($V$7/4)</f>
        <v>5.602240896358543</v>
      </c>
      <c r="W97" s="660">
        <f>(('4. Applicability Ranks'!G97*W$10)/((AVERAGE($V$10:$Y$10))*3))*($V$7/4)</f>
        <v>6.722689075630251</v>
      </c>
      <c r="X97" s="661">
        <f>(('4. Applicability Ranks'!H97*X$10)/((AVERAGE($V$10:$Y$10))*3))*($V$7/4)</f>
        <v>0</v>
      </c>
      <c r="Y97" s="660">
        <f>(('4. Applicability Ranks'!I97*Y$10)/((AVERAGE($V$10:$Y$10))*3))*($V$7/4)</f>
        <v>0</v>
      </c>
      <c r="Z97" s="629"/>
      <c r="AA97" s="662">
        <f>(('4. Applicability Ranks'!K97*AA$10)/(AVERAGE($AA$10:$AD$10)*3))*($AA$7/4)</f>
        <v>0</v>
      </c>
      <c r="AB97" s="662">
        <f>(('4. Applicability Ranks'!L97*AB$10)/(AVERAGE($AA$10:$AD$10)*3))*($AA$7/4)</f>
        <v>1.7825311942959003</v>
      </c>
      <c r="AC97" s="662">
        <f>(('4. Applicability Ranks'!M97*AC$10)/(AVERAGE($AA$10:$AD$10)*3))*($AA$7/4)</f>
        <v>0</v>
      </c>
      <c r="AD97" s="662">
        <f>(('4. Applicability Ranks'!N97*AD$10)/(AVERAGE($AA$10:$AD$10)*3))*($AA$7/4)</f>
        <v>-4.456327985739751</v>
      </c>
      <c r="AE97" s="629"/>
      <c r="AF97" s="660">
        <f>(('4. Applicability Ranks'!P97*AF$10)/(AVERAGE($AF$10:$AJ$10)*3))*($AF$7/5)</f>
        <v>2.100840336134454</v>
      </c>
      <c r="AG97" s="663">
        <f>(('4. Applicability Ranks'!Q97*AG$10)/(AVERAGE($AF$10:$AJ$10)*3))*($AF$7/5)</f>
        <v>0</v>
      </c>
      <c r="AH97" s="663">
        <f>(('4. Applicability Ranks'!R97*AH$10)/(AVERAGE($AF$10:$AJ$10)*3))*($AF$7/5)</f>
        <v>0</v>
      </c>
      <c r="AI97" s="663">
        <f>(('4. Applicability Ranks'!S97*AI$10)/(AVERAGE($AF$10:$AJ$10)*3))*($AF$7/5)</f>
        <v>0.2801120448179272</v>
      </c>
      <c r="AJ97" s="664">
        <f>(('4. Applicability Ranks'!T97*AJ$10)/(AVERAGE($AF$10:$AJ$10)*3))*($AF$7/5)</f>
        <v>1.1204481792717087</v>
      </c>
      <c r="AK97" s="629"/>
      <c r="AL97" s="661">
        <f>(('4. Applicability Ranks'!V97*AL$10)/((AVERAGE($AL$10:$AV$10))*3))*($AL$7/11)</f>
        <v>0</v>
      </c>
      <c r="AM97" s="663">
        <f>(('4. Applicability Ranks'!W97*AM$10)/((AVERAGE($AL$10:$AV$10))*3))*($AL$7/11)</f>
        <v>0.26737967914438504</v>
      </c>
      <c r="AN97" s="663">
        <f>(('4. Applicability Ranks'!X97*AN$10)/((AVERAGE($AL$10:$AV$10))*3))*($AL$7/11)</f>
        <v>0</v>
      </c>
      <c r="AO97" s="663">
        <f>(('4. Applicability Ranks'!Y97*AO$10)/((AVERAGE($AL$10:$AV$10))*3))*($AL$7/11)</f>
        <v>4.010695187165776</v>
      </c>
      <c r="AP97" s="663">
        <f>(('4. Applicability Ranks'!Z97*AP$10)/((AVERAGE($AL$10:$AV$10))*3))*($AL$7/11)</f>
        <v>3.2085561497326207</v>
      </c>
      <c r="AQ97" s="663">
        <f>(('4. Applicability Ranks'!AA97*AQ$10)/((AVERAGE($AL$10:$AV$10))*3))*($AL$7/11)</f>
        <v>1.0695187165775402</v>
      </c>
      <c r="AR97" s="663">
        <f>(('4. Applicability Ranks'!AB97*AR$10)/((AVERAGE($AL$10:$AV$10))*3))*($AL$7/11)</f>
        <v>0.5347593582887701</v>
      </c>
      <c r="AS97" s="663">
        <f>(('4. Applicability Ranks'!AC97*AS$10)/((AVERAGE($AL$10:$AV$10))*3))*($AL$7/11)</f>
        <v>0</v>
      </c>
      <c r="AT97" s="663">
        <f>(('4. Applicability Ranks'!AD97*AT$10)/((AVERAGE($AL$10:$AV$10))*3))*($AL$7/11)</f>
        <v>0.26737967914438504</v>
      </c>
      <c r="AU97" s="663">
        <f>(('4. Applicability Ranks'!AE97*AU$10)/((AVERAGE($AL$10:$AV$10))*3))*($AL$7/11)</f>
        <v>0.8021390374331552</v>
      </c>
      <c r="AV97" s="663">
        <f>(('4. Applicability Ranks'!AF97*AV$10)/((AVERAGE($AL$10:$AV$10))*3))*($AL$7/11)</f>
        <v>0</v>
      </c>
      <c r="AW97" s="629"/>
      <c r="AX97" s="660">
        <f>(('4. Applicability Ranks'!AH97*AX$10)/(AVERAGE($AX$10:$BC$10)*3))*($AZ$7/6)</f>
        <v>2.248032971150243</v>
      </c>
      <c r="AY97" s="663">
        <f>(('4. Applicability Ranks'!AI97*AY$10)/(AVERAGE($AX$10:$BC$10)*3))*($AZ$7/6)</f>
        <v>3.7467216185837384</v>
      </c>
      <c r="AZ97" s="663">
        <f>(('4. Applicability Ranks'!AJ97*AZ$10)/(AVERAGE($AX$10:$BC$10)*3))*($AZ$7/6)</f>
        <v>0</v>
      </c>
      <c r="BA97" s="663">
        <f>(('4. Applicability Ranks'!AK97*BA$10)/(AVERAGE($AX$10:$BC$10)*3))*($AZ$7/6)</f>
        <v>0</v>
      </c>
      <c r="BB97" s="663">
        <f>(('4. Applicability Ranks'!AL97*BB$10)/(AVERAGE($AX$10:$BC$10)*3))*($AZ$7/6)</f>
        <v>0</v>
      </c>
      <c r="BC97" s="664">
        <f>(('4. Applicability Ranks'!AM97*BC$10)/(AVERAGE($AX$10:$BC$10)*3))*($AZ$7/6)</f>
        <v>0</v>
      </c>
      <c r="BD97" s="661">
        <f>(('4. Applicability Ranks'!AN97*BD$10)/(AVERAGE($BD$10:$BH$10)*3))*($BH$6/5)</f>
        <v>0</v>
      </c>
      <c r="BE97" s="665">
        <f>(('4. Applicability Ranks'!AO97*BE$10)/(AVERAGE($BD$10:$BH$10)*3))*($BH$6/5)</f>
        <v>0</v>
      </c>
      <c r="BF97" s="666">
        <f>(('4. Applicability Ranks'!AP97*BF$10)/(AVERAGE($BD$10:$BH$10)*3))*($BH$6/5)</f>
        <v>0</v>
      </c>
      <c r="BG97" s="662">
        <f>(('4. Applicability Ranks'!AQ97*BG$10)/(AVERAGE($BD$10:$BH$10)*3))*($BH$6/5)</f>
        <v>0</v>
      </c>
      <c r="BH97" s="667">
        <f>(('4. Applicability Ranks'!AR97*BH$10)/(AVERAGE($BD$10:$BH$10)*3))*($BH$6/5)</f>
        <v>0</v>
      </c>
      <c r="BI97" s="661">
        <f>(('4. Applicability Ranks'!AS97*BI$10)/(AVERAGE($BI$10:$BK$10)*3))*($BK$7/3)</f>
        <v>0.999125764955664</v>
      </c>
      <c r="BJ97" s="663">
        <f>(('4. Applicability Ranks'!AT97*BJ$10)/(AVERAGE($BI$10:$BK$10)*3))*($BK$7/3)</f>
        <v>0.999125764955664</v>
      </c>
      <c r="BK97" s="665">
        <f>(('4. Applicability Ranks'!AU97*BK$10)/(AVERAGE($BI$10:$BK$10)*3))*($BK$7/3)</f>
        <v>0</v>
      </c>
      <c r="BL97" s="13"/>
    </row>
    <row r="98" spans="1:64" s="1" customFormat="1" ht="69.75" customHeight="1">
      <c r="A98" s="411">
        <f>'3. Characterization'!A98</f>
        <v>88</v>
      </c>
      <c r="B98" s="219" t="str">
        <f>'3. Characterization'!B98</f>
        <v>Screening </v>
      </c>
      <c r="C98" s="347" t="str">
        <f>'3. Characterization'!C98</f>
        <v>Trace Detection
Explosives, CWA</v>
      </c>
      <c r="D98" s="347" t="str">
        <f>'3. Characterization'!D98</f>
        <v>IMS (Ion Mobility Spectrometry)</v>
      </c>
      <c r="E98" s="347" t="str">
        <f>'3. Characterization'!F98</f>
        <v>Continuous monitors with alarms or hand-held units.  Sensitivity to specfic chemical varies.  Specific chemicals detected depends on the units software.</v>
      </c>
      <c r="F98" s="143"/>
      <c r="G98" s="286">
        <f t="shared" si="14"/>
        <v>12.324929971988794</v>
      </c>
      <c r="H98" s="287">
        <f t="shared" si="15"/>
        <v>-8.021390374331553</v>
      </c>
      <c r="I98" s="287">
        <f t="shared" si="16"/>
        <v>2.380952380952381</v>
      </c>
      <c r="J98" s="288">
        <f t="shared" si="17"/>
        <v>10.160427807486634</v>
      </c>
      <c r="K98" s="288">
        <f t="shared" si="19"/>
        <v>8.992131884600973</v>
      </c>
      <c r="L98" s="288">
        <f t="shared" si="20"/>
        <v>5.994754589733981</v>
      </c>
      <c r="M98" s="288">
        <f t="shared" si="21"/>
        <v>0</v>
      </c>
      <c r="N98" s="289">
        <f t="shared" si="22"/>
        <v>2.9973772948669914</v>
      </c>
      <c r="O98" s="246">
        <f t="shared" si="18"/>
        <v>25.837051670697228</v>
      </c>
      <c r="Q98" s="466">
        <f>'3. Characterization'!A98</f>
        <v>88</v>
      </c>
      <c r="R98" s="489" t="str">
        <f>'3. Characterization'!B98</f>
        <v>Screening </v>
      </c>
      <c r="S98" s="349" t="str">
        <f>'3. Characterization'!C98</f>
        <v>Trace Detection
Explosives, CWA</v>
      </c>
      <c r="T98" s="349" t="str">
        <f>'3. Characterization'!D98</f>
        <v>IMS (Ion Mobility Spectrometry)</v>
      </c>
      <c r="U98" s="478"/>
      <c r="V98" s="660">
        <f>(('4. Applicability Ranks'!F98*V$10)/((AVERAGE($V$10:$Y$10))*3))*($V$7/4)</f>
        <v>5.602240896358543</v>
      </c>
      <c r="W98" s="660">
        <f>(('4. Applicability Ranks'!G98*W$10)/((AVERAGE($V$10:$Y$10))*3))*($V$7/4)</f>
        <v>6.722689075630251</v>
      </c>
      <c r="X98" s="661">
        <f>(('4. Applicability Ranks'!H98*X$10)/((AVERAGE($V$10:$Y$10))*3))*($V$7/4)</f>
        <v>0</v>
      </c>
      <c r="Y98" s="660">
        <f>(('4. Applicability Ranks'!I98*Y$10)/((AVERAGE($V$10:$Y$10))*3))*($V$7/4)</f>
        <v>0</v>
      </c>
      <c r="Z98" s="629"/>
      <c r="AA98" s="662">
        <f>(('4. Applicability Ranks'!K98*AA$10)/(AVERAGE($AA$10:$AD$10)*3))*($AA$7/4)</f>
        <v>0</v>
      </c>
      <c r="AB98" s="662">
        <f>(('4. Applicability Ranks'!L98*AB$10)/(AVERAGE($AA$10:$AD$10)*3))*($AA$7/4)</f>
        <v>0.8912655971479502</v>
      </c>
      <c r="AC98" s="662">
        <f>(('4. Applicability Ranks'!M98*AC$10)/(AVERAGE($AA$10:$AD$10)*3))*($AA$7/4)</f>
        <v>0</v>
      </c>
      <c r="AD98" s="662">
        <f>(('4. Applicability Ranks'!N98*AD$10)/(AVERAGE($AA$10:$AD$10)*3))*($AA$7/4)</f>
        <v>-8.912655971479502</v>
      </c>
      <c r="AE98" s="629"/>
      <c r="AF98" s="660">
        <f>(('4. Applicability Ranks'!P98*AF$10)/(AVERAGE($AF$10:$AJ$10)*3))*($AF$7/5)</f>
        <v>2.100840336134454</v>
      </c>
      <c r="AG98" s="663">
        <f>(('4. Applicability Ranks'!Q98*AG$10)/(AVERAGE($AF$10:$AJ$10)*3))*($AF$7/5)</f>
        <v>0</v>
      </c>
      <c r="AH98" s="663">
        <f>(('4. Applicability Ranks'!R98*AH$10)/(AVERAGE($AF$10:$AJ$10)*3))*($AF$7/5)</f>
        <v>0</v>
      </c>
      <c r="AI98" s="663">
        <f>(('4. Applicability Ranks'!S98*AI$10)/(AVERAGE($AF$10:$AJ$10)*3))*($AF$7/5)</f>
        <v>0.2801120448179272</v>
      </c>
      <c r="AJ98" s="664">
        <f>(('4. Applicability Ranks'!T98*AJ$10)/(AVERAGE($AF$10:$AJ$10)*3))*($AF$7/5)</f>
        <v>0</v>
      </c>
      <c r="AK98" s="629"/>
      <c r="AL98" s="661">
        <f>(('4. Applicability Ranks'!V98*AL$10)/((AVERAGE($AL$10:$AV$10))*3))*($AL$7/11)</f>
        <v>0</v>
      </c>
      <c r="AM98" s="663">
        <f>(('4. Applicability Ranks'!W98*AM$10)/((AVERAGE($AL$10:$AV$10))*3))*($AL$7/11)</f>
        <v>0.26737967914438504</v>
      </c>
      <c r="AN98" s="663">
        <f>(('4. Applicability Ranks'!X98*AN$10)/((AVERAGE($AL$10:$AV$10))*3))*($AL$7/11)</f>
        <v>0</v>
      </c>
      <c r="AO98" s="663">
        <f>(('4. Applicability Ranks'!Y98*AO$10)/((AVERAGE($AL$10:$AV$10))*3))*($AL$7/11)</f>
        <v>4.010695187165776</v>
      </c>
      <c r="AP98" s="663">
        <f>(('4. Applicability Ranks'!Z98*AP$10)/((AVERAGE($AL$10:$AV$10))*3))*($AL$7/11)</f>
        <v>3.2085561497326207</v>
      </c>
      <c r="AQ98" s="663">
        <f>(('4. Applicability Ranks'!AA98*AQ$10)/((AVERAGE($AL$10:$AV$10))*3))*($AL$7/11)</f>
        <v>1.0695187165775402</v>
      </c>
      <c r="AR98" s="663">
        <f>(('4. Applicability Ranks'!AB98*AR$10)/((AVERAGE($AL$10:$AV$10))*3))*($AL$7/11)</f>
        <v>0.5347593582887701</v>
      </c>
      <c r="AS98" s="663">
        <f>(('4. Applicability Ranks'!AC98*AS$10)/((AVERAGE($AL$10:$AV$10))*3))*($AL$7/11)</f>
        <v>0</v>
      </c>
      <c r="AT98" s="663">
        <f>(('4. Applicability Ranks'!AD98*AT$10)/((AVERAGE($AL$10:$AV$10))*3))*($AL$7/11)</f>
        <v>0.26737967914438504</v>
      </c>
      <c r="AU98" s="663">
        <f>(('4. Applicability Ranks'!AE98*AU$10)/((AVERAGE($AL$10:$AV$10))*3))*($AL$7/11)</f>
        <v>0.8021390374331552</v>
      </c>
      <c r="AV98" s="663">
        <f>(('4. Applicability Ranks'!AF98*AV$10)/((AVERAGE($AL$10:$AV$10))*3))*($AL$7/11)</f>
        <v>0</v>
      </c>
      <c r="AW98" s="629"/>
      <c r="AX98" s="660">
        <f>(('4. Applicability Ranks'!AH98*AX$10)/(AVERAGE($AX$10:$BC$10)*3))*($AZ$7/6)</f>
        <v>2.248032971150243</v>
      </c>
      <c r="AY98" s="663">
        <f>(('4. Applicability Ranks'!AI98*AY$10)/(AVERAGE($AX$10:$BC$10)*3))*($AZ$7/6)</f>
        <v>3.7467216185837384</v>
      </c>
      <c r="AZ98" s="663">
        <f>(('4. Applicability Ranks'!AJ98*AZ$10)/(AVERAGE($AX$10:$BC$10)*3))*($AZ$7/6)</f>
        <v>0</v>
      </c>
      <c r="BA98" s="663">
        <f>(('4. Applicability Ranks'!AK98*BA$10)/(AVERAGE($AX$10:$BC$10)*3))*($AZ$7/6)</f>
        <v>0</v>
      </c>
      <c r="BB98" s="663">
        <f>(('4. Applicability Ranks'!AL98*BB$10)/(AVERAGE($AX$10:$BC$10)*3))*($AZ$7/6)</f>
        <v>0</v>
      </c>
      <c r="BC98" s="664">
        <f>(('4. Applicability Ranks'!AM98*BC$10)/(AVERAGE($AX$10:$BC$10)*3))*($AZ$7/6)</f>
        <v>0</v>
      </c>
      <c r="BD98" s="661">
        <f>(('4. Applicability Ranks'!AN98*BD$10)/(AVERAGE($BD$10:$BH$10)*3))*($BH$6/5)</f>
        <v>0</v>
      </c>
      <c r="BE98" s="665">
        <f>(('4. Applicability Ranks'!AO98*BE$10)/(AVERAGE($BD$10:$BH$10)*3))*($BH$6/5)</f>
        <v>0</v>
      </c>
      <c r="BF98" s="666">
        <f>(('4. Applicability Ranks'!AP98*BF$10)/(AVERAGE($BD$10:$BH$10)*3))*($BH$6/5)</f>
        <v>0</v>
      </c>
      <c r="BG98" s="662">
        <f>(('4. Applicability Ranks'!AQ98*BG$10)/(AVERAGE($BD$10:$BH$10)*3))*($BH$6/5)</f>
        <v>0</v>
      </c>
      <c r="BH98" s="667">
        <f>(('4. Applicability Ranks'!AR98*BH$10)/(AVERAGE($BD$10:$BH$10)*3))*($BH$6/5)</f>
        <v>0</v>
      </c>
      <c r="BI98" s="661">
        <f>(('4. Applicability Ranks'!AS98*BI$10)/(AVERAGE($BI$10:$BK$10)*3))*($BK$7/3)</f>
        <v>2.9973772948669914</v>
      </c>
      <c r="BJ98" s="663">
        <f>(('4. Applicability Ranks'!AT98*BJ$10)/(AVERAGE($BI$10:$BK$10)*3))*($BK$7/3)</f>
        <v>0</v>
      </c>
      <c r="BK98" s="665">
        <f>(('4. Applicability Ranks'!AU98*BK$10)/(AVERAGE($BI$10:$BK$10)*3))*($BK$7/3)</f>
        <v>0</v>
      </c>
      <c r="BL98" s="13"/>
    </row>
    <row r="99" spans="1:64" s="1" customFormat="1" ht="69.75" customHeight="1">
      <c r="A99" s="411">
        <f>'3. Characterization'!A99</f>
        <v>89</v>
      </c>
      <c r="B99" s="219" t="str">
        <f>'3. Characterization'!B99</f>
        <v>Screening </v>
      </c>
      <c r="C99" s="347" t="str">
        <f>'3. Characterization'!C99</f>
        <v>Trace Detection
Explosives, CWA</v>
      </c>
      <c r="D99" s="347" t="str">
        <f>'3. Characterization'!D99</f>
        <v>SAW (Surface Acoustic Wave)</v>
      </c>
      <c r="E99" s="347" t="str">
        <f>'3. Characterization'!F99</f>
        <v>The hand-held or wall mounted.  Chemicals detected depend on the units design but may include nerve agents, blister agents and several classes of toxic industrial chemicals (TIC’s).  Detection of explosives is under development.</v>
      </c>
      <c r="F99" s="143"/>
      <c r="G99" s="286">
        <f t="shared" si="14"/>
        <v>12.324929971988794</v>
      </c>
      <c r="H99" s="287">
        <f t="shared" si="15"/>
        <v>-8.021390374331553</v>
      </c>
      <c r="I99" s="287">
        <f t="shared" si="16"/>
        <v>2.380952380952381</v>
      </c>
      <c r="J99" s="288">
        <f t="shared" si="17"/>
        <v>10.160427807486634</v>
      </c>
      <c r="K99" s="288">
        <f t="shared" si="19"/>
        <v>8.992131884600973</v>
      </c>
      <c r="L99" s="288">
        <f t="shared" si="20"/>
        <v>5.994754589733981</v>
      </c>
      <c r="M99" s="288">
        <f t="shared" si="21"/>
        <v>0</v>
      </c>
      <c r="N99" s="289">
        <f t="shared" si="22"/>
        <v>2.9973772948669914</v>
      </c>
      <c r="O99" s="246">
        <f t="shared" si="18"/>
        <v>25.837051670697228</v>
      </c>
      <c r="Q99" s="466">
        <f>'3. Characterization'!A99</f>
        <v>89</v>
      </c>
      <c r="R99" s="489" t="str">
        <f>'3. Characterization'!B99</f>
        <v>Screening </v>
      </c>
      <c r="S99" s="349" t="str">
        <f>'3. Characterization'!C99</f>
        <v>Trace Detection
Explosives, CWA</v>
      </c>
      <c r="T99" s="349" t="str">
        <f>'3. Characterization'!D99</f>
        <v>SAW (Surface Acoustic Wave)</v>
      </c>
      <c r="U99" s="478"/>
      <c r="V99" s="660">
        <f>(('4. Applicability Ranks'!F99*V$10)/((AVERAGE($V$10:$Y$10))*3))*($V$7/4)</f>
        <v>5.602240896358543</v>
      </c>
      <c r="W99" s="660">
        <f>(('4. Applicability Ranks'!G99*W$10)/((AVERAGE($V$10:$Y$10))*3))*($V$7/4)</f>
        <v>6.722689075630251</v>
      </c>
      <c r="X99" s="661">
        <f>(('4. Applicability Ranks'!H99*X$10)/((AVERAGE($V$10:$Y$10))*3))*($V$7/4)</f>
        <v>0</v>
      </c>
      <c r="Y99" s="660">
        <f>(('4. Applicability Ranks'!I99*Y$10)/((AVERAGE($V$10:$Y$10))*3))*($V$7/4)</f>
        <v>0</v>
      </c>
      <c r="Z99" s="629"/>
      <c r="AA99" s="662">
        <f>(('4. Applicability Ranks'!K99*AA$10)/(AVERAGE($AA$10:$AD$10)*3))*($AA$7/4)</f>
        <v>0</v>
      </c>
      <c r="AB99" s="662">
        <f>(('4. Applicability Ranks'!L99*AB$10)/(AVERAGE($AA$10:$AD$10)*3))*($AA$7/4)</f>
        <v>0.8912655971479502</v>
      </c>
      <c r="AC99" s="662">
        <f>(('4. Applicability Ranks'!M99*AC$10)/(AVERAGE($AA$10:$AD$10)*3))*($AA$7/4)</f>
        <v>0</v>
      </c>
      <c r="AD99" s="662">
        <f>(('4. Applicability Ranks'!N99*AD$10)/(AVERAGE($AA$10:$AD$10)*3))*($AA$7/4)</f>
        <v>-8.912655971479502</v>
      </c>
      <c r="AE99" s="629"/>
      <c r="AF99" s="660">
        <f>(('4. Applicability Ranks'!P99*AF$10)/(AVERAGE($AF$10:$AJ$10)*3))*($AF$7/5)</f>
        <v>2.100840336134454</v>
      </c>
      <c r="AG99" s="663">
        <f>(('4. Applicability Ranks'!Q99*AG$10)/(AVERAGE($AF$10:$AJ$10)*3))*($AF$7/5)</f>
        <v>0</v>
      </c>
      <c r="AH99" s="663">
        <f>(('4. Applicability Ranks'!R99*AH$10)/(AVERAGE($AF$10:$AJ$10)*3))*($AF$7/5)</f>
        <v>0</v>
      </c>
      <c r="AI99" s="663">
        <f>(('4. Applicability Ranks'!S99*AI$10)/(AVERAGE($AF$10:$AJ$10)*3))*($AF$7/5)</f>
        <v>0.2801120448179272</v>
      </c>
      <c r="AJ99" s="664">
        <f>(('4. Applicability Ranks'!T99*AJ$10)/(AVERAGE($AF$10:$AJ$10)*3))*($AF$7/5)</f>
        <v>0</v>
      </c>
      <c r="AK99" s="629"/>
      <c r="AL99" s="661">
        <f>(('4. Applicability Ranks'!V99*AL$10)/((AVERAGE($AL$10:$AV$10))*3))*($AL$7/11)</f>
        <v>0</v>
      </c>
      <c r="AM99" s="663">
        <f>(('4. Applicability Ranks'!W99*AM$10)/((AVERAGE($AL$10:$AV$10))*3))*($AL$7/11)</f>
        <v>0.26737967914438504</v>
      </c>
      <c r="AN99" s="663">
        <f>(('4. Applicability Ranks'!X99*AN$10)/((AVERAGE($AL$10:$AV$10))*3))*($AL$7/11)</f>
        <v>0</v>
      </c>
      <c r="AO99" s="663">
        <f>(('4. Applicability Ranks'!Y99*AO$10)/((AVERAGE($AL$10:$AV$10))*3))*($AL$7/11)</f>
        <v>4.010695187165776</v>
      </c>
      <c r="AP99" s="663">
        <f>(('4. Applicability Ranks'!Z99*AP$10)/((AVERAGE($AL$10:$AV$10))*3))*($AL$7/11)</f>
        <v>3.2085561497326207</v>
      </c>
      <c r="AQ99" s="663">
        <f>(('4. Applicability Ranks'!AA99*AQ$10)/((AVERAGE($AL$10:$AV$10))*3))*($AL$7/11)</f>
        <v>1.0695187165775402</v>
      </c>
      <c r="AR99" s="663">
        <f>(('4. Applicability Ranks'!AB99*AR$10)/((AVERAGE($AL$10:$AV$10))*3))*($AL$7/11)</f>
        <v>0.5347593582887701</v>
      </c>
      <c r="AS99" s="663">
        <f>(('4. Applicability Ranks'!AC99*AS$10)/((AVERAGE($AL$10:$AV$10))*3))*($AL$7/11)</f>
        <v>0</v>
      </c>
      <c r="AT99" s="663">
        <f>(('4. Applicability Ranks'!AD99*AT$10)/((AVERAGE($AL$10:$AV$10))*3))*($AL$7/11)</f>
        <v>0.26737967914438504</v>
      </c>
      <c r="AU99" s="663">
        <f>(('4. Applicability Ranks'!AE99*AU$10)/((AVERAGE($AL$10:$AV$10))*3))*($AL$7/11)</f>
        <v>0.8021390374331552</v>
      </c>
      <c r="AV99" s="663">
        <f>(('4. Applicability Ranks'!AF99*AV$10)/((AVERAGE($AL$10:$AV$10))*3))*($AL$7/11)</f>
        <v>0</v>
      </c>
      <c r="AW99" s="629"/>
      <c r="AX99" s="660">
        <f>(('4. Applicability Ranks'!AH99*AX$10)/(AVERAGE($AX$10:$BC$10)*3))*($AZ$7/6)</f>
        <v>2.248032971150243</v>
      </c>
      <c r="AY99" s="663">
        <f>(('4. Applicability Ranks'!AI99*AY$10)/(AVERAGE($AX$10:$BC$10)*3))*($AZ$7/6)</f>
        <v>3.7467216185837384</v>
      </c>
      <c r="AZ99" s="663">
        <f>(('4. Applicability Ranks'!AJ99*AZ$10)/(AVERAGE($AX$10:$BC$10)*3))*($AZ$7/6)</f>
        <v>0</v>
      </c>
      <c r="BA99" s="663">
        <f>(('4. Applicability Ranks'!AK99*BA$10)/(AVERAGE($AX$10:$BC$10)*3))*($AZ$7/6)</f>
        <v>0</v>
      </c>
      <c r="BB99" s="663">
        <f>(('4. Applicability Ranks'!AL99*BB$10)/(AVERAGE($AX$10:$BC$10)*3))*($AZ$7/6)</f>
        <v>0</v>
      </c>
      <c r="BC99" s="664">
        <f>(('4. Applicability Ranks'!AM99*BC$10)/(AVERAGE($AX$10:$BC$10)*3))*($AZ$7/6)</f>
        <v>0</v>
      </c>
      <c r="BD99" s="661">
        <f>(('4. Applicability Ranks'!AN99*BD$10)/(AVERAGE($BD$10:$BH$10)*3))*($BH$6/5)</f>
        <v>0</v>
      </c>
      <c r="BE99" s="665">
        <f>(('4. Applicability Ranks'!AO99*BE$10)/(AVERAGE($BD$10:$BH$10)*3))*($BH$6/5)</f>
        <v>0</v>
      </c>
      <c r="BF99" s="666">
        <f>(('4. Applicability Ranks'!AP99*BF$10)/(AVERAGE($BD$10:$BH$10)*3))*($BH$6/5)</f>
        <v>0</v>
      </c>
      <c r="BG99" s="662">
        <f>(('4. Applicability Ranks'!AQ99*BG$10)/(AVERAGE($BD$10:$BH$10)*3))*($BH$6/5)</f>
        <v>0</v>
      </c>
      <c r="BH99" s="667">
        <f>(('4. Applicability Ranks'!AR99*BH$10)/(AVERAGE($BD$10:$BH$10)*3))*($BH$6/5)</f>
        <v>0</v>
      </c>
      <c r="BI99" s="661">
        <f>(('4. Applicability Ranks'!AS99*BI$10)/(AVERAGE($BI$10:$BK$10)*3))*($BK$7/3)</f>
        <v>2.9973772948669914</v>
      </c>
      <c r="BJ99" s="663">
        <f>(('4. Applicability Ranks'!AT99*BJ$10)/(AVERAGE($BI$10:$BK$10)*3))*($BK$7/3)</f>
        <v>0</v>
      </c>
      <c r="BK99" s="665">
        <f>(('4. Applicability Ranks'!AU99*BK$10)/(AVERAGE($BI$10:$BK$10)*3))*($BK$7/3)</f>
        <v>0</v>
      </c>
      <c r="BL99" s="13"/>
    </row>
    <row r="100" spans="1:64" s="1" customFormat="1" ht="69.75" customHeight="1">
      <c r="A100" s="411">
        <f>'3. Characterization'!A100</f>
        <v>90</v>
      </c>
      <c r="B100" s="219" t="str">
        <f>'3. Characterization'!B100</f>
        <v>Screening </v>
      </c>
      <c r="C100" s="347" t="str">
        <f>'3. Characterization'!C100</f>
        <v>Trace Detection
CWA</v>
      </c>
      <c r="D100" s="347" t="str">
        <f>'3. Characterization'!D100</f>
        <v>Enzyme-Based, Immunoassay</v>
      </c>
      <c r="E100" s="347" t="str">
        <f>'3. Characterization'!F100</f>
        <v>Specific assays for specific chemical agents.  Variations in the extent of assay automation.</v>
      </c>
      <c r="F100" s="143"/>
      <c r="G100" s="286">
        <f t="shared" si="14"/>
        <v>12.324929971988794</v>
      </c>
      <c r="H100" s="287">
        <f t="shared" si="15"/>
        <v>-8.912655971479502</v>
      </c>
      <c r="I100" s="287">
        <f t="shared" si="16"/>
        <v>2.380952380952381</v>
      </c>
      <c r="J100" s="288">
        <f t="shared" si="17"/>
        <v>11.229946524064175</v>
      </c>
      <c r="K100" s="288">
        <f t="shared" si="19"/>
        <v>2.9973772948669914</v>
      </c>
      <c r="L100" s="288">
        <f t="shared" si="20"/>
        <v>0</v>
      </c>
      <c r="M100" s="288">
        <f t="shared" si="21"/>
        <v>0</v>
      </c>
      <c r="N100" s="289">
        <f t="shared" si="22"/>
        <v>2.9973772948669914</v>
      </c>
      <c r="O100" s="246">
        <f t="shared" si="18"/>
        <v>20.02055020039284</v>
      </c>
      <c r="Q100" s="466">
        <f>'3. Characterization'!A100</f>
        <v>90</v>
      </c>
      <c r="R100" s="489" t="str">
        <f>'3. Characterization'!B100</f>
        <v>Screening </v>
      </c>
      <c r="S100" s="349" t="str">
        <f>'3. Characterization'!C100</f>
        <v>Trace Detection
CWA</v>
      </c>
      <c r="T100" s="349" t="str">
        <f>'3. Characterization'!D100</f>
        <v>Enzyme-Based, Immunoassay</v>
      </c>
      <c r="U100" s="478"/>
      <c r="V100" s="660">
        <f>(('4. Applicability Ranks'!F100*V$10)/((AVERAGE($V$10:$Y$10))*3))*($V$7/4)</f>
        <v>5.602240896358543</v>
      </c>
      <c r="W100" s="660">
        <f>(('4. Applicability Ranks'!G100*W$10)/((AVERAGE($V$10:$Y$10))*3))*($V$7/4)</f>
        <v>6.722689075630251</v>
      </c>
      <c r="X100" s="661">
        <f>(('4. Applicability Ranks'!H100*X$10)/((AVERAGE($V$10:$Y$10))*3))*($V$7/4)</f>
        <v>0</v>
      </c>
      <c r="Y100" s="660">
        <f>(('4. Applicability Ranks'!I100*Y$10)/((AVERAGE($V$10:$Y$10))*3))*($V$7/4)</f>
        <v>0</v>
      </c>
      <c r="Z100" s="629"/>
      <c r="AA100" s="662">
        <f>(('4. Applicability Ranks'!K100*AA$10)/(AVERAGE($AA$10:$AD$10)*3))*($AA$7/4)</f>
        <v>0</v>
      </c>
      <c r="AB100" s="662">
        <f>(('4. Applicability Ranks'!L100*AB$10)/(AVERAGE($AA$10:$AD$10)*3))*($AA$7/4)</f>
        <v>0</v>
      </c>
      <c r="AC100" s="662">
        <f>(('4. Applicability Ranks'!M100*AC$10)/(AVERAGE($AA$10:$AD$10)*3))*($AA$7/4)</f>
        <v>0</v>
      </c>
      <c r="AD100" s="662">
        <f>(('4. Applicability Ranks'!N100*AD$10)/(AVERAGE($AA$10:$AD$10)*3))*($AA$7/4)</f>
        <v>-8.912655971479502</v>
      </c>
      <c r="AE100" s="629"/>
      <c r="AF100" s="660">
        <f>(('4. Applicability Ranks'!P100*AF$10)/(AVERAGE($AF$10:$AJ$10)*3))*($AF$7/5)</f>
        <v>2.100840336134454</v>
      </c>
      <c r="AG100" s="663">
        <f>(('4. Applicability Ranks'!Q100*AG$10)/(AVERAGE($AF$10:$AJ$10)*3))*($AF$7/5)</f>
        <v>0</v>
      </c>
      <c r="AH100" s="663">
        <f>(('4. Applicability Ranks'!R100*AH$10)/(AVERAGE($AF$10:$AJ$10)*3))*($AF$7/5)</f>
        <v>0</v>
      </c>
      <c r="AI100" s="663">
        <f>(('4. Applicability Ranks'!S100*AI$10)/(AVERAGE($AF$10:$AJ$10)*3))*($AF$7/5)</f>
        <v>0.2801120448179272</v>
      </c>
      <c r="AJ100" s="664">
        <f>(('4. Applicability Ranks'!T100*AJ$10)/(AVERAGE($AF$10:$AJ$10)*3))*($AF$7/5)</f>
        <v>0</v>
      </c>
      <c r="AK100" s="629"/>
      <c r="AL100" s="661">
        <f>(('4. Applicability Ranks'!V100*AL$10)/((AVERAGE($AL$10:$AV$10))*3))*($AL$7/11)</f>
        <v>0</v>
      </c>
      <c r="AM100" s="663">
        <f>(('4. Applicability Ranks'!W100*AM$10)/((AVERAGE($AL$10:$AV$10))*3))*($AL$7/11)</f>
        <v>0.26737967914438504</v>
      </c>
      <c r="AN100" s="663">
        <f>(('4. Applicability Ranks'!X100*AN$10)/((AVERAGE($AL$10:$AV$10))*3))*($AL$7/11)</f>
        <v>0</v>
      </c>
      <c r="AO100" s="663">
        <f>(('4. Applicability Ranks'!Y100*AO$10)/((AVERAGE($AL$10:$AV$10))*3))*($AL$7/11)</f>
        <v>4.010695187165776</v>
      </c>
      <c r="AP100" s="663">
        <f>(('4. Applicability Ranks'!Z100*AP$10)/((AVERAGE($AL$10:$AV$10))*3))*($AL$7/11)</f>
        <v>3.2085561497326207</v>
      </c>
      <c r="AQ100" s="663">
        <f>(('4. Applicability Ranks'!AA100*AQ$10)/((AVERAGE($AL$10:$AV$10))*3))*($AL$7/11)</f>
        <v>1.0695187165775402</v>
      </c>
      <c r="AR100" s="663">
        <f>(('4. Applicability Ranks'!AB100*AR$10)/((AVERAGE($AL$10:$AV$10))*3))*($AL$7/11)</f>
        <v>0.5347593582887701</v>
      </c>
      <c r="AS100" s="663">
        <f>(('4. Applicability Ranks'!AC100*AS$10)/((AVERAGE($AL$10:$AV$10))*3))*($AL$7/11)</f>
        <v>1.0695187165775402</v>
      </c>
      <c r="AT100" s="663">
        <f>(('4. Applicability Ranks'!AD100*AT$10)/((AVERAGE($AL$10:$AV$10))*3))*($AL$7/11)</f>
        <v>0.26737967914438504</v>
      </c>
      <c r="AU100" s="663">
        <f>(('4. Applicability Ranks'!AE100*AU$10)/((AVERAGE($AL$10:$AV$10))*3))*($AL$7/11)</f>
        <v>0.8021390374331552</v>
      </c>
      <c r="AV100" s="663">
        <f>(('4. Applicability Ranks'!AF100*AV$10)/((AVERAGE($AL$10:$AV$10))*3))*($AL$7/11)</f>
        <v>0</v>
      </c>
      <c r="AW100" s="629"/>
      <c r="AX100" s="660">
        <f>(('4. Applicability Ranks'!AH100*AX$10)/(AVERAGE($AX$10:$BC$10)*3))*($AZ$7/6)</f>
        <v>0</v>
      </c>
      <c r="AY100" s="663">
        <f>(('4. Applicability Ranks'!AI100*AY$10)/(AVERAGE($AX$10:$BC$10)*3))*($AZ$7/6)</f>
        <v>0</v>
      </c>
      <c r="AZ100" s="663">
        <f>(('4. Applicability Ranks'!AJ100*AZ$10)/(AVERAGE($AX$10:$BC$10)*3))*($AZ$7/6)</f>
        <v>0</v>
      </c>
      <c r="BA100" s="663">
        <f>(('4. Applicability Ranks'!AK100*BA$10)/(AVERAGE($AX$10:$BC$10)*3))*($AZ$7/6)</f>
        <v>0</v>
      </c>
      <c r="BB100" s="663">
        <f>(('4. Applicability Ranks'!AL100*BB$10)/(AVERAGE($AX$10:$BC$10)*3))*($AZ$7/6)</f>
        <v>0</v>
      </c>
      <c r="BC100" s="664">
        <f>(('4. Applicability Ranks'!AM100*BC$10)/(AVERAGE($AX$10:$BC$10)*3))*($AZ$7/6)</f>
        <v>0</v>
      </c>
      <c r="BD100" s="661">
        <f>(('4. Applicability Ranks'!AN100*BD$10)/(AVERAGE($BD$10:$BH$10)*3))*($BH$6/5)</f>
        <v>0</v>
      </c>
      <c r="BE100" s="665">
        <f>(('4. Applicability Ranks'!AO100*BE$10)/(AVERAGE($BD$10:$BH$10)*3))*($BH$6/5)</f>
        <v>0</v>
      </c>
      <c r="BF100" s="666">
        <f>(('4. Applicability Ranks'!AP100*BF$10)/(AVERAGE($BD$10:$BH$10)*3))*($BH$6/5)</f>
        <v>0</v>
      </c>
      <c r="BG100" s="662">
        <f>(('4. Applicability Ranks'!AQ100*BG$10)/(AVERAGE($BD$10:$BH$10)*3))*($BH$6/5)</f>
        <v>0</v>
      </c>
      <c r="BH100" s="667">
        <f>(('4. Applicability Ranks'!AR100*BH$10)/(AVERAGE($BD$10:$BH$10)*3))*($BH$6/5)</f>
        <v>0</v>
      </c>
      <c r="BI100" s="661">
        <f>(('4. Applicability Ranks'!AS100*BI$10)/(AVERAGE($BI$10:$BK$10)*3))*($BK$7/3)</f>
        <v>2.9973772948669914</v>
      </c>
      <c r="BJ100" s="663">
        <f>(('4. Applicability Ranks'!AT100*BJ$10)/(AVERAGE($BI$10:$BK$10)*3))*($BK$7/3)</f>
        <v>0</v>
      </c>
      <c r="BK100" s="665">
        <f>(('4. Applicability Ranks'!AU100*BK$10)/(AVERAGE($BI$10:$BK$10)*3))*($BK$7/3)</f>
        <v>0</v>
      </c>
      <c r="BL100" s="13"/>
    </row>
    <row r="101" spans="1:64" s="1" customFormat="1" ht="69.75" customHeight="1">
      <c r="A101" s="411">
        <f>'3. Characterization'!A101</f>
        <v>91</v>
      </c>
      <c r="B101" s="219" t="str">
        <f>'3. Characterization'!B101</f>
        <v>Screening </v>
      </c>
      <c r="C101" s="347" t="str">
        <f>'3. Characterization'!C101</f>
        <v>Trace Detection
Radioactivity</v>
      </c>
      <c r="D101" s="347" t="str">
        <f>'3. Characterization'!D101</f>
        <v>Hand-Held Geiger Counters</v>
      </c>
      <c r="E101" s="347" t="str">
        <f>'3. Characterization'!F101</f>
        <v>Pager sized geiger counters and gamma detectors can detect radiological agents in the immediate vaccinity.  They can be easily carried by law enforcement agents.</v>
      </c>
      <c r="F101" s="143"/>
      <c r="G101" s="286">
        <f t="shared" si="14"/>
        <v>12.324929971988794</v>
      </c>
      <c r="H101" s="287">
        <f t="shared" si="15"/>
        <v>-8.912655971479502</v>
      </c>
      <c r="I101" s="287">
        <f t="shared" si="16"/>
        <v>2.380952380952381</v>
      </c>
      <c r="J101" s="288">
        <f t="shared" si="17"/>
        <v>11.229946524064175</v>
      </c>
      <c r="K101" s="288">
        <f t="shared" si="19"/>
        <v>1.4986886474334957</v>
      </c>
      <c r="L101" s="288">
        <f t="shared" si="20"/>
        <v>0</v>
      </c>
      <c r="M101" s="288">
        <f t="shared" si="21"/>
        <v>0</v>
      </c>
      <c r="N101" s="289">
        <f t="shared" si="22"/>
        <v>1.4986886474334957</v>
      </c>
      <c r="O101" s="246">
        <f t="shared" si="18"/>
        <v>18.521861552959344</v>
      </c>
      <c r="Q101" s="466">
        <f>'3. Characterization'!A101</f>
        <v>91</v>
      </c>
      <c r="R101" s="489" t="str">
        <f>'3. Characterization'!B101</f>
        <v>Screening </v>
      </c>
      <c r="S101" s="349" t="str">
        <f>'3. Characterization'!C101</f>
        <v>Trace Detection
Radioactivity</v>
      </c>
      <c r="T101" s="349" t="str">
        <f>'3. Characterization'!D101</f>
        <v>Hand-Held Geiger Counters</v>
      </c>
      <c r="U101" s="478"/>
      <c r="V101" s="660">
        <f>(('4. Applicability Ranks'!F101*V$10)/((AVERAGE($V$10:$Y$10))*3))*($V$7/4)</f>
        <v>5.602240896358543</v>
      </c>
      <c r="W101" s="660">
        <f>(('4. Applicability Ranks'!G101*W$10)/((AVERAGE($V$10:$Y$10))*3))*($V$7/4)</f>
        <v>6.722689075630251</v>
      </c>
      <c r="X101" s="661">
        <f>(('4. Applicability Ranks'!H101*X$10)/((AVERAGE($V$10:$Y$10))*3))*($V$7/4)</f>
        <v>0</v>
      </c>
      <c r="Y101" s="660">
        <f>(('4. Applicability Ranks'!I101*Y$10)/((AVERAGE($V$10:$Y$10))*3))*($V$7/4)</f>
        <v>0</v>
      </c>
      <c r="Z101" s="629"/>
      <c r="AA101" s="662">
        <f>(('4. Applicability Ranks'!K101*AA$10)/(AVERAGE($AA$10:$AD$10)*3))*($AA$7/4)</f>
        <v>0</v>
      </c>
      <c r="AB101" s="662">
        <f>(('4. Applicability Ranks'!L101*AB$10)/(AVERAGE($AA$10:$AD$10)*3))*($AA$7/4)</f>
        <v>0</v>
      </c>
      <c r="AC101" s="662">
        <f>(('4. Applicability Ranks'!M101*AC$10)/(AVERAGE($AA$10:$AD$10)*3))*($AA$7/4)</f>
        <v>0</v>
      </c>
      <c r="AD101" s="662">
        <f>(('4. Applicability Ranks'!N101*AD$10)/(AVERAGE($AA$10:$AD$10)*3))*($AA$7/4)</f>
        <v>-8.912655971479502</v>
      </c>
      <c r="AE101" s="629"/>
      <c r="AF101" s="660">
        <f>(('4. Applicability Ranks'!P101*AF$10)/(AVERAGE($AF$10:$AJ$10)*3))*($AF$7/5)</f>
        <v>2.100840336134454</v>
      </c>
      <c r="AG101" s="663">
        <f>(('4. Applicability Ranks'!Q101*AG$10)/(AVERAGE($AF$10:$AJ$10)*3))*($AF$7/5)</f>
        <v>0</v>
      </c>
      <c r="AH101" s="663">
        <f>(('4. Applicability Ranks'!R101*AH$10)/(AVERAGE($AF$10:$AJ$10)*3))*($AF$7/5)</f>
        <v>0</v>
      </c>
      <c r="AI101" s="663">
        <f>(('4. Applicability Ranks'!S101*AI$10)/(AVERAGE($AF$10:$AJ$10)*3))*($AF$7/5)</f>
        <v>0.2801120448179272</v>
      </c>
      <c r="AJ101" s="664">
        <f>(('4. Applicability Ranks'!T101*AJ$10)/(AVERAGE($AF$10:$AJ$10)*3))*($AF$7/5)</f>
        <v>0</v>
      </c>
      <c r="AK101" s="629"/>
      <c r="AL101" s="661">
        <f>(('4. Applicability Ranks'!V101*AL$10)/((AVERAGE($AL$10:$AV$10))*3))*($AL$7/11)</f>
        <v>0</v>
      </c>
      <c r="AM101" s="663">
        <f>(('4. Applicability Ranks'!W101*AM$10)/((AVERAGE($AL$10:$AV$10))*3))*($AL$7/11)</f>
        <v>0.26737967914438504</v>
      </c>
      <c r="AN101" s="663">
        <f>(('4. Applicability Ranks'!X101*AN$10)/((AVERAGE($AL$10:$AV$10))*3))*($AL$7/11)</f>
        <v>0</v>
      </c>
      <c r="AO101" s="663">
        <f>(('4. Applicability Ranks'!Y101*AO$10)/((AVERAGE($AL$10:$AV$10))*3))*($AL$7/11)</f>
        <v>4.010695187165776</v>
      </c>
      <c r="AP101" s="663">
        <f>(('4. Applicability Ranks'!Z101*AP$10)/((AVERAGE($AL$10:$AV$10))*3))*($AL$7/11)</f>
        <v>3.2085561497326207</v>
      </c>
      <c r="AQ101" s="663">
        <f>(('4. Applicability Ranks'!AA101*AQ$10)/((AVERAGE($AL$10:$AV$10))*3))*($AL$7/11)</f>
        <v>1.0695187165775402</v>
      </c>
      <c r="AR101" s="663">
        <f>(('4. Applicability Ranks'!AB101*AR$10)/((AVERAGE($AL$10:$AV$10))*3))*($AL$7/11)</f>
        <v>0.5347593582887701</v>
      </c>
      <c r="AS101" s="663">
        <f>(('4. Applicability Ranks'!AC101*AS$10)/((AVERAGE($AL$10:$AV$10))*3))*($AL$7/11)</f>
        <v>1.0695187165775402</v>
      </c>
      <c r="AT101" s="663">
        <f>(('4. Applicability Ranks'!AD101*AT$10)/((AVERAGE($AL$10:$AV$10))*3))*($AL$7/11)</f>
        <v>0.26737967914438504</v>
      </c>
      <c r="AU101" s="663">
        <f>(('4. Applicability Ranks'!AE101*AU$10)/((AVERAGE($AL$10:$AV$10))*3))*($AL$7/11)</f>
        <v>0.8021390374331552</v>
      </c>
      <c r="AV101" s="663">
        <f>(('4. Applicability Ranks'!AF101*AV$10)/((AVERAGE($AL$10:$AV$10))*3))*($AL$7/11)</f>
        <v>0</v>
      </c>
      <c r="AW101" s="629"/>
      <c r="AX101" s="660">
        <f>(('4. Applicability Ranks'!AH101*AX$10)/(AVERAGE($AX$10:$BC$10)*3))*($AZ$7/6)</f>
        <v>0</v>
      </c>
      <c r="AY101" s="663">
        <f>(('4. Applicability Ranks'!AI101*AY$10)/(AVERAGE($AX$10:$BC$10)*3))*($AZ$7/6)</f>
        <v>0</v>
      </c>
      <c r="AZ101" s="663">
        <f>(('4. Applicability Ranks'!AJ101*AZ$10)/(AVERAGE($AX$10:$BC$10)*3))*($AZ$7/6)</f>
        <v>0</v>
      </c>
      <c r="BA101" s="663">
        <f>(('4. Applicability Ranks'!AK101*BA$10)/(AVERAGE($AX$10:$BC$10)*3))*($AZ$7/6)</f>
        <v>0</v>
      </c>
      <c r="BB101" s="663">
        <f>(('4. Applicability Ranks'!AL101*BB$10)/(AVERAGE($AX$10:$BC$10)*3))*($AZ$7/6)</f>
        <v>0</v>
      </c>
      <c r="BC101" s="664">
        <f>(('4. Applicability Ranks'!AM101*BC$10)/(AVERAGE($AX$10:$BC$10)*3))*($AZ$7/6)</f>
        <v>0</v>
      </c>
      <c r="BD101" s="661">
        <f>(('4. Applicability Ranks'!AN101*BD$10)/(AVERAGE($BD$10:$BH$10)*3))*($BH$6/5)</f>
        <v>0</v>
      </c>
      <c r="BE101" s="665">
        <f>(('4. Applicability Ranks'!AO101*BE$10)/(AVERAGE($BD$10:$BH$10)*3))*($BH$6/5)</f>
        <v>0</v>
      </c>
      <c r="BF101" s="666">
        <f>(('4. Applicability Ranks'!AP101*BF$10)/(AVERAGE($BD$10:$BH$10)*3))*($BH$6/5)</f>
        <v>0</v>
      </c>
      <c r="BG101" s="662">
        <f>(('4. Applicability Ranks'!AQ101*BG$10)/(AVERAGE($BD$10:$BH$10)*3))*($BH$6/5)</f>
        <v>0</v>
      </c>
      <c r="BH101" s="667">
        <f>(('4. Applicability Ranks'!AR101*BH$10)/(AVERAGE($BD$10:$BH$10)*3))*($BH$6/5)</f>
        <v>0</v>
      </c>
      <c r="BI101" s="661">
        <f>(('4. Applicability Ranks'!AS101*BI$10)/(AVERAGE($BI$10:$BK$10)*3))*($BK$7/3)</f>
        <v>0</v>
      </c>
      <c r="BJ101" s="663">
        <f>(('4. Applicability Ranks'!AT101*BJ$10)/(AVERAGE($BI$10:$BK$10)*3))*($BK$7/3)</f>
        <v>0</v>
      </c>
      <c r="BK101" s="665">
        <f>(('4. Applicability Ranks'!AU101*BK$10)/(AVERAGE($BI$10:$BK$10)*3))*($BK$7/3)</f>
        <v>1.4986886474334957</v>
      </c>
      <c r="BL101" s="13"/>
    </row>
    <row r="102" spans="1:64" s="1" customFormat="1" ht="69.75" customHeight="1">
      <c r="A102" s="411">
        <f>'3. Characterization'!A102</f>
        <v>92</v>
      </c>
      <c r="B102" s="219" t="str">
        <f>'3. Characterization'!B102</f>
        <v>Screening </v>
      </c>
      <c r="C102" s="347" t="str">
        <f>'3. Characterization'!C102</f>
        <v>Trace Detection
Radioactivity</v>
      </c>
      <c r="D102" s="347" t="str">
        <f>'3. Characterization'!D102</f>
        <v>Smear Counters</v>
      </c>
      <c r="E102" s="347" t="str">
        <f>'3. Characterization'!F102</f>
        <v>The time needed for measurements depends on the desired level of sensitivity. </v>
      </c>
      <c r="F102" s="143"/>
      <c r="G102" s="286">
        <f>SUM(V102:Y102)</f>
        <v>12.324929971988794</v>
      </c>
      <c r="H102" s="287">
        <f>SUM(AA102:AD102)</f>
        <v>-8.912655971479502</v>
      </c>
      <c r="I102" s="287">
        <f>SUM(AF102:AJ102)</f>
        <v>2.380952380952381</v>
      </c>
      <c r="J102" s="288">
        <f>SUM(AL102:AV102)</f>
        <v>11.229946524064175</v>
      </c>
      <c r="K102" s="288">
        <f>SUM(L102:N102)</f>
        <v>2.9973772948669914</v>
      </c>
      <c r="L102" s="288">
        <f>SUM(AX102:BC102)</f>
        <v>0</v>
      </c>
      <c r="M102" s="288">
        <f>SUM(BD102:BH102)</f>
        <v>0</v>
      </c>
      <c r="N102" s="289">
        <f>SUM(BI102:BK102)</f>
        <v>2.9973772948669914</v>
      </c>
      <c r="O102" s="246">
        <f>SUM(G102:K102)</f>
        <v>20.02055020039284</v>
      </c>
      <c r="Q102" s="466">
        <f>'3. Characterization'!A102</f>
        <v>92</v>
      </c>
      <c r="R102" s="489" t="str">
        <f>'3. Characterization'!B102</f>
        <v>Screening </v>
      </c>
      <c r="S102" s="349" t="str">
        <f>'3. Characterization'!C102</f>
        <v>Trace Detection
Radioactivity</v>
      </c>
      <c r="T102" s="349" t="str">
        <f>'3. Characterization'!D102</f>
        <v>Smear Counters</v>
      </c>
      <c r="U102" s="478"/>
      <c r="V102" s="660">
        <f>(('4. Applicability Ranks'!F104*V$10)/((AVERAGE($V$10:$Y$10))*3))*($V$7/4)</f>
        <v>5.602240896358543</v>
      </c>
      <c r="W102" s="660">
        <f>(('4. Applicability Ranks'!G104*W$10)/((AVERAGE($V$10:$Y$10))*3))*($V$7/4)</f>
        <v>6.722689075630251</v>
      </c>
      <c r="X102" s="661">
        <f>(('4. Applicability Ranks'!H104*X$10)/((AVERAGE($V$10:$Y$10))*3))*($V$7/4)</f>
        <v>0</v>
      </c>
      <c r="Y102" s="660">
        <f>(('4. Applicability Ranks'!I104*Y$10)/((AVERAGE($V$10:$Y$10))*3))*($V$7/4)</f>
        <v>0</v>
      </c>
      <c r="Z102" s="629"/>
      <c r="AA102" s="662">
        <f>(('4. Applicability Ranks'!K104*AA$10)/(AVERAGE($AA$10:$AD$10)*3))*($AA$7/4)</f>
        <v>0</v>
      </c>
      <c r="AB102" s="662">
        <f>(('4. Applicability Ranks'!L104*AB$10)/(AVERAGE($AA$10:$AD$10)*3))*($AA$7/4)</f>
        <v>0</v>
      </c>
      <c r="AC102" s="662">
        <f>(('4. Applicability Ranks'!M104*AC$10)/(AVERAGE($AA$10:$AD$10)*3))*($AA$7/4)</f>
        <v>0</v>
      </c>
      <c r="AD102" s="662">
        <f>(('4. Applicability Ranks'!N104*AD$10)/(AVERAGE($AA$10:$AD$10)*3))*($AA$7/4)</f>
        <v>-8.912655971479502</v>
      </c>
      <c r="AE102" s="629"/>
      <c r="AF102" s="660">
        <f>(('4. Applicability Ranks'!P104*AF$10)/(AVERAGE($AF$10:$AJ$10)*3))*($AF$7/5)</f>
        <v>2.100840336134454</v>
      </c>
      <c r="AG102" s="663">
        <f>(('4. Applicability Ranks'!Q104*AG$10)/(AVERAGE($AF$10:$AJ$10)*3))*($AF$7/5)</f>
        <v>0</v>
      </c>
      <c r="AH102" s="663">
        <f>(('4. Applicability Ranks'!R104*AH$10)/(AVERAGE($AF$10:$AJ$10)*3))*($AF$7/5)</f>
        <v>0</v>
      </c>
      <c r="AI102" s="663">
        <f>(('4. Applicability Ranks'!S104*AI$10)/(AVERAGE($AF$10:$AJ$10)*3))*($AF$7/5)</f>
        <v>0.2801120448179272</v>
      </c>
      <c r="AJ102" s="664">
        <f>(('4. Applicability Ranks'!T104*AJ$10)/(AVERAGE($AF$10:$AJ$10)*3))*($AF$7/5)</f>
        <v>0</v>
      </c>
      <c r="AK102" s="629"/>
      <c r="AL102" s="661">
        <f>(('4. Applicability Ranks'!V104*AL$10)/((AVERAGE($AL$10:$AV$10))*3))*($AL$7/11)</f>
        <v>0</v>
      </c>
      <c r="AM102" s="663">
        <f>(('4. Applicability Ranks'!W104*AM$10)/((AVERAGE($AL$10:$AV$10))*3))*($AL$7/11)</f>
        <v>0.26737967914438504</v>
      </c>
      <c r="AN102" s="663">
        <f>(('4. Applicability Ranks'!X104*AN$10)/((AVERAGE($AL$10:$AV$10))*3))*($AL$7/11)</f>
        <v>0</v>
      </c>
      <c r="AO102" s="663">
        <f>(('4. Applicability Ranks'!Y104*AO$10)/((AVERAGE($AL$10:$AV$10))*3))*($AL$7/11)</f>
        <v>4.010695187165776</v>
      </c>
      <c r="AP102" s="663">
        <f>(('4. Applicability Ranks'!Z104*AP$10)/((AVERAGE($AL$10:$AV$10))*3))*($AL$7/11)</f>
        <v>3.2085561497326207</v>
      </c>
      <c r="AQ102" s="663">
        <f>(('4. Applicability Ranks'!AA104*AQ$10)/((AVERAGE($AL$10:$AV$10))*3))*($AL$7/11)</f>
        <v>1.0695187165775402</v>
      </c>
      <c r="AR102" s="663">
        <f>(('4. Applicability Ranks'!AB104*AR$10)/((AVERAGE($AL$10:$AV$10))*3))*($AL$7/11)</f>
        <v>0.5347593582887701</v>
      </c>
      <c r="AS102" s="663">
        <f>(('4. Applicability Ranks'!AC104*AS$10)/((AVERAGE($AL$10:$AV$10))*3))*($AL$7/11)</f>
        <v>1.0695187165775402</v>
      </c>
      <c r="AT102" s="663">
        <f>(('4. Applicability Ranks'!AD104*AT$10)/((AVERAGE($AL$10:$AV$10))*3))*($AL$7/11)</f>
        <v>0.26737967914438504</v>
      </c>
      <c r="AU102" s="663">
        <f>(('4. Applicability Ranks'!AE104*AU$10)/((AVERAGE($AL$10:$AV$10))*3))*($AL$7/11)</f>
        <v>0.8021390374331552</v>
      </c>
      <c r="AV102" s="663">
        <f>(('4. Applicability Ranks'!AF104*AV$10)/((AVERAGE($AL$10:$AV$10))*3))*($AL$7/11)</f>
        <v>0</v>
      </c>
      <c r="AW102" s="629"/>
      <c r="AX102" s="660">
        <f>(('4. Applicability Ranks'!AH104*AX$10)/(AVERAGE($AX$10:$BC$10)*3))*($AZ$7/6)</f>
        <v>0</v>
      </c>
      <c r="AY102" s="663">
        <f>(('4. Applicability Ranks'!AI104*AY$10)/(AVERAGE($AX$10:$BC$10)*3))*($AZ$7/6)</f>
        <v>0</v>
      </c>
      <c r="AZ102" s="663">
        <f>(('4. Applicability Ranks'!AJ104*AZ$10)/(AVERAGE($AX$10:$BC$10)*3))*($AZ$7/6)</f>
        <v>0</v>
      </c>
      <c r="BA102" s="663">
        <f>(('4. Applicability Ranks'!AK104*BA$10)/(AVERAGE($AX$10:$BC$10)*3))*($AZ$7/6)</f>
        <v>0</v>
      </c>
      <c r="BB102" s="663">
        <f>(('4. Applicability Ranks'!AL104*BB$10)/(AVERAGE($AX$10:$BC$10)*3))*($AZ$7/6)</f>
        <v>0</v>
      </c>
      <c r="BC102" s="664">
        <f>(('4. Applicability Ranks'!AM104*BC$10)/(AVERAGE($AX$10:$BC$10)*3))*($AZ$7/6)</f>
        <v>0</v>
      </c>
      <c r="BD102" s="661">
        <f>(('4. Applicability Ranks'!AN104*BD$10)/(AVERAGE($BD$10:$BH$10)*3))*($BH$6/5)</f>
        <v>0</v>
      </c>
      <c r="BE102" s="665">
        <f>(('4. Applicability Ranks'!AO104*BE$10)/(AVERAGE($BD$10:$BH$10)*3))*($BH$6/5)</f>
        <v>0</v>
      </c>
      <c r="BF102" s="666">
        <f>(('4. Applicability Ranks'!AP104*BF$10)/(AVERAGE($BD$10:$BH$10)*3))*($BH$6/5)</f>
        <v>0</v>
      </c>
      <c r="BG102" s="662">
        <f>(('4. Applicability Ranks'!AQ104*BG$10)/(AVERAGE($BD$10:$BH$10)*3))*($BH$6/5)</f>
        <v>0</v>
      </c>
      <c r="BH102" s="667">
        <f>(('4. Applicability Ranks'!AR104*BH$10)/(AVERAGE($BD$10:$BH$10)*3))*($BH$6/5)</f>
        <v>0</v>
      </c>
      <c r="BI102" s="661">
        <f>(('4. Applicability Ranks'!AS104*BI$10)/(AVERAGE($BI$10:$BK$10)*3))*($BK$7/3)</f>
        <v>2.9973772948669914</v>
      </c>
      <c r="BJ102" s="663">
        <f>(('4. Applicability Ranks'!AT104*BJ$10)/(AVERAGE($BI$10:$BK$10)*3))*($BK$7/3)</f>
        <v>0</v>
      </c>
      <c r="BK102" s="665">
        <f>(('4. Applicability Ranks'!AU104*BK$10)/(AVERAGE($BI$10:$BK$10)*3))*($BK$7/3)</f>
        <v>0</v>
      </c>
      <c r="BL102" s="13"/>
    </row>
    <row r="103" spans="1:64" s="1" customFormat="1" ht="69.75" customHeight="1">
      <c r="A103" s="411">
        <f>'3. Characterization'!A103</f>
        <v>93</v>
      </c>
      <c r="B103" s="219" t="str">
        <f>'3. Characterization'!B103</f>
        <v>Screening </v>
      </c>
      <c r="C103" s="347" t="str">
        <f>'3. Characterization'!C103</f>
        <v>Trace Detection
Radioactivity</v>
      </c>
      <c r="D103" s="347" t="str">
        <f>'3. Characterization'!D103</f>
        <v>Hand and Shoe Monitors</v>
      </c>
      <c r="E103" s="347" t="str">
        <f>'3. Characterization'!F103</f>
        <v>Variations in sensitivity.</v>
      </c>
      <c r="F103" s="143"/>
      <c r="G103" s="286">
        <f>SUM(V103:Y103)</f>
        <v>12.324929971988794</v>
      </c>
      <c r="H103" s="287">
        <f>SUM(AA103:AD103)</f>
        <v>-8.912655971479502</v>
      </c>
      <c r="I103" s="287">
        <f>SUM(AF103:AJ103)</f>
        <v>2.380952380952381</v>
      </c>
      <c r="J103" s="288">
        <f>SUM(AL103:AV103)</f>
        <v>11.229946524064175</v>
      </c>
      <c r="K103" s="288">
        <f>SUM(L103:N103)</f>
        <v>2.9973772948669914</v>
      </c>
      <c r="L103" s="288">
        <f>SUM(AX103:BC103)</f>
        <v>0</v>
      </c>
      <c r="M103" s="288">
        <f>SUM(BD103:BH103)</f>
        <v>0</v>
      </c>
      <c r="N103" s="289">
        <f>SUM(BI103:BK103)</f>
        <v>2.9973772948669914</v>
      </c>
      <c r="O103" s="246">
        <f>SUM(G103:K103)</f>
        <v>20.02055020039284</v>
      </c>
      <c r="Q103" s="466">
        <f>'3. Characterization'!A103</f>
        <v>93</v>
      </c>
      <c r="R103" s="489" t="str">
        <f>'3. Characterization'!B103</f>
        <v>Screening </v>
      </c>
      <c r="S103" s="349" t="str">
        <f>'3. Characterization'!C103</f>
        <v>Trace Detection
Radioactivity</v>
      </c>
      <c r="T103" s="349" t="str">
        <f>'3. Characterization'!D103</f>
        <v>Hand and Shoe Monitors</v>
      </c>
      <c r="U103" s="478"/>
      <c r="V103" s="660">
        <f>(('4. Applicability Ranks'!F105*V$10)/((AVERAGE($V$10:$Y$10))*3))*($V$7/4)</f>
        <v>5.602240896358543</v>
      </c>
      <c r="W103" s="660">
        <f>(('4. Applicability Ranks'!G105*W$10)/((AVERAGE($V$10:$Y$10))*3))*($V$7/4)</f>
        <v>6.722689075630251</v>
      </c>
      <c r="X103" s="661">
        <f>(('4. Applicability Ranks'!H105*X$10)/((AVERAGE($V$10:$Y$10))*3))*($V$7/4)</f>
        <v>0</v>
      </c>
      <c r="Y103" s="660">
        <f>(('4. Applicability Ranks'!I105*Y$10)/((AVERAGE($V$10:$Y$10))*3))*($V$7/4)</f>
        <v>0</v>
      </c>
      <c r="Z103" s="629"/>
      <c r="AA103" s="662">
        <f>(('4. Applicability Ranks'!K105*AA$10)/(AVERAGE($AA$10:$AD$10)*3))*($AA$7/4)</f>
        <v>0</v>
      </c>
      <c r="AB103" s="662">
        <f>(('4. Applicability Ranks'!L105*AB$10)/(AVERAGE($AA$10:$AD$10)*3))*($AA$7/4)</f>
        <v>0</v>
      </c>
      <c r="AC103" s="662">
        <f>(('4. Applicability Ranks'!M105*AC$10)/(AVERAGE($AA$10:$AD$10)*3))*($AA$7/4)</f>
        <v>0</v>
      </c>
      <c r="AD103" s="662">
        <f>(('4. Applicability Ranks'!N105*AD$10)/(AVERAGE($AA$10:$AD$10)*3))*($AA$7/4)</f>
        <v>-8.912655971479502</v>
      </c>
      <c r="AE103" s="629"/>
      <c r="AF103" s="660">
        <f>(('4. Applicability Ranks'!P105*AF$10)/(AVERAGE($AF$10:$AJ$10)*3))*($AF$7/5)</f>
        <v>2.100840336134454</v>
      </c>
      <c r="AG103" s="663">
        <f>(('4. Applicability Ranks'!Q105*AG$10)/(AVERAGE($AF$10:$AJ$10)*3))*($AF$7/5)</f>
        <v>0</v>
      </c>
      <c r="AH103" s="663">
        <f>(('4. Applicability Ranks'!R105*AH$10)/(AVERAGE($AF$10:$AJ$10)*3))*($AF$7/5)</f>
        <v>0</v>
      </c>
      <c r="AI103" s="663">
        <f>(('4. Applicability Ranks'!S105*AI$10)/(AVERAGE($AF$10:$AJ$10)*3))*($AF$7/5)</f>
        <v>0.2801120448179272</v>
      </c>
      <c r="AJ103" s="664">
        <f>(('4. Applicability Ranks'!T105*AJ$10)/(AVERAGE($AF$10:$AJ$10)*3))*($AF$7/5)</f>
        <v>0</v>
      </c>
      <c r="AK103" s="629"/>
      <c r="AL103" s="661">
        <f>(('4. Applicability Ranks'!V105*AL$10)/((AVERAGE($AL$10:$AV$10))*3))*($AL$7/11)</f>
        <v>0</v>
      </c>
      <c r="AM103" s="663">
        <f>(('4. Applicability Ranks'!W105*AM$10)/((AVERAGE($AL$10:$AV$10))*3))*($AL$7/11)</f>
        <v>0.26737967914438504</v>
      </c>
      <c r="AN103" s="663">
        <f>(('4. Applicability Ranks'!X105*AN$10)/((AVERAGE($AL$10:$AV$10))*3))*($AL$7/11)</f>
        <v>0</v>
      </c>
      <c r="AO103" s="663">
        <f>(('4. Applicability Ranks'!Y105*AO$10)/((AVERAGE($AL$10:$AV$10))*3))*($AL$7/11)</f>
        <v>4.010695187165776</v>
      </c>
      <c r="AP103" s="663">
        <f>(('4. Applicability Ranks'!Z105*AP$10)/((AVERAGE($AL$10:$AV$10))*3))*($AL$7/11)</f>
        <v>3.2085561497326207</v>
      </c>
      <c r="AQ103" s="663">
        <f>(('4. Applicability Ranks'!AA105*AQ$10)/((AVERAGE($AL$10:$AV$10))*3))*($AL$7/11)</f>
        <v>1.0695187165775402</v>
      </c>
      <c r="AR103" s="663">
        <f>(('4. Applicability Ranks'!AB105*AR$10)/((AVERAGE($AL$10:$AV$10))*3))*($AL$7/11)</f>
        <v>0.5347593582887701</v>
      </c>
      <c r="AS103" s="663">
        <f>(('4. Applicability Ranks'!AC105*AS$10)/((AVERAGE($AL$10:$AV$10))*3))*($AL$7/11)</f>
        <v>1.0695187165775402</v>
      </c>
      <c r="AT103" s="663">
        <f>(('4. Applicability Ranks'!AD105*AT$10)/((AVERAGE($AL$10:$AV$10))*3))*($AL$7/11)</f>
        <v>0.26737967914438504</v>
      </c>
      <c r="AU103" s="663">
        <f>(('4. Applicability Ranks'!AE105*AU$10)/((AVERAGE($AL$10:$AV$10))*3))*($AL$7/11)</f>
        <v>0.8021390374331552</v>
      </c>
      <c r="AV103" s="663">
        <f>(('4. Applicability Ranks'!AF105*AV$10)/((AVERAGE($AL$10:$AV$10))*3))*($AL$7/11)</f>
        <v>0</v>
      </c>
      <c r="AW103" s="629"/>
      <c r="AX103" s="660">
        <f>(('4. Applicability Ranks'!AH105*AX$10)/(AVERAGE($AX$10:$BC$10)*3))*($AZ$7/6)</f>
        <v>0</v>
      </c>
      <c r="AY103" s="663">
        <f>(('4. Applicability Ranks'!AI105*AY$10)/(AVERAGE($AX$10:$BC$10)*3))*($AZ$7/6)</f>
        <v>0</v>
      </c>
      <c r="AZ103" s="663">
        <f>(('4. Applicability Ranks'!AJ105*AZ$10)/(AVERAGE($AX$10:$BC$10)*3))*($AZ$7/6)</f>
        <v>0</v>
      </c>
      <c r="BA103" s="663">
        <f>(('4. Applicability Ranks'!AK105*BA$10)/(AVERAGE($AX$10:$BC$10)*3))*($AZ$7/6)</f>
        <v>0</v>
      </c>
      <c r="BB103" s="663">
        <f>(('4. Applicability Ranks'!AL105*BB$10)/(AVERAGE($AX$10:$BC$10)*3))*($AZ$7/6)</f>
        <v>0</v>
      </c>
      <c r="BC103" s="664">
        <f>(('4. Applicability Ranks'!AM105*BC$10)/(AVERAGE($AX$10:$BC$10)*3))*($AZ$7/6)</f>
        <v>0</v>
      </c>
      <c r="BD103" s="661">
        <f>(('4. Applicability Ranks'!AN105*BD$10)/(AVERAGE($BD$10:$BH$10)*3))*($BH$6/5)</f>
        <v>0</v>
      </c>
      <c r="BE103" s="665">
        <f>(('4. Applicability Ranks'!AO105*BE$10)/(AVERAGE($BD$10:$BH$10)*3))*($BH$6/5)</f>
        <v>0</v>
      </c>
      <c r="BF103" s="666">
        <f>(('4. Applicability Ranks'!AP105*BF$10)/(AVERAGE($BD$10:$BH$10)*3))*($BH$6/5)</f>
        <v>0</v>
      </c>
      <c r="BG103" s="662">
        <f>(('4. Applicability Ranks'!AQ105*BG$10)/(AVERAGE($BD$10:$BH$10)*3))*($BH$6/5)</f>
        <v>0</v>
      </c>
      <c r="BH103" s="667">
        <f>(('4. Applicability Ranks'!AR105*BH$10)/(AVERAGE($BD$10:$BH$10)*3))*($BH$6/5)</f>
        <v>0</v>
      </c>
      <c r="BI103" s="661">
        <f>(('4. Applicability Ranks'!AS105*BI$10)/(AVERAGE($BI$10:$BK$10)*3))*($BK$7/3)</f>
        <v>2.9973772948669914</v>
      </c>
      <c r="BJ103" s="663">
        <f>(('4. Applicability Ranks'!AT105*BJ$10)/(AVERAGE($BI$10:$BK$10)*3))*($BK$7/3)</f>
        <v>0</v>
      </c>
      <c r="BK103" s="665">
        <f>(('4. Applicability Ranks'!AU105*BK$10)/(AVERAGE($BI$10:$BK$10)*3))*($BK$7/3)</f>
        <v>0</v>
      </c>
      <c r="BL103" s="13"/>
    </row>
    <row r="104" spans="1:64" s="1" customFormat="1" ht="69.75" customHeight="1">
      <c r="A104" s="411">
        <f>'3. Characterization'!A104</f>
        <v>94</v>
      </c>
      <c r="B104" s="219" t="str">
        <f>'3. Characterization'!B104</f>
        <v>Screening </v>
      </c>
      <c r="C104" s="347" t="str">
        <f>'3. Characterization'!C104</f>
        <v>Trace Detection
CWA</v>
      </c>
      <c r="D104" s="347" t="str">
        <f>'3. Characterization'!D104</f>
        <v>Chemical Detection  Paper </v>
      </c>
      <c r="E104" s="347" t="str">
        <f>'3. Characterization'!F104</f>
        <v>M8 paper or M9 tape</v>
      </c>
      <c r="F104" s="143"/>
      <c r="G104" s="286">
        <f t="shared" si="14"/>
        <v>12.324929971988794</v>
      </c>
      <c r="H104" s="287">
        <f t="shared" si="15"/>
        <v>-8.912655971479502</v>
      </c>
      <c r="I104" s="287">
        <f t="shared" si="16"/>
        <v>2.380952380952381</v>
      </c>
      <c r="J104" s="288">
        <f t="shared" si="17"/>
        <v>11.229946524064175</v>
      </c>
      <c r="K104" s="288">
        <f t="shared" si="19"/>
        <v>2.9973772948669914</v>
      </c>
      <c r="L104" s="288">
        <f t="shared" si="20"/>
        <v>0</v>
      </c>
      <c r="M104" s="288">
        <f t="shared" si="21"/>
        <v>0</v>
      </c>
      <c r="N104" s="289">
        <f t="shared" si="22"/>
        <v>2.9973772948669914</v>
      </c>
      <c r="O104" s="246">
        <f t="shared" si="18"/>
        <v>20.02055020039284</v>
      </c>
      <c r="Q104" s="466">
        <f>'3. Characterization'!A104</f>
        <v>94</v>
      </c>
      <c r="R104" s="489" t="str">
        <f>'3. Characterization'!B104</f>
        <v>Screening </v>
      </c>
      <c r="S104" s="349" t="str">
        <f>'3. Characterization'!C104</f>
        <v>Trace Detection
CWA</v>
      </c>
      <c r="T104" s="349" t="str">
        <f>'3. Characterization'!D104</f>
        <v>Chemical Detection  Paper </v>
      </c>
      <c r="U104" s="478"/>
      <c r="V104" s="660">
        <f>(('4. Applicability Ranks'!F104*V$10)/((AVERAGE($V$10:$Y$10))*3))*($V$7/4)</f>
        <v>5.602240896358543</v>
      </c>
      <c r="W104" s="660">
        <f>(('4. Applicability Ranks'!G104*W$10)/((AVERAGE($V$10:$Y$10))*3))*($V$7/4)</f>
        <v>6.722689075630251</v>
      </c>
      <c r="X104" s="661">
        <f>(('4. Applicability Ranks'!H104*X$10)/((AVERAGE($V$10:$Y$10))*3))*($V$7/4)</f>
        <v>0</v>
      </c>
      <c r="Y104" s="660">
        <f>(('4. Applicability Ranks'!I104*Y$10)/((AVERAGE($V$10:$Y$10))*3))*($V$7/4)</f>
        <v>0</v>
      </c>
      <c r="Z104" s="629"/>
      <c r="AA104" s="662">
        <f>(('4. Applicability Ranks'!K104*AA$10)/(AVERAGE($AA$10:$AD$10)*3))*($AA$7/4)</f>
        <v>0</v>
      </c>
      <c r="AB104" s="662">
        <f>(('4. Applicability Ranks'!L104*AB$10)/(AVERAGE($AA$10:$AD$10)*3))*($AA$7/4)</f>
        <v>0</v>
      </c>
      <c r="AC104" s="662">
        <f>(('4. Applicability Ranks'!M104*AC$10)/(AVERAGE($AA$10:$AD$10)*3))*($AA$7/4)</f>
        <v>0</v>
      </c>
      <c r="AD104" s="662">
        <f>(('4. Applicability Ranks'!N104*AD$10)/(AVERAGE($AA$10:$AD$10)*3))*($AA$7/4)</f>
        <v>-8.912655971479502</v>
      </c>
      <c r="AE104" s="629"/>
      <c r="AF104" s="660">
        <f>(('4. Applicability Ranks'!P104*AF$10)/(AVERAGE($AF$10:$AJ$10)*3))*($AF$7/5)</f>
        <v>2.100840336134454</v>
      </c>
      <c r="AG104" s="663">
        <f>(('4. Applicability Ranks'!Q104*AG$10)/(AVERAGE($AF$10:$AJ$10)*3))*($AF$7/5)</f>
        <v>0</v>
      </c>
      <c r="AH104" s="663">
        <f>(('4. Applicability Ranks'!R104*AH$10)/(AVERAGE($AF$10:$AJ$10)*3))*($AF$7/5)</f>
        <v>0</v>
      </c>
      <c r="AI104" s="663">
        <f>(('4. Applicability Ranks'!S104*AI$10)/(AVERAGE($AF$10:$AJ$10)*3))*($AF$7/5)</f>
        <v>0.2801120448179272</v>
      </c>
      <c r="AJ104" s="664">
        <f>(('4. Applicability Ranks'!T104*AJ$10)/(AVERAGE($AF$10:$AJ$10)*3))*($AF$7/5)</f>
        <v>0</v>
      </c>
      <c r="AK104" s="629"/>
      <c r="AL104" s="661">
        <f>(('4. Applicability Ranks'!V104*AL$10)/((AVERAGE($AL$10:$AV$10))*3))*($AL$7/11)</f>
        <v>0</v>
      </c>
      <c r="AM104" s="663">
        <f>(('4. Applicability Ranks'!W104*AM$10)/((AVERAGE($AL$10:$AV$10))*3))*($AL$7/11)</f>
        <v>0.26737967914438504</v>
      </c>
      <c r="AN104" s="663">
        <f>(('4. Applicability Ranks'!X104*AN$10)/((AVERAGE($AL$10:$AV$10))*3))*($AL$7/11)</f>
        <v>0</v>
      </c>
      <c r="AO104" s="663">
        <f>(('4. Applicability Ranks'!Y104*AO$10)/((AVERAGE($AL$10:$AV$10))*3))*($AL$7/11)</f>
        <v>4.010695187165776</v>
      </c>
      <c r="AP104" s="663">
        <f>(('4. Applicability Ranks'!Z104*AP$10)/((AVERAGE($AL$10:$AV$10))*3))*($AL$7/11)</f>
        <v>3.2085561497326207</v>
      </c>
      <c r="AQ104" s="663">
        <f>(('4. Applicability Ranks'!AA104*AQ$10)/((AVERAGE($AL$10:$AV$10))*3))*($AL$7/11)</f>
        <v>1.0695187165775402</v>
      </c>
      <c r="AR104" s="663">
        <f>(('4. Applicability Ranks'!AB104*AR$10)/((AVERAGE($AL$10:$AV$10))*3))*($AL$7/11)</f>
        <v>0.5347593582887701</v>
      </c>
      <c r="AS104" s="663">
        <f>(('4. Applicability Ranks'!AC104*AS$10)/((AVERAGE($AL$10:$AV$10))*3))*($AL$7/11)</f>
        <v>1.0695187165775402</v>
      </c>
      <c r="AT104" s="663">
        <f>(('4. Applicability Ranks'!AD104*AT$10)/((AVERAGE($AL$10:$AV$10))*3))*($AL$7/11)</f>
        <v>0.26737967914438504</v>
      </c>
      <c r="AU104" s="663">
        <f>(('4. Applicability Ranks'!AE104*AU$10)/((AVERAGE($AL$10:$AV$10))*3))*($AL$7/11)</f>
        <v>0.8021390374331552</v>
      </c>
      <c r="AV104" s="663">
        <f>(('4. Applicability Ranks'!AF104*AV$10)/((AVERAGE($AL$10:$AV$10))*3))*($AL$7/11)</f>
        <v>0</v>
      </c>
      <c r="AW104" s="629"/>
      <c r="AX104" s="660">
        <f>(('4. Applicability Ranks'!AH104*AX$10)/(AVERAGE($AX$10:$BC$10)*3))*($AZ$7/6)</f>
        <v>0</v>
      </c>
      <c r="AY104" s="663">
        <f>(('4. Applicability Ranks'!AI104*AY$10)/(AVERAGE($AX$10:$BC$10)*3))*($AZ$7/6)</f>
        <v>0</v>
      </c>
      <c r="AZ104" s="663">
        <f>(('4. Applicability Ranks'!AJ104*AZ$10)/(AVERAGE($AX$10:$BC$10)*3))*($AZ$7/6)</f>
        <v>0</v>
      </c>
      <c r="BA104" s="663">
        <f>(('4. Applicability Ranks'!AK104*BA$10)/(AVERAGE($AX$10:$BC$10)*3))*($AZ$7/6)</f>
        <v>0</v>
      </c>
      <c r="BB104" s="663">
        <f>(('4. Applicability Ranks'!AL104*BB$10)/(AVERAGE($AX$10:$BC$10)*3))*($AZ$7/6)</f>
        <v>0</v>
      </c>
      <c r="BC104" s="664">
        <f>(('4. Applicability Ranks'!AM104*BC$10)/(AVERAGE($AX$10:$BC$10)*3))*($AZ$7/6)</f>
        <v>0</v>
      </c>
      <c r="BD104" s="661">
        <f>(('4. Applicability Ranks'!AN104*BD$10)/(AVERAGE($BD$10:$BH$10)*3))*($BH$6/5)</f>
        <v>0</v>
      </c>
      <c r="BE104" s="665">
        <f>(('4. Applicability Ranks'!AO104*BE$10)/(AVERAGE($BD$10:$BH$10)*3))*($BH$6/5)</f>
        <v>0</v>
      </c>
      <c r="BF104" s="666">
        <f>(('4. Applicability Ranks'!AP104*BF$10)/(AVERAGE($BD$10:$BH$10)*3))*($BH$6/5)</f>
        <v>0</v>
      </c>
      <c r="BG104" s="662">
        <f>(('4. Applicability Ranks'!AQ104*BG$10)/(AVERAGE($BD$10:$BH$10)*3))*($BH$6/5)</f>
        <v>0</v>
      </c>
      <c r="BH104" s="667">
        <f>(('4. Applicability Ranks'!AR104*BH$10)/(AVERAGE($BD$10:$BH$10)*3))*($BH$6/5)</f>
        <v>0</v>
      </c>
      <c r="BI104" s="661">
        <f>(('4. Applicability Ranks'!AS104*BI$10)/(AVERAGE($BI$10:$BK$10)*3))*($BK$7/3)</f>
        <v>2.9973772948669914</v>
      </c>
      <c r="BJ104" s="663">
        <f>(('4. Applicability Ranks'!AT104*BJ$10)/(AVERAGE($BI$10:$BK$10)*3))*($BK$7/3)</f>
        <v>0</v>
      </c>
      <c r="BK104" s="665">
        <f>(('4. Applicability Ranks'!AU104*BK$10)/(AVERAGE($BI$10:$BK$10)*3))*($BK$7/3)</f>
        <v>0</v>
      </c>
      <c r="BL104" s="13"/>
    </row>
    <row r="105" spans="1:64" s="1" customFormat="1" ht="69.75" customHeight="1">
      <c r="A105" s="411">
        <f>'3. Characterization'!A105</f>
        <v>95</v>
      </c>
      <c r="B105" s="219" t="str">
        <f>'3. Characterization'!B105</f>
        <v>Screening </v>
      </c>
      <c r="C105" s="347" t="str">
        <f>'3. Characterization'!C105</f>
        <v>Trace Detection
CWA, TIC</v>
      </c>
      <c r="D105" s="347" t="str">
        <f>'3. Characterization'!D105</f>
        <v>Colorimetric tubes</v>
      </c>
      <c r="E105" s="347" t="str">
        <f>'3. Characterization'!F105</f>
        <v>Specific detector tubes for different CWA and toxic industrial chemicals (TIC).</v>
      </c>
      <c r="F105" s="143"/>
      <c r="G105" s="286">
        <f t="shared" si="14"/>
        <v>12.324929971988794</v>
      </c>
      <c r="H105" s="287">
        <f t="shared" si="15"/>
        <v>-8.912655971479502</v>
      </c>
      <c r="I105" s="287">
        <f t="shared" si="16"/>
        <v>2.380952380952381</v>
      </c>
      <c r="J105" s="288">
        <f t="shared" si="17"/>
        <v>11.229946524064175</v>
      </c>
      <c r="K105" s="288">
        <f t="shared" si="19"/>
        <v>2.9973772948669914</v>
      </c>
      <c r="L105" s="288">
        <f t="shared" si="20"/>
        <v>0</v>
      </c>
      <c r="M105" s="288">
        <f t="shared" si="21"/>
        <v>0</v>
      </c>
      <c r="N105" s="289">
        <f t="shared" si="22"/>
        <v>2.9973772948669914</v>
      </c>
      <c r="O105" s="246">
        <f t="shared" si="18"/>
        <v>20.02055020039284</v>
      </c>
      <c r="Q105" s="466">
        <f>'3. Characterization'!A105</f>
        <v>95</v>
      </c>
      <c r="R105" s="489" t="str">
        <f>'3. Characterization'!B105</f>
        <v>Screening </v>
      </c>
      <c r="S105" s="349" t="str">
        <f>'3. Characterization'!C105</f>
        <v>Trace Detection
CWA, TIC</v>
      </c>
      <c r="T105" s="349" t="str">
        <f>'3. Characterization'!D105</f>
        <v>Colorimetric tubes</v>
      </c>
      <c r="U105" s="478"/>
      <c r="V105" s="660">
        <f>(('4. Applicability Ranks'!F105*V$10)/((AVERAGE($V$10:$Y$10))*3))*($V$7/4)</f>
        <v>5.602240896358543</v>
      </c>
      <c r="W105" s="660">
        <f>(('4. Applicability Ranks'!G105*W$10)/((AVERAGE($V$10:$Y$10))*3))*($V$7/4)</f>
        <v>6.722689075630251</v>
      </c>
      <c r="X105" s="661">
        <f>(('4. Applicability Ranks'!H105*X$10)/((AVERAGE($V$10:$Y$10))*3))*($V$7/4)</f>
        <v>0</v>
      </c>
      <c r="Y105" s="660">
        <f>(('4. Applicability Ranks'!I105*Y$10)/((AVERAGE($V$10:$Y$10))*3))*($V$7/4)</f>
        <v>0</v>
      </c>
      <c r="Z105" s="629"/>
      <c r="AA105" s="662">
        <f>(('4. Applicability Ranks'!K105*AA$10)/(AVERAGE($AA$10:$AD$10)*3))*($AA$7/4)</f>
        <v>0</v>
      </c>
      <c r="AB105" s="662">
        <f>(('4. Applicability Ranks'!L105*AB$10)/(AVERAGE($AA$10:$AD$10)*3))*($AA$7/4)</f>
        <v>0</v>
      </c>
      <c r="AC105" s="662">
        <f>(('4. Applicability Ranks'!M105*AC$10)/(AVERAGE($AA$10:$AD$10)*3))*($AA$7/4)</f>
        <v>0</v>
      </c>
      <c r="AD105" s="662">
        <f>(('4. Applicability Ranks'!N105*AD$10)/(AVERAGE($AA$10:$AD$10)*3))*($AA$7/4)</f>
        <v>-8.912655971479502</v>
      </c>
      <c r="AE105" s="629"/>
      <c r="AF105" s="660">
        <f>(('4. Applicability Ranks'!P105*AF$10)/(AVERAGE($AF$10:$AJ$10)*3))*($AF$7/5)</f>
        <v>2.100840336134454</v>
      </c>
      <c r="AG105" s="663">
        <f>(('4. Applicability Ranks'!Q105*AG$10)/(AVERAGE($AF$10:$AJ$10)*3))*($AF$7/5)</f>
        <v>0</v>
      </c>
      <c r="AH105" s="663">
        <f>(('4. Applicability Ranks'!R105*AH$10)/(AVERAGE($AF$10:$AJ$10)*3))*($AF$7/5)</f>
        <v>0</v>
      </c>
      <c r="AI105" s="663">
        <f>(('4. Applicability Ranks'!S105*AI$10)/(AVERAGE($AF$10:$AJ$10)*3))*($AF$7/5)</f>
        <v>0.2801120448179272</v>
      </c>
      <c r="AJ105" s="664">
        <f>(('4. Applicability Ranks'!T105*AJ$10)/(AVERAGE($AF$10:$AJ$10)*3))*($AF$7/5)</f>
        <v>0</v>
      </c>
      <c r="AK105" s="629"/>
      <c r="AL105" s="661">
        <f>(('4. Applicability Ranks'!V105*AL$10)/((AVERAGE($AL$10:$AV$10))*3))*($AL$7/11)</f>
        <v>0</v>
      </c>
      <c r="AM105" s="663">
        <f>(('4. Applicability Ranks'!W105*AM$10)/((AVERAGE($AL$10:$AV$10))*3))*($AL$7/11)</f>
        <v>0.26737967914438504</v>
      </c>
      <c r="AN105" s="663">
        <f>(('4. Applicability Ranks'!X105*AN$10)/((AVERAGE($AL$10:$AV$10))*3))*($AL$7/11)</f>
        <v>0</v>
      </c>
      <c r="AO105" s="663">
        <f>(('4. Applicability Ranks'!Y105*AO$10)/((AVERAGE($AL$10:$AV$10))*3))*($AL$7/11)</f>
        <v>4.010695187165776</v>
      </c>
      <c r="AP105" s="663">
        <f>(('4. Applicability Ranks'!Z105*AP$10)/((AVERAGE($AL$10:$AV$10))*3))*($AL$7/11)</f>
        <v>3.2085561497326207</v>
      </c>
      <c r="AQ105" s="663">
        <f>(('4. Applicability Ranks'!AA105*AQ$10)/((AVERAGE($AL$10:$AV$10))*3))*($AL$7/11)</f>
        <v>1.0695187165775402</v>
      </c>
      <c r="AR105" s="663">
        <f>(('4. Applicability Ranks'!AB105*AR$10)/((AVERAGE($AL$10:$AV$10))*3))*($AL$7/11)</f>
        <v>0.5347593582887701</v>
      </c>
      <c r="AS105" s="663">
        <f>(('4. Applicability Ranks'!AC105*AS$10)/((AVERAGE($AL$10:$AV$10))*3))*($AL$7/11)</f>
        <v>1.0695187165775402</v>
      </c>
      <c r="AT105" s="663">
        <f>(('4. Applicability Ranks'!AD105*AT$10)/((AVERAGE($AL$10:$AV$10))*3))*($AL$7/11)</f>
        <v>0.26737967914438504</v>
      </c>
      <c r="AU105" s="663">
        <f>(('4. Applicability Ranks'!AE105*AU$10)/((AVERAGE($AL$10:$AV$10))*3))*($AL$7/11)</f>
        <v>0.8021390374331552</v>
      </c>
      <c r="AV105" s="663">
        <f>(('4. Applicability Ranks'!AF105*AV$10)/((AVERAGE($AL$10:$AV$10))*3))*($AL$7/11)</f>
        <v>0</v>
      </c>
      <c r="AW105" s="629"/>
      <c r="AX105" s="660">
        <f>(('4. Applicability Ranks'!AH105*AX$10)/(AVERAGE($AX$10:$BC$10)*3))*($AZ$7/6)</f>
        <v>0</v>
      </c>
      <c r="AY105" s="663">
        <f>(('4. Applicability Ranks'!AI105*AY$10)/(AVERAGE($AX$10:$BC$10)*3))*($AZ$7/6)</f>
        <v>0</v>
      </c>
      <c r="AZ105" s="663">
        <f>(('4. Applicability Ranks'!AJ105*AZ$10)/(AVERAGE($AX$10:$BC$10)*3))*($AZ$7/6)</f>
        <v>0</v>
      </c>
      <c r="BA105" s="663">
        <f>(('4. Applicability Ranks'!AK105*BA$10)/(AVERAGE($AX$10:$BC$10)*3))*($AZ$7/6)</f>
        <v>0</v>
      </c>
      <c r="BB105" s="663">
        <f>(('4. Applicability Ranks'!AL105*BB$10)/(AVERAGE($AX$10:$BC$10)*3))*($AZ$7/6)</f>
        <v>0</v>
      </c>
      <c r="BC105" s="664">
        <f>(('4. Applicability Ranks'!AM105*BC$10)/(AVERAGE($AX$10:$BC$10)*3))*($AZ$7/6)</f>
        <v>0</v>
      </c>
      <c r="BD105" s="661">
        <f>(('4. Applicability Ranks'!AN105*BD$10)/(AVERAGE($BD$10:$BH$10)*3))*($BH$6/5)</f>
        <v>0</v>
      </c>
      <c r="BE105" s="665">
        <f>(('4. Applicability Ranks'!AO105*BE$10)/(AVERAGE($BD$10:$BH$10)*3))*($BH$6/5)</f>
        <v>0</v>
      </c>
      <c r="BF105" s="666">
        <f>(('4. Applicability Ranks'!AP105*BF$10)/(AVERAGE($BD$10:$BH$10)*3))*($BH$6/5)</f>
        <v>0</v>
      </c>
      <c r="BG105" s="662">
        <f>(('4. Applicability Ranks'!AQ105*BG$10)/(AVERAGE($BD$10:$BH$10)*3))*($BH$6/5)</f>
        <v>0</v>
      </c>
      <c r="BH105" s="667">
        <f>(('4. Applicability Ranks'!AR105*BH$10)/(AVERAGE($BD$10:$BH$10)*3))*($BH$6/5)</f>
        <v>0</v>
      </c>
      <c r="BI105" s="661">
        <f>(('4. Applicability Ranks'!AS105*BI$10)/(AVERAGE($BI$10:$BK$10)*3))*($BK$7/3)</f>
        <v>2.9973772948669914</v>
      </c>
      <c r="BJ105" s="663">
        <f>(('4. Applicability Ranks'!AT105*BJ$10)/(AVERAGE($BI$10:$BK$10)*3))*($BK$7/3)</f>
        <v>0</v>
      </c>
      <c r="BK105" s="665">
        <f>(('4. Applicability Ranks'!AU105*BK$10)/(AVERAGE($BI$10:$BK$10)*3))*($BK$7/3)</f>
        <v>0</v>
      </c>
      <c r="BL105" s="13"/>
    </row>
    <row r="106" spans="1:64" s="1" customFormat="1" ht="69.75" customHeight="1">
      <c r="A106" s="411">
        <f>'3. Characterization'!A106</f>
        <v>96</v>
      </c>
      <c r="B106" s="219" t="str">
        <f>'3. Characterization'!B106</f>
        <v>Screening </v>
      </c>
      <c r="C106" s="347" t="str">
        <f>'3. Characterization'!C106</f>
        <v>Trace Detection
Explosives, CWA</v>
      </c>
      <c r="D106" s="347" t="str">
        <f>'3. Characterization'!D106</f>
        <v>Electron Capture Detectors (ECD)</v>
      </c>
      <c r="E106" s="347" t="str">
        <f>'3. Characterization'!F106</f>
        <v>Sensitivity to specific chemicals varies.  Specific chemicals detected depends on the units software.</v>
      </c>
      <c r="F106" s="143"/>
      <c r="G106" s="286">
        <f t="shared" si="14"/>
        <v>12.324929971988794</v>
      </c>
      <c r="H106" s="287">
        <f t="shared" si="15"/>
        <v>-8.912655971479502</v>
      </c>
      <c r="I106" s="287">
        <f t="shared" si="16"/>
        <v>2.380952380952381</v>
      </c>
      <c r="J106" s="288">
        <f t="shared" si="17"/>
        <v>11.229946524064175</v>
      </c>
      <c r="K106" s="288">
        <f t="shared" si="19"/>
        <v>8.992131884600973</v>
      </c>
      <c r="L106" s="288">
        <f t="shared" si="20"/>
        <v>5.994754589733981</v>
      </c>
      <c r="M106" s="288">
        <f t="shared" si="21"/>
        <v>0</v>
      </c>
      <c r="N106" s="289">
        <f t="shared" si="22"/>
        <v>2.9973772948669914</v>
      </c>
      <c r="O106" s="246">
        <f t="shared" si="18"/>
        <v>26.01530479012682</v>
      </c>
      <c r="Q106" s="466">
        <f>'3. Characterization'!A106</f>
        <v>96</v>
      </c>
      <c r="R106" s="489" t="str">
        <f>'3. Characterization'!B106</f>
        <v>Screening </v>
      </c>
      <c r="S106" s="349" t="str">
        <f>'3. Characterization'!C106</f>
        <v>Trace Detection
Explosives, CWA</v>
      </c>
      <c r="T106" s="349" t="str">
        <f>'3. Characterization'!D106</f>
        <v>Electron Capture Detectors (ECD)</v>
      </c>
      <c r="U106" s="478"/>
      <c r="V106" s="660">
        <f>(('4. Applicability Ranks'!F106*V$10)/((AVERAGE($V$10:$Y$10))*3))*($V$7/4)</f>
        <v>5.602240896358543</v>
      </c>
      <c r="W106" s="660">
        <f>(('4. Applicability Ranks'!G106*W$10)/((AVERAGE($V$10:$Y$10))*3))*($V$7/4)</f>
        <v>6.722689075630251</v>
      </c>
      <c r="X106" s="661">
        <f>(('4. Applicability Ranks'!H106*X$10)/((AVERAGE($V$10:$Y$10))*3))*($V$7/4)</f>
        <v>0</v>
      </c>
      <c r="Y106" s="660">
        <f>(('4. Applicability Ranks'!I106*Y$10)/((AVERAGE($V$10:$Y$10))*3))*($V$7/4)</f>
        <v>0</v>
      </c>
      <c r="Z106" s="629"/>
      <c r="AA106" s="662">
        <f>(('4. Applicability Ranks'!K106*AA$10)/(AVERAGE($AA$10:$AD$10)*3))*($AA$7/4)</f>
        <v>0</v>
      </c>
      <c r="AB106" s="662">
        <f>(('4. Applicability Ranks'!L106*AB$10)/(AVERAGE($AA$10:$AD$10)*3))*($AA$7/4)</f>
        <v>0</v>
      </c>
      <c r="AC106" s="662">
        <f>(('4. Applicability Ranks'!M106*AC$10)/(AVERAGE($AA$10:$AD$10)*3))*($AA$7/4)</f>
        <v>0</v>
      </c>
      <c r="AD106" s="662">
        <f>(('4. Applicability Ranks'!N106*AD$10)/(AVERAGE($AA$10:$AD$10)*3))*($AA$7/4)</f>
        <v>-8.912655971479502</v>
      </c>
      <c r="AE106" s="629"/>
      <c r="AF106" s="660">
        <f>(('4. Applicability Ranks'!P106*AF$10)/(AVERAGE($AF$10:$AJ$10)*3))*($AF$7/5)</f>
        <v>2.100840336134454</v>
      </c>
      <c r="AG106" s="663">
        <f>(('4. Applicability Ranks'!Q106*AG$10)/(AVERAGE($AF$10:$AJ$10)*3))*($AF$7/5)</f>
        <v>0</v>
      </c>
      <c r="AH106" s="663">
        <f>(('4. Applicability Ranks'!R106*AH$10)/(AVERAGE($AF$10:$AJ$10)*3))*($AF$7/5)</f>
        <v>0</v>
      </c>
      <c r="AI106" s="663">
        <f>(('4. Applicability Ranks'!S106*AI$10)/(AVERAGE($AF$10:$AJ$10)*3))*($AF$7/5)</f>
        <v>0.2801120448179272</v>
      </c>
      <c r="AJ106" s="664">
        <f>(('4. Applicability Ranks'!T106*AJ$10)/(AVERAGE($AF$10:$AJ$10)*3))*($AF$7/5)</f>
        <v>0</v>
      </c>
      <c r="AK106" s="629"/>
      <c r="AL106" s="661">
        <f>(('4. Applicability Ranks'!V106*AL$10)/((AVERAGE($AL$10:$AV$10))*3))*($AL$7/11)</f>
        <v>0</v>
      </c>
      <c r="AM106" s="663">
        <f>(('4. Applicability Ranks'!W106*AM$10)/((AVERAGE($AL$10:$AV$10))*3))*($AL$7/11)</f>
        <v>0.26737967914438504</v>
      </c>
      <c r="AN106" s="663">
        <f>(('4. Applicability Ranks'!X106*AN$10)/((AVERAGE($AL$10:$AV$10))*3))*($AL$7/11)</f>
        <v>0</v>
      </c>
      <c r="AO106" s="663">
        <f>(('4. Applicability Ranks'!Y106*AO$10)/((AVERAGE($AL$10:$AV$10))*3))*($AL$7/11)</f>
        <v>4.010695187165776</v>
      </c>
      <c r="AP106" s="663">
        <f>(('4. Applicability Ranks'!Z106*AP$10)/((AVERAGE($AL$10:$AV$10))*3))*($AL$7/11)</f>
        <v>3.2085561497326207</v>
      </c>
      <c r="AQ106" s="663">
        <f>(('4. Applicability Ranks'!AA106*AQ$10)/((AVERAGE($AL$10:$AV$10))*3))*($AL$7/11)</f>
        <v>1.0695187165775402</v>
      </c>
      <c r="AR106" s="663">
        <f>(('4. Applicability Ranks'!AB106*AR$10)/((AVERAGE($AL$10:$AV$10))*3))*($AL$7/11)</f>
        <v>0.5347593582887701</v>
      </c>
      <c r="AS106" s="663">
        <f>(('4. Applicability Ranks'!AC106*AS$10)/((AVERAGE($AL$10:$AV$10))*3))*($AL$7/11)</f>
        <v>1.0695187165775402</v>
      </c>
      <c r="AT106" s="663">
        <f>(('4. Applicability Ranks'!AD106*AT$10)/((AVERAGE($AL$10:$AV$10))*3))*($AL$7/11)</f>
        <v>0.26737967914438504</v>
      </c>
      <c r="AU106" s="663">
        <f>(('4. Applicability Ranks'!AE106*AU$10)/((AVERAGE($AL$10:$AV$10))*3))*($AL$7/11)</f>
        <v>0.8021390374331552</v>
      </c>
      <c r="AV106" s="663">
        <f>(('4. Applicability Ranks'!AF106*AV$10)/((AVERAGE($AL$10:$AV$10))*3))*($AL$7/11)</f>
        <v>0</v>
      </c>
      <c r="AW106" s="629"/>
      <c r="AX106" s="660">
        <f>(('4. Applicability Ranks'!AH106*AX$10)/(AVERAGE($AX$10:$BC$10)*3))*($AZ$7/6)</f>
        <v>2.248032971150243</v>
      </c>
      <c r="AY106" s="663">
        <f>(('4. Applicability Ranks'!AI106*AY$10)/(AVERAGE($AX$10:$BC$10)*3))*($AZ$7/6)</f>
        <v>3.7467216185837384</v>
      </c>
      <c r="AZ106" s="663">
        <f>(('4. Applicability Ranks'!AJ106*AZ$10)/(AVERAGE($AX$10:$BC$10)*3))*($AZ$7/6)</f>
        <v>0</v>
      </c>
      <c r="BA106" s="663">
        <f>(('4. Applicability Ranks'!AK106*BA$10)/(AVERAGE($AX$10:$BC$10)*3))*($AZ$7/6)</f>
        <v>0</v>
      </c>
      <c r="BB106" s="663">
        <f>(('4. Applicability Ranks'!AL106*BB$10)/(AVERAGE($AX$10:$BC$10)*3))*($AZ$7/6)</f>
        <v>0</v>
      </c>
      <c r="BC106" s="664">
        <f>(('4. Applicability Ranks'!AM106*BC$10)/(AVERAGE($AX$10:$BC$10)*3))*($AZ$7/6)</f>
        <v>0</v>
      </c>
      <c r="BD106" s="661">
        <f>(('4. Applicability Ranks'!AN106*BD$10)/(AVERAGE($BD$10:$BH$10)*3))*($BH$6/5)</f>
        <v>0</v>
      </c>
      <c r="BE106" s="665">
        <f>(('4. Applicability Ranks'!AO106*BE$10)/(AVERAGE($BD$10:$BH$10)*3))*($BH$6/5)</f>
        <v>0</v>
      </c>
      <c r="BF106" s="666">
        <f>(('4. Applicability Ranks'!AP106*BF$10)/(AVERAGE($BD$10:$BH$10)*3))*($BH$6/5)</f>
        <v>0</v>
      </c>
      <c r="BG106" s="662">
        <f>(('4. Applicability Ranks'!AQ106*BG$10)/(AVERAGE($BD$10:$BH$10)*3))*($BH$6/5)</f>
        <v>0</v>
      </c>
      <c r="BH106" s="667">
        <f>(('4. Applicability Ranks'!AR106*BH$10)/(AVERAGE($BD$10:$BH$10)*3))*($BH$6/5)</f>
        <v>0</v>
      </c>
      <c r="BI106" s="661">
        <f>(('4. Applicability Ranks'!AS106*BI$10)/(AVERAGE($BI$10:$BK$10)*3))*($BK$7/3)</f>
        <v>2.9973772948669914</v>
      </c>
      <c r="BJ106" s="663">
        <f>(('4. Applicability Ranks'!AT106*BJ$10)/(AVERAGE($BI$10:$BK$10)*3))*($BK$7/3)</f>
        <v>0</v>
      </c>
      <c r="BK106" s="665">
        <f>(('4. Applicability Ranks'!AU106*BK$10)/(AVERAGE($BI$10:$BK$10)*3))*($BK$7/3)</f>
        <v>0</v>
      </c>
      <c r="BL106" s="13"/>
    </row>
    <row r="107" spans="1:64" s="1" customFormat="1" ht="69.75" customHeight="1">
      <c r="A107" s="411">
        <f>'3. Characterization'!A107</f>
        <v>97</v>
      </c>
      <c r="B107" s="219" t="str">
        <f>'3. Characterization'!B107</f>
        <v>Screening </v>
      </c>
      <c r="C107" s="347" t="str">
        <f>'3. Characterization'!C107</f>
        <v>Trace Detection
Bio Agents</v>
      </c>
      <c r="D107" s="347" t="str">
        <f>'3. Characterization'!D107</f>
        <v>Immunoassays, 
Hand-Held Assay (HHA) Kits, 
Antibody identification</v>
      </c>
      <c r="E107" s="347" t="str">
        <f>'3. Characterization'!F107</f>
        <v>Separate assays (i.e., tickets) for detection of different biological agents (e.g., anthrax, plague, botulina, etc.).  If sample is not visible (e.g., powder), a sampler that concentrates particles is needed.  Sensitivity of the test is limited by the strip reader, which may be visual (low cost, low sensitivity), or purchased strip readers that vary in sensitivity and time for measurement.</v>
      </c>
      <c r="F107" s="143"/>
      <c r="G107" s="286">
        <f t="shared" si="14"/>
        <v>12.324929971988794</v>
      </c>
      <c r="H107" s="287">
        <f t="shared" si="15"/>
        <v>-8.912655971479502</v>
      </c>
      <c r="I107" s="287">
        <f t="shared" si="16"/>
        <v>2.380952380952381</v>
      </c>
      <c r="J107" s="288">
        <f t="shared" si="17"/>
        <v>11.229946524064175</v>
      </c>
      <c r="K107" s="288">
        <f t="shared" si="19"/>
        <v>2.9973772948669914</v>
      </c>
      <c r="L107" s="288">
        <f t="shared" si="20"/>
        <v>0</v>
      </c>
      <c r="M107" s="288">
        <f t="shared" si="21"/>
        <v>0</v>
      </c>
      <c r="N107" s="289">
        <f t="shared" si="22"/>
        <v>2.9973772948669914</v>
      </c>
      <c r="O107" s="246">
        <f t="shared" si="18"/>
        <v>20.02055020039284</v>
      </c>
      <c r="Q107" s="466">
        <f>'3. Characterization'!A107</f>
        <v>97</v>
      </c>
      <c r="R107" s="489" t="str">
        <f>'3. Characterization'!B107</f>
        <v>Screening </v>
      </c>
      <c r="S107" s="349" t="str">
        <f>'3. Characterization'!C107</f>
        <v>Trace Detection
Bio Agents</v>
      </c>
      <c r="T107" s="349" t="str">
        <f>'3. Characterization'!D107</f>
        <v>Immunoassays, 
Hand-Held Assay (HHA) Kits, 
Antibody identification</v>
      </c>
      <c r="U107" s="478"/>
      <c r="V107" s="660">
        <f>(('4. Applicability Ranks'!F107*V$10)/((AVERAGE($V$10:$Y$10))*3))*($V$7/4)</f>
        <v>5.602240896358543</v>
      </c>
      <c r="W107" s="660">
        <f>(('4. Applicability Ranks'!G107*W$10)/((AVERAGE($V$10:$Y$10))*3))*($V$7/4)</f>
        <v>6.722689075630251</v>
      </c>
      <c r="X107" s="661">
        <f>(('4. Applicability Ranks'!H107*X$10)/((AVERAGE($V$10:$Y$10))*3))*($V$7/4)</f>
        <v>0</v>
      </c>
      <c r="Y107" s="660">
        <f>(('4. Applicability Ranks'!I107*Y$10)/((AVERAGE($V$10:$Y$10))*3))*($V$7/4)</f>
        <v>0</v>
      </c>
      <c r="Z107" s="629"/>
      <c r="AA107" s="662">
        <f>(('4. Applicability Ranks'!K107*AA$10)/(AVERAGE($AA$10:$AD$10)*3))*($AA$7/4)</f>
        <v>0</v>
      </c>
      <c r="AB107" s="662">
        <f>(('4. Applicability Ranks'!L107*AB$10)/(AVERAGE($AA$10:$AD$10)*3))*($AA$7/4)</f>
        <v>0</v>
      </c>
      <c r="AC107" s="662">
        <f>(('4. Applicability Ranks'!M107*AC$10)/(AVERAGE($AA$10:$AD$10)*3))*($AA$7/4)</f>
        <v>0</v>
      </c>
      <c r="AD107" s="662">
        <f>(('4. Applicability Ranks'!N107*AD$10)/(AVERAGE($AA$10:$AD$10)*3))*($AA$7/4)</f>
        <v>-8.912655971479502</v>
      </c>
      <c r="AE107" s="629"/>
      <c r="AF107" s="660">
        <f>(('4. Applicability Ranks'!P107*AF$10)/(AVERAGE($AF$10:$AJ$10)*3))*($AF$7/5)</f>
        <v>2.100840336134454</v>
      </c>
      <c r="AG107" s="663">
        <f>(('4. Applicability Ranks'!Q107*AG$10)/(AVERAGE($AF$10:$AJ$10)*3))*($AF$7/5)</f>
        <v>0</v>
      </c>
      <c r="AH107" s="663">
        <f>(('4. Applicability Ranks'!R107*AH$10)/(AVERAGE($AF$10:$AJ$10)*3))*($AF$7/5)</f>
        <v>0</v>
      </c>
      <c r="AI107" s="663">
        <f>(('4. Applicability Ranks'!S107*AI$10)/(AVERAGE($AF$10:$AJ$10)*3))*($AF$7/5)</f>
        <v>0.2801120448179272</v>
      </c>
      <c r="AJ107" s="664">
        <f>(('4. Applicability Ranks'!T107*AJ$10)/(AVERAGE($AF$10:$AJ$10)*3))*($AF$7/5)</f>
        <v>0</v>
      </c>
      <c r="AK107" s="629"/>
      <c r="AL107" s="661">
        <f>(('4. Applicability Ranks'!V107*AL$10)/((AVERAGE($AL$10:$AV$10))*3))*($AL$7/11)</f>
        <v>0</v>
      </c>
      <c r="AM107" s="663">
        <f>(('4. Applicability Ranks'!W107*AM$10)/((AVERAGE($AL$10:$AV$10))*3))*($AL$7/11)</f>
        <v>0.26737967914438504</v>
      </c>
      <c r="AN107" s="663">
        <f>(('4. Applicability Ranks'!X107*AN$10)/((AVERAGE($AL$10:$AV$10))*3))*($AL$7/11)</f>
        <v>0</v>
      </c>
      <c r="AO107" s="663">
        <f>(('4. Applicability Ranks'!Y107*AO$10)/((AVERAGE($AL$10:$AV$10))*3))*($AL$7/11)</f>
        <v>4.010695187165776</v>
      </c>
      <c r="AP107" s="663">
        <f>(('4. Applicability Ranks'!Z107*AP$10)/((AVERAGE($AL$10:$AV$10))*3))*($AL$7/11)</f>
        <v>3.2085561497326207</v>
      </c>
      <c r="AQ107" s="663">
        <f>(('4. Applicability Ranks'!AA107*AQ$10)/((AVERAGE($AL$10:$AV$10))*3))*($AL$7/11)</f>
        <v>1.0695187165775402</v>
      </c>
      <c r="AR107" s="663">
        <f>(('4. Applicability Ranks'!AB107*AR$10)/((AVERAGE($AL$10:$AV$10))*3))*($AL$7/11)</f>
        <v>0.5347593582887701</v>
      </c>
      <c r="AS107" s="663">
        <f>(('4. Applicability Ranks'!AC107*AS$10)/((AVERAGE($AL$10:$AV$10))*3))*($AL$7/11)</f>
        <v>1.0695187165775402</v>
      </c>
      <c r="AT107" s="663">
        <f>(('4. Applicability Ranks'!AD107*AT$10)/((AVERAGE($AL$10:$AV$10))*3))*($AL$7/11)</f>
        <v>0.26737967914438504</v>
      </c>
      <c r="AU107" s="663">
        <f>(('4. Applicability Ranks'!AE107*AU$10)/((AVERAGE($AL$10:$AV$10))*3))*($AL$7/11)</f>
        <v>0.8021390374331552</v>
      </c>
      <c r="AV107" s="663">
        <f>(('4. Applicability Ranks'!AF107*AV$10)/((AVERAGE($AL$10:$AV$10))*3))*($AL$7/11)</f>
        <v>0</v>
      </c>
      <c r="AW107" s="629"/>
      <c r="AX107" s="660">
        <f>(('4. Applicability Ranks'!AH107*AX$10)/(AVERAGE($AX$10:$BC$10)*3))*($AZ$7/6)</f>
        <v>0</v>
      </c>
      <c r="AY107" s="663">
        <f>(('4. Applicability Ranks'!AI107*AY$10)/(AVERAGE($AX$10:$BC$10)*3))*($AZ$7/6)</f>
        <v>0</v>
      </c>
      <c r="AZ107" s="663">
        <f>(('4. Applicability Ranks'!AJ107*AZ$10)/(AVERAGE($AX$10:$BC$10)*3))*($AZ$7/6)</f>
        <v>0</v>
      </c>
      <c r="BA107" s="663">
        <f>(('4. Applicability Ranks'!AK107*BA$10)/(AVERAGE($AX$10:$BC$10)*3))*($AZ$7/6)</f>
        <v>0</v>
      </c>
      <c r="BB107" s="663">
        <f>(('4. Applicability Ranks'!AL107*BB$10)/(AVERAGE($AX$10:$BC$10)*3))*($AZ$7/6)</f>
        <v>0</v>
      </c>
      <c r="BC107" s="664">
        <f>(('4. Applicability Ranks'!AM107*BC$10)/(AVERAGE($AX$10:$BC$10)*3))*($AZ$7/6)</f>
        <v>0</v>
      </c>
      <c r="BD107" s="661">
        <f>(('4. Applicability Ranks'!AN107*BD$10)/(AVERAGE($BD$10:$BH$10)*3))*($BH$6/5)</f>
        <v>0</v>
      </c>
      <c r="BE107" s="665">
        <f>(('4. Applicability Ranks'!AO107*BE$10)/(AVERAGE($BD$10:$BH$10)*3))*($BH$6/5)</f>
        <v>0</v>
      </c>
      <c r="BF107" s="666">
        <f>(('4. Applicability Ranks'!AP107*BF$10)/(AVERAGE($BD$10:$BH$10)*3))*($BH$6/5)</f>
        <v>0</v>
      </c>
      <c r="BG107" s="662">
        <f>(('4. Applicability Ranks'!AQ107*BG$10)/(AVERAGE($BD$10:$BH$10)*3))*($BH$6/5)</f>
        <v>0</v>
      </c>
      <c r="BH107" s="667">
        <f>(('4. Applicability Ranks'!AR107*BH$10)/(AVERAGE($BD$10:$BH$10)*3))*($BH$6/5)</f>
        <v>0</v>
      </c>
      <c r="BI107" s="661">
        <f>(('4. Applicability Ranks'!AS107*BI$10)/(AVERAGE($BI$10:$BK$10)*3))*($BK$7/3)</f>
        <v>0</v>
      </c>
      <c r="BJ107" s="663">
        <f>(('4. Applicability Ranks'!AT107*BJ$10)/(AVERAGE($BI$10:$BK$10)*3))*($BK$7/3)</f>
        <v>2.9973772948669914</v>
      </c>
      <c r="BK107" s="665">
        <f>(('4. Applicability Ranks'!AU107*BK$10)/(AVERAGE($BI$10:$BK$10)*3))*($BK$7/3)</f>
        <v>0</v>
      </c>
      <c r="BL107" s="13"/>
    </row>
    <row r="108" spans="1:64" s="1" customFormat="1" ht="69.75" customHeight="1">
      <c r="A108" s="411">
        <f>'3. Characterization'!A108</f>
        <v>98</v>
      </c>
      <c r="B108" s="219" t="str">
        <f>'3. Characterization'!B108</f>
        <v>Screening </v>
      </c>
      <c r="C108" s="347" t="str">
        <f>'3. Characterization'!C108</f>
        <v>Trace Detection
Bio Agents</v>
      </c>
      <c r="D108" s="347" t="str">
        <f>'3. Characterization'!D108</f>
        <v>Protein Screening</v>
      </c>
      <c r="E108" s="347" t="str">
        <f>'3. Characterization'!F108</f>
        <v>For testing air samples, an air collector that concentartes particles is needed.   Variations in sensitivity and time required for reaction.</v>
      </c>
      <c r="F108" s="143"/>
      <c r="G108" s="286">
        <f>SUM(V108:Y108)</f>
        <v>5.602240896358543</v>
      </c>
      <c r="H108" s="287">
        <f>SUM(AA108:AD108)</f>
        <v>0</v>
      </c>
      <c r="I108" s="287">
        <f>SUM(AF108:AJ108)</f>
        <v>4.061624649859944</v>
      </c>
      <c r="J108" s="288">
        <f>SUM(AL108:AV108)</f>
        <v>9.090909090909093</v>
      </c>
      <c r="K108" s="288">
        <f>SUM(L108:N108)</f>
        <v>2.9973772948669914</v>
      </c>
      <c r="L108" s="288">
        <f>SUM(AX108:BC108)</f>
        <v>0</v>
      </c>
      <c r="M108" s="288">
        <f>SUM(BD108:BH108)</f>
        <v>0</v>
      </c>
      <c r="N108" s="289">
        <f>SUM(BI108:BK108)</f>
        <v>2.9973772948669914</v>
      </c>
      <c r="O108" s="246">
        <f>SUM(G108:K108)</f>
        <v>21.752151931994575</v>
      </c>
      <c r="Q108" s="466">
        <f>'3. Characterization'!A108</f>
        <v>98</v>
      </c>
      <c r="R108" s="489" t="str">
        <f>'3. Characterization'!B108</f>
        <v>Screening </v>
      </c>
      <c r="S108" s="349" t="str">
        <f>'3. Characterization'!C108</f>
        <v>Trace Detection
Bio Agents</v>
      </c>
      <c r="T108" s="349" t="str">
        <f>'3. Characterization'!D108</f>
        <v>Protein Screening</v>
      </c>
      <c r="U108" s="478"/>
      <c r="V108" s="660">
        <f>(('4. Applicability Ranks'!F110*V$10)/((AVERAGE($V$10:$Y$10))*3))*($V$7/4)</f>
        <v>5.602240896358543</v>
      </c>
      <c r="W108" s="660">
        <f>(('4. Applicability Ranks'!G110*W$10)/((AVERAGE($V$10:$Y$10))*3))*($V$7/4)</f>
        <v>0</v>
      </c>
      <c r="X108" s="661">
        <f>(('4. Applicability Ranks'!H110*X$10)/((AVERAGE($V$10:$Y$10))*3))*($V$7/4)</f>
        <v>0</v>
      </c>
      <c r="Y108" s="660">
        <f>(('4. Applicability Ranks'!I110*Y$10)/((AVERAGE($V$10:$Y$10))*3))*($V$7/4)</f>
        <v>0</v>
      </c>
      <c r="Z108" s="629"/>
      <c r="AA108" s="662">
        <f>(('4. Applicability Ranks'!K110*AA$10)/(AVERAGE($AA$10:$AD$10)*3))*($AA$7/4)</f>
        <v>0</v>
      </c>
      <c r="AB108" s="662">
        <f>(('4. Applicability Ranks'!L110*AB$10)/(AVERAGE($AA$10:$AD$10)*3))*($AA$7/4)</f>
        <v>0</v>
      </c>
      <c r="AC108" s="662">
        <f>(('4. Applicability Ranks'!M110*AC$10)/(AVERAGE($AA$10:$AD$10)*3))*($AA$7/4)</f>
        <v>0</v>
      </c>
      <c r="AD108" s="662">
        <f>(('4. Applicability Ranks'!N110*AD$10)/(AVERAGE($AA$10:$AD$10)*3))*($AA$7/4)</f>
        <v>0</v>
      </c>
      <c r="AE108" s="629"/>
      <c r="AF108" s="660">
        <f>(('4. Applicability Ranks'!P110*AF$10)/(AVERAGE($AF$10:$AJ$10)*3))*($AF$7/5)</f>
        <v>2.100840336134454</v>
      </c>
      <c r="AG108" s="663">
        <f>(('4. Applicability Ranks'!Q110*AG$10)/(AVERAGE($AF$10:$AJ$10)*3))*($AF$7/5)</f>
        <v>0</v>
      </c>
      <c r="AH108" s="663">
        <f>(('4. Applicability Ranks'!R110*AH$10)/(AVERAGE($AF$10:$AJ$10)*3))*($AF$7/5)</f>
        <v>0</v>
      </c>
      <c r="AI108" s="663">
        <f>(('4. Applicability Ranks'!S110*AI$10)/(AVERAGE($AF$10:$AJ$10)*3))*($AF$7/5)</f>
        <v>0.2801120448179272</v>
      </c>
      <c r="AJ108" s="664">
        <f>(('4. Applicability Ranks'!T110*AJ$10)/(AVERAGE($AF$10:$AJ$10)*3))*($AF$7/5)</f>
        <v>1.680672268907563</v>
      </c>
      <c r="AK108" s="629"/>
      <c r="AL108" s="661">
        <f>(('4. Applicability Ranks'!V110*AL$10)/((AVERAGE($AL$10:$AV$10))*3))*($AL$7/11)</f>
        <v>0</v>
      </c>
      <c r="AM108" s="663">
        <f>(('4. Applicability Ranks'!W110*AM$10)/((AVERAGE($AL$10:$AV$10))*3))*($AL$7/11)</f>
        <v>0.26737967914438504</v>
      </c>
      <c r="AN108" s="663">
        <f>(('4. Applicability Ranks'!X110*AN$10)/((AVERAGE($AL$10:$AV$10))*3))*($AL$7/11)</f>
        <v>0</v>
      </c>
      <c r="AO108" s="663">
        <f>(('4. Applicability Ranks'!Y110*AO$10)/((AVERAGE($AL$10:$AV$10))*3))*($AL$7/11)</f>
        <v>1.3368983957219254</v>
      </c>
      <c r="AP108" s="663">
        <f>(('4. Applicability Ranks'!Z110*AP$10)/((AVERAGE($AL$10:$AV$10))*3))*($AL$7/11)</f>
        <v>3.2085561497326207</v>
      </c>
      <c r="AQ108" s="663">
        <f>(('4. Applicability Ranks'!AA110*AQ$10)/((AVERAGE($AL$10:$AV$10))*3))*($AL$7/11)</f>
        <v>1.0695187165775402</v>
      </c>
      <c r="AR108" s="663">
        <f>(('4. Applicability Ranks'!AB110*AR$10)/((AVERAGE($AL$10:$AV$10))*3))*($AL$7/11)</f>
        <v>0.26737967914438504</v>
      </c>
      <c r="AS108" s="663">
        <f>(('4. Applicability Ranks'!AC110*AS$10)/((AVERAGE($AL$10:$AV$10))*3))*($AL$7/11)</f>
        <v>0.5347593582887701</v>
      </c>
      <c r="AT108" s="663">
        <f>(('4. Applicability Ranks'!AD110*AT$10)/((AVERAGE($AL$10:$AV$10))*3))*($AL$7/11)</f>
        <v>0.8021390374331552</v>
      </c>
      <c r="AU108" s="663">
        <f>(('4. Applicability Ranks'!AE110*AU$10)/((AVERAGE($AL$10:$AV$10))*3))*($AL$7/11)</f>
        <v>1.6042780748663104</v>
      </c>
      <c r="AV108" s="663">
        <f>(('4. Applicability Ranks'!AF110*AV$10)/((AVERAGE($AL$10:$AV$10))*3))*($AL$7/11)</f>
        <v>0</v>
      </c>
      <c r="AW108" s="629"/>
      <c r="AX108" s="660">
        <f>(('4. Applicability Ranks'!AH110*AX$10)/(AVERAGE($AX$10:$BC$10)*3))*($AZ$7/6)</f>
        <v>0</v>
      </c>
      <c r="AY108" s="663">
        <f>(('4. Applicability Ranks'!AI110*AY$10)/(AVERAGE($AX$10:$BC$10)*3))*($AZ$7/6)</f>
        <v>0</v>
      </c>
      <c r="AZ108" s="663">
        <f>(('4. Applicability Ranks'!AJ110*AZ$10)/(AVERAGE($AX$10:$BC$10)*3))*($AZ$7/6)</f>
        <v>0</v>
      </c>
      <c r="BA108" s="663">
        <f>(('4. Applicability Ranks'!AK110*BA$10)/(AVERAGE($AX$10:$BC$10)*3))*($AZ$7/6)</f>
        <v>0</v>
      </c>
      <c r="BB108" s="663">
        <f>(('4. Applicability Ranks'!AL110*BB$10)/(AVERAGE($AX$10:$BC$10)*3))*($AZ$7/6)</f>
        <v>0</v>
      </c>
      <c r="BC108" s="664">
        <f>(('4. Applicability Ranks'!AM110*BC$10)/(AVERAGE($AX$10:$BC$10)*3))*($AZ$7/6)</f>
        <v>0</v>
      </c>
      <c r="BD108" s="661">
        <f>(('4. Applicability Ranks'!AN110*BD$10)/(AVERAGE($BD$10:$BH$10)*3))*($BH$6/5)</f>
        <v>0</v>
      </c>
      <c r="BE108" s="665">
        <f>(('4. Applicability Ranks'!AO110*BE$10)/(AVERAGE($BD$10:$BH$10)*3))*($BH$6/5)</f>
        <v>0</v>
      </c>
      <c r="BF108" s="666">
        <f>(('4. Applicability Ranks'!AP110*BF$10)/(AVERAGE($BD$10:$BH$10)*3))*($BH$6/5)</f>
        <v>0</v>
      </c>
      <c r="BG108" s="662">
        <f>(('4. Applicability Ranks'!AQ110*BG$10)/(AVERAGE($BD$10:$BH$10)*3))*($BH$6/5)</f>
        <v>0</v>
      </c>
      <c r="BH108" s="667">
        <f>(('4. Applicability Ranks'!AR110*BH$10)/(AVERAGE($BD$10:$BH$10)*3))*($BH$6/5)</f>
        <v>0</v>
      </c>
      <c r="BI108" s="661">
        <f>(('4. Applicability Ranks'!AS110*BI$10)/(AVERAGE($BI$10:$BK$10)*3))*($BK$7/3)</f>
        <v>0</v>
      </c>
      <c r="BJ108" s="663">
        <f>(('4. Applicability Ranks'!AT110*BJ$10)/(AVERAGE($BI$10:$BK$10)*3))*($BK$7/3)</f>
        <v>2.9973772948669914</v>
      </c>
      <c r="BK108" s="665">
        <f>(('4. Applicability Ranks'!AU110*BK$10)/(AVERAGE($BI$10:$BK$10)*3))*($BK$7/3)</f>
        <v>0</v>
      </c>
      <c r="BL108" s="13"/>
    </row>
    <row r="109" spans="1:64" s="1" customFormat="1" ht="69.75" customHeight="1">
      <c r="A109" s="411">
        <f>'3. Characterization'!A109</f>
        <v>99</v>
      </c>
      <c r="B109" s="219" t="str">
        <f>'3. Characterization'!B109</f>
        <v>Screening </v>
      </c>
      <c r="C109" s="347" t="str">
        <f>'3. Characterization'!C109</f>
        <v>Trace Detection
Bio Agents</v>
      </c>
      <c r="D109" s="347" t="str">
        <f>'3. Characterization'!D109</f>
        <v>Particle Fluorescence Monitoring</v>
      </c>
      <c r="E109" s="347" t="str">
        <f>'3. Characterization'!F109</f>
        <v>Indoor units operate continously.  Alarms may silently indicate the need for further testing.  Variations in sensitivity and the ability to collect samples for additional analyses.</v>
      </c>
      <c r="F109" s="143"/>
      <c r="G109" s="286">
        <f>SUM(V109:Y109)</f>
        <v>10.084033613445378</v>
      </c>
      <c r="H109" s="287">
        <f>SUM(AA109:AD109)</f>
        <v>3.5650623885918007</v>
      </c>
      <c r="I109" s="287">
        <f>SUM(AF109:AJ109)</f>
        <v>1.8207282913165266</v>
      </c>
      <c r="J109" s="288">
        <f>SUM(AL109:AV109)</f>
        <v>11.49732620320856</v>
      </c>
      <c r="K109" s="288">
        <f>SUM(L109:N109)</f>
        <v>17.934307480954168</v>
      </c>
      <c r="L109" s="288">
        <f>SUM(AX109:BC109)</f>
        <v>7.243661795928561</v>
      </c>
      <c r="M109" s="288">
        <f>SUM(BD109:BH109)</f>
        <v>5.695016860247284</v>
      </c>
      <c r="N109" s="289">
        <f>SUM(BI109:BK109)</f>
        <v>4.99562882477832</v>
      </c>
      <c r="O109" s="246">
        <f>SUM(G109:K109)</f>
        <v>44.901457977516436</v>
      </c>
      <c r="Q109" s="466">
        <f>'3. Characterization'!A109</f>
        <v>99</v>
      </c>
      <c r="R109" s="489" t="str">
        <f>'3. Characterization'!B109</f>
        <v>Screening </v>
      </c>
      <c r="S109" s="349" t="str">
        <f>'3. Characterization'!C109</f>
        <v>Trace Detection
Bio Agents</v>
      </c>
      <c r="T109" s="349" t="str">
        <f>'3. Characterization'!D109</f>
        <v>Particle Fluorescence Monitoring</v>
      </c>
      <c r="U109" s="478"/>
      <c r="V109" s="660">
        <f>(('4. Applicability Ranks'!F111*V$10)/((AVERAGE($V$10:$Y$10))*3))*($V$7/4)</f>
        <v>5.602240896358543</v>
      </c>
      <c r="W109" s="660">
        <f>(('4. Applicability Ranks'!G111*W$10)/((AVERAGE($V$10:$Y$10))*3))*($V$7/4)</f>
        <v>4.481792717086834</v>
      </c>
      <c r="X109" s="661">
        <f>(('4. Applicability Ranks'!H111*X$10)/((AVERAGE($V$10:$Y$10))*3))*($V$7/4)</f>
        <v>0</v>
      </c>
      <c r="Y109" s="660">
        <f>(('4. Applicability Ranks'!I111*Y$10)/((AVERAGE($V$10:$Y$10))*3))*($V$7/4)</f>
        <v>0</v>
      </c>
      <c r="Z109" s="629"/>
      <c r="AA109" s="662">
        <f>(('4. Applicability Ranks'!K111*AA$10)/(AVERAGE($AA$10:$AD$10)*3))*($AA$7/4)</f>
        <v>1.7825311942959003</v>
      </c>
      <c r="AB109" s="662">
        <f>(('4. Applicability Ranks'!L111*AB$10)/(AVERAGE($AA$10:$AD$10)*3))*($AA$7/4)</f>
        <v>1.7825311942959003</v>
      </c>
      <c r="AC109" s="662">
        <f>(('4. Applicability Ranks'!M111*AC$10)/(AVERAGE($AA$10:$AD$10)*3))*($AA$7/4)</f>
        <v>0</v>
      </c>
      <c r="AD109" s="662">
        <f>(('4. Applicability Ranks'!N111*AD$10)/(AVERAGE($AA$10:$AD$10)*3))*($AA$7/4)</f>
        <v>0</v>
      </c>
      <c r="AE109" s="629"/>
      <c r="AF109" s="660">
        <f>(('4. Applicability Ranks'!P111*AF$10)/(AVERAGE($AF$10:$AJ$10)*3))*($AF$7/5)</f>
        <v>0.700280112044818</v>
      </c>
      <c r="AG109" s="663">
        <f>(('4. Applicability Ranks'!Q111*AG$10)/(AVERAGE($AF$10:$AJ$10)*3))*($AF$7/5)</f>
        <v>0.5602240896358543</v>
      </c>
      <c r="AH109" s="663">
        <f>(('4. Applicability Ranks'!R111*AH$10)/(AVERAGE($AF$10:$AJ$10)*3))*($AF$7/5)</f>
        <v>0</v>
      </c>
      <c r="AI109" s="663">
        <f>(('4. Applicability Ranks'!S111*AI$10)/(AVERAGE($AF$10:$AJ$10)*3))*($AF$7/5)</f>
        <v>0</v>
      </c>
      <c r="AJ109" s="664">
        <f>(('4. Applicability Ranks'!T111*AJ$10)/(AVERAGE($AF$10:$AJ$10)*3))*($AF$7/5)</f>
        <v>0.5602240896358543</v>
      </c>
      <c r="AK109" s="629"/>
      <c r="AL109" s="661">
        <f>(('4. Applicability Ranks'!V111*AL$10)/((AVERAGE($AL$10:$AV$10))*3))*($AL$7/11)</f>
        <v>0.8021390374331552</v>
      </c>
      <c r="AM109" s="663">
        <f>(('4. Applicability Ranks'!W111*AM$10)/((AVERAGE($AL$10:$AV$10))*3))*($AL$7/11)</f>
        <v>0.5347593582887701</v>
      </c>
      <c r="AN109" s="663">
        <f>(('4. Applicability Ranks'!X111*AN$10)/((AVERAGE($AL$10:$AV$10))*3))*($AL$7/11)</f>
        <v>0</v>
      </c>
      <c r="AO109" s="663">
        <f>(('4. Applicability Ranks'!Y111*AO$10)/((AVERAGE($AL$10:$AV$10))*3))*($AL$7/11)</f>
        <v>2.6737967914438507</v>
      </c>
      <c r="AP109" s="663">
        <f>(('4. Applicability Ranks'!Z111*AP$10)/((AVERAGE($AL$10:$AV$10))*3))*($AL$7/11)</f>
        <v>3.2085561497326207</v>
      </c>
      <c r="AQ109" s="663">
        <f>(('4. Applicability Ranks'!AA111*AQ$10)/((AVERAGE($AL$10:$AV$10))*3))*($AL$7/11)</f>
        <v>0.5347593582887701</v>
      </c>
      <c r="AR109" s="663">
        <f>(('4. Applicability Ranks'!AB111*AR$10)/((AVERAGE($AL$10:$AV$10))*3))*($AL$7/11)</f>
        <v>0.5347593582887701</v>
      </c>
      <c r="AS109" s="663">
        <f>(('4. Applicability Ranks'!AC111*AS$10)/((AVERAGE($AL$10:$AV$10))*3))*($AL$7/11)</f>
        <v>1.0695187165775402</v>
      </c>
      <c r="AT109" s="663">
        <f>(('4. Applicability Ranks'!AD111*AT$10)/((AVERAGE($AL$10:$AV$10))*3))*($AL$7/11)</f>
        <v>0.8021390374331552</v>
      </c>
      <c r="AU109" s="663">
        <f>(('4. Applicability Ranks'!AE111*AU$10)/((AVERAGE($AL$10:$AV$10))*3))*($AL$7/11)</f>
        <v>0.8021390374331552</v>
      </c>
      <c r="AV109" s="663">
        <f>(('4. Applicability Ranks'!AF111*AV$10)/((AVERAGE($AL$10:$AV$10))*3))*($AL$7/11)</f>
        <v>0.5347593582887701</v>
      </c>
      <c r="AW109" s="629"/>
      <c r="AX109" s="660">
        <f>(('4. Applicability Ranks'!AH111*AX$10)/(AVERAGE($AX$10:$BC$10)*3))*($AZ$7/6)</f>
        <v>2.248032971150243</v>
      </c>
      <c r="AY109" s="663">
        <f>(('4. Applicability Ranks'!AI111*AY$10)/(AVERAGE($AX$10:$BC$10)*3))*($AZ$7/6)</f>
        <v>3.7467216185837384</v>
      </c>
      <c r="AZ109" s="663">
        <f>(('4. Applicability Ranks'!AJ111*AZ$10)/(AVERAGE($AX$10:$BC$10)*3))*($AZ$7/6)</f>
        <v>0.9991257649556637</v>
      </c>
      <c r="BA109" s="663">
        <f>(('4. Applicability Ranks'!AK111*BA$10)/(AVERAGE($AX$10:$BC$10)*3))*($AZ$7/6)</f>
        <v>0</v>
      </c>
      <c r="BB109" s="663">
        <f>(('4. Applicability Ranks'!AL111*BB$10)/(AVERAGE($AX$10:$BC$10)*3))*($AZ$7/6)</f>
        <v>0</v>
      </c>
      <c r="BC109" s="664">
        <f>(('4. Applicability Ranks'!AM111*BC$10)/(AVERAGE($AX$10:$BC$10)*3))*($AZ$7/6)</f>
        <v>0.24978144123891594</v>
      </c>
      <c r="BD109" s="661">
        <f>(('4. Applicability Ranks'!AN111*BD$10)/(AVERAGE($BD$10:$BH$10)*3))*($BH$6/5)</f>
        <v>0.8992131884600975</v>
      </c>
      <c r="BE109" s="665">
        <f>(('4. Applicability Ranks'!AO111*BE$10)/(AVERAGE($BD$10:$BH$10)*3))*($BH$6/5)</f>
        <v>2.6976395653802925</v>
      </c>
      <c r="BF109" s="666">
        <f>(('4. Applicability Ranks'!AP111*BF$10)/(AVERAGE($BD$10:$BH$10)*3))*($BH$6/5)</f>
        <v>0.8992131884600975</v>
      </c>
      <c r="BG109" s="662">
        <f>(('4. Applicability Ranks'!AQ111*BG$10)/(AVERAGE($BD$10:$BH$10)*3))*($BH$6/5)</f>
        <v>0.8992131884600975</v>
      </c>
      <c r="BH109" s="667">
        <f>(('4. Applicability Ranks'!AR111*BH$10)/(AVERAGE($BD$10:$BH$10)*3))*($BH$6/5)</f>
        <v>0.2997377294866992</v>
      </c>
      <c r="BI109" s="661">
        <f>(('4. Applicability Ranks'!AS111*BI$10)/(AVERAGE($BI$10:$BK$10)*3))*($BK$7/3)</f>
        <v>1.998251529911328</v>
      </c>
      <c r="BJ109" s="663">
        <f>(('4. Applicability Ranks'!AT111*BJ$10)/(AVERAGE($BI$10:$BK$10)*3))*($BK$7/3)</f>
        <v>1.998251529911328</v>
      </c>
      <c r="BK109" s="665">
        <f>(('4. Applicability Ranks'!AU111*BK$10)/(AVERAGE($BI$10:$BK$10)*3))*($BK$7/3)</f>
        <v>0.999125764955664</v>
      </c>
      <c r="BL109" s="13"/>
    </row>
    <row r="110" spans="1:64" s="1" customFormat="1" ht="69.75" customHeight="1" thickBot="1">
      <c r="A110" s="411">
        <f>'3. Characterization'!A110</f>
        <v>100</v>
      </c>
      <c r="B110" s="219" t="str">
        <f>'3. Characterization'!B110</f>
        <v>Screening </v>
      </c>
      <c r="C110" s="347" t="str">
        <f>'3. Characterization'!C110</f>
        <v>Trace Detection
Bio Agents</v>
      </c>
      <c r="D110" s="347" t="str">
        <f>'3. Characterization'!D110</f>
        <v>Aerosol Particle Sizers (APS)</v>
      </c>
      <c r="E110" s="347" t="str">
        <f>'3. Characterization'!F110</f>
        <v>Hand-held and stationary units.  Variations in the ability to discriminate between particle types based on their size and general shape. </v>
      </c>
      <c r="F110" s="143"/>
      <c r="G110" s="286">
        <f aca="true" t="shared" si="23" ref="G110:G115">SUM(V110:Y110)</f>
        <v>5.602240896358543</v>
      </c>
      <c r="H110" s="287">
        <f aca="true" t="shared" si="24" ref="H110:H115">SUM(AA110:AD110)</f>
        <v>0</v>
      </c>
      <c r="I110" s="287">
        <f aca="true" t="shared" si="25" ref="I110:I115">SUM(AF110:AJ110)</f>
        <v>4.061624649859944</v>
      </c>
      <c r="J110" s="288">
        <f aca="true" t="shared" si="26" ref="J110:J115">SUM(AL110:AV110)</f>
        <v>9.090909090909093</v>
      </c>
      <c r="K110" s="288">
        <f t="shared" si="19"/>
        <v>2.9973772948669914</v>
      </c>
      <c r="L110" s="288">
        <f t="shared" si="20"/>
        <v>0</v>
      </c>
      <c r="M110" s="288">
        <f t="shared" si="21"/>
        <v>0</v>
      </c>
      <c r="N110" s="289">
        <f t="shared" si="22"/>
        <v>2.9973772948669914</v>
      </c>
      <c r="O110" s="246">
        <f aca="true" t="shared" si="27" ref="O110:O115">SUM(G110:K110)</f>
        <v>21.752151931994575</v>
      </c>
      <c r="Q110" s="466">
        <f>'3. Characterization'!A110</f>
        <v>100</v>
      </c>
      <c r="R110" s="489" t="str">
        <f>'3. Characterization'!B110</f>
        <v>Screening </v>
      </c>
      <c r="S110" s="349" t="str">
        <f>'3. Characterization'!C110</f>
        <v>Trace Detection
Bio Agents</v>
      </c>
      <c r="T110" s="349" t="str">
        <f>'3. Characterization'!D110</f>
        <v>Aerosol Particle Sizers (APS)</v>
      </c>
      <c r="U110" s="478"/>
      <c r="V110" s="660">
        <f>(('4. Applicability Ranks'!F110*V$10)/((AVERAGE($V$10:$Y$10))*3))*($V$7/4)</f>
        <v>5.602240896358543</v>
      </c>
      <c r="W110" s="660">
        <f>(('4. Applicability Ranks'!G110*W$10)/((AVERAGE($V$10:$Y$10))*3))*($V$7/4)</f>
        <v>0</v>
      </c>
      <c r="X110" s="661">
        <f>(('4. Applicability Ranks'!H110*X$10)/((AVERAGE($V$10:$Y$10))*3))*($V$7/4)</f>
        <v>0</v>
      </c>
      <c r="Y110" s="660">
        <f>(('4. Applicability Ranks'!I110*Y$10)/((AVERAGE($V$10:$Y$10))*3))*($V$7/4)</f>
        <v>0</v>
      </c>
      <c r="Z110" s="629"/>
      <c r="AA110" s="662">
        <f>(('4. Applicability Ranks'!K110*AA$10)/(AVERAGE($AA$10:$AD$10)*3))*($AA$7/4)</f>
        <v>0</v>
      </c>
      <c r="AB110" s="662">
        <f>(('4. Applicability Ranks'!L110*AB$10)/(AVERAGE($AA$10:$AD$10)*3))*($AA$7/4)</f>
        <v>0</v>
      </c>
      <c r="AC110" s="662">
        <f>(('4. Applicability Ranks'!M110*AC$10)/(AVERAGE($AA$10:$AD$10)*3))*($AA$7/4)</f>
        <v>0</v>
      </c>
      <c r="AD110" s="662">
        <f>(('4. Applicability Ranks'!N110*AD$10)/(AVERAGE($AA$10:$AD$10)*3))*($AA$7/4)</f>
        <v>0</v>
      </c>
      <c r="AE110" s="629"/>
      <c r="AF110" s="660">
        <f>(('4. Applicability Ranks'!P110*AF$10)/(AVERAGE($AF$10:$AJ$10)*3))*($AF$7/5)</f>
        <v>2.100840336134454</v>
      </c>
      <c r="AG110" s="663">
        <f>(('4. Applicability Ranks'!Q110*AG$10)/(AVERAGE($AF$10:$AJ$10)*3))*($AF$7/5)</f>
        <v>0</v>
      </c>
      <c r="AH110" s="663">
        <f>(('4. Applicability Ranks'!R110*AH$10)/(AVERAGE($AF$10:$AJ$10)*3))*($AF$7/5)</f>
        <v>0</v>
      </c>
      <c r="AI110" s="663">
        <f>(('4. Applicability Ranks'!S110*AI$10)/(AVERAGE($AF$10:$AJ$10)*3))*($AF$7/5)</f>
        <v>0.2801120448179272</v>
      </c>
      <c r="AJ110" s="664">
        <f>(('4. Applicability Ranks'!T110*AJ$10)/(AVERAGE($AF$10:$AJ$10)*3))*($AF$7/5)</f>
        <v>1.680672268907563</v>
      </c>
      <c r="AK110" s="629"/>
      <c r="AL110" s="661">
        <f>(('4. Applicability Ranks'!V110*AL$10)/((AVERAGE($AL$10:$AV$10))*3))*($AL$7/11)</f>
        <v>0</v>
      </c>
      <c r="AM110" s="663">
        <f>(('4. Applicability Ranks'!W110*AM$10)/((AVERAGE($AL$10:$AV$10))*3))*($AL$7/11)</f>
        <v>0.26737967914438504</v>
      </c>
      <c r="AN110" s="663">
        <f>(('4. Applicability Ranks'!X110*AN$10)/((AVERAGE($AL$10:$AV$10))*3))*($AL$7/11)</f>
        <v>0</v>
      </c>
      <c r="AO110" s="663">
        <f>(('4. Applicability Ranks'!Y110*AO$10)/((AVERAGE($AL$10:$AV$10))*3))*($AL$7/11)</f>
        <v>1.3368983957219254</v>
      </c>
      <c r="AP110" s="663">
        <f>(('4. Applicability Ranks'!Z110*AP$10)/((AVERAGE($AL$10:$AV$10))*3))*($AL$7/11)</f>
        <v>3.2085561497326207</v>
      </c>
      <c r="AQ110" s="663">
        <f>(('4. Applicability Ranks'!AA110*AQ$10)/((AVERAGE($AL$10:$AV$10))*3))*($AL$7/11)</f>
        <v>1.0695187165775402</v>
      </c>
      <c r="AR110" s="663">
        <f>(('4. Applicability Ranks'!AB110*AR$10)/((AVERAGE($AL$10:$AV$10))*3))*($AL$7/11)</f>
        <v>0.26737967914438504</v>
      </c>
      <c r="AS110" s="663">
        <f>(('4. Applicability Ranks'!AC110*AS$10)/((AVERAGE($AL$10:$AV$10))*3))*($AL$7/11)</f>
        <v>0.5347593582887701</v>
      </c>
      <c r="AT110" s="663">
        <f>(('4. Applicability Ranks'!AD110*AT$10)/((AVERAGE($AL$10:$AV$10))*3))*($AL$7/11)</f>
        <v>0.8021390374331552</v>
      </c>
      <c r="AU110" s="663">
        <f>(('4. Applicability Ranks'!AE110*AU$10)/((AVERAGE($AL$10:$AV$10))*3))*($AL$7/11)</f>
        <v>1.6042780748663104</v>
      </c>
      <c r="AV110" s="663">
        <f>(('4. Applicability Ranks'!AF110*AV$10)/((AVERAGE($AL$10:$AV$10))*3))*($AL$7/11)</f>
        <v>0</v>
      </c>
      <c r="AW110" s="629"/>
      <c r="AX110" s="668">
        <f>(('4. Applicability Ranks'!AH110*AX$10)/(AVERAGE($AX$10:$BC$10)*3))*($AZ$7/6)</f>
        <v>0</v>
      </c>
      <c r="AY110" s="669">
        <f>(('4. Applicability Ranks'!AI110*AY$10)/(AVERAGE($AX$10:$BC$10)*3))*($AZ$7/6)</f>
        <v>0</v>
      </c>
      <c r="AZ110" s="669">
        <f>(('4. Applicability Ranks'!AJ110*AZ$10)/(AVERAGE($AX$10:$BC$10)*3))*($AZ$7/6)</f>
        <v>0</v>
      </c>
      <c r="BA110" s="669">
        <f>(('4. Applicability Ranks'!AK110*BA$10)/(AVERAGE($AX$10:$BC$10)*3))*($AZ$7/6)</f>
        <v>0</v>
      </c>
      <c r="BB110" s="669">
        <f>(('4. Applicability Ranks'!AL110*BB$10)/(AVERAGE($AX$10:$BC$10)*3))*($AZ$7/6)</f>
        <v>0</v>
      </c>
      <c r="BC110" s="670">
        <f>(('4. Applicability Ranks'!AM110*BC$10)/(AVERAGE($AX$10:$BC$10)*3))*($AZ$7/6)</f>
        <v>0</v>
      </c>
      <c r="BD110" s="661">
        <f>(('4. Applicability Ranks'!AN110*BD$10)/(AVERAGE($BD$10:$BH$10)*3))*($BH$6/5)</f>
        <v>0</v>
      </c>
      <c r="BE110" s="665">
        <f>(('4. Applicability Ranks'!AO110*BE$10)/(AVERAGE($BD$10:$BH$10)*3))*($BH$6/5)</f>
        <v>0</v>
      </c>
      <c r="BF110" s="671">
        <f>(('4. Applicability Ranks'!AP110*BF$10)/(AVERAGE($BD$10:$BH$10)*3))*($BH$6/5)</f>
        <v>0</v>
      </c>
      <c r="BG110" s="672">
        <f>(('4. Applicability Ranks'!AQ110*BG$10)/(AVERAGE($BD$10:$BH$10)*3))*($BH$6/5)</f>
        <v>0</v>
      </c>
      <c r="BH110" s="673">
        <f>(('4. Applicability Ranks'!AR110*BH$10)/(AVERAGE($BD$10:$BH$10)*3))*($BH$6/5)</f>
        <v>0</v>
      </c>
      <c r="BI110" s="661">
        <f>(('4. Applicability Ranks'!AS110*BI$10)/(AVERAGE($BI$10:$BK$10)*3))*($BK$7/3)</f>
        <v>0</v>
      </c>
      <c r="BJ110" s="663">
        <f>(('4. Applicability Ranks'!AT110*BJ$10)/(AVERAGE($BI$10:$BK$10)*3))*($BK$7/3)</f>
        <v>2.9973772948669914</v>
      </c>
      <c r="BK110" s="665">
        <f>(('4. Applicability Ranks'!AU110*BK$10)/(AVERAGE($BI$10:$BK$10)*3))*($BK$7/3)</f>
        <v>0</v>
      </c>
      <c r="BL110" s="177"/>
    </row>
    <row r="111" spans="1:64" s="12" customFormat="1" ht="69.75" customHeight="1">
      <c r="A111" s="412">
        <f>'3. Characterization'!A111</f>
        <v>101</v>
      </c>
      <c r="B111" s="290" t="str">
        <f>'3. Characterization'!B111</f>
        <v>Human Observation
</v>
      </c>
      <c r="C111" s="348" t="str">
        <f>'3. Characterization'!C111</f>
        <v>All Areas
</v>
      </c>
      <c r="D111" s="348" t="str">
        <f>'3. Characterization'!D111</f>
        <v>Public Watch </v>
      </c>
      <c r="E111" s="348" t="str">
        <f>'3. Characterization'!F111</f>
        <v>Request and instruct passengers and neighbors to observe and report suspicious and unusual activities  </v>
      </c>
      <c r="F111" s="14"/>
      <c r="G111" s="323">
        <f t="shared" si="23"/>
        <v>10.084033613445378</v>
      </c>
      <c r="H111" s="324">
        <f t="shared" si="24"/>
        <v>3.5650623885918007</v>
      </c>
      <c r="I111" s="324">
        <f t="shared" si="25"/>
        <v>1.8207282913165266</v>
      </c>
      <c r="J111" s="325">
        <f t="shared" si="26"/>
        <v>11.49732620320856</v>
      </c>
      <c r="K111" s="325">
        <f t="shared" si="19"/>
        <v>17.934307480954168</v>
      </c>
      <c r="L111" s="325">
        <f t="shared" si="20"/>
        <v>7.243661795928561</v>
      </c>
      <c r="M111" s="325">
        <f t="shared" si="21"/>
        <v>5.695016860247284</v>
      </c>
      <c r="N111" s="326">
        <f t="shared" si="22"/>
        <v>4.99562882477832</v>
      </c>
      <c r="O111" s="327">
        <f t="shared" si="27"/>
        <v>44.901457977516436</v>
      </c>
      <c r="Q111" s="467">
        <f>'3. Characterization'!A111</f>
        <v>101</v>
      </c>
      <c r="R111" s="490" t="str">
        <f>'3. Characterization'!B111</f>
        <v>Human Observation
</v>
      </c>
      <c r="S111" s="295" t="str">
        <f>'3. Characterization'!C111</f>
        <v>All Areas
</v>
      </c>
      <c r="T111" s="295" t="str">
        <f>'3. Characterization'!D111</f>
        <v>Public Watch </v>
      </c>
      <c r="U111" s="478"/>
      <c r="V111" s="674">
        <f>(('4. Applicability Ranks'!F111*V$10)/((AVERAGE($V$10:$Y$10))*3))*($V$7/4)</f>
        <v>5.602240896358543</v>
      </c>
      <c r="W111" s="674">
        <f>(('4. Applicability Ranks'!G111*W$10)/((AVERAGE($V$10:$Y$10))*3))*($V$7/4)</f>
        <v>4.481792717086834</v>
      </c>
      <c r="X111" s="675">
        <f>(('4. Applicability Ranks'!H111*X$10)/((AVERAGE($V$10:$Y$10))*3))*($V$7/4)</f>
        <v>0</v>
      </c>
      <c r="Y111" s="674">
        <f>(('4. Applicability Ranks'!I111*Y$10)/((AVERAGE($V$10:$Y$10))*3))*($V$7/4)</f>
        <v>0</v>
      </c>
      <c r="Z111" s="629"/>
      <c r="AA111" s="325">
        <f>(('4. Applicability Ranks'!K111*AA$10)/(AVERAGE($AA$10:$AD$10)*3))*($AA$7/4)</f>
        <v>1.7825311942959003</v>
      </c>
      <c r="AB111" s="325">
        <f>(('4. Applicability Ranks'!L111*AB$10)/(AVERAGE($AA$10:$AD$10)*3))*($AA$7/4)</f>
        <v>1.7825311942959003</v>
      </c>
      <c r="AC111" s="325">
        <f>(('4. Applicability Ranks'!M111*AC$10)/(AVERAGE($AA$10:$AD$10)*3))*($AA$7/4)</f>
        <v>0</v>
      </c>
      <c r="AD111" s="325">
        <f>(('4. Applicability Ranks'!N111*AD$10)/(AVERAGE($AA$10:$AD$10)*3))*($AA$7/4)</f>
        <v>0</v>
      </c>
      <c r="AE111" s="629"/>
      <c r="AF111" s="674">
        <f>(('4. Applicability Ranks'!P111*AF$10)/(AVERAGE($AF$10:$AJ$10)*3))*($AF$7/5)</f>
        <v>0.700280112044818</v>
      </c>
      <c r="AG111" s="676">
        <f>(('4. Applicability Ranks'!Q111*AG$10)/(AVERAGE($AF$10:$AJ$10)*3))*($AF$7/5)</f>
        <v>0.5602240896358543</v>
      </c>
      <c r="AH111" s="676">
        <f>(('4. Applicability Ranks'!R111*AH$10)/(AVERAGE($AF$10:$AJ$10)*3))*($AF$7/5)</f>
        <v>0</v>
      </c>
      <c r="AI111" s="676">
        <f>(('4. Applicability Ranks'!S111*AI$10)/(AVERAGE($AF$10:$AJ$10)*3))*($AF$7/5)</f>
        <v>0</v>
      </c>
      <c r="AJ111" s="677">
        <f>(('4. Applicability Ranks'!T111*AJ$10)/(AVERAGE($AF$10:$AJ$10)*3))*($AF$7/5)</f>
        <v>0.5602240896358543</v>
      </c>
      <c r="AK111" s="629"/>
      <c r="AL111" s="675">
        <f>(('4. Applicability Ranks'!V111*AL$10)/((AVERAGE($AL$10:$AV$10))*3))*($AL$7/11)</f>
        <v>0.8021390374331552</v>
      </c>
      <c r="AM111" s="676">
        <f>(('4. Applicability Ranks'!W111*AM$10)/((AVERAGE($AL$10:$AV$10))*3))*($AL$7/11)</f>
        <v>0.5347593582887701</v>
      </c>
      <c r="AN111" s="676">
        <f>(('4. Applicability Ranks'!X111*AN$10)/((AVERAGE($AL$10:$AV$10))*3))*($AL$7/11)</f>
        <v>0</v>
      </c>
      <c r="AO111" s="676">
        <f>(('4. Applicability Ranks'!Y111*AO$10)/((AVERAGE($AL$10:$AV$10))*3))*($AL$7/11)</f>
        <v>2.6737967914438507</v>
      </c>
      <c r="AP111" s="676">
        <f>(('4. Applicability Ranks'!Z111*AP$10)/((AVERAGE($AL$10:$AV$10))*3))*($AL$7/11)</f>
        <v>3.2085561497326207</v>
      </c>
      <c r="AQ111" s="676">
        <f>(('4. Applicability Ranks'!AA111*AQ$10)/((AVERAGE($AL$10:$AV$10))*3))*($AL$7/11)</f>
        <v>0.5347593582887701</v>
      </c>
      <c r="AR111" s="676">
        <f>(('4. Applicability Ranks'!AB111*AR$10)/((AVERAGE($AL$10:$AV$10))*3))*($AL$7/11)</f>
        <v>0.5347593582887701</v>
      </c>
      <c r="AS111" s="676">
        <f>(('4. Applicability Ranks'!AC111*AS$10)/((AVERAGE($AL$10:$AV$10))*3))*($AL$7/11)</f>
        <v>1.0695187165775402</v>
      </c>
      <c r="AT111" s="676">
        <f>(('4. Applicability Ranks'!AD111*AT$10)/((AVERAGE($AL$10:$AV$10))*3))*($AL$7/11)</f>
        <v>0.8021390374331552</v>
      </c>
      <c r="AU111" s="676">
        <f>(('4. Applicability Ranks'!AE111*AU$10)/((AVERAGE($AL$10:$AV$10))*3))*($AL$7/11)</f>
        <v>0.8021390374331552</v>
      </c>
      <c r="AV111" s="676">
        <f>(('4. Applicability Ranks'!AF111*AV$10)/((AVERAGE($AL$10:$AV$10))*3))*($AL$7/11)</f>
        <v>0.5347593582887701</v>
      </c>
      <c r="AW111" s="629"/>
      <c r="AX111" s="674">
        <f>(('4. Applicability Ranks'!AH111*AX$10)/(AVERAGE($AX$10:$BC$10)*3))*($AZ$7/6)</f>
        <v>2.248032971150243</v>
      </c>
      <c r="AY111" s="676">
        <f>(('4. Applicability Ranks'!AI111*AY$10)/(AVERAGE($AX$10:$BC$10)*3))*($AZ$7/6)</f>
        <v>3.7467216185837384</v>
      </c>
      <c r="AZ111" s="676">
        <f>(('4. Applicability Ranks'!AJ111*AZ$10)/(AVERAGE($AX$10:$BC$10)*3))*($AZ$7/6)</f>
        <v>0.9991257649556637</v>
      </c>
      <c r="BA111" s="676">
        <f>(('4. Applicability Ranks'!AK111*BA$10)/(AVERAGE($AX$10:$BC$10)*3))*($AZ$7/6)</f>
        <v>0</v>
      </c>
      <c r="BB111" s="676">
        <f>(('4. Applicability Ranks'!AL111*BB$10)/(AVERAGE($AX$10:$BC$10)*3))*($AZ$7/6)</f>
        <v>0</v>
      </c>
      <c r="BC111" s="677">
        <f>(('4. Applicability Ranks'!AM111*BC$10)/(AVERAGE($AX$10:$BC$10)*3))*($AZ$7/6)</f>
        <v>0.24978144123891594</v>
      </c>
      <c r="BD111" s="675">
        <f>(('4. Applicability Ranks'!AN111*BD$10)/(AVERAGE($BD$10:$BH$10)*3))*($BH$6/5)</f>
        <v>0.8992131884600975</v>
      </c>
      <c r="BE111" s="678">
        <f>(('4. Applicability Ranks'!AO111*BE$10)/(AVERAGE($BD$10:$BH$10)*3))*($BH$6/5)</f>
        <v>2.6976395653802925</v>
      </c>
      <c r="BF111" s="323">
        <f>(('4. Applicability Ranks'!AP111*BF$10)/(AVERAGE($BD$10:$BH$10)*3))*($BH$6/5)</f>
        <v>0.8992131884600975</v>
      </c>
      <c r="BG111" s="325">
        <f>(('4. Applicability Ranks'!AQ111*BG$10)/(AVERAGE($BD$10:$BH$10)*3))*($BH$6/5)</f>
        <v>0.8992131884600975</v>
      </c>
      <c r="BH111" s="679">
        <f>(('4. Applicability Ranks'!AR111*BH$10)/(AVERAGE($BD$10:$BH$10)*3))*($BH$6/5)</f>
        <v>0.2997377294866992</v>
      </c>
      <c r="BI111" s="675">
        <f>(('4. Applicability Ranks'!AS111*BI$10)/(AVERAGE($BI$10:$BK$10)*3))*($BK$7/3)</f>
        <v>1.998251529911328</v>
      </c>
      <c r="BJ111" s="676">
        <f>(('4. Applicability Ranks'!AT111*BJ$10)/(AVERAGE($BI$10:$BK$10)*3))*($BK$7/3)</f>
        <v>1.998251529911328</v>
      </c>
      <c r="BK111" s="678">
        <f>(('4. Applicability Ranks'!AU111*BK$10)/(AVERAGE($BI$10:$BK$10)*3))*($BK$7/3)</f>
        <v>0.999125764955664</v>
      </c>
      <c r="BL111" s="13"/>
    </row>
    <row r="112" spans="1:64" s="12" customFormat="1" ht="69.75" customHeight="1">
      <c r="A112" s="412">
        <f>'3. Characterization'!A112</f>
        <v>102</v>
      </c>
      <c r="B112" s="290" t="str">
        <f>'3. Characterization'!B112</f>
        <v>Human Observation
</v>
      </c>
      <c r="C112" s="348" t="str">
        <f>'3. Characterization'!C112</f>
        <v>All Areas
</v>
      </c>
      <c r="D112" s="348" t="str">
        <f>'3. Characterization'!D112</f>
        <v>Employee Watch -- Awareness Training</v>
      </c>
      <c r="E112" s="348" t="str">
        <f>'3. Characterization'!F112</f>
        <v>Establish procedures and train employees to recognize and report unusual and suspicious activities, vehicles, and luggage. </v>
      </c>
      <c r="F112" s="15"/>
      <c r="G112" s="323">
        <f t="shared" si="23"/>
        <v>12.885154061624648</v>
      </c>
      <c r="H112" s="324">
        <f t="shared" si="24"/>
        <v>6.238859180035652</v>
      </c>
      <c r="I112" s="324">
        <f t="shared" si="25"/>
        <v>3.081232492997199</v>
      </c>
      <c r="J112" s="325">
        <f t="shared" si="26"/>
        <v>17.112299465240643</v>
      </c>
      <c r="K112" s="325">
        <f t="shared" si="19"/>
        <v>20.931684775821157</v>
      </c>
      <c r="L112" s="325">
        <f t="shared" si="20"/>
        <v>7.743224678406393</v>
      </c>
      <c r="M112" s="325">
        <f t="shared" si="21"/>
        <v>5.695016860247284</v>
      </c>
      <c r="N112" s="326">
        <f t="shared" si="22"/>
        <v>7.493443237167479</v>
      </c>
      <c r="O112" s="327">
        <f t="shared" si="27"/>
        <v>60.2492299757193</v>
      </c>
      <c r="Q112" s="467">
        <f>'3. Characterization'!A112</f>
        <v>102</v>
      </c>
      <c r="R112" s="490" t="str">
        <f>'3. Characterization'!B112</f>
        <v>Human Observation
</v>
      </c>
      <c r="S112" s="295" t="str">
        <f>'3. Characterization'!C112</f>
        <v>All Areas
</v>
      </c>
      <c r="T112" s="295" t="str">
        <f>'3. Characterization'!D112</f>
        <v>Employee Watch -- Awareness Training</v>
      </c>
      <c r="U112" s="478"/>
      <c r="V112" s="674">
        <f>(('4. Applicability Ranks'!F112*V$10)/((AVERAGE($V$10:$Y$10))*3))*($V$7/4)</f>
        <v>5.602240896358543</v>
      </c>
      <c r="W112" s="674">
        <f>(('4. Applicability Ranks'!G112*W$10)/((AVERAGE($V$10:$Y$10))*3))*($V$7/4)</f>
        <v>4.481792717086834</v>
      </c>
      <c r="X112" s="675">
        <f>(('4. Applicability Ranks'!H112*X$10)/((AVERAGE($V$10:$Y$10))*3))*($V$7/4)</f>
        <v>1.6806722689075628</v>
      </c>
      <c r="Y112" s="674">
        <f>(('4. Applicability Ranks'!I112*Y$10)/((AVERAGE($V$10:$Y$10))*3))*($V$7/4)</f>
        <v>1.1204481792717085</v>
      </c>
      <c r="Z112" s="629"/>
      <c r="AA112" s="325">
        <f>(('4. Applicability Ranks'!K112*AA$10)/(AVERAGE($AA$10:$AD$10)*3))*($AA$7/4)</f>
        <v>1.7825311942959003</v>
      </c>
      <c r="AB112" s="325">
        <f>(('4. Applicability Ranks'!L112*AB$10)/(AVERAGE($AA$10:$AD$10)*3))*($AA$7/4)</f>
        <v>1.7825311942959003</v>
      </c>
      <c r="AC112" s="325">
        <f>(('4. Applicability Ranks'!M112*AC$10)/(AVERAGE($AA$10:$AD$10)*3))*($AA$7/4)</f>
        <v>2.6737967914438507</v>
      </c>
      <c r="AD112" s="325">
        <f>(('4. Applicability Ranks'!N112*AD$10)/(AVERAGE($AA$10:$AD$10)*3))*($AA$7/4)</f>
        <v>0</v>
      </c>
      <c r="AE112" s="629"/>
      <c r="AF112" s="674">
        <f>(('4. Applicability Ranks'!P112*AF$10)/(AVERAGE($AF$10:$AJ$10)*3))*($AF$7/5)</f>
        <v>0.700280112044818</v>
      </c>
      <c r="AG112" s="676">
        <f>(('4. Applicability Ranks'!Q112*AG$10)/(AVERAGE($AF$10:$AJ$10)*3))*($AF$7/5)</f>
        <v>1.1204481792717087</v>
      </c>
      <c r="AH112" s="676">
        <f>(('4. Applicability Ranks'!R112*AH$10)/(AVERAGE($AF$10:$AJ$10)*3))*($AF$7/5)</f>
        <v>0</v>
      </c>
      <c r="AI112" s="676">
        <f>(('4. Applicability Ranks'!S112*AI$10)/(AVERAGE($AF$10:$AJ$10)*3))*($AF$7/5)</f>
        <v>0.1400560224089636</v>
      </c>
      <c r="AJ112" s="677">
        <f>(('4. Applicability Ranks'!T112*AJ$10)/(AVERAGE($AF$10:$AJ$10)*3))*($AF$7/5)</f>
        <v>1.1204481792717087</v>
      </c>
      <c r="AK112" s="629"/>
      <c r="AL112" s="675">
        <f>(('4. Applicability Ranks'!V112*AL$10)/((AVERAGE($AL$10:$AV$10))*3))*($AL$7/11)</f>
        <v>0.26737967914438504</v>
      </c>
      <c r="AM112" s="676">
        <f>(('4. Applicability Ranks'!W112*AM$10)/((AVERAGE($AL$10:$AV$10))*3))*($AL$7/11)</f>
        <v>0.8021390374331552</v>
      </c>
      <c r="AN112" s="676">
        <f>(('4. Applicability Ranks'!X112*AN$10)/((AVERAGE($AL$10:$AV$10))*3))*($AL$7/11)</f>
        <v>0</v>
      </c>
      <c r="AO112" s="676">
        <f>(('4. Applicability Ranks'!Y112*AO$10)/((AVERAGE($AL$10:$AV$10))*3))*($AL$7/11)</f>
        <v>4.010695187165776</v>
      </c>
      <c r="AP112" s="676">
        <f>(('4. Applicability Ranks'!Z112*AP$10)/((AVERAGE($AL$10:$AV$10))*3))*($AL$7/11)</f>
        <v>3.2085561497326207</v>
      </c>
      <c r="AQ112" s="676">
        <f>(('4. Applicability Ranks'!AA112*AQ$10)/((AVERAGE($AL$10:$AV$10))*3))*($AL$7/11)</f>
        <v>1.6042780748663104</v>
      </c>
      <c r="AR112" s="676">
        <f>(('4. Applicability Ranks'!AB112*AR$10)/((AVERAGE($AL$10:$AV$10))*3))*($AL$7/11)</f>
        <v>0.8021390374331552</v>
      </c>
      <c r="AS112" s="676">
        <f>(('4. Applicability Ranks'!AC112*AS$10)/((AVERAGE($AL$10:$AV$10))*3))*($AL$7/11)</f>
        <v>1.6042780748663104</v>
      </c>
      <c r="AT112" s="676">
        <f>(('4. Applicability Ranks'!AD112*AT$10)/((AVERAGE($AL$10:$AV$10))*3))*($AL$7/11)</f>
        <v>0.8021390374331552</v>
      </c>
      <c r="AU112" s="676">
        <f>(('4. Applicability Ranks'!AE112*AU$10)/((AVERAGE($AL$10:$AV$10))*3))*($AL$7/11)</f>
        <v>2.4064171122994655</v>
      </c>
      <c r="AV112" s="676">
        <f>(('4. Applicability Ranks'!AF112*AV$10)/((AVERAGE($AL$10:$AV$10))*3))*($AL$7/11)</f>
        <v>1.6042780748663104</v>
      </c>
      <c r="AW112" s="629"/>
      <c r="AX112" s="674">
        <f>(('4. Applicability Ranks'!AH112*AX$10)/(AVERAGE($AX$10:$BC$10)*3))*($AZ$7/6)</f>
        <v>2.248032971150243</v>
      </c>
      <c r="AY112" s="676">
        <f>(('4. Applicability Ranks'!AI112*AY$10)/(AVERAGE($AX$10:$BC$10)*3))*($AZ$7/6)</f>
        <v>3.7467216185837384</v>
      </c>
      <c r="AZ112" s="676">
        <f>(('4. Applicability Ranks'!AJ112*AZ$10)/(AVERAGE($AX$10:$BC$10)*3))*($AZ$7/6)</f>
        <v>1.4986886474334957</v>
      </c>
      <c r="BA112" s="676">
        <f>(('4. Applicability Ranks'!AK112*BA$10)/(AVERAGE($AX$10:$BC$10)*3))*($AZ$7/6)</f>
        <v>0</v>
      </c>
      <c r="BB112" s="676">
        <f>(('4. Applicability Ranks'!AL112*BB$10)/(AVERAGE($AX$10:$BC$10)*3))*($AZ$7/6)</f>
        <v>0</v>
      </c>
      <c r="BC112" s="677">
        <f>(('4. Applicability Ranks'!AM112*BC$10)/(AVERAGE($AX$10:$BC$10)*3))*($AZ$7/6)</f>
        <v>0.24978144123891594</v>
      </c>
      <c r="BD112" s="675">
        <f>(('4. Applicability Ranks'!AN112*BD$10)/(AVERAGE($BD$10:$BH$10)*3))*($BH$6/5)</f>
        <v>0.8992131884600975</v>
      </c>
      <c r="BE112" s="678">
        <f>(('4. Applicability Ranks'!AO112*BE$10)/(AVERAGE($BD$10:$BH$10)*3))*($BH$6/5)</f>
        <v>2.6976395653802925</v>
      </c>
      <c r="BF112" s="323">
        <f>(('4. Applicability Ranks'!AP112*BF$10)/(AVERAGE($BD$10:$BH$10)*3))*($BH$6/5)</f>
        <v>0.8992131884600975</v>
      </c>
      <c r="BG112" s="325">
        <f>(('4. Applicability Ranks'!AQ112*BG$10)/(AVERAGE($BD$10:$BH$10)*3))*($BH$6/5)</f>
        <v>0.8992131884600975</v>
      </c>
      <c r="BH112" s="679">
        <f>(('4. Applicability Ranks'!AR112*BH$10)/(AVERAGE($BD$10:$BH$10)*3))*($BH$6/5)</f>
        <v>0.2997377294866992</v>
      </c>
      <c r="BI112" s="675">
        <f>(('4. Applicability Ranks'!AS112*BI$10)/(AVERAGE($BI$10:$BK$10)*3))*($BK$7/3)</f>
        <v>2.9973772948669914</v>
      </c>
      <c r="BJ112" s="676">
        <f>(('4. Applicability Ranks'!AT112*BJ$10)/(AVERAGE($BI$10:$BK$10)*3))*($BK$7/3)</f>
        <v>2.9973772948669914</v>
      </c>
      <c r="BK112" s="678">
        <f>(('4. Applicability Ranks'!AU112*BK$10)/(AVERAGE($BI$10:$BK$10)*3))*($BK$7/3)</f>
        <v>1.4986886474334957</v>
      </c>
      <c r="BL112" s="13"/>
    </row>
    <row r="113" spans="1:64" s="7" customFormat="1" ht="69.75" customHeight="1" thickBot="1">
      <c r="A113" s="412">
        <f>'3. Characterization'!A113</f>
        <v>103</v>
      </c>
      <c r="B113" s="290" t="str">
        <f>'3. Characterization'!B113</f>
        <v>Human Observation
</v>
      </c>
      <c r="C113" s="348" t="str">
        <f>'3. Characterization'!C113</f>
        <v>All Areas
</v>
      </c>
      <c r="D113" s="348" t="str">
        <f>'3. Characterization'!D113</f>
        <v>Uniform Patrols on ground or on ferry</v>
      </c>
      <c r="E113" s="348" t="str">
        <f>'3. Characterization'!F113</f>
        <v>Shore-side or on ferry vessels, set or random route</v>
      </c>
      <c r="F113" s="55"/>
      <c r="G113" s="323">
        <f t="shared" si="23"/>
        <v>15.686274509803921</v>
      </c>
      <c r="H113" s="324">
        <f t="shared" si="24"/>
        <v>7.130124777183601</v>
      </c>
      <c r="I113" s="324">
        <f t="shared" si="25"/>
        <v>3.6414565826330536</v>
      </c>
      <c r="J113" s="325">
        <f t="shared" si="26"/>
        <v>15.77540106951872</v>
      </c>
      <c r="K113" s="325">
        <f t="shared" si="19"/>
        <v>14.137629574122643</v>
      </c>
      <c r="L113" s="325">
        <f t="shared" si="20"/>
        <v>5.245410266017235</v>
      </c>
      <c r="M113" s="325">
        <f t="shared" si="21"/>
        <v>3.8965904833270892</v>
      </c>
      <c r="N113" s="326">
        <f t="shared" si="22"/>
        <v>4.99562882477832</v>
      </c>
      <c r="O113" s="327">
        <f t="shared" si="27"/>
        <v>56.37088651326194</v>
      </c>
      <c r="Q113" s="467">
        <f>'3. Characterization'!A113</f>
        <v>103</v>
      </c>
      <c r="R113" s="490" t="str">
        <f>'3. Characterization'!B113</f>
        <v>Human Observation
</v>
      </c>
      <c r="S113" s="295" t="str">
        <f>'3. Characterization'!C113</f>
        <v>All Areas
</v>
      </c>
      <c r="T113" s="295" t="str">
        <f>'3. Characterization'!D113</f>
        <v>Uniform Patrols on ground or on ferry</v>
      </c>
      <c r="U113" s="478"/>
      <c r="V113" s="674">
        <f>(('4. Applicability Ranks'!F113*V$10)/((AVERAGE($V$10:$Y$10))*3))*($V$7/4)</f>
        <v>8.403361344537815</v>
      </c>
      <c r="W113" s="674">
        <f>(('4. Applicability Ranks'!G113*W$10)/((AVERAGE($V$10:$Y$10))*3))*($V$7/4)</f>
        <v>4.481792717086834</v>
      </c>
      <c r="X113" s="675">
        <f>(('4. Applicability Ranks'!H113*X$10)/((AVERAGE($V$10:$Y$10))*3))*($V$7/4)</f>
        <v>1.6806722689075628</v>
      </c>
      <c r="Y113" s="674">
        <f>(('4. Applicability Ranks'!I113*Y$10)/((AVERAGE($V$10:$Y$10))*3))*($V$7/4)</f>
        <v>1.1204481792717085</v>
      </c>
      <c r="Z113" s="629"/>
      <c r="AA113" s="325">
        <f>(('4. Applicability Ranks'!K113*AA$10)/(AVERAGE($AA$10:$AD$10)*3))*($AA$7/4)</f>
        <v>1.7825311942959003</v>
      </c>
      <c r="AB113" s="325">
        <f>(('4. Applicability Ranks'!L113*AB$10)/(AVERAGE($AA$10:$AD$10)*3))*($AA$7/4)</f>
        <v>2.6737967914438507</v>
      </c>
      <c r="AC113" s="325">
        <f>(('4. Applicability Ranks'!M113*AC$10)/(AVERAGE($AA$10:$AD$10)*3))*($AA$7/4)</f>
        <v>2.6737967914438507</v>
      </c>
      <c r="AD113" s="325">
        <f>(('4. Applicability Ranks'!N113*AD$10)/(AVERAGE($AA$10:$AD$10)*3))*($AA$7/4)</f>
        <v>0</v>
      </c>
      <c r="AE113" s="629"/>
      <c r="AF113" s="674">
        <f>(('4. Applicability Ranks'!P113*AF$10)/(AVERAGE($AF$10:$AJ$10)*3))*($AF$7/5)</f>
        <v>0.700280112044818</v>
      </c>
      <c r="AG113" s="676">
        <f>(('4. Applicability Ranks'!Q113*AG$10)/(AVERAGE($AF$10:$AJ$10)*3))*($AF$7/5)</f>
        <v>1.1204481792717087</v>
      </c>
      <c r="AH113" s="676">
        <f>(('4. Applicability Ranks'!R113*AH$10)/(AVERAGE($AF$10:$AJ$10)*3))*($AF$7/5)</f>
        <v>0</v>
      </c>
      <c r="AI113" s="676">
        <f>(('4. Applicability Ranks'!S113*AI$10)/(AVERAGE($AF$10:$AJ$10)*3))*($AF$7/5)</f>
        <v>0.1400560224089636</v>
      </c>
      <c r="AJ113" s="677">
        <f>(('4. Applicability Ranks'!T113*AJ$10)/(AVERAGE($AF$10:$AJ$10)*3))*($AF$7/5)</f>
        <v>1.680672268907563</v>
      </c>
      <c r="AK113" s="629"/>
      <c r="AL113" s="675">
        <f>(('4. Applicability Ranks'!V113*AL$10)/((AVERAGE($AL$10:$AV$10))*3))*($AL$7/11)</f>
        <v>0.5347593582887701</v>
      </c>
      <c r="AM113" s="676">
        <f>(('4. Applicability Ranks'!W113*AM$10)/((AVERAGE($AL$10:$AV$10))*3))*($AL$7/11)</f>
        <v>0.8021390374331552</v>
      </c>
      <c r="AN113" s="676">
        <f>(('4. Applicability Ranks'!X113*AN$10)/((AVERAGE($AL$10:$AV$10))*3))*($AL$7/11)</f>
        <v>0</v>
      </c>
      <c r="AO113" s="676">
        <f>(('4. Applicability Ranks'!Y113*AO$10)/((AVERAGE($AL$10:$AV$10))*3))*($AL$7/11)</f>
        <v>4.010695187165776</v>
      </c>
      <c r="AP113" s="676">
        <f>(('4. Applicability Ranks'!Z113*AP$10)/((AVERAGE($AL$10:$AV$10))*3))*($AL$7/11)</f>
        <v>3.2085561497326207</v>
      </c>
      <c r="AQ113" s="676">
        <f>(('4. Applicability Ranks'!AA113*AQ$10)/((AVERAGE($AL$10:$AV$10))*3))*($AL$7/11)</f>
        <v>1.6042780748663104</v>
      </c>
      <c r="AR113" s="676">
        <f>(('4. Applicability Ranks'!AB113*AR$10)/((AVERAGE($AL$10:$AV$10))*3))*($AL$7/11)</f>
        <v>0.8021390374331552</v>
      </c>
      <c r="AS113" s="676">
        <f>(('4. Applicability Ranks'!AC113*AS$10)/((AVERAGE($AL$10:$AV$10))*3))*($AL$7/11)</f>
        <v>1.6042780748663104</v>
      </c>
      <c r="AT113" s="676">
        <f>(('4. Applicability Ranks'!AD113*AT$10)/((AVERAGE($AL$10:$AV$10))*3))*($AL$7/11)</f>
        <v>0.8021390374331552</v>
      </c>
      <c r="AU113" s="676">
        <f>(('4. Applicability Ranks'!AE113*AU$10)/((AVERAGE($AL$10:$AV$10))*3))*($AL$7/11)</f>
        <v>2.4064171122994655</v>
      </c>
      <c r="AV113" s="676">
        <f>(('4. Applicability Ranks'!AF113*AV$10)/((AVERAGE($AL$10:$AV$10))*3))*($AL$7/11)</f>
        <v>0</v>
      </c>
      <c r="AW113" s="629"/>
      <c r="AX113" s="674">
        <f>(('4. Applicability Ranks'!AH113*AX$10)/(AVERAGE($AX$10:$BC$10)*3))*($AZ$7/6)</f>
        <v>1.4986886474334957</v>
      </c>
      <c r="AY113" s="676">
        <f>(('4. Applicability Ranks'!AI113*AY$10)/(AVERAGE($AX$10:$BC$10)*3))*($AZ$7/6)</f>
        <v>2.4978144123891592</v>
      </c>
      <c r="AZ113" s="676">
        <f>(('4. Applicability Ranks'!AJ113*AZ$10)/(AVERAGE($AX$10:$BC$10)*3))*($AZ$7/6)</f>
        <v>0.9991257649556637</v>
      </c>
      <c r="BA113" s="676">
        <f>(('4. Applicability Ranks'!AK113*BA$10)/(AVERAGE($AX$10:$BC$10)*3))*($AZ$7/6)</f>
        <v>0</v>
      </c>
      <c r="BB113" s="676">
        <f>(('4. Applicability Ranks'!AL113*BB$10)/(AVERAGE($AX$10:$BC$10)*3))*($AZ$7/6)</f>
        <v>0</v>
      </c>
      <c r="BC113" s="677">
        <f>(('4. Applicability Ranks'!AM113*BC$10)/(AVERAGE($AX$10:$BC$10)*3))*($AZ$7/6)</f>
        <v>0.24978144123891594</v>
      </c>
      <c r="BD113" s="675">
        <f>(('4. Applicability Ranks'!AN113*BD$10)/(AVERAGE($BD$10:$BH$10)*3))*($BH$6/5)</f>
        <v>0.5994754589733984</v>
      </c>
      <c r="BE113" s="678">
        <f>(('4. Applicability Ranks'!AO113*BE$10)/(AVERAGE($BD$10:$BH$10)*3))*($BH$6/5)</f>
        <v>1.798426376920195</v>
      </c>
      <c r="BF113" s="323">
        <f>(('4. Applicability Ranks'!AP113*BF$10)/(AVERAGE($BD$10:$BH$10)*3))*($BH$6/5)</f>
        <v>0.5994754589733984</v>
      </c>
      <c r="BG113" s="325">
        <f>(('4. Applicability Ranks'!AQ113*BG$10)/(AVERAGE($BD$10:$BH$10)*3))*($BH$6/5)</f>
        <v>0.5994754589733984</v>
      </c>
      <c r="BH113" s="679">
        <f>(('4. Applicability Ranks'!AR113*BH$10)/(AVERAGE($BD$10:$BH$10)*3))*($BH$6/5)</f>
        <v>0.2997377294866992</v>
      </c>
      <c r="BI113" s="675">
        <f>(('4. Applicability Ranks'!AS113*BI$10)/(AVERAGE($BI$10:$BK$10)*3))*($BK$7/3)</f>
        <v>1.998251529911328</v>
      </c>
      <c r="BJ113" s="676">
        <f>(('4. Applicability Ranks'!AT113*BJ$10)/(AVERAGE($BI$10:$BK$10)*3))*($BK$7/3)</f>
        <v>1.998251529911328</v>
      </c>
      <c r="BK113" s="678">
        <f>(('4. Applicability Ranks'!AU113*BK$10)/(AVERAGE($BI$10:$BK$10)*3))*($BK$7/3)</f>
        <v>0.999125764955664</v>
      </c>
      <c r="BL113" s="13"/>
    </row>
    <row r="114" spans="1:64" s="1" customFormat="1" ht="69.75" customHeight="1" thickBot="1">
      <c r="A114" s="412">
        <f>'3. Characterization'!A114</f>
        <v>104</v>
      </c>
      <c r="B114" s="290" t="str">
        <f>'3. Characterization'!B114</f>
        <v>Human Observation
</v>
      </c>
      <c r="C114" s="348" t="str">
        <f>'3. Characterization'!C114</f>
        <v>Waterside
</v>
      </c>
      <c r="D114" s="348" t="str">
        <f>'3. Characterization'!D114</f>
        <v>Patrol Vessels and Escorts</v>
      </c>
      <c r="E114" s="348" t="str">
        <f>'3. Characterization'!F114</f>
        <v>Fiberglass or metal hull vessels varying in length and on-board equipment (e.g., sonar, weapons, etc).  Escort may be random or scheduled, and for portions of a route or the entire route. </v>
      </c>
      <c r="F114" s="155"/>
      <c r="G114" s="323">
        <f t="shared" si="23"/>
        <v>15.686274509803921</v>
      </c>
      <c r="H114" s="324">
        <f t="shared" si="24"/>
        <v>2.6737967914438503</v>
      </c>
      <c r="I114" s="324">
        <f t="shared" si="25"/>
        <v>2.9411764705882355</v>
      </c>
      <c r="J114" s="325">
        <f t="shared" si="26"/>
        <v>3.2085561497326207</v>
      </c>
      <c r="K114" s="325">
        <f t="shared" si="19"/>
        <v>8.192831272636443</v>
      </c>
      <c r="L114" s="325">
        <f t="shared" si="20"/>
        <v>1.4986886474334957</v>
      </c>
      <c r="M114" s="325">
        <f t="shared" si="21"/>
        <v>4.196328212813788</v>
      </c>
      <c r="N114" s="326">
        <f t="shared" si="22"/>
        <v>2.49781441238916</v>
      </c>
      <c r="O114" s="327">
        <f t="shared" si="27"/>
        <v>32.70263519420507</v>
      </c>
      <c r="Q114" s="467">
        <f>'3. Characterization'!A114</f>
        <v>104</v>
      </c>
      <c r="R114" s="490" t="str">
        <f>'3. Characterization'!B114</f>
        <v>Human Observation
</v>
      </c>
      <c r="S114" s="295" t="str">
        <f>'3. Characterization'!C114</f>
        <v>Waterside
</v>
      </c>
      <c r="T114" s="295" t="str">
        <f>'3. Characterization'!D114</f>
        <v>Patrol Vessels and Escorts</v>
      </c>
      <c r="U114" s="478"/>
      <c r="V114" s="674">
        <f>(('4. Applicability Ranks'!F114*V$10)/((AVERAGE($V$10:$Y$10))*3))*($V$7/4)</f>
        <v>8.403361344537815</v>
      </c>
      <c r="W114" s="674">
        <f>(('4. Applicability Ranks'!G114*W$10)/((AVERAGE($V$10:$Y$10))*3))*($V$7/4)</f>
        <v>4.481792717086834</v>
      </c>
      <c r="X114" s="675">
        <f>(('4. Applicability Ranks'!H114*X$10)/((AVERAGE($V$10:$Y$10))*3))*($V$7/4)</f>
        <v>1.6806722689075628</v>
      </c>
      <c r="Y114" s="674">
        <f>(('4. Applicability Ranks'!I114*Y$10)/((AVERAGE($V$10:$Y$10))*3))*($V$7/4)</f>
        <v>1.1204481792717085</v>
      </c>
      <c r="Z114" s="629"/>
      <c r="AA114" s="325">
        <f>(('4. Applicability Ranks'!K114*AA$10)/(AVERAGE($AA$10:$AD$10)*3))*($AA$7/4)</f>
        <v>1.7825311942959003</v>
      </c>
      <c r="AB114" s="325">
        <f>(('4. Applicability Ranks'!L114*AB$10)/(AVERAGE($AA$10:$AD$10)*3))*($AA$7/4)</f>
        <v>0.8912655971479502</v>
      </c>
      <c r="AC114" s="325">
        <f>(('4. Applicability Ranks'!M114*AC$10)/(AVERAGE($AA$10:$AD$10)*3))*($AA$7/4)</f>
        <v>0</v>
      </c>
      <c r="AD114" s="325">
        <f>(('4. Applicability Ranks'!N114*AD$10)/(AVERAGE($AA$10:$AD$10)*3))*($AA$7/4)</f>
        <v>0</v>
      </c>
      <c r="AE114" s="629"/>
      <c r="AF114" s="674">
        <f>(('4. Applicability Ranks'!P114*AF$10)/(AVERAGE($AF$10:$AJ$10)*3))*($AF$7/5)</f>
        <v>0.700280112044818</v>
      </c>
      <c r="AG114" s="676">
        <f>(('4. Applicability Ranks'!Q114*AG$10)/(AVERAGE($AF$10:$AJ$10)*3))*($AF$7/5)</f>
        <v>0.5602240896358543</v>
      </c>
      <c r="AH114" s="676">
        <f>(('4. Applicability Ranks'!R114*AH$10)/(AVERAGE($AF$10:$AJ$10)*3))*($AF$7/5)</f>
        <v>0</v>
      </c>
      <c r="AI114" s="676">
        <f>(('4. Applicability Ranks'!S114*AI$10)/(AVERAGE($AF$10:$AJ$10)*3))*($AF$7/5)</f>
        <v>0</v>
      </c>
      <c r="AJ114" s="677">
        <f>(('4. Applicability Ranks'!T114*AJ$10)/(AVERAGE($AF$10:$AJ$10)*3))*($AF$7/5)</f>
        <v>1.680672268907563</v>
      </c>
      <c r="AK114" s="629"/>
      <c r="AL114" s="675">
        <f>(('4. Applicability Ranks'!V114*AL$10)/((AVERAGE($AL$10:$AV$10))*3))*($AL$7/11)</f>
        <v>0</v>
      </c>
      <c r="AM114" s="676">
        <f>(('4. Applicability Ranks'!W114*AM$10)/((AVERAGE($AL$10:$AV$10))*3))*($AL$7/11)</f>
        <v>0</v>
      </c>
      <c r="AN114" s="676">
        <f>(('4. Applicability Ranks'!X114*AN$10)/((AVERAGE($AL$10:$AV$10))*3))*($AL$7/11)</f>
        <v>0</v>
      </c>
      <c r="AO114" s="676">
        <f>(('4. Applicability Ranks'!Y114*AO$10)/((AVERAGE($AL$10:$AV$10))*3))*($AL$7/11)</f>
        <v>0</v>
      </c>
      <c r="AP114" s="676">
        <f>(('4. Applicability Ranks'!Z114*AP$10)/((AVERAGE($AL$10:$AV$10))*3))*($AL$7/11)</f>
        <v>0</v>
      </c>
      <c r="AQ114" s="676">
        <f>(('4. Applicability Ranks'!AA114*AQ$10)/((AVERAGE($AL$10:$AV$10))*3))*($AL$7/11)</f>
        <v>0</v>
      </c>
      <c r="AR114" s="676">
        <f>(('4. Applicability Ranks'!AB114*AR$10)/((AVERAGE($AL$10:$AV$10))*3))*($AL$7/11)</f>
        <v>0</v>
      </c>
      <c r="AS114" s="676">
        <f>(('4. Applicability Ranks'!AC114*AS$10)/((AVERAGE($AL$10:$AV$10))*3))*($AL$7/11)</f>
        <v>1.6042780748663104</v>
      </c>
      <c r="AT114" s="676">
        <f>(('4. Applicability Ranks'!AD114*AT$10)/((AVERAGE($AL$10:$AV$10))*3))*($AL$7/11)</f>
        <v>0</v>
      </c>
      <c r="AU114" s="676">
        <f>(('4. Applicability Ranks'!AE114*AU$10)/((AVERAGE($AL$10:$AV$10))*3))*($AL$7/11)</f>
        <v>0</v>
      </c>
      <c r="AV114" s="676">
        <f>(('4. Applicability Ranks'!AF114*AV$10)/((AVERAGE($AL$10:$AV$10))*3))*($AL$7/11)</f>
        <v>1.6042780748663104</v>
      </c>
      <c r="AW114" s="629"/>
      <c r="AX114" s="674">
        <f>(('4. Applicability Ranks'!AH114*AX$10)/(AVERAGE($AX$10:$BC$10)*3))*($AZ$7/6)</f>
        <v>0</v>
      </c>
      <c r="AY114" s="676">
        <f>(('4. Applicability Ranks'!AI114*AY$10)/(AVERAGE($AX$10:$BC$10)*3))*($AZ$7/6)</f>
        <v>0</v>
      </c>
      <c r="AZ114" s="676">
        <f>(('4. Applicability Ranks'!AJ114*AZ$10)/(AVERAGE($AX$10:$BC$10)*3))*($AZ$7/6)</f>
        <v>1.4986886474334957</v>
      </c>
      <c r="BA114" s="676">
        <f>(('4. Applicability Ranks'!AK114*BA$10)/(AVERAGE($AX$10:$BC$10)*3))*($AZ$7/6)</f>
        <v>0</v>
      </c>
      <c r="BB114" s="676">
        <f>(('4. Applicability Ranks'!AL114*BB$10)/(AVERAGE($AX$10:$BC$10)*3))*($AZ$7/6)</f>
        <v>0</v>
      </c>
      <c r="BC114" s="677">
        <f>(('4. Applicability Ranks'!AM114*BC$10)/(AVERAGE($AX$10:$BC$10)*3))*($AZ$7/6)</f>
        <v>0</v>
      </c>
      <c r="BD114" s="675">
        <f>(('4. Applicability Ranks'!AN114*BD$10)/(AVERAGE($BD$10:$BH$10)*3))*($BH$6/5)</f>
        <v>0.5994754589733984</v>
      </c>
      <c r="BE114" s="678">
        <f>(('4. Applicability Ranks'!AO114*BE$10)/(AVERAGE($BD$10:$BH$10)*3))*($BH$6/5)</f>
        <v>2.6976395653802925</v>
      </c>
      <c r="BF114" s="323">
        <f>(('4. Applicability Ranks'!AP114*BF$10)/(AVERAGE($BD$10:$BH$10)*3))*($BH$6/5)</f>
        <v>0</v>
      </c>
      <c r="BG114" s="325">
        <f>(('4. Applicability Ranks'!AQ114*BG$10)/(AVERAGE($BD$10:$BH$10)*3))*($BH$6/5)</f>
        <v>0.8992131884600975</v>
      </c>
      <c r="BH114" s="679">
        <f>(('4. Applicability Ranks'!AR114*BH$10)/(AVERAGE($BD$10:$BH$10)*3))*($BH$6/5)</f>
        <v>0</v>
      </c>
      <c r="BI114" s="675">
        <f>(('4. Applicability Ranks'!AS114*BI$10)/(AVERAGE($BI$10:$BK$10)*3))*($BK$7/3)</f>
        <v>0.999125764955664</v>
      </c>
      <c r="BJ114" s="676">
        <f>(('4. Applicability Ranks'!AT114*BJ$10)/(AVERAGE($BI$10:$BK$10)*3))*($BK$7/3)</f>
        <v>0.999125764955664</v>
      </c>
      <c r="BK114" s="678">
        <f>(('4. Applicability Ranks'!AU114*BK$10)/(AVERAGE($BI$10:$BK$10)*3))*($BK$7/3)</f>
        <v>0.499562882477832</v>
      </c>
      <c r="BL114" s="13"/>
    </row>
    <row r="115" spans="1:64" s="1" customFormat="1" ht="69.75" customHeight="1" thickBot="1">
      <c r="A115" s="412">
        <f>'3. Characterization'!A115</f>
        <v>105</v>
      </c>
      <c r="B115" s="290" t="str">
        <f>'3. Characterization'!B115</f>
        <v>Human Observation
</v>
      </c>
      <c r="C115" s="348" t="str">
        <f>'3. Characterization'!C115</f>
        <v>Waterside
</v>
      </c>
      <c r="D115" s="348" t="str">
        <f>'3. Characterization'!D115</f>
        <v>Divers</v>
      </c>
      <c r="E115" s="348" t="str">
        <f>'3. Characterization'!F115</f>
        <v>Certified divers visually inspect undersides of vessels, piers and supporting infrastructure</v>
      </c>
      <c r="F115" s="155"/>
      <c r="G115" s="330">
        <f t="shared" si="23"/>
        <v>9.523809523809522</v>
      </c>
      <c r="H115" s="331">
        <f t="shared" si="24"/>
        <v>0</v>
      </c>
      <c r="I115" s="331">
        <f t="shared" si="25"/>
        <v>2.9411764705882355</v>
      </c>
      <c r="J115" s="332">
        <f t="shared" si="26"/>
        <v>2.1390374331550803</v>
      </c>
      <c r="K115" s="332">
        <f t="shared" si="19"/>
        <v>5.844885724990633</v>
      </c>
      <c r="L115" s="332">
        <f t="shared" si="20"/>
        <v>2.2480329711502436</v>
      </c>
      <c r="M115" s="332">
        <f t="shared" si="21"/>
        <v>3.59685275384039</v>
      </c>
      <c r="N115" s="333">
        <f t="shared" si="22"/>
        <v>0</v>
      </c>
      <c r="O115" s="334">
        <f t="shared" si="27"/>
        <v>20.44890915254347</v>
      </c>
      <c r="Q115" s="467">
        <f>'3. Characterization'!A115</f>
        <v>105</v>
      </c>
      <c r="R115" s="490" t="str">
        <f>'3. Characterization'!B115</f>
        <v>Human Observation
</v>
      </c>
      <c r="S115" s="295" t="str">
        <f>'3. Characterization'!C115</f>
        <v>Waterside
</v>
      </c>
      <c r="T115" s="295" t="str">
        <f>'3. Characterization'!D115</f>
        <v>Divers</v>
      </c>
      <c r="U115" s="478"/>
      <c r="V115" s="674">
        <f>(('4. Applicability Ranks'!F115*V$10)/((AVERAGE($V$10:$Y$10))*3))*($V$7/4)</f>
        <v>2.8011204481792715</v>
      </c>
      <c r="W115" s="674">
        <f>(('4. Applicability Ranks'!G115*W$10)/((AVERAGE($V$10:$Y$10))*3))*($V$7/4)</f>
        <v>6.722689075630251</v>
      </c>
      <c r="X115" s="675">
        <f>(('4. Applicability Ranks'!H115*X$10)/((AVERAGE($V$10:$Y$10))*3))*($V$7/4)</f>
        <v>0</v>
      </c>
      <c r="Y115" s="674">
        <f>(('4. Applicability Ranks'!I115*Y$10)/((AVERAGE($V$10:$Y$10))*3))*($V$7/4)</f>
        <v>0</v>
      </c>
      <c r="Z115" s="629"/>
      <c r="AA115" s="325">
        <f>(('4. Applicability Ranks'!K115*AA$10)/(AVERAGE($AA$10:$AD$10)*3))*($AA$7/4)</f>
        <v>0</v>
      </c>
      <c r="AB115" s="325">
        <f>(('4. Applicability Ranks'!L115*AB$10)/(AVERAGE($AA$10:$AD$10)*3))*($AA$7/4)</f>
        <v>0</v>
      </c>
      <c r="AC115" s="325">
        <f>(('4. Applicability Ranks'!M115*AC$10)/(AVERAGE($AA$10:$AD$10)*3))*($AA$7/4)</f>
        <v>0</v>
      </c>
      <c r="AD115" s="325">
        <f>(('4. Applicability Ranks'!N115*AD$10)/(AVERAGE($AA$10:$AD$10)*3))*($AA$7/4)</f>
        <v>0</v>
      </c>
      <c r="AE115" s="629"/>
      <c r="AF115" s="674">
        <f>(('4. Applicability Ranks'!P115*AF$10)/(AVERAGE($AF$10:$AJ$10)*3))*($AF$7/5)</f>
        <v>0.700280112044818</v>
      </c>
      <c r="AG115" s="676">
        <f>(('4. Applicability Ranks'!Q115*AG$10)/(AVERAGE($AF$10:$AJ$10)*3))*($AF$7/5)</f>
        <v>0.5602240896358543</v>
      </c>
      <c r="AH115" s="676">
        <f>(('4. Applicability Ranks'!R115*AH$10)/(AVERAGE($AF$10:$AJ$10)*3))*($AF$7/5)</f>
        <v>0</v>
      </c>
      <c r="AI115" s="676">
        <f>(('4. Applicability Ranks'!S115*AI$10)/(AVERAGE($AF$10:$AJ$10)*3))*($AF$7/5)</f>
        <v>0</v>
      </c>
      <c r="AJ115" s="677">
        <f>(('4. Applicability Ranks'!T115*AJ$10)/(AVERAGE($AF$10:$AJ$10)*3))*($AF$7/5)</f>
        <v>1.680672268907563</v>
      </c>
      <c r="AK115" s="629"/>
      <c r="AL115" s="675">
        <f>(('4. Applicability Ranks'!V115*AL$10)/((AVERAGE($AL$10:$AV$10))*3))*($AL$7/11)</f>
        <v>0</v>
      </c>
      <c r="AM115" s="676">
        <f>(('4. Applicability Ranks'!W115*AM$10)/((AVERAGE($AL$10:$AV$10))*3))*($AL$7/11)</f>
        <v>0</v>
      </c>
      <c r="AN115" s="676">
        <f>(('4. Applicability Ranks'!X115*AN$10)/((AVERAGE($AL$10:$AV$10))*3))*($AL$7/11)</f>
        <v>0</v>
      </c>
      <c r="AO115" s="676">
        <f>(('4. Applicability Ranks'!Y115*AO$10)/((AVERAGE($AL$10:$AV$10))*3))*($AL$7/11)</f>
        <v>0</v>
      </c>
      <c r="AP115" s="676">
        <f>(('4. Applicability Ranks'!Z115*AP$10)/((AVERAGE($AL$10:$AV$10))*3))*($AL$7/11)</f>
        <v>0</v>
      </c>
      <c r="AQ115" s="676">
        <f>(('4. Applicability Ranks'!AA115*AQ$10)/((AVERAGE($AL$10:$AV$10))*3))*($AL$7/11)</f>
        <v>0</v>
      </c>
      <c r="AR115" s="676">
        <f>(('4. Applicability Ranks'!AB115*AR$10)/((AVERAGE($AL$10:$AV$10))*3))*($AL$7/11)</f>
        <v>0</v>
      </c>
      <c r="AS115" s="676">
        <f>(('4. Applicability Ranks'!AC115*AS$10)/((AVERAGE($AL$10:$AV$10))*3))*($AL$7/11)</f>
        <v>1.6042780748663104</v>
      </c>
      <c r="AT115" s="676">
        <f>(('4. Applicability Ranks'!AD115*AT$10)/((AVERAGE($AL$10:$AV$10))*3))*($AL$7/11)</f>
        <v>0</v>
      </c>
      <c r="AU115" s="676">
        <f>(('4. Applicability Ranks'!AE115*AU$10)/((AVERAGE($AL$10:$AV$10))*3))*($AL$7/11)</f>
        <v>0</v>
      </c>
      <c r="AV115" s="676">
        <f>(('4. Applicability Ranks'!AF115*AV$10)/((AVERAGE($AL$10:$AV$10))*3))*($AL$7/11)</f>
        <v>0.5347593582887701</v>
      </c>
      <c r="AW115" s="629"/>
      <c r="AX115" s="674">
        <f>(('4. Applicability Ranks'!AH115*AX$10)/(AVERAGE($AX$10:$BC$10)*3))*($AZ$7/6)</f>
        <v>0</v>
      </c>
      <c r="AY115" s="676">
        <f>(('4. Applicability Ranks'!AI115*AY$10)/(AVERAGE($AX$10:$BC$10)*3))*($AZ$7/6)</f>
        <v>0</v>
      </c>
      <c r="AZ115" s="676">
        <f>(('4. Applicability Ranks'!AJ115*AZ$10)/(AVERAGE($AX$10:$BC$10)*3))*($AZ$7/6)</f>
        <v>1.4986886474334957</v>
      </c>
      <c r="BA115" s="676">
        <f>(('4. Applicability Ranks'!AK115*BA$10)/(AVERAGE($AX$10:$BC$10)*3))*($AZ$7/6)</f>
        <v>0</v>
      </c>
      <c r="BB115" s="676">
        <f>(('4. Applicability Ranks'!AL115*BB$10)/(AVERAGE($AX$10:$BC$10)*3))*($AZ$7/6)</f>
        <v>0.7493443237167479</v>
      </c>
      <c r="BC115" s="677">
        <f>(('4. Applicability Ranks'!AM115*BC$10)/(AVERAGE($AX$10:$BC$10)*3))*($AZ$7/6)</f>
        <v>0</v>
      </c>
      <c r="BD115" s="675">
        <f>(('4. Applicability Ranks'!AN115*BD$10)/(AVERAGE($BD$10:$BH$10)*3))*($BH$6/5)</f>
        <v>0</v>
      </c>
      <c r="BE115" s="678">
        <f>(('4. Applicability Ranks'!AO115*BE$10)/(AVERAGE($BD$10:$BH$10)*3))*($BH$6/5)</f>
        <v>2.6976395653802925</v>
      </c>
      <c r="BF115" s="323">
        <f>(('4. Applicability Ranks'!AP115*BF$10)/(AVERAGE($BD$10:$BH$10)*3))*($BH$6/5)</f>
        <v>0</v>
      </c>
      <c r="BG115" s="325">
        <f>(('4. Applicability Ranks'!AQ115*BG$10)/(AVERAGE($BD$10:$BH$10)*3))*($BH$6/5)</f>
        <v>0.8992131884600975</v>
      </c>
      <c r="BH115" s="679">
        <f>(('4. Applicability Ranks'!AR115*BH$10)/(AVERAGE($BD$10:$BH$10)*3))*($BH$6/5)</f>
        <v>0</v>
      </c>
      <c r="BI115" s="675">
        <f>(('4. Applicability Ranks'!AS115*BI$10)/(AVERAGE($BI$10:$BK$10)*3))*($BK$7/3)</f>
        <v>0</v>
      </c>
      <c r="BJ115" s="676">
        <f>(('4. Applicability Ranks'!AT115*BJ$10)/(AVERAGE($BI$10:$BK$10)*3))*($BK$7/3)</f>
        <v>0</v>
      </c>
      <c r="BK115" s="678">
        <f>(('4. Applicability Ranks'!AU115*BK$10)/(AVERAGE($BI$10:$BK$10)*3))*($BK$7/3)</f>
        <v>0</v>
      </c>
      <c r="BL115" s="13"/>
    </row>
    <row r="117" spans="1:64" s="1" customFormat="1" ht="27.75" customHeight="1">
      <c r="A117" s="355"/>
      <c r="Q117" s="352"/>
      <c r="R117" s="62"/>
      <c r="S117" s="62"/>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row>
    <row r="118" spans="1:64" s="1" customFormat="1" ht="27.75" customHeight="1">
      <c r="A118" s="355"/>
      <c r="Q118" s="352"/>
      <c r="R118" s="62"/>
      <c r="S118" s="62"/>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row>
    <row r="119" spans="1:64" s="1" customFormat="1" ht="27.75" customHeight="1">
      <c r="A119" s="355"/>
      <c r="Q119" s="352"/>
      <c r="R119" s="62"/>
      <c r="S119" s="62"/>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row>
    <row r="120" spans="1:64" s="1" customFormat="1" ht="27.75" customHeight="1">
      <c r="A120" s="355"/>
      <c r="Q120" s="352"/>
      <c r="R120" s="62"/>
      <c r="S120" s="62"/>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row>
    <row r="121" spans="1:64" s="1" customFormat="1" ht="27.75" customHeight="1">
      <c r="A121" s="355"/>
      <c r="Q121" s="352"/>
      <c r="R121" s="62"/>
      <c r="S121" s="62"/>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row>
    <row r="122" spans="1:64" s="1" customFormat="1" ht="27.75" customHeight="1">
      <c r="A122" s="355"/>
      <c r="Q122" s="352"/>
      <c r="R122" s="62"/>
      <c r="S122" s="62"/>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row>
    <row r="123" spans="1:64" s="1" customFormat="1" ht="27.75" customHeight="1">
      <c r="A123" s="355"/>
      <c r="Q123" s="352"/>
      <c r="R123" s="62"/>
      <c r="S123" s="62"/>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row>
    <row r="124" spans="1:64" s="1" customFormat="1" ht="27.75" customHeight="1">
      <c r="A124" s="355"/>
      <c r="Q124" s="352"/>
      <c r="R124" s="62"/>
      <c r="S124" s="62"/>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row>
    <row r="125" spans="1:64" s="1" customFormat="1" ht="27.75" customHeight="1">
      <c r="A125" s="355"/>
      <c r="Q125" s="352"/>
      <c r="R125" s="62"/>
      <c r="S125" s="62"/>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row>
    <row r="126" spans="1:64" s="1" customFormat="1" ht="27.75" customHeight="1">
      <c r="A126" s="355"/>
      <c r="Q126" s="352"/>
      <c r="R126" s="62"/>
      <c r="S126" s="62"/>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row>
    <row r="127" spans="1:64" s="1" customFormat="1" ht="27.75" customHeight="1">
      <c r="A127" s="355"/>
      <c r="Q127" s="352"/>
      <c r="R127" s="62"/>
      <c r="S127" s="62"/>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row>
    <row r="128" spans="1:64" s="1" customFormat="1" ht="27.75" customHeight="1">
      <c r="A128" s="355"/>
      <c r="Q128" s="352"/>
      <c r="R128" s="62"/>
      <c r="S128" s="62"/>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row>
    <row r="129" spans="1:64" s="1" customFormat="1" ht="27.75" customHeight="1">
      <c r="A129" s="355"/>
      <c r="Q129" s="352"/>
      <c r="R129" s="62"/>
      <c r="S129" s="62"/>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row>
    <row r="130" spans="1:64" s="1" customFormat="1" ht="27.75" customHeight="1">
      <c r="A130" s="355"/>
      <c r="Q130" s="352"/>
      <c r="R130" s="62"/>
      <c r="S130" s="62"/>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row>
    <row r="131" spans="1:64" s="1" customFormat="1" ht="27.75" customHeight="1">
      <c r="A131" s="355"/>
      <c r="Q131" s="352"/>
      <c r="R131" s="62"/>
      <c r="S131" s="62"/>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row>
    <row r="132" spans="1:64" s="1" customFormat="1" ht="27.75" customHeight="1">
      <c r="A132" s="355"/>
      <c r="Q132" s="352"/>
      <c r="R132" s="62"/>
      <c r="S132" s="62"/>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row>
    <row r="133" spans="1:64" s="1" customFormat="1" ht="27.75" customHeight="1">
      <c r="A133" s="355"/>
      <c r="Q133" s="352"/>
      <c r="R133" s="62"/>
      <c r="S133" s="62"/>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row>
    <row r="134" spans="1:64" s="1" customFormat="1" ht="27.75" customHeight="1">
      <c r="A134" s="355"/>
      <c r="Q134" s="352"/>
      <c r="R134" s="62"/>
      <c r="S134" s="62"/>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row>
    <row r="135" spans="1:64" s="2" customFormat="1" ht="27.75" customHeight="1">
      <c r="A135" s="356"/>
      <c r="G135" s="1"/>
      <c r="I135" s="1"/>
      <c r="J135" s="1"/>
      <c r="L135" s="1"/>
      <c r="M135" s="1"/>
      <c r="N135" s="1"/>
      <c r="O135" s="1"/>
      <c r="Q135" s="353"/>
      <c r="R135" s="62"/>
      <c r="S135" s="62"/>
      <c r="T135" s="1"/>
      <c r="U135" s="1"/>
      <c r="V135" s="1"/>
      <c r="W135" s="1"/>
      <c r="X135" s="1"/>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row>
    <row r="136" spans="1:64" s="2" customFormat="1" ht="27.75" customHeight="1">
      <c r="A136" s="356"/>
      <c r="G136" s="1"/>
      <c r="I136" s="1"/>
      <c r="J136" s="1"/>
      <c r="L136" s="1"/>
      <c r="M136" s="1"/>
      <c r="N136" s="1"/>
      <c r="O136" s="1"/>
      <c r="Q136" s="353"/>
      <c r="R136" s="62"/>
      <c r="S136" s="62"/>
      <c r="T136" s="1"/>
      <c r="U136" s="1"/>
      <c r="V136" s="1"/>
      <c r="W136" s="1"/>
      <c r="X136" s="1"/>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row>
    <row r="137" spans="1:64" s="2" customFormat="1" ht="27.75" customHeight="1">
      <c r="A137" s="356"/>
      <c r="G137" s="1"/>
      <c r="I137" s="1"/>
      <c r="J137" s="1"/>
      <c r="L137" s="1"/>
      <c r="M137" s="1"/>
      <c r="N137" s="1"/>
      <c r="O137" s="1"/>
      <c r="Q137" s="353"/>
      <c r="R137" s="62"/>
      <c r="S137" s="62"/>
      <c r="T137" s="1"/>
      <c r="U137" s="1"/>
      <c r="V137" s="1"/>
      <c r="W137" s="1"/>
      <c r="X137" s="1"/>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row>
    <row r="138" spans="1:64" s="2" customFormat="1" ht="27.75" customHeight="1">
      <c r="A138" s="356"/>
      <c r="G138" s="1"/>
      <c r="I138" s="1"/>
      <c r="J138" s="1"/>
      <c r="L138" s="1"/>
      <c r="M138" s="1"/>
      <c r="N138" s="1"/>
      <c r="O138" s="1"/>
      <c r="Q138" s="353"/>
      <c r="R138" s="62"/>
      <c r="S138" s="62"/>
      <c r="T138" s="1"/>
      <c r="U138" s="1"/>
      <c r="V138" s="1"/>
      <c r="W138" s="1"/>
      <c r="X138" s="1"/>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row>
    <row r="139" spans="1:64" s="2" customFormat="1" ht="27.75" customHeight="1">
      <c r="A139" s="356"/>
      <c r="G139" s="1"/>
      <c r="I139" s="1"/>
      <c r="J139" s="1"/>
      <c r="L139" s="1"/>
      <c r="M139" s="1"/>
      <c r="N139" s="1"/>
      <c r="O139" s="1"/>
      <c r="Q139" s="353"/>
      <c r="R139" s="62"/>
      <c r="S139" s="62"/>
      <c r="T139" s="1"/>
      <c r="U139" s="1"/>
      <c r="V139" s="1"/>
      <c r="W139" s="1"/>
      <c r="X139" s="1"/>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row>
    <row r="140" spans="1:64" s="2" customFormat="1" ht="27.75" customHeight="1">
      <c r="A140" s="356"/>
      <c r="G140" s="1"/>
      <c r="I140" s="1"/>
      <c r="J140" s="1"/>
      <c r="L140" s="1"/>
      <c r="M140" s="1"/>
      <c r="N140" s="1"/>
      <c r="O140" s="1"/>
      <c r="Q140" s="353"/>
      <c r="R140" s="62"/>
      <c r="S140" s="62"/>
      <c r="T140" s="1"/>
      <c r="U140" s="1"/>
      <c r="V140" s="1"/>
      <c r="W140" s="1"/>
      <c r="X140" s="1"/>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row>
    <row r="141" spans="1:64" s="2" customFormat="1" ht="27.75" customHeight="1">
      <c r="A141" s="356"/>
      <c r="G141" s="1"/>
      <c r="I141" s="1"/>
      <c r="J141" s="1"/>
      <c r="L141" s="1"/>
      <c r="M141" s="1"/>
      <c r="N141" s="1"/>
      <c r="O141" s="1"/>
      <c r="Q141" s="353"/>
      <c r="R141" s="62"/>
      <c r="S141" s="62"/>
      <c r="T141" s="1"/>
      <c r="U141" s="1"/>
      <c r="V141" s="1"/>
      <c r="W141" s="1"/>
      <c r="X141" s="1"/>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row>
    <row r="142" spans="1:64" s="2" customFormat="1" ht="27.75" customHeight="1">
      <c r="A142" s="356"/>
      <c r="G142" s="1"/>
      <c r="I142" s="1"/>
      <c r="J142" s="1"/>
      <c r="L142" s="1"/>
      <c r="M142" s="1"/>
      <c r="N142" s="1"/>
      <c r="O142" s="1"/>
      <c r="Q142" s="353"/>
      <c r="R142" s="62"/>
      <c r="S142" s="62"/>
      <c r="T142" s="1"/>
      <c r="U142" s="1"/>
      <c r="V142" s="1"/>
      <c r="W142" s="1"/>
      <c r="X142" s="1"/>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row>
    <row r="143" spans="1:64" s="2" customFormat="1" ht="27.75" customHeight="1">
      <c r="A143" s="356"/>
      <c r="G143" s="1"/>
      <c r="I143" s="1"/>
      <c r="J143" s="1"/>
      <c r="L143" s="1"/>
      <c r="M143" s="1"/>
      <c r="N143" s="1"/>
      <c r="O143" s="1"/>
      <c r="Q143" s="353"/>
      <c r="R143" s="62"/>
      <c r="S143" s="62"/>
      <c r="T143" s="1"/>
      <c r="U143" s="1"/>
      <c r="V143" s="1"/>
      <c r="W143" s="1"/>
      <c r="X143" s="1"/>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row>
    <row r="144" spans="1:64" s="2" customFormat="1" ht="27.75" customHeight="1">
      <c r="A144" s="356"/>
      <c r="G144" s="1"/>
      <c r="I144" s="1"/>
      <c r="J144" s="1"/>
      <c r="L144" s="1"/>
      <c r="M144" s="1"/>
      <c r="N144" s="1"/>
      <c r="O144" s="1"/>
      <c r="Q144" s="353"/>
      <c r="R144" s="62"/>
      <c r="S144" s="62"/>
      <c r="T144" s="1"/>
      <c r="U144" s="1"/>
      <c r="V144" s="1"/>
      <c r="W144" s="1"/>
      <c r="X144" s="1"/>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row>
    <row r="145" spans="1:64" s="2" customFormat="1" ht="27.75" customHeight="1">
      <c r="A145" s="356"/>
      <c r="G145" s="1"/>
      <c r="I145" s="1"/>
      <c r="J145" s="1"/>
      <c r="L145" s="1"/>
      <c r="M145" s="1"/>
      <c r="N145" s="1"/>
      <c r="O145" s="1"/>
      <c r="Q145" s="353"/>
      <c r="R145" s="62"/>
      <c r="S145" s="62"/>
      <c r="T145" s="1"/>
      <c r="U145" s="1"/>
      <c r="V145" s="1"/>
      <c r="W145" s="1"/>
      <c r="X145" s="1"/>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row>
    <row r="146" spans="1:64" s="2" customFormat="1" ht="27.75" customHeight="1">
      <c r="A146" s="356"/>
      <c r="G146" s="1"/>
      <c r="I146" s="1"/>
      <c r="J146" s="1"/>
      <c r="L146" s="1"/>
      <c r="M146" s="1"/>
      <c r="N146" s="1"/>
      <c r="O146" s="1"/>
      <c r="Q146" s="353"/>
      <c r="R146" s="62"/>
      <c r="S146" s="62"/>
      <c r="T146" s="1"/>
      <c r="U146" s="1"/>
      <c r="V146" s="1"/>
      <c r="W146" s="1"/>
      <c r="X146" s="1"/>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row>
    <row r="147" spans="1:64" s="2" customFormat="1" ht="27.75" customHeight="1">
      <c r="A147" s="356"/>
      <c r="G147" s="1"/>
      <c r="I147" s="1"/>
      <c r="J147" s="1"/>
      <c r="L147" s="1"/>
      <c r="M147" s="1"/>
      <c r="N147" s="1"/>
      <c r="O147" s="1"/>
      <c r="Q147" s="353"/>
      <c r="R147" s="62"/>
      <c r="S147" s="62"/>
      <c r="T147" s="1"/>
      <c r="U147" s="1"/>
      <c r="V147" s="1"/>
      <c r="W147" s="1"/>
      <c r="X147" s="1"/>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row>
    <row r="148" spans="1:64" s="2" customFormat="1" ht="27.75" customHeight="1">
      <c r="A148" s="356"/>
      <c r="Q148" s="353"/>
      <c r="R148" s="63"/>
      <c r="S148" s="63"/>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row>
    <row r="149" spans="1:64" s="2" customFormat="1" ht="27.75" customHeight="1">
      <c r="A149" s="356"/>
      <c r="Q149" s="353"/>
      <c r="R149" s="63"/>
      <c r="S149" s="63"/>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row>
    <row r="150" spans="1:64" s="2" customFormat="1" ht="27.75" customHeight="1">
      <c r="A150" s="356"/>
      <c r="Q150" s="353"/>
      <c r="R150" s="63"/>
      <c r="S150" s="63"/>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row>
    <row r="151" spans="1:64" s="2" customFormat="1" ht="27.75" customHeight="1">
      <c r="A151" s="356"/>
      <c r="Q151" s="353"/>
      <c r="R151" s="63"/>
      <c r="S151" s="63"/>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row>
    <row r="152" spans="1:64" s="2" customFormat="1" ht="27.75" customHeight="1">
      <c r="A152" s="356"/>
      <c r="Q152" s="353"/>
      <c r="R152" s="63"/>
      <c r="S152" s="63"/>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row>
    <row r="153" spans="1:64" s="2" customFormat="1" ht="27.75" customHeight="1">
      <c r="A153" s="356"/>
      <c r="Q153" s="353"/>
      <c r="R153" s="63"/>
      <c r="S153" s="63"/>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row>
    <row r="154" spans="1:64" s="2" customFormat="1" ht="27.75" customHeight="1">
      <c r="A154" s="356"/>
      <c r="Q154" s="353"/>
      <c r="R154" s="63"/>
      <c r="S154" s="63"/>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row>
    <row r="155" spans="1:64" s="2" customFormat="1" ht="27.75" customHeight="1">
      <c r="A155" s="356"/>
      <c r="Q155" s="353"/>
      <c r="R155" s="63"/>
      <c r="S155" s="63"/>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row>
    <row r="156" spans="1:64" s="2" customFormat="1" ht="27.75" customHeight="1">
      <c r="A156" s="356"/>
      <c r="Q156" s="353"/>
      <c r="R156" s="63"/>
      <c r="S156" s="63"/>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row>
    <row r="157" spans="1:64" s="2" customFormat="1" ht="27.75" customHeight="1">
      <c r="A157" s="356"/>
      <c r="Q157" s="353"/>
      <c r="R157" s="63"/>
      <c r="S157" s="63"/>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row>
    <row r="158" spans="1:64" s="2" customFormat="1" ht="27.75" customHeight="1">
      <c r="A158" s="356"/>
      <c r="Q158" s="353"/>
      <c r="R158" s="63"/>
      <c r="S158" s="63"/>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row>
    <row r="159" spans="1:64" s="2" customFormat="1" ht="27.75" customHeight="1">
      <c r="A159" s="356"/>
      <c r="Q159" s="353"/>
      <c r="R159" s="63"/>
      <c r="S159" s="63"/>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row>
    <row r="160" spans="1:64" s="2" customFormat="1" ht="27.75" customHeight="1">
      <c r="A160" s="356"/>
      <c r="Q160" s="353"/>
      <c r="R160" s="63"/>
      <c r="S160" s="63"/>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row>
    <row r="161" spans="1:64" s="2" customFormat="1" ht="27.75" customHeight="1">
      <c r="A161" s="356"/>
      <c r="Q161" s="353"/>
      <c r="R161" s="63"/>
      <c r="S161" s="63"/>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row>
    <row r="162" spans="1:64" s="2" customFormat="1" ht="27.75" customHeight="1">
      <c r="A162" s="356"/>
      <c r="Q162" s="353"/>
      <c r="R162" s="63"/>
      <c r="S162" s="63"/>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row>
    <row r="163" spans="1:64" s="2" customFormat="1" ht="27.75" customHeight="1">
      <c r="A163" s="356"/>
      <c r="Q163" s="353"/>
      <c r="R163" s="63"/>
      <c r="S163" s="63"/>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row>
    <row r="164" spans="1:64" s="2" customFormat="1" ht="27.75" customHeight="1">
      <c r="A164" s="356"/>
      <c r="Q164" s="353"/>
      <c r="R164" s="63"/>
      <c r="S164" s="63"/>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row>
    <row r="165" spans="1:64" s="2" customFormat="1" ht="27.75" customHeight="1">
      <c r="A165" s="356"/>
      <c r="Q165" s="353"/>
      <c r="R165" s="63"/>
      <c r="S165" s="63"/>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row>
    <row r="166" spans="1:64" s="2" customFormat="1" ht="27.75" customHeight="1">
      <c r="A166" s="356"/>
      <c r="Q166" s="353"/>
      <c r="R166" s="63"/>
      <c r="S166" s="63"/>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row>
    <row r="167" spans="1:64" s="2" customFormat="1" ht="27.75" customHeight="1">
      <c r="A167" s="356"/>
      <c r="Q167" s="353"/>
      <c r="R167" s="63"/>
      <c r="S167" s="63"/>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row>
    <row r="168" spans="1:64" s="2" customFormat="1" ht="27.75" customHeight="1">
      <c r="A168" s="356"/>
      <c r="Q168" s="353"/>
      <c r="R168" s="63"/>
      <c r="S168" s="63"/>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row>
    <row r="169" spans="1:64" s="2" customFormat="1" ht="27.75" customHeight="1">
      <c r="A169" s="356"/>
      <c r="Q169" s="353"/>
      <c r="R169" s="63"/>
      <c r="S169" s="63"/>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row>
    <row r="170" spans="1:60" s="2" customFormat="1" ht="27.75" customHeight="1">
      <c r="A170" s="356"/>
      <c r="Q170" s="353"/>
      <c r="R170" s="63"/>
      <c r="S170" s="63"/>
      <c r="AF170" s="10"/>
      <c r="AL170" s="5"/>
      <c r="BD170" s="8"/>
      <c r="BE170" s="8"/>
      <c r="BF170" s="8"/>
      <c r="BG170" s="8"/>
      <c r="BH170" s="8"/>
    </row>
    <row r="171" spans="1:60" s="2" customFormat="1" ht="27.75" customHeight="1">
      <c r="A171" s="356"/>
      <c r="Q171" s="353"/>
      <c r="R171" s="63"/>
      <c r="S171" s="63"/>
      <c r="AF171" s="10"/>
      <c r="AL171" s="5"/>
      <c r="BD171" s="8"/>
      <c r="BE171" s="8"/>
      <c r="BF171" s="8"/>
      <c r="BG171" s="8"/>
      <c r="BH171" s="8"/>
    </row>
    <row r="172" spans="1:60" s="2" customFormat="1" ht="27.75" customHeight="1">
      <c r="A172" s="356"/>
      <c r="Q172" s="353"/>
      <c r="R172" s="63"/>
      <c r="S172" s="63"/>
      <c r="AF172" s="10"/>
      <c r="AL172" s="5"/>
      <c r="BD172" s="8"/>
      <c r="BE172" s="8"/>
      <c r="BF172" s="8"/>
      <c r="BG172" s="8"/>
      <c r="BH172" s="8"/>
    </row>
    <row r="173" spans="1:60" s="2" customFormat="1" ht="27.75" customHeight="1">
      <c r="A173" s="356"/>
      <c r="Q173" s="353"/>
      <c r="R173" s="63"/>
      <c r="S173" s="63"/>
      <c r="AF173" s="10"/>
      <c r="AL173" s="5"/>
      <c r="BD173" s="8"/>
      <c r="BE173" s="8"/>
      <c r="BF173" s="8"/>
      <c r="BG173" s="8"/>
      <c r="BH173" s="8"/>
    </row>
    <row r="174" spans="1:60" s="2" customFormat="1" ht="27.75" customHeight="1">
      <c r="A174" s="356"/>
      <c r="Q174" s="353"/>
      <c r="R174" s="63"/>
      <c r="S174" s="63"/>
      <c r="AF174" s="10"/>
      <c r="AL174" s="5"/>
      <c r="BD174" s="8"/>
      <c r="BE174" s="8"/>
      <c r="BF174" s="8"/>
      <c r="BG174" s="8"/>
      <c r="BH174" s="8"/>
    </row>
    <row r="175" spans="1:60" s="2" customFormat="1" ht="27.75" customHeight="1">
      <c r="A175" s="356"/>
      <c r="Q175" s="353"/>
      <c r="R175" s="63"/>
      <c r="S175" s="63"/>
      <c r="AF175" s="10"/>
      <c r="AL175" s="5"/>
      <c r="BD175" s="8"/>
      <c r="BE175" s="8"/>
      <c r="BF175" s="8"/>
      <c r="BG175" s="8"/>
      <c r="BH175" s="8"/>
    </row>
    <row r="176" spans="1:60" s="2" customFormat="1" ht="27.75" customHeight="1">
      <c r="A176" s="356"/>
      <c r="Q176" s="353"/>
      <c r="R176" s="63"/>
      <c r="S176" s="63"/>
      <c r="AF176" s="10"/>
      <c r="AL176" s="5"/>
      <c r="BD176" s="8"/>
      <c r="BE176" s="8"/>
      <c r="BF176" s="8"/>
      <c r="BG176" s="8"/>
      <c r="BH176" s="8"/>
    </row>
    <row r="177" spans="1:60" s="2" customFormat="1" ht="27.75" customHeight="1">
      <c r="A177" s="356"/>
      <c r="Q177" s="353"/>
      <c r="R177" s="63"/>
      <c r="S177" s="63"/>
      <c r="AF177" s="10"/>
      <c r="AL177" s="5"/>
      <c r="BD177" s="8"/>
      <c r="BE177" s="8"/>
      <c r="BF177" s="8"/>
      <c r="BG177" s="8"/>
      <c r="BH177" s="8"/>
    </row>
    <row r="178" spans="1:60" s="2" customFormat="1" ht="27.75" customHeight="1">
      <c r="A178" s="356"/>
      <c r="Q178" s="353"/>
      <c r="R178" s="63"/>
      <c r="S178" s="63"/>
      <c r="AF178" s="10"/>
      <c r="AL178" s="5"/>
      <c r="BD178" s="8"/>
      <c r="BE178" s="8"/>
      <c r="BF178" s="8"/>
      <c r="BG178" s="8"/>
      <c r="BH178" s="8"/>
    </row>
    <row r="179" spans="1:60" s="2" customFormat="1" ht="27.75" customHeight="1">
      <c r="A179" s="356"/>
      <c r="Q179" s="353"/>
      <c r="R179" s="63"/>
      <c r="S179" s="63"/>
      <c r="AF179" s="10"/>
      <c r="AL179" s="5"/>
      <c r="BD179" s="8"/>
      <c r="BE179" s="8"/>
      <c r="BF179" s="8"/>
      <c r="BG179" s="8"/>
      <c r="BH179" s="8"/>
    </row>
    <row r="180" spans="1:60" s="2" customFormat="1" ht="27.75" customHeight="1">
      <c r="A180" s="356"/>
      <c r="Q180" s="353"/>
      <c r="R180" s="63"/>
      <c r="S180" s="63"/>
      <c r="AF180" s="10"/>
      <c r="AL180" s="5"/>
      <c r="BD180" s="8"/>
      <c r="BE180" s="8"/>
      <c r="BF180" s="8"/>
      <c r="BG180" s="8"/>
      <c r="BH180" s="8"/>
    </row>
    <row r="181" spans="1:60" s="2" customFormat="1" ht="27.75" customHeight="1">
      <c r="A181" s="356"/>
      <c r="Q181" s="353"/>
      <c r="R181" s="63"/>
      <c r="S181" s="63"/>
      <c r="AF181" s="10"/>
      <c r="AL181" s="5"/>
      <c r="BD181" s="8"/>
      <c r="BE181" s="8"/>
      <c r="BF181" s="8"/>
      <c r="BG181" s="8"/>
      <c r="BH181" s="8"/>
    </row>
    <row r="182" spans="1:60" s="2" customFormat="1" ht="27.75" customHeight="1">
      <c r="A182" s="356"/>
      <c r="Q182" s="353"/>
      <c r="R182" s="63"/>
      <c r="S182" s="63"/>
      <c r="AF182" s="10"/>
      <c r="AL182" s="5"/>
      <c r="BD182" s="8"/>
      <c r="BE182" s="8"/>
      <c r="BF182" s="8"/>
      <c r="BG182" s="8"/>
      <c r="BH182" s="8"/>
    </row>
    <row r="183" spans="1:60" s="2" customFormat="1" ht="27.75" customHeight="1">
      <c r="A183" s="356"/>
      <c r="Q183" s="353"/>
      <c r="R183" s="63"/>
      <c r="S183" s="63"/>
      <c r="AF183" s="10"/>
      <c r="AL183" s="5"/>
      <c r="BD183" s="8"/>
      <c r="BE183" s="8"/>
      <c r="BF183" s="8"/>
      <c r="BG183" s="8"/>
      <c r="BH183" s="8"/>
    </row>
    <row r="184" spans="1:60" s="2" customFormat="1" ht="27.75" customHeight="1">
      <c r="A184" s="356"/>
      <c r="Q184" s="353"/>
      <c r="R184" s="63"/>
      <c r="S184" s="63"/>
      <c r="AF184" s="10"/>
      <c r="AL184" s="5"/>
      <c r="BD184" s="8"/>
      <c r="BE184" s="8"/>
      <c r="BF184" s="8"/>
      <c r="BG184" s="8"/>
      <c r="BH184" s="8"/>
    </row>
    <row r="185" spans="1:60" s="2" customFormat="1" ht="27.75" customHeight="1">
      <c r="A185" s="356"/>
      <c r="Q185" s="353"/>
      <c r="R185" s="63"/>
      <c r="S185" s="63"/>
      <c r="AF185" s="10"/>
      <c r="AL185" s="5"/>
      <c r="BD185" s="8"/>
      <c r="BE185" s="8"/>
      <c r="BF185" s="8"/>
      <c r="BG185" s="8"/>
      <c r="BH185" s="8"/>
    </row>
    <row r="186" spans="1:60" s="2" customFormat="1" ht="27.75" customHeight="1">
      <c r="A186" s="356"/>
      <c r="Q186" s="353"/>
      <c r="R186" s="63"/>
      <c r="S186" s="63"/>
      <c r="AF186" s="10"/>
      <c r="AL186" s="5"/>
      <c r="BD186" s="8"/>
      <c r="BE186" s="8"/>
      <c r="BF186" s="8"/>
      <c r="BG186" s="8"/>
      <c r="BH186" s="8"/>
    </row>
    <row r="187" spans="1:60" s="2" customFormat="1" ht="27.75" customHeight="1">
      <c r="A187" s="356"/>
      <c r="Q187" s="353"/>
      <c r="R187" s="63"/>
      <c r="S187" s="63"/>
      <c r="AF187" s="10"/>
      <c r="AL187" s="5"/>
      <c r="BD187" s="8"/>
      <c r="BE187" s="8"/>
      <c r="BF187" s="8"/>
      <c r="BG187" s="8"/>
      <c r="BH187" s="8"/>
    </row>
    <row r="188" spans="1:60" s="2" customFormat="1" ht="27.75" customHeight="1">
      <c r="A188" s="356"/>
      <c r="Q188" s="353"/>
      <c r="R188" s="63"/>
      <c r="S188" s="63"/>
      <c r="AF188" s="10"/>
      <c r="AL188" s="5"/>
      <c r="BD188" s="8"/>
      <c r="BE188" s="8"/>
      <c r="BF188" s="8"/>
      <c r="BG188" s="8"/>
      <c r="BH188" s="8"/>
    </row>
    <row r="189" spans="1:60" s="2" customFormat="1" ht="27.75" customHeight="1">
      <c r="A189" s="356"/>
      <c r="Q189" s="353"/>
      <c r="R189" s="63"/>
      <c r="S189" s="63"/>
      <c r="AF189" s="10"/>
      <c r="AL189" s="5"/>
      <c r="BD189" s="8"/>
      <c r="BE189" s="8"/>
      <c r="BF189" s="8"/>
      <c r="BG189" s="8"/>
      <c r="BH189" s="8"/>
    </row>
    <row r="190" spans="1:60" s="2" customFormat="1" ht="27.75" customHeight="1">
      <c r="A190" s="356"/>
      <c r="Q190" s="353"/>
      <c r="R190" s="63"/>
      <c r="S190" s="63"/>
      <c r="AF190" s="10"/>
      <c r="AL190" s="5"/>
      <c r="BD190" s="8"/>
      <c r="BE190" s="8"/>
      <c r="BF190" s="8"/>
      <c r="BG190" s="8"/>
      <c r="BH190" s="8"/>
    </row>
    <row r="191" spans="1:60" s="2" customFormat="1" ht="27.75" customHeight="1">
      <c r="A191" s="356"/>
      <c r="Q191" s="353"/>
      <c r="R191" s="63"/>
      <c r="S191" s="63"/>
      <c r="AF191" s="10"/>
      <c r="AL191" s="5"/>
      <c r="BD191" s="8"/>
      <c r="BE191" s="8"/>
      <c r="BF191" s="8"/>
      <c r="BG191" s="8"/>
      <c r="BH191" s="8"/>
    </row>
    <row r="192" spans="1:60" s="2" customFormat="1" ht="27.75" customHeight="1">
      <c r="A192" s="356"/>
      <c r="Q192" s="353"/>
      <c r="R192" s="63"/>
      <c r="S192" s="63"/>
      <c r="AF192" s="10"/>
      <c r="AL192" s="5"/>
      <c r="BD192" s="8"/>
      <c r="BE192" s="8"/>
      <c r="BF192" s="8"/>
      <c r="BG192" s="8"/>
      <c r="BH192" s="8"/>
    </row>
    <row r="193" spans="1:60" s="2" customFormat="1" ht="27.75" customHeight="1">
      <c r="A193" s="356"/>
      <c r="Q193" s="353"/>
      <c r="R193" s="63"/>
      <c r="S193" s="63"/>
      <c r="AF193" s="10"/>
      <c r="AL193" s="5"/>
      <c r="BD193" s="8"/>
      <c r="BE193" s="8"/>
      <c r="BF193" s="8"/>
      <c r="BG193" s="8"/>
      <c r="BH193" s="8"/>
    </row>
    <row r="194" spans="1:60" s="2" customFormat="1" ht="27.75" customHeight="1">
      <c r="A194" s="356"/>
      <c r="Q194" s="353"/>
      <c r="R194" s="63"/>
      <c r="S194" s="63"/>
      <c r="AF194" s="10"/>
      <c r="AL194" s="5"/>
      <c r="BD194" s="8"/>
      <c r="BE194" s="8"/>
      <c r="BF194" s="8"/>
      <c r="BG194" s="8"/>
      <c r="BH194" s="8"/>
    </row>
    <row r="195" spans="1:60" s="2" customFormat="1" ht="27.75" customHeight="1">
      <c r="A195" s="356"/>
      <c r="Q195" s="353"/>
      <c r="R195" s="63"/>
      <c r="S195" s="63"/>
      <c r="AF195" s="10"/>
      <c r="AL195" s="5"/>
      <c r="BD195" s="8"/>
      <c r="BE195" s="8"/>
      <c r="BF195" s="8"/>
      <c r="BG195" s="8"/>
      <c r="BH195" s="8"/>
    </row>
    <row r="196" spans="1:60" s="2" customFormat="1" ht="27.75" customHeight="1">
      <c r="A196" s="356"/>
      <c r="Q196" s="353"/>
      <c r="R196" s="63"/>
      <c r="S196" s="63"/>
      <c r="AF196" s="10"/>
      <c r="AL196" s="5"/>
      <c r="BD196" s="8"/>
      <c r="BE196" s="8"/>
      <c r="BF196" s="8"/>
      <c r="BG196" s="8"/>
      <c r="BH196" s="8"/>
    </row>
    <row r="197" spans="1:60" s="2" customFormat="1" ht="27.75" customHeight="1">
      <c r="A197" s="356"/>
      <c r="Q197" s="353"/>
      <c r="R197" s="63"/>
      <c r="S197" s="63"/>
      <c r="AF197" s="10"/>
      <c r="AL197" s="5"/>
      <c r="BD197" s="8"/>
      <c r="BE197" s="8"/>
      <c r="BF197" s="8"/>
      <c r="BG197" s="8"/>
      <c r="BH197" s="8"/>
    </row>
    <row r="198" spans="1:60" s="2" customFormat="1" ht="27.75" customHeight="1">
      <c r="A198" s="356"/>
      <c r="Q198" s="353"/>
      <c r="R198" s="63"/>
      <c r="S198" s="63"/>
      <c r="AF198" s="10"/>
      <c r="AL198" s="5"/>
      <c r="BD198" s="8"/>
      <c r="BE198" s="8"/>
      <c r="BF198" s="8"/>
      <c r="BG198" s="8"/>
      <c r="BH198" s="8"/>
    </row>
    <row r="199" spans="1:60" s="2" customFormat="1" ht="27.75" customHeight="1">
      <c r="A199" s="356"/>
      <c r="Q199" s="353"/>
      <c r="R199" s="63"/>
      <c r="S199" s="63"/>
      <c r="AF199" s="10"/>
      <c r="AL199" s="5"/>
      <c r="BD199" s="8"/>
      <c r="BE199" s="8"/>
      <c r="BF199" s="8"/>
      <c r="BG199" s="8"/>
      <c r="BH199" s="8"/>
    </row>
    <row r="200" spans="1:60" s="2" customFormat="1" ht="27.75" customHeight="1">
      <c r="A200" s="356"/>
      <c r="Q200" s="353"/>
      <c r="R200" s="63"/>
      <c r="S200" s="63"/>
      <c r="AF200" s="10"/>
      <c r="AL200" s="5"/>
      <c r="BD200" s="8"/>
      <c r="BE200" s="8"/>
      <c r="BF200" s="8"/>
      <c r="BG200" s="8"/>
      <c r="BH200" s="8"/>
    </row>
    <row r="201" spans="1:60" s="2" customFormat="1" ht="27.75" customHeight="1">
      <c r="A201" s="356"/>
      <c r="Q201" s="353"/>
      <c r="R201" s="63"/>
      <c r="S201" s="63"/>
      <c r="AF201" s="10"/>
      <c r="AL201" s="5"/>
      <c r="BD201" s="8"/>
      <c r="BE201" s="8"/>
      <c r="BF201" s="8"/>
      <c r="BG201" s="8"/>
      <c r="BH201" s="8"/>
    </row>
    <row r="202" spans="1:60" s="2" customFormat="1" ht="27.75" customHeight="1">
      <c r="A202" s="356"/>
      <c r="Q202" s="353"/>
      <c r="R202" s="63"/>
      <c r="S202" s="63"/>
      <c r="AF202" s="10"/>
      <c r="AL202" s="5"/>
      <c r="BD202" s="8"/>
      <c r="BE202" s="8"/>
      <c r="BF202" s="8"/>
      <c r="BG202" s="8"/>
      <c r="BH202" s="8"/>
    </row>
    <row r="203" spans="1:60" s="2" customFormat="1" ht="27.75" customHeight="1">
      <c r="A203" s="356"/>
      <c r="Q203" s="353"/>
      <c r="R203" s="63"/>
      <c r="S203" s="63"/>
      <c r="AF203" s="10"/>
      <c r="AL203" s="5"/>
      <c r="BD203" s="8"/>
      <c r="BE203" s="8"/>
      <c r="BF203" s="8"/>
      <c r="BG203" s="8"/>
      <c r="BH203" s="8"/>
    </row>
    <row r="204" spans="1:60" s="2" customFormat="1" ht="27.75" customHeight="1">
      <c r="A204" s="356"/>
      <c r="Q204" s="353"/>
      <c r="R204" s="63"/>
      <c r="S204" s="63"/>
      <c r="AF204" s="10"/>
      <c r="AL204" s="5"/>
      <c r="BD204" s="8"/>
      <c r="BE204" s="8"/>
      <c r="BF204" s="8"/>
      <c r="BG204" s="8"/>
      <c r="BH204" s="8"/>
    </row>
    <row r="205" spans="1:60" s="2" customFormat="1" ht="27.75" customHeight="1">
      <c r="A205" s="356"/>
      <c r="Q205" s="353"/>
      <c r="R205" s="63"/>
      <c r="S205" s="63"/>
      <c r="AF205" s="10"/>
      <c r="AL205" s="5"/>
      <c r="BD205" s="8"/>
      <c r="BE205" s="8"/>
      <c r="BF205" s="8"/>
      <c r="BG205" s="8"/>
      <c r="BH205" s="8"/>
    </row>
    <row r="206" spans="1:60" s="2" customFormat="1" ht="27.75" customHeight="1">
      <c r="A206" s="356"/>
      <c r="Q206" s="353"/>
      <c r="R206" s="63"/>
      <c r="S206" s="63"/>
      <c r="AF206" s="10"/>
      <c r="AL206" s="5"/>
      <c r="BD206" s="8"/>
      <c r="BE206" s="8"/>
      <c r="BF206" s="8"/>
      <c r="BG206" s="8"/>
      <c r="BH206" s="8"/>
    </row>
    <row r="207" spans="1:60" s="2" customFormat="1" ht="27.75" customHeight="1">
      <c r="A207" s="356"/>
      <c r="Q207" s="353"/>
      <c r="R207" s="63"/>
      <c r="S207" s="63"/>
      <c r="AF207" s="10"/>
      <c r="AL207" s="5"/>
      <c r="BD207" s="8"/>
      <c r="BE207" s="8"/>
      <c r="BF207" s="8"/>
      <c r="BG207" s="8"/>
      <c r="BH207" s="8"/>
    </row>
    <row r="208" spans="1:60" s="2" customFormat="1" ht="27.75" customHeight="1">
      <c r="A208" s="356"/>
      <c r="Q208" s="353"/>
      <c r="R208" s="63"/>
      <c r="S208" s="63"/>
      <c r="AF208" s="10"/>
      <c r="AL208" s="5"/>
      <c r="BD208" s="8"/>
      <c r="BE208" s="8"/>
      <c r="BF208" s="8"/>
      <c r="BG208" s="8"/>
      <c r="BH208" s="8"/>
    </row>
    <row r="209" spans="1:60" s="2" customFormat="1" ht="27.75" customHeight="1">
      <c r="A209" s="356"/>
      <c r="Q209" s="353"/>
      <c r="R209" s="63"/>
      <c r="S209" s="63"/>
      <c r="AF209" s="10"/>
      <c r="AL209" s="5"/>
      <c r="BD209" s="8"/>
      <c r="BE209" s="8"/>
      <c r="BF209" s="8"/>
      <c r="BG209" s="8"/>
      <c r="BH209" s="8"/>
    </row>
    <row r="210" spans="1:60" s="2" customFormat="1" ht="27.75" customHeight="1">
      <c r="A210" s="356"/>
      <c r="Q210" s="353"/>
      <c r="R210" s="63"/>
      <c r="S210" s="63"/>
      <c r="AF210" s="10"/>
      <c r="AL210" s="5"/>
      <c r="BD210" s="8"/>
      <c r="BE210" s="8"/>
      <c r="BF210" s="8"/>
      <c r="BG210" s="8"/>
      <c r="BH210" s="8"/>
    </row>
    <row r="211" spans="1:60" s="2" customFormat="1" ht="27.75" customHeight="1">
      <c r="A211" s="356"/>
      <c r="Q211" s="353"/>
      <c r="R211" s="63"/>
      <c r="S211" s="63"/>
      <c r="AF211" s="10"/>
      <c r="AL211" s="5"/>
      <c r="BD211" s="8"/>
      <c r="BE211" s="8"/>
      <c r="BF211" s="8"/>
      <c r="BG211" s="8"/>
      <c r="BH211" s="8"/>
    </row>
    <row r="212" spans="1:60" s="2" customFormat="1" ht="27.75" customHeight="1">
      <c r="A212" s="356"/>
      <c r="Q212" s="353"/>
      <c r="R212" s="63"/>
      <c r="S212" s="63"/>
      <c r="AF212" s="10"/>
      <c r="AL212" s="5"/>
      <c r="BD212" s="8"/>
      <c r="BE212" s="8"/>
      <c r="BF212" s="8"/>
      <c r="BG212" s="8"/>
      <c r="BH212" s="8"/>
    </row>
    <row r="213" spans="1:60" s="2" customFormat="1" ht="27.75" customHeight="1">
      <c r="A213" s="356"/>
      <c r="Q213" s="353"/>
      <c r="R213" s="63"/>
      <c r="S213" s="63"/>
      <c r="AF213" s="10"/>
      <c r="AL213" s="5"/>
      <c r="BD213" s="8"/>
      <c r="BE213" s="8"/>
      <c r="BF213" s="8"/>
      <c r="BG213" s="8"/>
      <c r="BH213" s="8"/>
    </row>
    <row r="214" spans="1:60" s="2" customFormat="1" ht="27.75" customHeight="1">
      <c r="A214" s="356"/>
      <c r="Q214" s="353"/>
      <c r="R214" s="63"/>
      <c r="S214" s="63"/>
      <c r="AF214" s="10"/>
      <c r="AL214" s="5"/>
      <c r="BD214" s="8"/>
      <c r="BE214" s="8"/>
      <c r="BF214" s="8"/>
      <c r="BG214" s="8"/>
      <c r="BH214" s="8"/>
    </row>
    <row r="215" spans="1:60" s="2" customFormat="1" ht="27.75" customHeight="1">
      <c r="A215" s="356"/>
      <c r="Q215" s="353"/>
      <c r="R215" s="63"/>
      <c r="S215" s="63"/>
      <c r="AF215" s="10"/>
      <c r="AL215" s="5"/>
      <c r="BD215" s="8"/>
      <c r="BE215" s="8"/>
      <c r="BF215" s="8"/>
      <c r="BG215" s="8"/>
      <c r="BH215" s="8"/>
    </row>
    <row r="216" spans="1:60" s="2" customFormat="1" ht="27.75" customHeight="1">
      <c r="A216" s="356"/>
      <c r="Q216" s="353"/>
      <c r="R216" s="63"/>
      <c r="S216" s="63"/>
      <c r="AF216" s="10"/>
      <c r="AL216" s="5"/>
      <c r="BD216" s="8"/>
      <c r="BE216" s="8"/>
      <c r="BF216" s="8"/>
      <c r="BG216" s="8"/>
      <c r="BH216" s="8"/>
    </row>
    <row r="217" spans="1:60" s="2" customFormat="1" ht="27.75" customHeight="1">
      <c r="A217" s="356"/>
      <c r="Q217" s="353"/>
      <c r="R217" s="63"/>
      <c r="S217" s="63"/>
      <c r="AF217" s="10"/>
      <c r="AL217" s="5"/>
      <c r="BD217" s="8"/>
      <c r="BE217" s="8"/>
      <c r="BF217" s="8"/>
      <c r="BG217" s="8"/>
      <c r="BH217" s="8"/>
    </row>
    <row r="218" spans="1:60" s="2" customFormat="1" ht="27.75" customHeight="1">
      <c r="A218" s="356"/>
      <c r="Q218" s="353"/>
      <c r="R218" s="63"/>
      <c r="S218" s="63"/>
      <c r="AF218" s="10"/>
      <c r="AL218" s="5"/>
      <c r="BD218" s="8"/>
      <c r="BE218" s="8"/>
      <c r="BF218" s="8"/>
      <c r="BG218" s="8"/>
      <c r="BH218" s="8"/>
    </row>
    <row r="219" spans="1:60" s="2" customFormat="1" ht="27.75" customHeight="1">
      <c r="A219" s="356"/>
      <c r="Q219" s="353"/>
      <c r="R219" s="63"/>
      <c r="S219" s="63"/>
      <c r="AF219" s="10"/>
      <c r="AL219" s="5"/>
      <c r="BD219" s="8"/>
      <c r="BE219" s="8"/>
      <c r="BF219" s="8"/>
      <c r="BG219" s="8"/>
      <c r="BH219" s="8"/>
    </row>
    <row r="220" spans="1:60" s="2" customFormat="1" ht="27.75" customHeight="1">
      <c r="A220" s="356"/>
      <c r="Q220" s="353"/>
      <c r="R220" s="63"/>
      <c r="S220" s="63"/>
      <c r="AF220" s="10"/>
      <c r="AL220" s="5"/>
      <c r="BD220" s="8"/>
      <c r="BE220" s="8"/>
      <c r="BF220" s="8"/>
      <c r="BG220" s="8"/>
      <c r="BH220" s="8"/>
    </row>
    <row r="221" spans="1:60" s="2" customFormat="1" ht="27.75" customHeight="1">
      <c r="A221" s="356"/>
      <c r="Q221" s="353"/>
      <c r="R221" s="63"/>
      <c r="S221" s="63"/>
      <c r="AF221" s="10"/>
      <c r="AL221" s="5"/>
      <c r="BD221" s="8"/>
      <c r="BE221" s="8"/>
      <c r="BF221" s="8"/>
      <c r="BG221" s="8"/>
      <c r="BH221" s="8"/>
    </row>
    <row r="222" spans="1:60" s="2" customFormat="1" ht="27.75" customHeight="1">
      <c r="A222" s="356"/>
      <c r="Q222" s="353"/>
      <c r="R222" s="63"/>
      <c r="S222" s="63"/>
      <c r="AF222" s="10"/>
      <c r="AL222" s="5"/>
      <c r="BD222" s="8"/>
      <c r="BE222" s="8"/>
      <c r="BF222" s="8"/>
      <c r="BG222" s="8"/>
      <c r="BH222" s="8"/>
    </row>
    <row r="223" spans="1:60" s="2" customFormat="1" ht="27.75" customHeight="1">
      <c r="A223" s="356"/>
      <c r="Q223" s="353"/>
      <c r="R223" s="63"/>
      <c r="S223" s="63"/>
      <c r="AF223" s="10"/>
      <c r="AL223" s="5"/>
      <c r="BD223" s="8"/>
      <c r="BE223" s="8"/>
      <c r="BF223" s="8"/>
      <c r="BG223" s="8"/>
      <c r="BH223" s="8"/>
    </row>
    <row r="224" spans="1:60" s="2" customFormat="1" ht="27.75" customHeight="1">
      <c r="A224" s="356"/>
      <c r="Q224" s="353"/>
      <c r="R224" s="63"/>
      <c r="S224" s="63"/>
      <c r="AF224" s="10"/>
      <c r="AL224" s="5"/>
      <c r="BD224" s="8"/>
      <c r="BE224" s="8"/>
      <c r="BF224" s="8"/>
      <c r="BG224" s="8"/>
      <c r="BH224" s="8"/>
    </row>
    <row r="225" spans="1:60" s="2" customFormat="1" ht="27.75" customHeight="1">
      <c r="A225" s="356"/>
      <c r="Q225" s="353"/>
      <c r="R225" s="63"/>
      <c r="S225" s="63"/>
      <c r="AF225" s="10"/>
      <c r="AL225" s="5"/>
      <c r="BD225" s="8"/>
      <c r="BE225" s="8"/>
      <c r="BF225" s="8"/>
      <c r="BG225" s="8"/>
      <c r="BH225" s="8"/>
    </row>
    <row r="226" spans="1:60" s="2" customFormat="1" ht="27.75" customHeight="1">
      <c r="A226" s="356"/>
      <c r="Q226" s="353"/>
      <c r="R226" s="63"/>
      <c r="S226" s="63"/>
      <c r="AF226" s="10"/>
      <c r="AL226" s="5"/>
      <c r="BD226" s="8"/>
      <c r="BE226" s="8"/>
      <c r="BF226" s="8"/>
      <c r="BG226" s="8"/>
      <c r="BH226" s="8"/>
    </row>
    <row r="227" spans="1:60" s="2" customFormat="1" ht="27.75" customHeight="1">
      <c r="A227" s="356"/>
      <c r="Q227" s="353"/>
      <c r="R227" s="63"/>
      <c r="S227" s="63"/>
      <c r="AF227" s="10"/>
      <c r="AL227" s="5"/>
      <c r="BD227" s="8"/>
      <c r="BE227" s="8"/>
      <c r="BF227" s="8"/>
      <c r="BG227" s="8"/>
      <c r="BH227" s="8"/>
    </row>
    <row r="228" spans="1:60" s="2" customFormat="1" ht="27.75" customHeight="1">
      <c r="A228" s="356"/>
      <c r="Q228" s="353"/>
      <c r="R228" s="63"/>
      <c r="S228" s="63"/>
      <c r="AF228" s="10"/>
      <c r="AL228" s="5"/>
      <c r="BD228" s="8"/>
      <c r="BE228" s="8"/>
      <c r="BF228" s="8"/>
      <c r="BG228" s="8"/>
      <c r="BH228" s="8"/>
    </row>
    <row r="229" spans="1:60" s="2" customFormat="1" ht="27.75" customHeight="1">
      <c r="A229" s="356"/>
      <c r="Q229" s="353"/>
      <c r="R229" s="63"/>
      <c r="S229" s="63"/>
      <c r="AF229" s="10"/>
      <c r="AL229" s="5"/>
      <c r="BD229" s="8"/>
      <c r="BE229" s="8"/>
      <c r="BF229" s="8"/>
      <c r="BG229" s="8"/>
      <c r="BH229" s="8"/>
    </row>
    <row r="230" spans="1:60" s="2" customFormat="1" ht="27.75" customHeight="1">
      <c r="A230" s="356"/>
      <c r="Q230" s="353"/>
      <c r="R230" s="63"/>
      <c r="S230" s="63"/>
      <c r="AF230" s="10"/>
      <c r="AL230" s="5"/>
      <c r="BD230" s="8"/>
      <c r="BE230" s="8"/>
      <c r="BF230" s="8"/>
      <c r="BG230" s="8"/>
      <c r="BH230" s="8"/>
    </row>
    <row r="231" spans="1:60" s="2" customFormat="1" ht="27.75" customHeight="1">
      <c r="A231" s="356"/>
      <c r="Q231" s="353"/>
      <c r="R231" s="63"/>
      <c r="S231" s="63"/>
      <c r="AF231" s="10"/>
      <c r="AL231" s="5"/>
      <c r="BD231" s="8"/>
      <c r="BE231" s="8"/>
      <c r="BF231" s="8"/>
      <c r="BG231" s="8"/>
      <c r="BH231" s="8"/>
    </row>
    <row r="232" spans="1:60" s="2" customFormat="1" ht="27.75" customHeight="1">
      <c r="A232" s="356"/>
      <c r="Q232" s="353"/>
      <c r="R232" s="63"/>
      <c r="S232" s="63"/>
      <c r="AF232" s="10"/>
      <c r="AL232" s="5"/>
      <c r="BD232" s="8"/>
      <c r="BE232" s="8"/>
      <c r="BF232" s="8"/>
      <c r="BG232" s="8"/>
      <c r="BH232" s="8"/>
    </row>
    <row r="233" spans="1:60" s="2" customFormat="1" ht="27.75" customHeight="1">
      <c r="A233" s="356"/>
      <c r="Q233" s="353"/>
      <c r="R233" s="63"/>
      <c r="S233" s="63"/>
      <c r="AF233" s="10"/>
      <c r="AL233" s="5"/>
      <c r="BD233" s="8"/>
      <c r="BE233" s="8"/>
      <c r="BF233" s="8"/>
      <c r="BG233" s="8"/>
      <c r="BH233" s="8"/>
    </row>
    <row r="234" spans="1:60" s="2" customFormat="1" ht="27.75" customHeight="1">
      <c r="A234" s="356"/>
      <c r="Q234" s="353"/>
      <c r="R234" s="63"/>
      <c r="S234" s="63"/>
      <c r="AF234" s="10"/>
      <c r="AL234" s="5"/>
      <c r="BD234" s="8"/>
      <c r="BE234" s="8"/>
      <c r="BF234" s="8"/>
      <c r="BG234" s="8"/>
      <c r="BH234" s="8"/>
    </row>
    <row r="235" spans="1:60" s="2" customFormat="1" ht="27.75" customHeight="1">
      <c r="A235" s="356"/>
      <c r="Q235" s="353"/>
      <c r="R235" s="63"/>
      <c r="S235" s="63"/>
      <c r="AF235" s="10"/>
      <c r="AL235" s="5"/>
      <c r="BD235" s="8"/>
      <c r="BE235" s="8"/>
      <c r="BF235" s="8"/>
      <c r="BG235" s="8"/>
      <c r="BH235" s="8"/>
    </row>
    <row r="236" spans="1:60" s="2" customFormat="1" ht="27.75" customHeight="1">
      <c r="A236" s="356"/>
      <c r="Q236" s="353"/>
      <c r="R236" s="63"/>
      <c r="S236" s="63"/>
      <c r="AF236" s="10"/>
      <c r="AL236" s="5"/>
      <c r="BD236" s="8"/>
      <c r="BE236" s="8"/>
      <c r="BF236" s="8"/>
      <c r="BG236" s="8"/>
      <c r="BH236" s="8"/>
    </row>
    <row r="237" spans="1:60" s="2" customFormat="1" ht="27.75" customHeight="1">
      <c r="A237" s="356"/>
      <c r="Q237" s="353"/>
      <c r="R237" s="63"/>
      <c r="S237" s="63"/>
      <c r="AF237" s="10"/>
      <c r="AL237" s="5"/>
      <c r="BD237" s="8"/>
      <c r="BE237" s="8"/>
      <c r="BF237" s="8"/>
      <c r="BG237" s="8"/>
      <c r="BH237" s="8"/>
    </row>
    <row r="238" spans="1:60" s="2" customFormat="1" ht="27.75" customHeight="1">
      <c r="A238" s="356"/>
      <c r="Q238" s="353"/>
      <c r="R238" s="63"/>
      <c r="S238" s="63"/>
      <c r="AF238" s="10"/>
      <c r="AL238" s="5"/>
      <c r="BD238" s="8"/>
      <c r="BE238" s="8"/>
      <c r="BF238" s="8"/>
      <c r="BG238" s="8"/>
      <c r="BH238" s="8"/>
    </row>
    <row r="239" spans="1:60" s="2" customFormat="1" ht="27.75" customHeight="1">
      <c r="A239" s="356"/>
      <c r="Q239" s="353"/>
      <c r="R239" s="63"/>
      <c r="S239" s="63"/>
      <c r="AF239" s="10"/>
      <c r="AL239" s="5"/>
      <c r="BD239" s="8"/>
      <c r="BE239" s="8"/>
      <c r="BF239" s="8"/>
      <c r="BG239" s="8"/>
      <c r="BH239" s="8"/>
    </row>
    <row r="240" spans="1:60" s="2" customFormat="1" ht="27.75" customHeight="1">
      <c r="A240" s="356"/>
      <c r="Q240" s="353"/>
      <c r="R240" s="63"/>
      <c r="S240" s="63"/>
      <c r="AF240" s="10"/>
      <c r="AL240" s="5"/>
      <c r="BD240" s="8"/>
      <c r="BE240" s="8"/>
      <c r="BF240" s="8"/>
      <c r="BG240" s="8"/>
      <c r="BH240" s="8"/>
    </row>
    <row r="241" spans="1:60" s="2" customFormat="1" ht="27.75" customHeight="1">
      <c r="A241" s="356"/>
      <c r="Q241" s="353"/>
      <c r="R241" s="63"/>
      <c r="S241" s="63"/>
      <c r="AF241" s="10"/>
      <c r="AL241" s="5"/>
      <c r="BD241" s="8"/>
      <c r="BE241" s="8"/>
      <c r="BF241" s="8"/>
      <c r="BG241" s="8"/>
      <c r="BH241" s="8"/>
    </row>
    <row r="242" spans="1:60" s="2" customFormat="1" ht="27.75" customHeight="1">
      <c r="A242" s="356"/>
      <c r="Q242" s="353"/>
      <c r="R242" s="63"/>
      <c r="S242" s="63"/>
      <c r="AF242" s="10"/>
      <c r="AL242" s="5"/>
      <c r="BD242" s="8"/>
      <c r="BE242" s="8"/>
      <c r="BF242" s="8"/>
      <c r="BG242" s="8"/>
      <c r="BH242" s="8"/>
    </row>
    <row r="243" spans="1:60" s="2" customFormat="1" ht="27.75" customHeight="1">
      <c r="A243" s="356"/>
      <c r="Q243" s="353"/>
      <c r="R243" s="63"/>
      <c r="S243" s="63"/>
      <c r="AF243" s="10"/>
      <c r="AL243" s="5"/>
      <c r="BD243" s="8"/>
      <c r="BE243" s="8"/>
      <c r="BF243" s="8"/>
      <c r="BG243" s="8"/>
      <c r="BH243" s="8"/>
    </row>
    <row r="244" spans="1:60" s="2" customFormat="1" ht="27.75" customHeight="1">
      <c r="A244" s="356"/>
      <c r="Q244" s="353"/>
      <c r="R244" s="63"/>
      <c r="S244" s="63"/>
      <c r="AF244" s="10"/>
      <c r="AL244" s="5"/>
      <c r="BD244" s="8"/>
      <c r="BE244" s="8"/>
      <c r="BF244" s="8"/>
      <c r="BG244" s="8"/>
      <c r="BH244" s="8"/>
    </row>
    <row r="245" spans="1:60" s="2" customFormat="1" ht="27.75" customHeight="1">
      <c r="A245" s="356"/>
      <c r="Q245" s="353"/>
      <c r="R245" s="63"/>
      <c r="S245" s="63"/>
      <c r="AF245" s="10"/>
      <c r="AL245" s="5"/>
      <c r="BD245" s="8"/>
      <c r="BE245" s="8"/>
      <c r="BF245" s="8"/>
      <c r="BG245" s="8"/>
      <c r="BH245" s="8"/>
    </row>
    <row r="246" spans="1:60" s="2" customFormat="1" ht="27.75" customHeight="1">
      <c r="A246" s="356"/>
      <c r="Q246" s="353"/>
      <c r="R246" s="63"/>
      <c r="S246" s="63"/>
      <c r="AF246" s="10"/>
      <c r="AL246" s="5"/>
      <c r="BD246" s="8"/>
      <c r="BE246" s="8"/>
      <c r="BF246" s="8"/>
      <c r="BG246" s="8"/>
      <c r="BH246" s="8"/>
    </row>
    <row r="247" spans="1:60" s="2" customFormat="1" ht="27.75" customHeight="1">
      <c r="A247" s="356"/>
      <c r="Q247" s="353"/>
      <c r="R247" s="63"/>
      <c r="S247" s="63"/>
      <c r="AF247" s="10"/>
      <c r="AL247" s="5"/>
      <c r="BD247" s="8"/>
      <c r="BE247" s="8"/>
      <c r="BF247" s="8"/>
      <c r="BG247" s="8"/>
      <c r="BH247" s="8"/>
    </row>
    <row r="248" spans="1:60" s="2" customFormat="1" ht="27.75" customHeight="1">
      <c r="A248" s="356"/>
      <c r="Q248" s="353"/>
      <c r="R248" s="63"/>
      <c r="S248" s="63"/>
      <c r="AF248" s="10"/>
      <c r="AL248" s="5"/>
      <c r="BD248" s="8"/>
      <c r="BE248" s="8"/>
      <c r="BF248" s="8"/>
      <c r="BG248" s="8"/>
      <c r="BH248" s="8"/>
    </row>
    <row r="249" spans="1:60" s="2" customFormat="1" ht="27.75" customHeight="1">
      <c r="A249" s="356"/>
      <c r="Q249" s="353"/>
      <c r="R249" s="63"/>
      <c r="S249" s="63"/>
      <c r="AF249" s="10"/>
      <c r="AL249" s="5"/>
      <c r="BD249" s="8"/>
      <c r="BE249" s="8"/>
      <c r="BF249" s="8"/>
      <c r="BG249" s="8"/>
      <c r="BH249" s="8"/>
    </row>
    <row r="250" spans="1:60" s="2" customFormat="1" ht="27.75" customHeight="1">
      <c r="A250" s="356"/>
      <c r="Q250" s="353"/>
      <c r="R250" s="63"/>
      <c r="S250" s="63"/>
      <c r="AF250" s="10"/>
      <c r="AL250" s="5"/>
      <c r="BD250" s="8"/>
      <c r="BE250" s="8"/>
      <c r="BF250" s="8"/>
      <c r="BG250" s="8"/>
      <c r="BH250" s="8"/>
    </row>
    <row r="251" spans="1:60" s="2" customFormat="1" ht="27.75" customHeight="1">
      <c r="A251" s="356"/>
      <c r="Q251" s="353"/>
      <c r="R251" s="63"/>
      <c r="S251" s="63"/>
      <c r="AF251" s="10"/>
      <c r="AL251" s="5"/>
      <c r="BD251" s="8"/>
      <c r="BE251" s="8"/>
      <c r="BF251" s="8"/>
      <c r="BG251" s="8"/>
      <c r="BH251" s="8"/>
    </row>
    <row r="252" spans="1:60" s="2" customFormat="1" ht="27.75" customHeight="1">
      <c r="A252" s="356"/>
      <c r="Q252" s="353"/>
      <c r="R252" s="63"/>
      <c r="S252" s="63"/>
      <c r="AF252" s="10"/>
      <c r="AL252" s="5"/>
      <c r="BD252" s="8"/>
      <c r="BE252" s="8"/>
      <c r="BF252" s="8"/>
      <c r="BG252" s="8"/>
      <c r="BH252" s="8"/>
    </row>
    <row r="253" spans="1:60" s="2" customFormat="1" ht="27.75" customHeight="1">
      <c r="A253" s="356"/>
      <c r="Q253" s="353"/>
      <c r="R253" s="63"/>
      <c r="S253" s="63"/>
      <c r="AF253" s="10"/>
      <c r="AL253" s="5"/>
      <c r="BD253" s="8"/>
      <c r="BE253" s="8"/>
      <c r="BF253" s="8"/>
      <c r="BG253" s="8"/>
      <c r="BH253" s="8"/>
    </row>
    <row r="254" spans="1:60" s="2" customFormat="1" ht="27.75" customHeight="1">
      <c r="A254" s="356"/>
      <c r="Q254" s="353"/>
      <c r="R254" s="63"/>
      <c r="S254" s="63"/>
      <c r="AF254" s="10"/>
      <c r="AL254" s="5"/>
      <c r="BD254" s="8"/>
      <c r="BE254" s="8"/>
      <c r="BF254" s="8"/>
      <c r="BG254" s="8"/>
      <c r="BH254" s="8"/>
    </row>
    <row r="255" spans="1:60" s="2" customFormat="1" ht="27.75" customHeight="1">
      <c r="A255" s="356"/>
      <c r="Q255" s="353"/>
      <c r="R255" s="63"/>
      <c r="S255" s="63"/>
      <c r="AF255" s="10"/>
      <c r="AL255" s="5"/>
      <c r="BD255" s="8"/>
      <c r="BE255" s="8"/>
      <c r="BF255" s="8"/>
      <c r="BG255" s="8"/>
      <c r="BH255" s="8"/>
    </row>
    <row r="256" spans="1:60" s="2" customFormat="1" ht="27.75" customHeight="1">
      <c r="A256" s="356"/>
      <c r="Q256" s="353"/>
      <c r="R256" s="63"/>
      <c r="S256" s="63"/>
      <c r="AF256" s="10"/>
      <c r="AL256" s="5"/>
      <c r="BD256" s="8"/>
      <c r="BE256" s="8"/>
      <c r="BF256" s="8"/>
      <c r="BG256" s="8"/>
      <c r="BH256" s="8"/>
    </row>
    <row r="257" spans="1:60" s="2" customFormat="1" ht="27.75" customHeight="1">
      <c r="A257" s="356"/>
      <c r="Q257" s="353"/>
      <c r="R257" s="63"/>
      <c r="S257" s="63"/>
      <c r="AF257" s="10"/>
      <c r="AL257" s="5"/>
      <c r="BD257" s="8"/>
      <c r="BE257" s="8"/>
      <c r="BF257" s="8"/>
      <c r="BG257" s="8"/>
      <c r="BH257" s="8"/>
    </row>
    <row r="258" spans="1:60" s="2" customFormat="1" ht="27.75" customHeight="1">
      <c r="A258" s="356"/>
      <c r="Q258" s="353"/>
      <c r="R258" s="63"/>
      <c r="S258" s="63"/>
      <c r="AF258" s="10"/>
      <c r="AL258" s="5"/>
      <c r="BD258" s="8"/>
      <c r="BE258" s="8"/>
      <c r="BF258" s="8"/>
      <c r="BG258" s="8"/>
      <c r="BH258" s="8"/>
    </row>
    <row r="259" spans="1:60" s="2" customFormat="1" ht="27.75" customHeight="1">
      <c r="A259" s="356"/>
      <c r="Q259" s="353"/>
      <c r="R259" s="63"/>
      <c r="S259" s="63"/>
      <c r="AF259" s="10"/>
      <c r="AL259" s="5"/>
      <c r="BD259" s="8"/>
      <c r="BE259" s="8"/>
      <c r="BF259" s="8"/>
      <c r="BG259" s="8"/>
      <c r="BH259" s="8"/>
    </row>
    <row r="260" spans="1:60" s="2" customFormat="1" ht="27.75" customHeight="1">
      <c r="A260" s="356"/>
      <c r="Q260" s="353"/>
      <c r="R260" s="63"/>
      <c r="S260" s="63"/>
      <c r="AF260" s="10"/>
      <c r="AL260" s="5"/>
      <c r="BD260" s="8"/>
      <c r="BE260" s="8"/>
      <c r="BF260" s="8"/>
      <c r="BG260" s="8"/>
      <c r="BH260" s="8"/>
    </row>
    <row r="261" spans="1:60" s="2" customFormat="1" ht="27.75" customHeight="1">
      <c r="A261" s="356"/>
      <c r="Q261" s="353"/>
      <c r="R261" s="63"/>
      <c r="S261" s="63"/>
      <c r="AF261" s="10"/>
      <c r="AL261" s="5"/>
      <c r="BD261" s="8"/>
      <c r="BE261" s="8"/>
      <c r="BF261" s="8"/>
      <c r="BG261" s="8"/>
      <c r="BH261" s="8"/>
    </row>
    <row r="262" spans="1:60" s="2" customFormat="1" ht="27.75" customHeight="1">
      <c r="A262" s="356"/>
      <c r="Q262" s="353"/>
      <c r="R262" s="63"/>
      <c r="S262" s="63"/>
      <c r="AF262" s="10"/>
      <c r="AL262" s="5"/>
      <c r="BD262" s="8"/>
      <c r="BE262" s="8"/>
      <c r="BF262" s="8"/>
      <c r="BG262" s="8"/>
      <c r="BH262" s="8"/>
    </row>
    <row r="263" spans="1:60" s="2" customFormat="1" ht="27.75" customHeight="1">
      <c r="A263" s="356"/>
      <c r="Q263" s="353"/>
      <c r="R263" s="63"/>
      <c r="S263" s="63"/>
      <c r="AF263" s="10"/>
      <c r="AL263" s="5"/>
      <c r="BD263" s="8"/>
      <c r="BE263" s="8"/>
      <c r="BF263" s="8"/>
      <c r="BG263" s="8"/>
      <c r="BH263" s="8"/>
    </row>
    <row r="264" spans="1:60" s="2" customFormat="1" ht="27.75" customHeight="1">
      <c r="A264" s="356"/>
      <c r="Q264" s="353"/>
      <c r="R264" s="63"/>
      <c r="S264" s="63"/>
      <c r="AF264" s="10"/>
      <c r="AL264" s="5"/>
      <c r="BD264" s="8"/>
      <c r="BE264" s="8"/>
      <c r="BF264" s="8"/>
      <c r="BG264" s="8"/>
      <c r="BH264" s="8"/>
    </row>
    <row r="265" spans="1:60" s="2" customFormat="1" ht="27.75" customHeight="1">
      <c r="A265" s="356"/>
      <c r="Q265" s="353"/>
      <c r="R265" s="63"/>
      <c r="S265" s="63"/>
      <c r="AF265" s="10"/>
      <c r="AL265" s="5"/>
      <c r="BD265" s="8"/>
      <c r="BE265" s="8"/>
      <c r="BF265" s="8"/>
      <c r="BG265" s="8"/>
      <c r="BH265" s="8"/>
    </row>
    <row r="266" spans="1:60" s="2" customFormat="1" ht="27.75" customHeight="1">
      <c r="A266" s="356"/>
      <c r="Q266" s="353"/>
      <c r="R266" s="63"/>
      <c r="S266" s="63"/>
      <c r="AF266" s="10"/>
      <c r="AL266" s="5"/>
      <c r="BD266" s="8"/>
      <c r="BE266" s="8"/>
      <c r="BF266" s="8"/>
      <c r="BG266" s="8"/>
      <c r="BH266" s="8"/>
    </row>
    <row r="267" spans="1:60" s="2" customFormat="1" ht="27.75" customHeight="1">
      <c r="A267" s="356"/>
      <c r="Q267" s="353"/>
      <c r="R267" s="63"/>
      <c r="S267" s="63"/>
      <c r="AF267" s="10"/>
      <c r="AL267" s="5"/>
      <c r="BD267" s="8"/>
      <c r="BE267" s="8"/>
      <c r="BF267" s="8"/>
      <c r="BG267" s="8"/>
      <c r="BH267" s="8"/>
    </row>
    <row r="268" spans="1:60" s="2" customFormat="1" ht="27.75" customHeight="1">
      <c r="A268" s="356"/>
      <c r="Q268" s="353"/>
      <c r="R268" s="63"/>
      <c r="S268" s="63"/>
      <c r="AF268" s="10"/>
      <c r="AL268" s="5"/>
      <c r="BD268" s="8"/>
      <c r="BE268" s="8"/>
      <c r="BF268" s="8"/>
      <c r="BG268" s="8"/>
      <c r="BH268" s="8"/>
    </row>
    <row r="269" spans="1:60" s="2" customFormat="1" ht="27.75" customHeight="1">
      <c r="A269" s="356"/>
      <c r="Q269" s="353"/>
      <c r="R269" s="63"/>
      <c r="S269" s="63"/>
      <c r="AF269" s="10"/>
      <c r="AL269" s="5"/>
      <c r="BD269" s="8"/>
      <c r="BE269" s="8"/>
      <c r="BF269" s="8"/>
      <c r="BG269" s="8"/>
      <c r="BH269" s="8"/>
    </row>
    <row r="270" spans="1:60" s="2" customFormat="1" ht="27.75" customHeight="1">
      <c r="A270" s="356"/>
      <c r="Q270" s="353"/>
      <c r="R270" s="63"/>
      <c r="S270" s="63"/>
      <c r="AF270" s="10"/>
      <c r="AL270" s="5"/>
      <c r="BD270" s="8"/>
      <c r="BE270" s="8"/>
      <c r="BF270" s="8"/>
      <c r="BG270" s="8"/>
      <c r="BH270" s="8"/>
    </row>
    <row r="271" spans="1:60" s="2" customFormat="1" ht="27.75" customHeight="1">
      <c r="A271" s="356"/>
      <c r="Q271" s="353"/>
      <c r="R271" s="63"/>
      <c r="S271" s="63"/>
      <c r="AF271" s="10"/>
      <c r="AL271" s="5"/>
      <c r="BD271" s="8"/>
      <c r="BE271" s="8"/>
      <c r="BF271" s="8"/>
      <c r="BG271" s="8"/>
      <c r="BH271" s="8"/>
    </row>
    <row r="272" spans="1:60" s="2" customFormat="1" ht="27.75" customHeight="1">
      <c r="A272" s="356"/>
      <c r="Q272" s="353"/>
      <c r="R272" s="63"/>
      <c r="S272" s="63"/>
      <c r="AF272" s="10"/>
      <c r="AL272" s="5"/>
      <c r="BD272" s="8"/>
      <c r="BE272" s="8"/>
      <c r="BF272" s="8"/>
      <c r="BG272" s="8"/>
      <c r="BH272" s="8"/>
    </row>
    <row r="273" spans="1:60" s="2" customFormat="1" ht="27.75" customHeight="1">
      <c r="A273" s="356"/>
      <c r="Q273" s="353"/>
      <c r="R273" s="63"/>
      <c r="S273" s="63"/>
      <c r="AF273" s="10"/>
      <c r="AL273" s="5"/>
      <c r="BD273" s="8"/>
      <c r="BE273" s="8"/>
      <c r="BF273" s="8"/>
      <c r="BG273" s="8"/>
      <c r="BH273" s="8"/>
    </row>
    <row r="274" spans="1:60" s="2" customFormat="1" ht="27.75" customHeight="1">
      <c r="A274" s="356"/>
      <c r="Q274" s="353"/>
      <c r="R274" s="63"/>
      <c r="S274" s="63"/>
      <c r="AF274" s="10"/>
      <c r="AL274" s="5"/>
      <c r="BD274" s="8"/>
      <c r="BE274" s="8"/>
      <c r="BF274" s="8"/>
      <c r="BG274" s="8"/>
      <c r="BH274" s="8"/>
    </row>
    <row r="275" spans="1:60" s="2" customFormat="1" ht="27.75" customHeight="1">
      <c r="A275" s="356"/>
      <c r="Q275" s="353"/>
      <c r="R275" s="63"/>
      <c r="S275" s="63"/>
      <c r="AF275" s="10"/>
      <c r="AL275" s="5"/>
      <c r="BD275" s="8"/>
      <c r="BE275" s="8"/>
      <c r="BF275" s="8"/>
      <c r="BG275" s="8"/>
      <c r="BH275" s="8"/>
    </row>
    <row r="276" spans="1:60" s="2" customFormat="1" ht="27.75" customHeight="1">
      <c r="A276" s="356"/>
      <c r="Q276" s="353"/>
      <c r="R276" s="63"/>
      <c r="S276" s="63"/>
      <c r="AF276" s="10"/>
      <c r="AL276" s="5"/>
      <c r="BD276" s="8"/>
      <c r="BE276" s="8"/>
      <c r="BF276" s="8"/>
      <c r="BG276" s="8"/>
      <c r="BH276" s="8"/>
    </row>
    <row r="277" spans="1:60" s="2" customFormat="1" ht="27.75" customHeight="1">
      <c r="A277" s="356"/>
      <c r="Q277" s="353"/>
      <c r="R277" s="63"/>
      <c r="S277" s="63"/>
      <c r="AF277" s="10"/>
      <c r="AL277" s="5"/>
      <c r="BD277" s="8"/>
      <c r="BE277" s="8"/>
      <c r="BF277" s="8"/>
      <c r="BG277" s="8"/>
      <c r="BH277" s="8"/>
    </row>
    <row r="278" spans="1:60" s="2" customFormat="1" ht="27.75" customHeight="1">
      <c r="A278" s="356"/>
      <c r="Q278" s="353"/>
      <c r="R278" s="63"/>
      <c r="S278" s="63"/>
      <c r="AF278" s="10"/>
      <c r="AL278" s="5"/>
      <c r="BD278" s="8"/>
      <c r="BE278" s="8"/>
      <c r="BF278" s="8"/>
      <c r="BG278" s="8"/>
      <c r="BH278" s="8"/>
    </row>
    <row r="279" spans="1:60" s="2" customFormat="1" ht="27.75" customHeight="1">
      <c r="A279" s="356"/>
      <c r="Q279" s="353"/>
      <c r="R279" s="63"/>
      <c r="S279" s="63"/>
      <c r="AF279" s="10"/>
      <c r="AL279" s="5"/>
      <c r="BD279" s="8"/>
      <c r="BE279" s="8"/>
      <c r="BF279" s="8"/>
      <c r="BG279" s="8"/>
      <c r="BH279" s="8"/>
    </row>
    <row r="280" spans="1:60" s="2" customFormat="1" ht="27.75" customHeight="1">
      <c r="A280" s="356"/>
      <c r="Q280" s="353"/>
      <c r="R280" s="63"/>
      <c r="S280" s="63"/>
      <c r="AF280" s="10"/>
      <c r="AL280" s="5"/>
      <c r="BD280" s="8"/>
      <c r="BE280" s="8"/>
      <c r="BF280" s="8"/>
      <c r="BG280" s="8"/>
      <c r="BH280" s="8"/>
    </row>
    <row r="281" spans="1:60" s="2" customFormat="1" ht="27.75" customHeight="1">
      <c r="A281" s="356"/>
      <c r="Q281" s="353"/>
      <c r="R281" s="63"/>
      <c r="S281" s="63"/>
      <c r="AF281" s="10"/>
      <c r="AL281" s="5"/>
      <c r="BD281" s="8"/>
      <c r="BE281" s="8"/>
      <c r="BF281" s="8"/>
      <c r="BG281" s="8"/>
      <c r="BH281" s="8"/>
    </row>
    <row r="282" spans="1:60" s="2" customFormat="1" ht="27.75" customHeight="1">
      <c r="A282" s="356"/>
      <c r="Q282" s="353"/>
      <c r="R282" s="63"/>
      <c r="S282" s="63"/>
      <c r="AF282" s="10"/>
      <c r="AL282" s="5"/>
      <c r="BD282" s="8"/>
      <c r="BE282" s="8"/>
      <c r="BF282" s="8"/>
      <c r="BG282" s="8"/>
      <c r="BH282" s="8"/>
    </row>
    <row r="283" spans="1:60" s="2" customFormat="1" ht="27.75" customHeight="1">
      <c r="A283" s="356"/>
      <c r="Q283" s="353"/>
      <c r="R283" s="63"/>
      <c r="S283" s="63"/>
      <c r="AF283" s="10"/>
      <c r="AL283" s="5"/>
      <c r="BD283" s="8"/>
      <c r="BE283" s="8"/>
      <c r="BF283" s="8"/>
      <c r="BG283" s="8"/>
      <c r="BH283" s="8"/>
    </row>
    <row r="284" spans="1:60" s="2" customFormat="1" ht="27.75" customHeight="1">
      <c r="A284" s="356"/>
      <c r="Q284" s="353"/>
      <c r="R284" s="63"/>
      <c r="S284" s="63"/>
      <c r="AF284" s="10"/>
      <c r="AL284" s="5"/>
      <c r="BD284" s="8"/>
      <c r="BE284" s="8"/>
      <c r="BF284" s="8"/>
      <c r="BG284" s="8"/>
      <c r="BH284" s="8"/>
    </row>
    <row r="285" spans="1:60" s="2" customFormat="1" ht="27.75" customHeight="1">
      <c r="A285" s="356"/>
      <c r="Q285" s="353"/>
      <c r="R285" s="63"/>
      <c r="S285" s="63"/>
      <c r="AF285" s="10"/>
      <c r="AL285" s="5"/>
      <c r="BD285" s="8"/>
      <c r="BE285" s="8"/>
      <c r="BF285" s="8"/>
      <c r="BG285" s="8"/>
      <c r="BH285" s="8"/>
    </row>
    <row r="286" spans="1:60" s="2" customFormat="1" ht="27.75" customHeight="1">
      <c r="A286" s="356"/>
      <c r="Q286" s="353"/>
      <c r="R286" s="63"/>
      <c r="S286" s="63"/>
      <c r="AF286" s="10"/>
      <c r="AL286" s="5"/>
      <c r="BD286" s="8"/>
      <c r="BE286" s="8"/>
      <c r="BF286" s="8"/>
      <c r="BG286" s="8"/>
      <c r="BH286" s="8"/>
    </row>
    <row r="287" spans="1:60" s="2" customFormat="1" ht="27.75" customHeight="1">
      <c r="A287" s="356"/>
      <c r="Q287" s="353"/>
      <c r="R287" s="63"/>
      <c r="S287" s="63"/>
      <c r="AF287" s="10"/>
      <c r="AL287" s="5"/>
      <c r="BD287" s="8"/>
      <c r="BE287" s="8"/>
      <c r="BF287" s="8"/>
      <c r="BG287" s="8"/>
      <c r="BH287" s="8"/>
    </row>
    <row r="288" spans="1:60" s="2" customFormat="1" ht="27.75" customHeight="1">
      <c r="A288" s="356"/>
      <c r="Q288" s="353"/>
      <c r="R288" s="63"/>
      <c r="S288" s="63"/>
      <c r="AF288" s="10"/>
      <c r="AL288" s="5"/>
      <c r="BD288" s="8"/>
      <c r="BE288" s="8"/>
      <c r="BF288" s="8"/>
      <c r="BG288" s="8"/>
      <c r="BH288" s="8"/>
    </row>
    <row r="289" spans="1:60" s="2" customFormat="1" ht="27.75" customHeight="1">
      <c r="A289" s="356"/>
      <c r="Q289" s="353"/>
      <c r="R289" s="63"/>
      <c r="S289" s="63"/>
      <c r="AF289" s="10"/>
      <c r="AL289" s="5"/>
      <c r="BD289" s="8"/>
      <c r="BE289" s="8"/>
      <c r="BF289" s="8"/>
      <c r="BG289" s="8"/>
      <c r="BH289" s="8"/>
    </row>
    <row r="290" spans="1:60" s="2" customFormat="1" ht="27.75" customHeight="1">
      <c r="A290" s="356"/>
      <c r="Q290" s="353"/>
      <c r="R290" s="63"/>
      <c r="S290" s="63"/>
      <c r="AF290" s="10"/>
      <c r="AL290" s="5"/>
      <c r="BD290" s="8"/>
      <c r="BE290" s="8"/>
      <c r="BF290" s="8"/>
      <c r="BG290" s="8"/>
      <c r="BH290" s="8"/>
    </row>
    <row r="291" spans="1:60" s="2" customFormat="1" ht="27.75" customHeight="1">
      <c r="A291" s="356"/>
      <c r="Q291" s="353"/>
      <c r="R291" s="63"/>
      <c r="S291" s="63"/>
      <c r="AF291" s="10"/>
      <c r="AL291" s="5"/>
      <c r="BD291" s="8"/>
      <c r="BE291" s="8"/>
      <c r="BF291" s="8"/>
      <c r="BG291" s="8"/>
      <c r="BH291" s="8"/>
    </row>
    <row r="292" spans="1:60" s="2" customFormat="1" ht="27.75" customHeight="1">
      <c r="A292" s="356"/>
      <c r="Q292" s="353"/>
      <c r="R292" s="63"/>
      <c r="S292" s="63"/>
      <c r="AF292" s="10"/>
      <c r="AL292" s="5"/>
      <c r="BD292" s="8"/>
      <c r="BE292" s="8"/>
      <c r="BF292" s="8"/>
      <c r="BG292" s="8"/>
      <c r="BH292" s="8"/>
    </row>
    <row r="293" spans="1:60" s="2" customFormat="1" ht="27.75" customHeight="1">
      <c r="A293" s="356"/>
      <c r="Q293" s="353"/>
      <c r="R293" s="63"/>
      <c r="S293" s="63"/>
      <c r="AF293" s="10"/>
      <c r="AL293" s="5"/>
      <c r="BD293" s="8"/>
      <c r="BE293" s="8"/>
      <c r="BF293" s="8"/>
      <c r="BG293" s="8"/>
      <c r="BH293" s="8"/>
    </row>
    <row r="294" spans="1:60" s="2" customFormat="1" ht="27.75" customHeight="1">
      <c r="A294" s="356"/>
      <c r="Q294" s="353"/>
      <c r="R294" s="63"/>
      <c r="S294" s="63"/>
      <c r="AF294" s="10"/>
      <c r="AL294" s="5"/>
      <c r="BD294" s="8"/>
      <c r="BE294" s="8"/>
      <c r="BF294" s="8"/>
      <c r="BG294" s="8"/>
      <c r="BH294" s="8"/>
    </row>
    <row r="295" spans="1:60" s="2" customFormat="1" ht="27.75" customHeight="1">
      <c r="A295" s="356"/>
      <c r="Q295" s="353"/>
      <c r="R295" s="63"/>
      <c r="S295" s="63"/>
      <c r="AF295" s="10"/>
      <c r="AL295" s="5"/>
      <c r="BD295" s="8"/>
      <c r="BE295" s="8"/>
      <c r="BF295" s="8"/>
      <c r="BG295" s="8"/>
      <c r="BH295" s="8"/>
    </row>
    <row r="296" spans="1:60" s="2" customFormat="1" ht="27.75" customHeight="1">
      <c r="A296" s="356"/>
      <c r="Q296" s="353"/>
      <c r="R296" s="63"/>
      <c r="S296" s="63"/>
      <c r="AF296" s="10"/>
      <c r="AL296" s="5"/>
      <c r="BD296" s="8"/>
      <c r="BE296" s="8"/>
      <c r="BF296" s="8"/>
      <c r="BG296" s="8"/>
      <c r="BH296" s="8"/>
    </row>
    <row r="297" spans="1:60" s="2" customFormat="1" ht="27.75" customHeight="1">
      <c r="A297" s="356"/>
      <c r="Q297" s="353"/>
      <c r="R297" s="63"/>
      <c r="S297" s="63"/>
      <c r="AF297" s="10"/>
      <c r="AL297" s="5"/>
      <c r="BD297" s="8"/>
      <c r="BE297" s="8"/>
      <c r="BF297" s="8"/>
      <c r="BG297" s="8"/>
      <c r="BH297" s="8"/>
    </row>
    <row r="298" spans="1:60" s="2" customFormat="1" ht="27.75" customHeight="1">
      <c r="A298" s="356"/>
      <c r="Q298" s="353"/>
      <c r="R298" s="63"/>
      <c r="S298" s="63"/>
      <c r="AF298" s="10"/>
      <c r="AL298" s="5"/>
      <c r="BD298" s="8"/>
      <c r="BE298" s="8"/>
      <c r="BF298" s="8"/>
      <c r="BG298" s="8"/>
      <c r="BH298" s="8"/>
    </row>
    <row r="299" spans="1:60" s="2" customFormat="1" ht="27.75" customHeight="1">
      <c r="A299" s="356"/>
      <c r="Q299" s="353"/>
      <c r="R299" s="63"/>
      <c r="S299" s="63"/>
      <c r="AF299" s="10"/>
      <c r="AL299" s="5"/>
      <c r="BD299" s="8"/>
      <c r="BE299" s="8"/>
      <c r="BF299" s="8"/>
      <c r="BG299" s="8"/>
      <c r="BH299" s="8"/>
    </row>
    <row r="300" spans="1:60" s="2" customFormat="1" ht="27.75" customHeight="1">
      <c r="A300" s="356"/>
      <c r="Q300" s="353"/>
      <c r="R300" s="63"/>
      <c r="S300" s="63"/>
      <c r="AF300" s="10"/>
      <c r="AL300" s="5"/>
      <c r="BD300" s="8"/>
      <c r="BE300" s="8"/>
      <c r="BF300" s="8"/>
      <c r="BG300" s="8"/>
      <c r="BH300" s="8"/>
    </row>
    <row r="301" spans="1:60" s="2" customFormat="1" ht="27.75" customHeight="1">
      <c r="A301" s="356"/>
      <c r="Q301" s="353"/>
      <c r="R301" s="63"/>
      <c r="S301" s="63"/>
      <c r="AF301" s="10"/>
      <c r="AL301" s="5"/>
      <c r="BD301" s="8"/>
      <c r="BE301" s="8"/>
      <c r="BF301" s="8"/>
      <c r="BG301" s="8"/>
      <c r="BH301" s="8"/>
    </row>
    <row r="302" spans="1:60" s="2" customFormat="1" ht="27.75" customHeight="1">
      <c r="A302" s="356"/>
      <c r="Q302" s="353"/>
      <c r="R302" s="63"/>
      <c r="S302" s="63"/>
      <c r="AF302" s="10"/>
      <c r="AL302" s="5"/>
      <c r="BD302" s="8"/>
      <c r="BE302" s="8"/>
      <c r="BF302" s="8"/>
      <c r="BG302" s="8"/>
      <c r="BH302" s="8"/>
    </row>
    <row r="303" spans="1:60" s="2" customFormat="1" ht="27.75" customHeight="1">
      <c r="A303" s="356"/>
      <c r="Q303" s="353"/>
      <c r="R303" s="63"/>
      <c r="S303" s="63"/>
      <c r="AF303" s="10"/>
      <c r="AL303" s="5"/>
      <c r="BD303" s="8"/>
      <c r="BE303" s="8"/>
      <c r="BF303" s="8"/>
      <c r="BG303" s="8"/>
      <c r="BH303" s="8"/>
    </row>
    <row r="304" spans="1:60" s="2" customFormat="1" ht="27.75" customHeight="1">
      <c r="A304" s="356"/>
      <c r="Q304" s="353"/>
      <c r="R304" s="63"/>
      <c r="S304" s="63"/>
      <c r="AF304" s="10"/>
      <c r="AL304" s="5"/>
      <c r="BD304" s="8"/>
      <c r="BE304" s="8"/>
      <c r="BF304" s="8"/>
      <c r="BG304" s="8"/>
      <c r="BH304" s="8"/>
    </row>
    <row r="305" spans="1:60" s="2" customFormat="1" ht="27.75" customHeight="1">
      <c r="A305" s="356"/>
      <c r="Q305" s="353"/>
      <c r="R305" s="63"/>
      <c r="S305" s="63"/>
      <c r="AF305" s="10"/>
      <c r="AL305" s="5"/>
      <c r="BD305" s="8"/>
      <c r="BE305" s="8"/>
      <c r="BF305" s="8"/>
      <c r="BG305" s="8"/>
      <c r="BH305" s="8"/>
    </row>
    <row r="306" spans="1:60" s="2" customFormat="1" ht="27.75" customHeight="1">
      <c r="A306" s="356"/>
      <c r="Q306" s="353"/>
      <c r="R306" s="63"/>
      <c r="S306" s="63"/>
      <c r="AF306" s="10"/>
      <c r="AL306" s="5"/>
      <c r="BD306" s="8"/>
      <c r="BE306" s="8"/>
      <c r="BF306" s="8"/>
      <c r="BG306" s="8"/>
      <c r="BH306" s="8"/>
    </row>
    <row r="307" spans="1:60" s="2" customFormat="1" ht="27.75" customHeight="1">
      <c r="A307" s="356"/>
      <c r="Q307" s="353"/>
      <c r="R307" s="63"/>
      <c r="S307" s="63"/>
      <c r="AF307" s="10"/>
      <c r="AL307" s="5"/>
      <c r="BD307" s="8"/>
      <c r="BE307" s="8"/>
      <c r="BF307" s="8"/>
      <c r="BG307" s="8"/>
      <c r="BH307" s="8"/>
    </row>
    <row r="308" spans="1:60" s="2" customFormat="1" ht="27.75" customHeight="1">
      <c r="A308" s="356"/>
      <c r="Q308" s="353"/>
      <c r="R308" s="63"/>
      <c r="S308" s="63"/>
      <c r="AF308" s="10"/>
      <c r="AL308" s="5"/>
      <c r="BD308" s="8"/>
      <c r="BE308" s="8"/>
      <c r="BF308" s="8"/>
      <c r="BG308" s="8"/>
      <c r="BH308" s="8"/>
    </row>
    <row r="309" spans="1:60" s="2" customFormat="1" ht="27.75" customHeight="1">
      <c r="A309" s="356"/>
      <c r="Q309" s="353"/>
      <c r="R309" s="63"/>
      <c r="S309" s="63"/>
      <c r="AF309" s="10"/>
      <c r="AL309" s="5"/>
      <c r="BD309" s="8"/>
      <c r="BE309" s="8"/>
      <c r="BF309" s="8"/>
      <c r="BG309" s="8"/>
      <c r="BH309" s="8"/>
    </row>
    <row r="310" spans="1:60" s="2" customFormat="1" ht="27.75" customHeight="1">
      <c r="A310" s="356"/>
      <c r="Q310" s="353"/>
      <c r="R310" s="63"/>
      <c r="S310" s="63"/>
      <c r="AF310" s="10"/>
      <c r="AL310" s="5"/>
      <c r="BD310" s="8"/>
      <c r="BE310" s="8"/>
      <c r="BF310" s="8"/>
      <c r="BG310" s="8"/>
      <c r="BH310" s="8"/>
    </row>
    <row r="311" spans="1:60" s="2" customFormat="1" ht="27.75" customHeight="1">
      <c r="A311" s="356"/>
      <c r="Q311" s="353"/>
      <c r="R311" s="63"/>
      <c r="S311" s="63"/>
      <c r="AF311" s="10"/>
      <c r="AL311" s="5"/>
      <c r="BD311" s="8"/>
      <c r="BE311" s="8"/>
      <c r="BF311" s="8"/>
      <c r="BG311" s="8"/>
      <c r="BH311" s="8"/>
    </row>
    <row r="312" spans="1:60" s="2" customFormat="1" ht="27.75" customHeight="1">
      <c r="A312" s="356"/>
      <c r="Q312" s="353"/>
      <c r="R312" s="63"/>
      <c r="S312" s="63"/>
      <c r="AF312" s="10"/>
      <c r="AL312" s="5"/>
      <c r="BD312" s="8"/>
      <c r="BE312" s="8"/>
      <c r="BF312" s="8"/>
      <c r="BG312" s="8"/>
      <c r="BH312" s="8"/>
    </row>
    <row r="313" spans="1:60" s="2" customFormat="1" ht="27.75" customHeight="1">
      <c r="A313" s="356"/>
      <c r="Q313" s="353"/>
      <c r="R313" s="63"/>
      <c r="S313" s="63"/>
      <c r="AF313" s="10"/>
      <c r="AL313" s="5"/>
      <c r="BD313" s="8"/>
      <c r="BE313" s="8"/>
      <c r="BF313" s="8"/>
      <c r="BG313" s="8"/>
      <c r="BH313" s="8"/>
    </row>
    <row r="314" spans="1:60" s="2" customFormat="1" ht="27.75" customHeight="1">
      <c r="A314" s="356"/>
      <c r="Q314" s="353"/>
      <c r="R314" s="63"/>
      <c r="S314" s="63"/>
      <c r="AF314" s="10"/>
      <c r="AL314" s="5"/>
      <c r="BD314" s="8"/>
      <c r="BE314" s="8"/>
      <c r="BF314" s="8"/>
      <c r="BG314" s="8"/>
      <c r="BH314" s="8"/>
    </row>
    <row r="315" spans="1:60" s="2" customFormat="1" ht="27.75" customHeight="1">
      <c r="A315" s="356"/>
      <c r="Q315" s="353"/>
      <c r="R315" s="63"/>
      <c r="S315" s="63"/>
      <c r="AF315" s="10"/>
      <c r="AL315" s="5"/>
      <c r="BD315" s="8"/>
      <c r="BE315" s="8"/>
      <c r="BF315" s="8"/>
      <c r="BG315" s="8"/>
      <c r="BH315" s="8"/>
    </row>
    <row r="316" spans="1:60" s="2" customFormat="1" ht="27.75" customHeight="1">
      <c r="A316" s="356"/>
      <c r="Q316" s="353"/>
      <c r="R316" s="63"/>
      <c r="S316" s="63"/>
      <c r="AF316" s="10"/>
      <c r="AL316" s="5"/>
      <c r="BD316" s="8"/>
      <c r="BE316" s="8"/>
      <c r="BF316" s="8"/>
      <c r="BG316" s="8"/>
      <c r="BH316" s="8"/>
    </row>
    <row r="317" spans="1:60" s="2" customFormat="1" ht="27.75" customHeight="1">
      <c r="A317" s="356"/>
      <c r="Q317" s="353"/>
      <c r="R317" s="63"/>
      <c r="S317" s="63"/>
      <c r="AF317" s="10"/>
      <c r="AL317" s="5"/>
      <c r="BD317" s="8"/>
      <c r="BE317" s="8"/>
      <c r="BF317" s="8"/>
      <c r="BG317" s="8"/>
      <c r="BH317" s="8"/>
    </row>
    <row r="318" spans="1:60" s="2" customFormat="1" ht="27.75" customHeight="1">
      <c r="A318" s="356"/>
      <c r="Q318" s="353"/>
      <c r="R318" s="63"/>
      <c r="S318" s="63"/>
      <c r="AF318" s="10"/>
      <c r="AL318" s="5"/>
      <c r="BD318" s="8"/>
      <c r="BE318" s="8"/>
      <c r="BF318" s="8"/>
      <c r="BG318" s="8"/>
      <c r="BH318" s="8"/>
    </row>
    <row r="319" spans="1:60" s="2" customFormat="1" ht="27.75" customHeight="1">
      <c r="A319" s="356"/>
      <c r="Q319" s="353"/>
      <c r="R319" s="63"/>
      <c r="S319" s="63"/>
      <c r="AF319" s="10"/>
      <c r="AL319" s="5"/>
      <c r="BD319" s="8"/>
      <c r="BE319" s="8"/>
      <c r="BF319" s="8"/>
      <c r="BG319" s="8"/>
      <c r="BH319" s="8"/>
    </row>
    <row r="320" spans="1:60" s="2" customFormat="1" ht="27.75" customHeight="1">
      <c r="A320" s="356"/>
      <c r="Q320" s="353"/>
      <c r="R320" s="63"/>
      <c r="S320" s="63"/>
      <c r="AF320" s="10"/>
      <c r="AL320" s="5"/>
      <c r="BD320" s="8"/>
      <c r="BE320" s="8"/>
      <c r="BF320" s="8"/>
      <c r="BG320" s="8"/>
      <c r="BH320" s="8"/>
    </row>
    <row r="321" spans="1:60" s="2" customFormat="1" ht="27.75" customHeight="1">
      <c r="A321" s="356"/>
      <c r="Q321" s="353"/>
      <c r="R321" s="63"/>
      <c r="S321" s="63"/>
      <c r="AF321" s="10"/>
      <c r="AL321" s="5"/>
      <c r="BD321" s="8"/>
      <c r="BE321" s="8"/>
      <c r="BF321" s="8"/>
      <c r="BG321" s="8"/>
      <c r="BH321" s="8"/>
    </row>
    <row r="322" spans="1:60" s="2" customFormat="1" ht="27.75" customHeight="1">
      <c r="A322" s="356"/>
      <c r="Q322" s="353"/>
      <c r="R322" s="63"/>
      <c r="S322" s="63"/>
      <c r="AF322" s="10"/>
      <c r="AL322" s="5"/>
      <c r="BD322" s="8"/>
      <c r="BE322" s="8"/>
      <c r="BF322" s="8"/>
      <c r="BG322" s="8"/>
      <c r="BH322" s="8"/>
    </row>
    <row r="323" spans="1:60" s="2" customFormat="1" ht="27.75" customHeight="1">
      <c r="A323" s="356"/>
      <c r="Q323" s="353"/>
      <c r="R323" s="63"/>
      <c r="S323" s="63"/>
      <c r="AF323" s="10"/>
      <c r="AL323" s="5"/>
      <c r="BD323" s="8"/>
      <c r="BE323" s="8"/>
      <c r="BF323" s="8"/>
      <c r="BG323" s="8"/>
      <c r="BH323" s="8"/>
    </row>
    <row r="324" spans="1:60" s="2" customFormat="1" ht="27.75" customHeight="1">
      <c r="A324" s="356"/>
      <c r="Q324" s="353"/>
      <c r="R324" s="63"/>
      <c r="S324" s="63"/>
      <c r="AF324" s="10"/>
      <c r="AL324" s="5"/>
      <c r="BD324" s="8"/>
      <c r="BE324" s="8"/>
      <c r="BF324" s="8"/>
      <c r="BG324" s="8"/>
      <c r="BH324" s="8"/>
    </row>
    <row r="325" spans="1:60" s="2" customFormat="1" ht="27.75" customHeight="1">
      <c r="A325" s="356"/>
      <c r="Q325" s="353"/>
      <c r="R325" s="63"/>
      <c r="S325" s="63"/>
      <c r="AF325" s="10"/>
      <c r="AL325" s="5"/>
      <c r="BD325" s="8"/>
      <c r="BE325" s="8"/>
      <c r="BF325" s="8"/>
      <c r="BG325" s="8"/>
      <c r="BH325" s="8"/>
    </row>
    <row r="326" spans="1:60" s="2" customFormat="1" ht="27.75" customHeight="1">
      <c r="A326" s="356"/>
      <c r="Q326" s="353"/>
      <c r="R326" s="63"/>
      <c r="S326" s="63"/>
      <c r="AF326" s="10"/>
      <c r="AL326" s="5"/>
      <c r="BD326" s="8"/>
      <c r="BE326" s="8"/>
      <c r="BF326" s="8"/>
      <c r="BG326" s="8"/>
      <c r="BH326" s="8"/>
    </row>
    <row r="327" spans="1:60" s="2" customFormat="1" ht="27.75" customHeight="1">
      <c r="A327" s="356"/>
      <c r="Q327" s="353"/>
      <c r="R327" s="63"/>
      <c r="S327" s="63"/>
      <c r="AF327" s="10"/>
      <c r="AL327" s="5"/>
      <c r="BD327" s="8"/>
      <c r="BE327" s="8"/>
      <c r="BF327" s="8"/>
      <c r="BG327" s="8"/>
      <c r="BH327" s="8"/>
    </row>
    <row r="328" spans="1:60" s="2" customFormat="1" ht="27.75" customHeight="1">
      <c r="A328" s="356"/>
      <c r="Q328" s="353"/>
      <c r="R328" s="63"/>
      <c r="S328" s="63"/>
      <c r="AF328" s="10"/>
      <c r="AL328" s="5"/>
      <c r="BD328" s="8"/>
      <c r="BE328" s="8"/>
      <c r="BF328" s="8"/>
      <c r="BG328" s="8"/>
      <c r="BH328" s="8"/>
    </row>
    <row r="329" spans="1:60" s="2" customFormat="1" ht="27.75" customHeight="1">
      <c r="A329" s="356"/>
      <c r="Q329" s="353"/>
      <c r="R329" s="63"/>
      <c r="S329" s="63"/>
      <c r="AF329" s="10"/>
      <c r="AL329" s="5"/>
      <c r="BD329" s="8"/>
      <c r="BE329" s="8"/>
      <c r="BF329" s="8"/>
      <c r="BG329" s="8"/>
      <c r="BH329" s="8"/>
    </row>
    <row r="330" spans="1:60" s="2" customFormat="1" ht="27.75" customHeight="1">
      <c r="A330" s="356"/>
      <c r="Q330" s="353"/>
      <c r="R330" s="63"/>
      <c r="S330" s="63"/>
      <c r="AF330" s="10"/>
      <c r="AL330" s="5"/>
      <c r="BD330" s="8"/>
      <c r="BE330" s="8"/>
      <c r="BF330" s="8"/>
      <c r="BG330" s="8"/>
      <c r="BH330" s="8"/>
    </row>
    <row r="331" spans="1:60" s="2" customFormat="1" ht="27.75" customHeight="1">
      <c r="A331" s="356"/>
      <c r="Q331" s="353"/>
      <c r="R331" s="63"/>
      <c r="S331" s="63"/>
      <c r="AF331" s="10"/>
      <c r="AL331" s="5"/>
      <c r="BD331" s="8"/>
      <c r="BE331" s="8"/>
      <c r="BF331" s="8"/>
      <c r="BG331" s="8"/>
      <c r="BH331" s="8"/>
    </row>
    <row r="332" spans="1:60" s="2" customFormat="1" ht="27.75" customHeight="1">
      <c r="A332" s="356"/>
      <c r="Q332" s="353"/>
      <c r="R332" s="63"/>
      <c r="S332" s="63"/>
      <c r="AF332" s="10"/>
      <c r="AL332" s="5"/>
      <c r="BD332" s="8"/>
      <c r="BE332" s="8"/>
      <c r="BF332" s="8"/>
      <c r="BG332" s="8"/>
      <c r="BH332" s="8"/>
    </row>
    <row r="333" spans="1:60" s="2" customFormat="1" ht="27.75" customHeight="1">
      <c r="A333" s="356"/>
      <c r="Q333" s="353"/>
      <c r="R333" s="63"/>
      <c r="S333" s="63"/>
      <c r="AF333" s="10"/>
      <c r="AL333" s="5"/>
      <c r="BD333" s="8"/>
      <c r="BE333" s="8"/>
      <c r="BF333" s="8"/>
      <c r="BG333" s="8"/>
      <c r="BH333" s="8"/>
    </row>
    <row r="334" spans="1:60" s="2" customFormat="1" ht="27.75" customHeight="1">
      <c r="A334" s="356"/>
      <c r="Q334" s="353"/>
      <c r="R334" s="63"/>
      <c r="S334" s="63"/>
      <c r="AF334" s="10"/>
      <c r="AL334" s="5"/>
      <c r="BD334" s="8"/>
      <c r="BE334" s="8"/>
      <c r="BF334" s="8"/>
      <c r="BG334" s="8"/>
      <c r="BH334" s="8"/>
    </row>
    <row r="335" spans="1:60" s="2" customFormat="1" ht="27.75" customHeight="1">
      <c r="A335" s="356"/>
      <c r="Q335" s="353"/>
      <c r="R335" s="63"/>
      <c r="S335" s="63"/>
      <c r="AF335" s="10"/>
      <c r="AL335" s="5"/>
      <c r="BD335" s="8"/>
      <c r="BE335" s="8"/>
      <c r="BF335" s="8"/>
      <c r="BG335" s="8"/>
      <c r="BH335" s="8"/>
    </row>
    <row r="336" spans="1:60" s="2" customFormat="1" ht="27.75" customHeight="1">
      <c r="A336" s="356"/>
      <c r="Q336" s="353"/>
      <c r="R336" s="63"/>
      <c r="S336" s="63"/>
      <c r="AF336" s="10"/>
      <c r="AL336" s="5"/>
      <c r="BD336" s="8"/>
      <c r="BE336" s="8"/>
      <c r="BF336" s="8"/>
      <c r="BG336" s="8"/>
      <c r="BH336" s="8"/>
    </row>
    <row r="337" spans="1:60" s="2" customFormat="1" ht="27.75" customHeight="1">
      <c r="A337" s="356"/>
      <c r="Q337" s="353"/>
      <c r="R337" s="63"/>
      <c r="S337" s="63"/>
      <c r="AF337" s="10"/>
      <c r="AL337" s="5"/>
      <c r="BD337" s="8"/>
      <c r="BE337" s="8"/>
      <c r="BF337" s="8"/>
      <c r="BG337" s="8"/>
      <c r="BH337" s="8"/>
    </row>
    <row r="338" spans="1:60" s="2" customFormat="1" ht="27.75" customHeight="1">
      <c r="A338" s="356"/>
      <c r="Q338" s="353"/>
      <c r="R338" s="63"/>
      <c r="S338" s="63"/>
      <c r="AF338" s="10"/>
      <c r="AL338" s="5"/>
      <c r="BD338" s="8"/>
      <c r="BE338" s="8"/>
      <c r="BF338" s="8"/>
      <c r="BG338" s="8"/>
      <c r="BH338" s="8"/>
    </row>
    <row r="339" spans="1:60" s="2" customFormat="1" ht="27.75" customHeight="1">
      <c r="A339" s="356"/>
      <c r="Q339" s="353"/>
      <c r="R339" s="63"/>
      <c r="S339" s="63"/>
      <c r="AF339" s="10"/>
      <c r="AL339" s="5"/>
      <c r="BD339" s="8"/>
      <c r="BE339" s="8"/>
      <c r="BF339" s="8"/>
      <c r="BG339" s="8"/>
      <c r="BH339" s="8"/>
    </row>
    <row r="340" spans="1:60" s="2" customFormat="1" ht="27.75" customHeight="1">
      <c r="A340" s="356"/>
      <c r="Q340" s="353"/>
      <c r="R340" s="63"/>
      <c r="S340" s="63"/>
      <c r="AF340" s="10"/>
      <c r="AL340" s="5"/>
      <c r="BD340" s="8"/>
      <c r="BE340" s="8"/>
      <c r="BF340" s="8"/>
      <c r="BG340" s="8"/>
      <c r="BH340" s="8"/>
    </row>
    <row r="341" spans="1:60" s="2" customFormat="1" ht="27.75" customHeight="1">
      <c r="A341" s="356"/>
      <c r="Q341" s="353"/>
      <c r="R341" s="63"/>
      <c r="S341" s="63"/>
      <c r="AF341" s="10"/>
      <c r="AL341" s="5"/>
      <c r="BD341" s="8"/>
      <c r="BE341" s="8"/>
      <c r="BF341" s="8"/>
      <c r="BG341" s="8"/>
      <c r="BH341" s="8"/>
    </row>
    <row r="342" spans="1:60" s="2" customFormat="1" ht="27.75" customHeight="1">
      <c r="A342" s="356"/>
      <c r="Q342" s="353"/>
      <c r="R342" s="63"/>
      <c r="S342" s="63"/>
      <c r="AF342" s="10"/>
      <c r="AL342" s="5"/>
      <c r="BD342" s="8"/>
      <c r="BE342" s="8"/>
      <c r="BF342" s="8"/>
      <c r="BG342" s="8"/>
      <c r="BH342" s="8"/>
    </row>
    <row r="343" spans="1:60" s="2" customFormat="1" ht="27.75" customHeight="1">
      <c r="A343" s="356"/>
      <c r="Q343" s="353"/>
      <c r="R343" s="63"/>
      <c r="S343" s="63"/>
      <c r="AF343" s="10"/>
      <c r="AL343" s="5"/>
      <c r="BD343" s="8"/>
      <c r="BE343" s="8"/>
      <c r="BF343" s="8"/>
      <c r="BG343" s="8"/>
      <c r="BH343" s="8"/>
    </row>
    <row r="344" spans="1:60" s="2" customFormat="1" ht="27.75" customHeight="1">
      <c r="A344" s="356"/>
      <c r="Q344" s="353"/>
      <c r="R344" s="63"/>
      <c r="S344" s="63"/>
      <c r="AF344" s="10"/>
      <c r="AL344" s="5"/>
      <c r="BD344" s="8"/>
      <c r="BE344" s="8"/>
      <c r="BF344" s="8"/>
      <c r="BG344" s="8"/>
      <c r="BH344" s="8"/>
    </row>
    <row r="345" spans="1:60" s="2" customFormat="1" ht="27.75" customHeight="1">
      <c r="A345" s="356"/>
      <c r="Q345" s="353"/>
      <c r="R345" s="63"/>
      <c r="S345" s="63"/>
      <c r="AF345" s="10"/>
      <c r="AL345" s="5"/>
      <c r="BD345" s="8"/>
      <c r="BE345" s="8"/>
      <c r="BF345" s="8"/>
      <c r="BG345" s="8"/>
      <c r="BH345" s="8"/>
    </row>
    <row r="346" spans="1:60" s="2" customFormat="1" ht="27.75" customHeight="1">
      <c r="A346" s="356"/>
      <c r="Q346" s="353"/>
      <c r="R346" s="63"/>
      <c r="S346" s="63"/>
      <c r="AF346" s="10"/>
      <c r="AL346" s="5"/>
      <c r="BD346" s="8"/>
      <c r="BE346" s="8"/>
      <c r="BF346" s="8"/>
      <c r="BG346" s="8"/>
      <c r="BH346" s="8"/>
    </row>
    <row r="347" spans="1:60" s="2" customFormat="1" ht="27.75" customHeight="1">
      <c r="A347" s="356"/>
      <c r="Q347" s="353"/>
      <c r="R347" s="63"/>
      <c r="S347" s="63"/>
      <c r="AF347" s="10"/>
      <c r="AL347" s="5"/>
      <c r="BD347" s="8"/>
      <c r="BE347" s="8"/>
      <c r="BF347" s="8"/>
      <c r="BG347" s="8"/>
      <c r="BH347" s="8"/>
    </row>
    <row r="348" spans="1:60" s="2" customFormat="1" ht="27.75" customHeight="1">
      <c r="A348" s="356"/>
      <c r="Q348" s="353"/>
      <c r="R348" s="63"/>
      <c r="S348" s="63"/>
      <c r="AF348" s="10"/>
      <c r="AL348" s="5"/>
      <c r="BD348" s="8"/>
      <c r="BE348" s="8"/>
      <c r="BF348" s="8"/>
      <c r="BG348" s="8"/>
      <c r="BH348" s="8"/>
    </row>
    <row r="349" spans="1:60" s="2" customFormat="1" ht="27.75" customHeight="1">
      <c r="A349" s="356"/>
      <c r="Q349" s="353"/>
      <c r="R349" s="63"/>
      <c r="S349" s="63"/>
      <c r="AF349" s="10"/>
      <c r="AL349" s="5"/>
      <c r="BD349" s="8"/>
      <c r="BE349" s="8"/>
      <c r="BF349" s="8"/>
      <c r="BG349" s="8"/>
      <c r="BH349" s="8"/>
    </row>
    <row r="350" spans="1:60" s="2" customFormat="1" ht="27.75" customHeight="1">
      <c r="A350" s="356"/>
      <c r="Q350" s="353"/>
      <c r="R350" s="63"/>
      <c r="S350" s="63"/>
      <c r="AF350" s="10"/>
      <c r="AL350" s="5"/>
      <c r="BD350" s="8"/>
      <c r="BE350" s="8"/>
      <c r="BF350" s="8"/>
      <c r="BG350" s="8"/>
      <c r="BH350" s="8"/>
    </row>
    <row r="351" spans="1:60" s="2" customFormat="1" ht="27.75" customHeight="1">
      <c r="A351" s="356"/>
      <c r="Q351" s="353"/>
      <c r="R351" s="63"/>
      <c r="S351" s="63"/>
      <c r="AF351" s="10"/>
      <c r="AL351" s="5"/>
      <c r="BD351" s="8"/>
      <c r="BE351" s="8"/>
      <c r="BF351" s="8"/>
      <c r="BG351" s="8"/>
      <c r="BH351" s="8"/>
    </row>
    <row r="352" spans="1:60" s="2" customFormat="1" ht="27.75" customHeight="1">
      <c r="A352" s="356"/>
      <c r="Q352" s="353"/>
      <c r="R352" s="63"/>
      <c r="S352" s="63"/>
      <c r="AF352" s="10"/>
      <c r="AL352" s="5"/>
      <c r="BD352" s="8"/>
      <c r="BE352" s="8"/>
      <c r="BF352" s="8"/>
      <c r="BG352" s="8"/>
      <c r="BH352" s="8"/>
    </row>
    <row r="353" spans="1:60" s="2" customFormat="1" ht="27.75" customHeight="1">
      <c r="A353" s="356"/>
      <c r="Q353" s="353"/>
      <c r="R353" s="63"/>
      <c r="S353" s="63"/>
      <c r="AF353" s="10"/>
      <c r="AL353" s="5"/>
      <c r="BD353" s="8"/>
      <c r="BE353" s="8"/>
      <c r="BF353" s="8"/>
      <c r="BG353" s="8"/>
      <c r="BH353" s="8"/>
    </row>
    <row r="354" spans="1:60" s="2" customFormat="1" ht="27.75" customHeight="1">
      <c r="A354" s="356"/>
      <c r="Q354" s="353"/>
      <c r="R354" s="63"/>
      <c r="S354" s="63"/>
      <c r="AF354" s="10"/>
      <c r="AL354" s="5"/>
      <c r="BD354" s="8"/>
      <c r="BE354" s="8"/>
      <c r="BF354" s="8"/>
      <c r="BG354" s="8"/>
      <c r="BH354" s="8"/>
    </row>
    <row r="355" spans="1:60" s="2" customFormat="1" ht="27.75" customHeight="1">
      <c r="A355" s="356"/>
      <c r="Q355" s="353"/>
      <c r="R355" s="63"/>
      <c r="S355" s="63"/>
      <c r="AF355" s="10"/>
      <c r="AL355" s="5"/>
      <c r="BD355" s="8"/>
      <c r="BE355" s="8"/>
      <c r="BF355" s="8"/>
      <c r="BG355" s="8"/>
      <c r="BH355" s="8"/>
    </row>
    <row r="356" spans="1:60" s="2" customFormat="1" ht="27.75" customHeight="1">
      <c r="A356" s="356"/>
      <c r="Q356" s="353"/>
      <c r="R356" s="63"/>
      <c r="S356" s="63"/>
      <c r="AF356" s="10"/>
      <c r="AL356" s="5"/>
      <c r="BD356" s="8"/>
      <c r="BE356" s="8"/>
      <c r="BF356" s="8"/>
      <c r="BG356" s="8"/>
      <c r="BH356" s="8"/>
    </row>
    <row r="357" spans="1:60" s="2" customFormat="1" ht="27.75" customHeight="1">
      <c r="A357" s="356"/>
      <c r="Q357" s="353"/>
      <c r="R357" s="63"/>
      <c r="S357" s="63"/>
      <c r="AF357" s="10"/>
      <c r="AL357" s="5"/>
      <c r="BD357" s="8"/>
      <c r="BE357" s="8"/>
      <c r="BF357" s="8"/>
      <c r="BG357" s="8"/>
      <c r="BH357" s="8"/>
    </row>
    <row r="358" spans="1:60" s="2" customFormat="1" ht="27.75" customHeight="1">
      <c r="A358" s="356"/>
      <c r="Q358" s="353"/>
      <c r="R358" s="63"/>
      <c r="S358" s="63"/>
      <c r="AF358" s="10"/>
      <c r="AL358" s="5"/>
      <c r="BD358" s="8"/>
      <c r="BE358" s="8"/>
      <c r="BF358" s="8"/>
      <c r="BG358" s="8"/>
      <c r="BH358" s="8"/>
    </row>
    <row r="359" spans="1:60" s="2" customFormat="1" ht="27.75" customHeight="1">
      <c r="A359" s="356"/>
      <c r="Q359" s="353"/>
      <c r="R359" s="63"/>
      <c r="S359" s="63"/>
      <c r="AF359" s="10"/>
      <c r="AL359" s="5"/>
      <c r="BD359" s="8"/>
      <c r="BE359" s="8"/>
      <c r="BF359" s="8"/>
      <c r="BG359" s="8"/>
      <c r="BH359" s="8"/>
    </row>
    <row r="360" spans="1:60" s="2" customFormat="1" ht="27.75" customHeight="1">
      <c r="A360" s="356"/>
      <c r="Q360" s="353"/>
      <c r="R360" s="63"/>
      <c r="S360" s="63"/>
      <c r="AF360" s="10"/>
      <c r="AL360" s="5"/>
      <c r="BD360" s="8"/>
      <c r="BE360" s="8"/>
      <c r="BF360" s="8"/>
      <c r="BG360" s="8"/>
      <c r="BH360" s="8"/>
    </row>
    <row r="361" spans="1:60" s="2" customFormat="1" ht="27.75" customHeight="1">
      <c r="A361" s="356"/>
      <c r="Q361" s="353"/>
      <c r="R361" s="63"/>
      <c r="S361" s="63"/>
      <c r="AF361" s="10"/>
      <c r="AL361" s="5"/>
      <c r="BD361" s="8"/>
      <c r="BE361" s="8"/>
      <c r="BF361" s="8"/>
      <c r="BG361" s="8"/>
      <c r="BH361" s="8"/>
    </row>
    <row r="362" spans="1:60" s="2" customFormat="1" ht="27.75" customHeight="1">
      <c r="A362" s="356"/>
      <c r="Q362" s="353"/>
      <c r="R362" s="63"/>
      <c r="S362" s="63"/>
      <c r="AF362" s="10"/>
      <c r="AL362" s="5"/>
      <c r="BD362" s="8"/>
      <c r="BE362" s="8"/>
      <c r="BF362" s="8"/>
      <c r="BG362" s="8"/>
      <c r="BH362" s="8"/>
    </row>
    <row r="363" spans="1:60" s="2" customFormat="1" ht="27.75" customHeight="1">
      <c r="A363" s="356"/>
      <c r="Q363" s="353"/>
      <c r="R363" s="63"/>
      <c r="S363" s="63"/>
      <c r="AF363" s="10"/>
      <c r="AL363" s="5"/>
      <c r="BD363" s="8"/>
      <c r="BE363" s="8"/>
      <c r="BF363" s="8"/>
      <c r="BG363" s="8"/>
      <c r="BH363" s="8"/>
    </row>
    <row r="364" spans="1:60" s="2" customFormat="1" ht="27.75" customHeight="1">
      <c r="A364" s="356"/>
      <c r="Q364" s="353"/>
      <c r="R364" s="63"/>
      <c r="S364" s="63"/>
      <c r="AF364" s="10"/>
      <c r="AL364" s="5"/>
      <c r="BD364" s="8"/>
      <c r="BE364" s="8"/>
      <c r="BF364" s="8"/>
      <c r="BG364" s="8"/>
      <c r="BH364" s="8"/>
    </row>
    <row r="365" spans="1:60" s="2" customFormat="1" ht="27.75" customHeight="1">
      <c r="A365" s="356"/>
      <c r="Q365" s="353"/>
      <c r="R365" s="63"/>
      <c r="S365" s="63"/>
      <c r="AF365" s="10"/>
      <c r="AL365" s="5"/>
      <c r="BD365" s="8"/>
      <c r="BE365" s="8"/>
      <c r="BF365" s="8"/>
      <c r="BG365" s="8"/>
      <c r="BH365" s="8"/>
    </row>
    <row r="366" spans="1:60" s="2" customFormat="1" ht="27.75" customHeight="1">
      <c r="A366" s="356"/>
      <c r="Q366" s="353"/>
      <c r="R366" s="63"/>
      <c r="S366" s="63"/>
      <c r="AF366" s="10"/>
      <c r="AL366" s="5"/>
      <c r="BD366" s="8"/>
      <c r="BE366" s="8"/>
      <c r="BF366" s="8"/>
      <c r="BG366" s="8"/>
      <c r="BH366" s="8"/>
    </row>
    <row r="367" spans="1:60" s="2" customFormat="1" ht="27.75" customHeight="1">
      <c r="A367" s="356"/>
      <c r="Q367" s="353"/>
      <c r="R367" s="63"/>
      <c r="S367" s="63"/>
      <c r="AF367" s="10"/>
      <c r="AL367" s="5"/>
      <c r="BD367" s="8"/>
      <c r="BE367" s="8"/>
      <c r="BF367" s="8"/>
      <c r="BG367" s="8"/>
      <c r="BH367" s="8"/>
    </row>
    <row r="368" spans="1:60" s="2" customFormat="1" ht="27.75" customHeight="1">
      <c r="A368" s="356"/>
      <c r="Q368" s="353"/>
      <c r="R368" s="63"/>
      <c r="S368" s="63"/>
      <c r="AF368" s="10"/>
      <c r="AL368" s="5"/>
      <c r="BD368" s="8"/>
      <c r="BE368" s="8"/>
      <c r="BF368" s="8"/>
      <c r="BG368" s="8"/>
      <c r="BH368" s="8"/>
    </row>
    <row r="369" spans="1:60" s="2" customFormat="1" ht="27.75" customHeight="1">
      <c r="A369" s="356"/>
      <c r="Q369" s="353"/>
      <c r="R369" s="63"/>
      <c r="S369" s="63"/>
      <c r="AF369" s="10"/>
      <c r="AL369" s="5"/>
      <c r="BD369" s="8"/>
      <c r="BE369" s="8"/>
      <c r="BF369" s="8"/>
      <c r="BG369" s="8"/>
      <c r="BH369" s="8"/>
    </row>
    <row r="370" spans="1:60" s="2" customFormat="1" ht="27.75" customHeight="1">
      <c r="A370" s="356"/>
      <c r="Q370" s="353"/>
      <c r="R370" s="63"/>
      <c r="S370" s="63"/>
      <c r="AF370" s="10"/>
      <c r="AL370" s="5"/>
      <c r="BD370" s="8"/>
      <c r="BE370" s="8"/>
      <c r="BF370" s="8"/>
      <c r="BG370" s="8"/>
      <c r="BH370" s="8"/>
    </row>
    <row r="371" spans="1:60" s="2" customFormat="1" ht="27.75" customHeight="1">
      <c r="A371" s="356"/>
      <c r="Q371" s="353"/>
      <c r="R371" s="63"/>
      <c r="S371" s="63"/>
      <c r="AF371" s="10"/>
      <c r="AL371" s="5"/>
      <c r="BD371" s="8"/>
      <c r="BE371" s="8"/>
      <c r="BF371" s="8"/>
      <c r="BG371" s="8"/>
      <c r="BH371" s="8"/>
    </row>
    <row r="372" spans="1:60" s="2" customFormat="1" ht="27.75" customHeight="1">
      <c r="A372" s="356"/>
      <c r="Q372" s="353"/>
      <c r="R372" s="63"/>
      <c r="S372" s="63"/>
      <c r="AF372" s="10"/>
      <c r="AL372" s="5"/>
      <c r="BD372" s="8"/>
      <c r="BE372" s="8"/>
      <c r="BF372" s="8"/>
      <c r="BG372" s="8"/>
      <c r="BH372" s="8"/>
    </row>
    <row r="373" spans="1:60" s="2" customFormat="1" ht="27.75" customHeight="1">
      <c r="A373" s="356"/>
      <c r="Q373" s="353"/>
      <c r="R373" s="63"/>
      <c r="S373" s="63"/>
      <c r="AF373" s="10"/>
      <c r="AL373" s="5"/>
      <c r="BD373" s="8"/>
      <c r="BE373" s="8"/>
      <c r="BF373" s="8"/>
      <c r="BG373" s="8"/>
      <c r="BH373" s="8"/>
    </row>
    <row r="374" spans="1:60" s="2" customFormat="1" ht="27.75" customHeight="1">
      <c r="A374" s="356"/>
      <c r="Q374" s="353"/>
      <c r="R374" s="63"/>
      <c r="S374" s="63"/>
      <c r="AF374" s="10"/>
      <c r="AL374" s="5"/>
      <c r="BD374" s="8"/>
      <c r="BE374" s="8"/>
      <c r="BF374" s="8"/>
      <c r="BG374" s="8"/>
      <c r="BH374" s="8"/>
    </row>
    <row r="375" spans="1:60" s="2" customFormat="1" ht="27.75" customHeight="1">
      <c r="A375" s="356"/>
      <c r="Q375" s="353"/>
      <c r="R375" s="63"/>
      <c r="S375" s="63"/>
      <c r="AF375" s="10"/>
      <c r="AL375" s="5"/>
      <c r="BD375" s="8"/>
      <c r="BE375" s="8"/>
      <c r="BF375" s="8"/>
      <c r="BG375" s="8"/>
      <c r="BH375" s="8"/>
    </row>
    <row r="376" spans="1:60" s="2" customFormat="1" ht="27.75" customHeight="1">
      <c r="A376" s="356"/>
      <c r="Q376" s="353"/>
      <c r="R376" s="63"/>
      <c r="S376" s="63"/>
      <c r="AF376" s="10"/>
      <c r="AL376" s="5"/>
      <c r="BD376" s="8"/>
      <c r="BE376" s="8"/>
      <c r="BF376" s="8"/>
      <c r="BG376" s="8"/>
      <c r="BH376" s="8"/>
    </row>
    <row r="377" spans="1:60" s="2" customFormat="1" ht="27.75" customHeight="1">
      <c r="A377" s="356"/>
      <c r="Q377" s="353"/>
      <c r="R377" s="63"/>
      <c r="S377" s="63"/>
      <c r="AF377" s="10"/>
      <c r="AL377" s="5"/>
      <c r="BD377" s="8"/>
      <c r="BE377" s="8"/>
      <c r="BF377" s="8"/>
      <c r="BG377" s="8"/>
      <c r="BH377" s="8"/>
    </row>
    <row r="378" spans="1:60" s="2" customFormat="1" ht="27.75" customHeight="1">
      <c r="A378" s="356"/>
      <c r="Q378" s="353"/>
      <c r="R378" s="63"/>
      <c r="S378" s="63"/>
      <c r="AF378" s="10"/>
      <c r="AL378" s="5"/>
      <c r="BD378" s="8"/>
      <c r="BE378" s="8"/>
      <c r="BF378" s="8"/>
      <c r="BG378" s="8"/>
      <c r="BH378" s="8"/>
    </row>
    <row r="379" spans="1:60" s="2" customFormat="1" ht="27.75" customHeight="1">
      <c r="A379" s="356"/>
      <c r="Q379" s="353"/>
      <c r="R379" s="63"/>
      <c r="S379" s="63"/>
      <c r="AF379" s="10"/>
      <c r="AL379" s="5"/>
      <c r="BD379" s="8"/>
      <c r="BE379" s="8"/>
      <c r="BF379" s="8"/>
      <c r="BG379" s="8"/>
      <c r="BH379" s="8"/>
    </row>
    <row r="380" spans="1:60" s="2" customFormat="1" ht="27.75" customHeight="1">
      <c r="A380" s="356"/>
      <c r="Q380" s="353"/>
      <c r="R380" s="63"/>
      <c r="S380" s="63"/>
      <c r="AF380" s="10"/>
      <c r="AL380" s="5"/>
      <c r="BD380" s="8"/>
      <c r="BE380" s="8"/>
      <c r="BF380" s="8"/>
      <c r="BG380" s="8"/>
      <c r="BH380" s="8"/>
    </row>
    <row r="381" spans="1:60" s="2" customFormat="1" ht="27.75" customHeight="1">
      <c r="A381" s="356"/>
      <c r="Q381" s="353"/>
      <c r="R381" s="63"/>
      <c r="S381" s="63"/>
      <c r="AF381" s="10"/>
      <c r="AL381" s="5"/>
      <c r="BD381" s="8"/>
      <c r="BE381" s="8"/>
      <c r="BF381" s="8"/>
      <c r="BG381" s="8"/>
      <c r="BH381" s="8"/>
    </row>
    <row r="382" spans="1:60" s="2" customFormat="1" ht="27.75" customHeight="1">
      <c r="A382" s="356"/>
      <c r="Q382" s="353"/>
      <c r="R382" s="63"/>
      <c r="S382" s="63"/>
      <c r="AF382" s="10"/>
      <c r="AL382" s="5"/>
      <c r="BD382" s="8"/>
      <c r="BE382" s="8"/>
      <c r="BF382" s="8"/>
      <c r="BG382" s="8"/>
      <c r="BH382" s="8"/>
    </row>
    <row r="383" spans="1:60" s="2" customFormat="1" ht="27.75" customHeight="1">
      <c r="A383" s="356"/>
      <c r="Q383" s="353"/>
      <c r="R383" s="63"/>
      <c r="S383" s="63"/>
      <c r="AF383" s="10"/>
      <c r="AL383" s="5"/>
      <c r="BD383" s="8"/>
      <c r="BE383" s="8"/>
      <c r="BF383" s="8"/>
      <c r="BG383" s="8"/>
      <c r="BH383" s="8"/>
    </row>
    <row r="384" spans="1:60" s="2" customFormat="1" ht="27.75" customHeight="1">
      <c r="A384" s="356"/>
      <c r="Q384" s="353"/>
      <c r="R384" s="63"/>
      <c r="S384" s="63"/>
      <c r="AF384" s="10"/>
      <c r="AL384" s="5"/>
      <c r="BD384" s="8"/>
      <c r="BE384" s="8"/>
      <c r="BF384" s="8"/>
      <c r="BG384" s="8"/>
      <c r="BH384" s="8"/>
    </row>
    <row r="385" spans="1:60" s="2" customFormat="1" ht="27.75" customHeight="1">
      <c r="A385" s="356"/>
      <c r="Q385" s="353"/>
      <c r="R385" s="63"/>
      <c r="S385" s="63"/>
      <c r="AF385" s="10"/>
      <c r="AL385" s="5"/>
      <c r="BD385" s="8"/>
      <c r="BE385" s="8"/>
      <c r="BF385" s="8"/>
      <c r="BG385" s="8"/>
      <c r="BH385" s="8"/>
    </row>
    <row r="386" spans="1:60" s="2" customFormat="1" ht="27.75" customHeight="1">
      <c r="A386" s="356"/>
      <c r="Q386" s="353"/>
      <c r="R386" s="63"/>
      <c r="S386" s="63"/>
      <c r="AF386" s="10"/>
      <c r="AL386" s="5"/>
      <c r="BD386" s="8"/>
      <c r="BE386" s="8"/>
      <c r="BF386" s="8"/>
      <c r="BG386" s="8"/>
      <c r="BH386" s="8"/>
    </row>
    <row r="387" spans="1:60" s="2" customFormat="1" ht="27.75" customHeight="1">
      <c r="A387" s="356"/>
      <c r="Q387" s="353"/>
      <c r="R387" s="63"/>
      <c r="S387" s="63"/>
      <c r="AF387" s="10"/>
      <c r="AL387" s="5"/>
      <c r="BD387" s="8"/>
      <c r="BE387" s="8"/>
      <c r="BF387" s="8"/>
      <c r="BG387" s="8"/>
      <c r="BH387" s="8"/>
    </row>
    <row r="388" spans="1:60" s="2" customFormat="1" ht="27.75" customHeight="1">
      <c r="A388" s="356"/>
      <c r="Q388" s="353"/>
      <c r="R388" s="63"/>
      <c r="S388" s="63"/>
      <c r="AF388" s="10"/>
      <c r="AL388" s="5"/>
      <c r="BD388" s="8"/>
      <c r="BE388" s="8"/>
      <c r="BF388" s="8"/>
      <c r="BG388" s="8"/>
      <c r="BH388" s="8"/>
    </row>
    <row r="389" spans="1:60" s="2" customFormat="1" ht="27.75" customHeight="1">
      <c r="A389" s="356"/>
      <c r="Q389" s="353"/>
      <c r="R389" s="63"/>
      <c r="S389" s="63"/>
      <c r="AF389" s="10"/>
      <c r="AL389" s="5"/>
      <c r="BD389" s="8"/>
      <c r="BE389" s="8"/>
      <c r="BF389" s="8"/>
      <c r="BG389" s="8"/>
      <c r="BH389" s="8"/>
    </row>
    <row r="390" spans="1:60" s="2" customFormat="1" ht="27.75" customHeight="1">
      <c r="A390" s="356"/>
      <c r="Q390" s="353"/>
      <c r="R390" s="63"/>
      <c r="S390" s="63"/>
      <c r="AF390" s="10"/>
      <c r="AL390" s="5"/>
      <c r="BD390" s="8"/>
      <c r="BE390" s="8"/>
      <c r="BF390" s="8"/>
      <c r="BG390" s="8"/>
      <c r="BH390" s="8"/>
    </row>
    <row r="391" spans="1:60" s="2" customFormat="1" ht="27.75" customHeight="1">
      <c r="A391" s="356"/>
      <c r="Q391" s="353"/>
      <c r="R391" s="63"/>
      <c r="S391" s="63"/>
      <c r="AF391" s="10"/>
      <c r="AL391" s="5"/>
      <c r="BD391" s="8"/>
      <c r="BE391" s="8"/>
      <c r="BF391" s="8"/>
      <c r="BG391" s="8"/>
      <c r="BH391" s="8"/>
    </row>
    <row r="392" spans="1:60" s="2" customFormat="1" ht="27.75" customHeight="1">
      <c r="A392" s="356"/>
      <c r="Q392" s="353"/>
      <c r="R392" s="63"/>
      <c r="S392" s="63"/>
      <c r="AF392" s="10"/>
      <c r="AL392" s="5"/>
      <c r="BD392" s="8"/>
      <c r="BE392" s="8"/>
      <c r="BF392" s="8"/>
      <c r="BG392" s="8"/>
      <c r="BH392" s="8"/>
    </row>
    <row r="393" spans="1:60" s="2" customFormat="1" ht="27.75" customHeight="1">
      <c r="A393" s="356"/>
      <c r="Q393" s="353"/>
      <c r="R393" s="63"/>
      <c r="S393" s="63"/>
      <c r="AF393" s="10"/>
      <c r="AL393" s="5"/>
      <c r="BD393" s="8"/>
      <c r="BE393" s="8"/>
      <c r="BF393" s="8"/>
      <c r="BG393" s="8"/>
      <c r="BH393" s="8"/>
    </row>
    <row r="394" spans="1:60" s="2" customFormat="1" ht="27.75" customHeight="1">
      <c r="A394" s="356"/>
      <c r="Q394" s="353"/>
      <c r="R394" s="63"/>
      <c r="S394" s="63"/>
      <c r="AF394" s="10"/>
      <c r="AL394" s="5"/>
      <c r="BD394" s="8"/>
      <c r="BE394" s="8"/>
      <c r="BF394" s="8"/>
      <c r="BG394" s="8"/>
      <c r="BH394" s="8"/>
    </row>
    <row r="395" spans="1:60" s="2" customFormat="1" ht="27.75" customHeight="1">
      <c r="A395" s="356"/>
      <c r="Q395" s="353"/>
      <c r="R395" s="63"/>
      <c r="S395" s="63"/>
      <c r="AF395" s="10"/>
      <c r="AL395" s="5"/>
      <c r="BD395" s="8"/>
      <c r="BE395" s="8"/>
      <c r="BF395" s="8"/>
      <c r="BG395" s="8"/>
      <c r="BH395" s="8"/>
    </row>
    <row r="396" spans="1:60" s="2" customFormat="1" ht="27.75" customHeight="1">
      <c r="A396" s="356"/>
      <c r="Q396" s="353"/>
      <c r="R396" s="63"/>
      <c r="S396" s="63"/>
      <c r="AF396" s="10"/>
      <c r="AL396" s="5"/>
      <c r="BD396" s="8"/>
      <c r="BE396" s="8"/>
      <c r="BF396" s="8"/>
      <c r="BG396" s="8"/>
      <c r="BH396" s="8"/>
    </row>
    <row r="397" spans="1:60" s="2" customFormat="1" ht="27.75" customHeight="1">
      <c r="A397" s="356"/>
      <c r="Q397" s="353"/>
      <c r="R397" s="63"/>
      <c r="S397" s="63"/>
      <c r="AF397" s="10"/>
      <c r="AL397" s="5"/>
      <c r="BD397" s="8"/>
      <c r="BE397" s="8"/>
      <c r="BF397" s="8"/>
      <c r="BG397" s="8"/>
      <c r="BH397" s="8"/>
    </row>
    <row r="398" spans="1:60" s="2" customFormat="1" ht="27.75" customHeight="1">
      <c r="A398" s="356"/>
      <c r="Q398" s="353"/>
      <c r="R398" s="63"/>
      <c r="S398" s="63"/>
      <c r="AF398" s="10"/>
      <c r="AL398" s="5"/>
      <c r="BD398" s="8"/>
      <c r="BE398" s="8"/>
      <c r="BF398" s="8"/>
      <c r="BG398" s="8"/>
      <c r="BH398" s="8"/>
    </row>
    <row r="399" spans="1:60" s="2" customFormat="1" ht="27.75" customHeight="1">
      <c r="A399" s="356"/>
      <c r="Q399" s="353"/>
      <c r="R399" s="63"/>
      <c r="S399" s="63"/>
      <c r="AF399" s="10"/>
      <c r="AL399" s="5"/>
      <c r="BD399" s="8"/>
      <c r="BE399" s="8"/>
      <c r="BF399" s="8"/>
      <c r="BG399" s="8"/>
      <c r="BH399" s="8"/>
    </row>
    <row r="400" spans="1:60" s="2" customFormat="1" ht="27.75" customHeight="1">
      <c r="A400" s="356"/>
      <c r="Q400" s="353"/>
      <c r="R400" s="63"/>
      <c r="S400" s="63"/>
      <c r="AF400" s="10"/>
      <c r="AL400" s="5"/>
      <c r="BD400" s="8"/>
      <c r="BE400" s="8"/>
      <c r="BF400" s="8"/>
      <c r="BG400" s="8"/>
      <c r="BH400" s="8"/>
    </row>
    <row r="401" spans="1:60" s="2" customFormat="1" ht="27.75" customHeight="1">
      <c r="A401" s="356"/>
      <c r="Q401" s="353"/>
      <c r="R401" s="63"/>
      <c r="S401" s="63"/>
      <c r="AF401" s="10"/>
      <c r="AL401" s="5"/>
      <c r="BD401" s="8"/>
      <c r="BE401" s="8"/>
      <c r="BF401" s="8"/>
      <c r="BG401" s="8"/>
      <c r="BH401" s="8"/>
    </row>
    <row r="402" spans="1:60" s="2" customFormat="1" ht="27.75" customHeight="1">
      <c r="A402" s="356"/>
      <c r="Q402" s="353"/>
      <c r="R402" s="63"/>
      <c r="S402" s="63"/>
      <c r="AF402" s="10"/>
      <c r="AL402" s="5"/>
      <c r="BD402" s="8"/>
      <c r="BE402" s="8"/>
      <c r="BF402" s="8"/>
      <c r="BG402" s="8"/>
      <c r="BH402" s="8"/>
    </row>
    <row r="403" spans="1:60" s="2" customFormat="1" ht="27.75" customHeight="1">
      <c r="A403" s="356"/>
      <c r="Q403" s="353"/>
      <c r="R403" s="63"/>
      <c r="S403" s="63"/>
      <c r="AF403" s="10"/>
      <c r="AL403" s="5"/>
      <c r="BD403" s="8"/>
      <c r="BE403" s="8"/>
      <c r="BF403" s="8"/>
      <c r="BG403" s="8"/>
      <c r="BH403" s="8"/>
    </row>
    <row r="404" spans="1:60" s="2" customFormat="1" ht="27.75" customHeight="1">
      <c r="A404" s="356"/>
      <c r="Q404" s="353"/>
      <c r="R404" s="63"/>
      <c r="S404" s="63"/>
      <c r="AF404" s="10"/>
      <c r="AL404" s="5"/>
      <c r="BD404" s="8"/>
      <c r="BE404" s="8"/>
      <c r="BF404" s="8"/>
      <c r="BG404" s="8"/>
      <c r="BH404" s="8"/>
    </row>
    <row r="405" spans="1:60" s="2" customFormat="1" ht="27.75" customHeight="1">
      <c r="A405" s="356"/>
      <c r="Q405" s="353"/>
      <c r="R405" s="63"/>
      <c r="S405" s="63"/>
      <c r="AF405" s="10"/>
      <c r="AL405" s="5"/>
      <c r="BD405" s="8"/>
      <c r="BE405" s="8"/>
      <c r="BF405" s="8"/>
      <c r="BG405" s="8"/>
      <c r="BH405" s="8"/>
    </row>
    <row r="406" spans="1:60" s="2" customFormat="1" ht="27.75" customHeight="1">
      <c r="A406" s="356"/>
      <c r="Q406" s="353"/>
      <c r="R406" s="63"/>
      <c r="S406" s="63"/>
      <c r="AF406" s="10"/>
      <c r="AL406" s="5"/>
      <c r="BD406" s="8"/>
      <c r="BE406" s="8"/>
      <c r="BF406" s="8"/>
      <c r="BG406" s="8"/>
      <c r="BH406" s="8"/>
    </row>
    <row r="407" spans="1:60" s="2" customFormat="1" ht="27.75" customHeight="1">
      <c r="A407" s="356"/>
      <c r="Q407" s="353"/>
      <c r="R407" s="63"/>
      <c r="S407" s="63"/>
      <c r="AF407" s="10"/>
      <c r="AL407" s="5"/>
      <c r="BD407" s="8"/>
      <c r="BE407" s="8"/>
      <c r="BF407" s="8"/>
      <c r="BG407" s="8"/>
      <c r="BH407" s="8"/>
    </row>
    <row r="408" spans="1:60" s="2" customFormat="1" ht="27.75" customHeight="1">
      <c r="A408" s="356"/>
      <c r="Q408" s="353"/>
      <c r="R408" s="63"/>
      <c r="S408" s="63"/>
      <c r="AF408" s="10"/>
      <c r="AL408" s="5"/>
      <c r="BD408" s="8"/>
      <c r="BE408" s="8"/>
      <c r="BF408" s="8"/>
      <c r="BG408" s="8"/>
      <c r="BH408" s="8"/>
    </row>
    <row r="409" spans="1:60" s="2" customFormat="1" ht="27.75" customHeight="1">
      <c r="A409" s="356"/>
      <c r="Q409" s="353"/>
      <c r="R409" s="63"/>
      <c r="S409" s="63"/>
      <c r="AF409" s="10"/>
      <c r="AL409" s="5"/>
      <c r="BD409" s="8"/>
      <c r="BE409" s="8"/>
      <c r="BF409" s="8"/>
      <c r="BG409" s="8"/>
      <c r="BH409" s="8"/>
    </row>
    <row r="410" spans="1:60" s="2" customFormat="1" ht="27.75" customHeight="1">
      <c r="A410" s="356"/>
      <c r="Q410" s="353"/>
      <c r="R410" s="63"/>
      <c r="S410" s="63"/>
      <c r="AF410" s="10"/>
      <c r="AL410" s="5"/>
      <c r="BD410" s="8"/>
      <c r="BE410" s="8"/>
      <c r="BF410" s="8"/>
      <c r="BG410" s="8"/>
      <c r="BH410" s="8"/>
    </row>
    <row r="411" spans="1:60" s="2" customFormat="1" ht="27.75" customHeight="1">
      <c r="A411" s="356"/>
      <c r="Q411" s="353"/>
      <c r="R411" s="63"/>
      <c r="S411" s="63"/>
      <c r="AF411" s="10"/>
      <c r="AL411" s="5"/>
      <c r="BD411" s="8"/>
      <c r="BE411" s="8"/>
      <c r="BF411" s="8"/>
      <c r="BG411" s="8"/>
      <c r="BH411" s="8"/>
    </row>
    <row r="412" spans="1:60" s="2" customFormat="1" ht="27.75" customHeight="1">
      <c r="A412" s="356"/>
      <c r="Q412" s="353"/>
      <c r="R412" s="63"/>
      <c r="S412" s="63"/>
      <c r="AF412" s="10"/>
      <c r="AL412" s="5"/>
      <c r="BD412" s="8"/>
      <c r="BE412" s="8"/>
      <c r="BF412" s="8"/>
      <c r="BG412" s="8"/>
      <c r="BH412" s="8"/>
    </row>
    <row r="413" spans="1:60" s="2" customFormat="1" ht="27.75" customHeight="1">
      <c r="A413" s="356"/>
      <c r="Q413" s="353"/>
      <c r="R413" s="63"/>
      <c r="S413" s="63"/>
      <c r="AF413" s="10"/>
      <c r="AL413" s="5"/>
      <c r="BD413" s="8"/>
      <c r="BE413" s="8"/>
      <c r="BF413" s="8"/>
      <c r="BG413" s="8"/>
      <c r="BH413" s="8"/>
    </row>
    <row r="414" spans="1:60" s="2" customFormat="1" ht="27.75" customHeight="1">
      <c r="A414" s="356"/>
      <c r="Q414" s="353"/>
      <c r="R414" s="63"/>
      <c r="S414" s="63"/>
      <c r="AF414" s="10"/>
      <c r="AL414" s="5"/>
      <c r="BD414" s="8"/>
      <c r="BE414" s="8"/>
      <c r="BF414" s="8"/>
      <c r="BG414" s="8"/>
      <c r="BH414" s="8"/>
    </row>
    <row r="415" spans="1:60" s="2" customFormat="1" ht="27.75" customHeight="1">
      <c r="A415" s="356"/>
      <c r="Q415" s="353"/>
      <c r="R415" s="63"/>
      <c r="S415" s="63"/>
      <c r="AF415" s="10"/>
      <c r="AL415" s="5"/>
      <c r="BD415" s="8"/>
      <c r="BE415" s="8"/>
      <c r="BF415" s="8"/>
      <c r="BG415" s="8"/>
      <c r="BH415" s="8"/>
    </row>
    <row r="416" spans="1:60" s="2" customFormat="1" ht="27.75" customHeight="1">
      <c r="A416" s="356"/>
      <c r="Q416" s="353"/>
      <c r="R416" s="63"/>
      <c r="S416" s="63"/>
      <c r="AF416" s="10"/>
      <c r="AL416" s="5"/>
      <c r="BD416" s="8"/>
      <c r="BE416" s="8"/>
      <c r="BF416" s="8"/>
      <c r="BG416" s="8"/>
      <c r="BH416" s="8"/>
    </row>
    <row r="417" spans="1:60" s="2" customFormat="1" ht="27.75" customHeight="1">
      <c r="A417" s="356"/>
      <c r="Q417" s="353"/>
      <c r="R417" s="63"/>
      <c r="S417" s="63"/>
      <c r="AF417" s="10"/>
      <c r="AL417" s="5"/>
      <c r="BD417" s="8"/>
      <c r="BE417" s="8"/>
      <c r="BF417" s="8"/>
      <c r="BG417" s="8"/>
      <c r="BH417" s="8"/>
    </row>
    <row r="418" spans="1:60" s="2" customFormat="1" ht="27.75" customHeight="1">
      <c r="A418" s="356"/>
      <c r="Q418" s="353"/>
      <c r="R418" s="63"/>
      <c r="S418" s="63"/>
      <c r="AF418" s="10"/>
      <c r="AL418" s="5"/>
      <c r="BD418" s="8"/>
      <c r="BE418" s="8"/>
      <c r="BF418" s="8"/>
      <c r="BG418" s="8"/>
      <c r="BH418" s="8"/>
    </row>
    <row r="419" spans="1:60" s="2" customFormat="1" ht="27.75" customHeight="1">
      <c r="A419" s="356"/>
      <c r="Q419" s="353"/>
      <c r="R419" s="63"/>
      <c r="S419" s="63"/>
      <c r="AF419" s="10"/>
      <c r="AL419" s="5"/>
      <c r="BD419" s="8"/>
      <c r="BE419" s="8"/>
      <c r="BF419" s="8"/>
      <c r="BG419" s="8"/>
      <c r="BH419" s="8"/>
    </row>
    <row r="420" spans="1:60" s="2" customFormat="1" ht="27.75" customHeight="1">
      <c r="A420" s="356"/>
      <c r="Q420" s="353"/>
      <c r="R420" s="63"/>
      <c r="S420" s="63"/>
      <c r="AF420" s="10"/>
      <c r="AL420" s="5"/>
      <c r="BD420" s="8"/>
      <c r="BE420" s="8"/>
      <c r="BF420" s="8"/>
      <c r="BG420" s="8"/>
      <c r="BH420" s="8"/>
    </row>
    <row r="421" spans="1:60" s="2" customFormat="1" ht="27.75" customHeight="1">
      <c r="A421" s="356"/>
      <c r="Q421" s="353"/>
      <c r="R421" s="63"/>
      <c r="S421" s="63"/>
      <c r="AF421" s="10"/>
      <c r="AL421" s="5"/>
      <c r="BD421" s="8"/>
      <c r="BE421" s="8"/>
      <c r="BF421" s="8"/>
      <c r="BG421" s="8"/>
      <c r="BH421" s="8"/>
    </row>
    <row r="422" spans="1:60" s="2" customFormat="1" ht="27.75" customHeight="1">
      <c r="A422" s="356"/>
      <c r="Q422" s="353"/>
      <c r="R422" s="63"/>
      <c r="S422" s="63"/>
      <c r="AF422" s="10"/>
      <c r="AL422" s="5"/>
      <c r="BD422" s="8"/>
      <c r="BE422" s="8"/>
      <c r="BF422" s="8"/>
      <c r="BG422" s="8"/>
      <c r="BH422" s="8"/>
    </row>
    <row r="423" spans="1:60" s="2" customFormat="1" ht="27.75" customHeight="1">
      <c r="A423" s="356"/>
      <c r="Q423" s="353"/>
      <c r="R423" s="63"/>
      <c r="S423" s="63"/>
      <c r="AF423" s="10"/>
      <c r="AL423" s="5"/>
      <c r="BD423" s="8"/>
      <c r="BE423" s="8"/>
      <c r="BF423" s="8"/>
      <c r="BG423" s="8"/>
      <c r="BH423" s="8"/>
    </row>
    <row r="424" spans="7:64" ht="12.75">
      <c r="G424" s="2"/>
      <c r="I424" s="2"/>
      <c r="J424" s="2"/>
      <c r="L424" s="2"/>
      <c r="M424" s="2"/>
      <c r="N424" s="2"/>
      <c r="O424" s="2"/>
      <c r="R424" s="63"/>
      <c r="S424" s="63"/>
      <c r="T424" s="2"/>
      <c r="U424" s="2"/>
      <c r="V424" s="2"/>
      <c r="W424" s="2"/>
      <c r="X424" s="2"/>
      <c r="Y424" s="2"/>
      <c r="Z424" s="2"/>
      <c r="AA424" s="2"/>
      <c r="AB424" s="2"/>
      <c r="AC424" s="2"/>
      <c r="AD424" s="2"/>
      <c r="AE424" s="2"/>
      <c r="AF424" s="10"/>
      <c r="AG424" s="2"/>
      <c r="AH424" s="2"/>
      <c r="AI424" s="2"/>
      <c r="AJ424" s="2"/>
      <c r="AK424" s="2"/>
      <c r="AL424" s="5"/>
      <c r="AM424" s="2"/>
      <c r="AN424" s="2"/>
      <c r="AO424" s="2"/>
      <c r="AP424" s="2"/>
      <c r="AQ424" s="2"/>
      <c r="AR424" s="2"/>
      <c r="AS424" s="2"/>
      <c r="AT424" s="2"/>
      <c r="AU424" s="2"/>
      <c r="AV424" s="2"/>
      <c r="AW424" s="2"/>
      <c r="AX424" s="2"/>
      <c r="AY424" s="2"/>
      <c r="AZ424" s="2"/>
      <c r="BA424" s="2"/>
      <c r="BB424" s="2"/>
      <c r="BC424" s="2"/>
      <c r="BD424" s="8"/>
      <c r="BE424" s="8"/>
      <c r="BF424" s="8"/>
      <c r="BG424" s="8"/>
      <c r="BH424" s="8"/>
      <c r="BI424" s="2"/>
      <c r="BJ424" s="2"/>
      <c r="BK424" s="2"/>
      <c r="BL424" s="2"/>
    </row>
    <row r="425" spans="7:64" ht="12.75">
      <c r="G425" s="2"/>
      <c r="I425" s="2"/>
      <c r="J425" s="2"/>
      <c r="L425" s="2"/>
      <c r="M425" s="2"/>
      <c r="N425" s="2"/>
      <c r="O425" s="2"/>
      <c r="R425" s="63"/>
      <c r="S425" s="63"/>
      <c r="T425" s="2"/>
      <c r="U425" s="2"/>
      <c r="V425" s="2"/>
      <c r="W425" s="2"/>
      <c r="X425" s="2"/>
      <c r="Y425" s="2"/>
      <c r="Z425" s="2"/>
      <c r="AA425" s="2"/>
      <c r="AB425" s="2"/>
      <c r="AC425" s="2"/>
      <c r="AD425" s="2"/>
      <c r="AE425" s="2"/>
      <c r="AF425" s="10"/>
      <c r="AG425" s="2"/>
      <c r="AH425" s="2"/>
      <c r="AI425" s="2"/>
      <c r="AJ425" s="2"/>
      <c r="AK425" s="2"/>
      <c r="AL425" s="5"/>
      <c r="AM425" s="2"/>
      <c r="AN425" s="2"/>
      <c r="AO425" s="2"/>
      <c r="AP425" s="2"/>
      <c r="AQ425" s="2"/>
      <c r="AR425" s="2"/>
      <c r="AS425" s="2"/>
      <c r="AT425" s="2"/>
      <c r="AU425" s="2"/>
      <c r="AV425" s="2"/>
      <c r="AW425" s="2"/>
      <c r="AX425" s="2"/>
      <c r="AY425" s="2"/>
      <c r="AZ425" s="2"/>
      <c r="BA425" s="2"/>
      <c r="BB425" s="2"/>
      <c r="BC425" s="2"/>
      <c r="BD425" s="8"/>
      <c r="BE425" s="8"/>
      <c r="BF425" s="8"/>
      <c r="BG425" s="8"/>
      <c r="BH425" s="8"/>
      <c r="BI425" s="2"/>
      <c r="BJ425" s="2"/>
      <c r="BK425" s="2"/>
      <c r="BL425" s="2"/>
    </row>
    <row r="426" spans="7:64" ht="12.75">
      <c r="G426" s="2"/>
      <c r="I426" s="2"/>
      <c r="J426" s="2"/>
      <c r="L426" s="2"/>
      <c r="M426" s="2"/>
      <c r="N426" s="2"/>
      <c r="O426" s="2"/>
      <c r="R426" s="63"/>
      <c r="S426" s="63"/>
      <c r="T426" s="2"/>
      <c r="U426" s="2"/>
      <c r="V426" s="2"/>
      <c r="W426" s="2"/>
      <c r="X426" s="2"/>
      <c r="Y426" s="2"/>
      <c r="Z426" s="2"/>
      <c r="AA426" s="2"/>
      <c r="AB426" s="2"/>
      <c r="AC426" s="2"/>
      <c r="AD426" s="2"/>
      <c r="AE426" s="2"/>
      <c r="AF426" s="10"/>
      <c r="AG426" s="2"/>
      <c r="AH426" s="2"/>
      <c r="AI426" s="2"/>
      <c r="AJ426" s="2"/>
      <c r="AK426" s="2"/>
      <c r="AL426" s="5"/>
      <c r="AM426" s="2"/>
      <c r="AN426" s="2"/>
      <c r="AO426" s="2"/>
      <c r="AP426" s="2"/>
      <c r="AQ426" s="2"/>
      <c r="AR426" s="2"/>
      <c r="AS426" s="2"/>
      <c r="AT426" s="2"/>
      <c r="AU426" s="2"/>
      <c r="AV426" s="2"/>
      <c r="AW426" s="2"/>
      <c r="AX426" s="2"/>
      <c r="AY426" s="2"/>
      <c r="AZ426" s="2"/>
      <c r="BA426" s="2"/>
      <c r="BB426" s="2"/>
      <c r="BC426" s="2"/>
      <c r="BD426" s="8"/>
      <c r="BE426" s="8"/>
      <c r="BF426" s="8"/>
      <c r="BG426" s="8"/>
      <c r="BH426" s="8"/>
      <c r="BI426" s="2"/>
      <c r="BJ426" s="2"/>
      <c r="BK426" s="2"/>
      <c r="BL426" s="2"/>
    </row>
    <row r="427" spans="7:64" ht="12.75">
      <c r="G427" s="2"/>
      <c r="I427" s="2"/>
      <c r="J427" s="2"/>
      <c r="L427" s="2"/>
      <c r="M427" s="2"/>
      <c r="N427" s="2"/>
      <c r="O427" s="2"/>
      <c r="R427" s="63"/>
      <c r="S427" s="63"/>
      <c r="T427" s="2"/>
      <c r="U427" s="2"/>
      <c r="V427" s="2"/>
      <c r="W427" s="2"/>
      <c r="X427" s="2"/>
      <c r="Y427" s="2"/>
      <c r="Z427" s="2"/>
      <c r="AA427" s="2"/>
      <c r="AB427" s="2"/>
      <c r="AC427" s="2"/>
      <c r="AD427" s="2"/>
      <c r="AE427" s="2"/>
      <c r="AF427" s="10"/>
      <c r="AG427" s="2"/>
      <c r="AH427" s="2"/>
      <c r="AI427" s="2"/>
      <c r="AJ427" s="2"/>
      <c r="AK427" s="2"/>
      <c r="AL427" s="5"/>
      <c r="AM427" s="2"/>
      <c r="AN427" s="2"/>
      <c r="AO427" s="2"/>
      <c r="AP427" s="2"/>
      <c r="AQ427" s="2"/>
      <c r="AR427" s="2"/>
      <c r="AS427" s="2"/>
      <c r="AT427" s="2"/>
      <c r="AU427" s="2"/>
      <c r="AV427" s="2"/>
      <c r="AW427" s="2"/>
      <c r="AX427" s="2"/>
      <c r="AY427" s="2"/>
      <c r="AZ427" s="2"/>
      <c r="BA427" s="2"/>
      <c r="BB427" s="2"/>
      <c r="BC427" s="2"/>
      <c r="BD427" s="8"/>
      <c r="BE427" s="8"/>
      <c r="BF427" s="8"/>
      <c r="BG427" s="8"/>
      <c r="BH427" s="8"/>
      <c r="BI427" s="2"/>
      <c r="BJ427" s="2"/>
      <c r="BK427" s="2"/>
      <c r="BL427" s="2"/>
    </row>
    <row r="428" spans="7:64" ht="12.75">
      <c r="G428" s="2"/>
      <c r="I428" s="2"/>
      <c r="J428" s="2"/>
      <c r="L428" s="2"/>
      <c r="M428" s="2"/>
      <c r="N428" s="2"/>
      <c r="O428" s="2"/>
      <c r="R428" s="63"/>
      <c r="S428" s="63"/>
      <c r="T428" s="2"/>
      <c r="U428" s="2"/>
      <c r="V428" s="2"/>
      <c r="W428" s="2"/>
      <c r="X428" s="2"/>
      <c r="Y428" s="2"/>
      <c r="Z428" s="2"/>
      <c r="AA428" s="2"/>
      <c r="AB428" s="2"/>
      <c r="AC428" s="2"/>
      <c r="AD428" s="2"/>
      <c r="AE428" s="2"/>
      <c r="AF428" s="10"/>
      <c r="AG428" s="2"/>
      <c r="AH428" s="2"/>
      <c r="AI428" s="2"/>
      <c r="AJ428" s="2"/>
      <c r="AK428" s="2"/>
      <c r="AL428" s="5"/>
      <c r="AM428" s="2"/>
      <c r="AN428" s="2"/>
      <c r="AO428" s="2"/>
      <c r="AP428" s="2"/>
      <c r="AQ428" s="2"/>
      <c r="AR428" s="2"/>
      <c r="AS428" s="2"/>
      <c r="AT428" s="2"/>
      <c r="AU428" s="2"/>
      <c r="AV428" s="2"/>
      <c r="AW428" s="2"/>
      <c r="AX428" s="2"/>
      <c r="AY428" s="2"/>
      <c r="AZ428" s="2"/>
      <c r="BA428" s="2"/>
      <c r="BB428" s="2"/>
      <c r="BC428" s="2"/>
      <c r="BD428" s="8"/>
      <c r="BE428" s="8"/>
      <c r="BF428" s="8"/>
      <c r="BG428" s="8"/>
      <c r="BH428" s="8"/>
      <c r="BI428" s="2"/>
      <c r="BJ428" s="2"/>
      <c r="BK428" s="2"/>
      <c r="BL428" s="2"/>
    </row>
    <row r="429" spans="7:64" ht="12.75">
      <c r="G429" s="2"/>
      <c r="I429" s="2"/>
      <c r="J429" s="2"/>
      <c r="L429" s="2"/>
      <c r="M429" s="2"/>
      <c r="N429" s="2"/>
      <c r="O429" s="2"/>
      <c r="R429" s="63"/>
      <c r="S429" s="63"/>
      <c r="T429" s="2"/>
      <c r="U429" s="2"/>
      <c r="V429" s="2"/>
      <c r="W429" s="2"/>
      <c r="X429" s="2"/>
      <c r="Y429" s="2"/>
      <c r="Z429" s="2"/>
      <c r="AA429" s="2"/>
      <c r="AB429" s="2"/>
      <c r="AC429" s="2"/>
      <c r="AD429" s="2"/>
      <c r="AE429" s="2"/>
      <c r="AF429" s="10"/>
      <c r="AG429" s="2"/>
      <c r="AH429" s="2"/>
      <c r="AI429" s="2"/>
      <c r="AJ429" s="2"/>
      <c r="AK429" s="2"/>
      <c r="AL429" s="5"/>
      <c r="AM429" s="2"/>
      <c r="AN429" s="2"/>
      <c r="AO429" s="2"/>
      <c r="AP429" s="2"/>
      <c r="AQ429" s="2"/>
      <c r="AR429" s="2"/>
      <c r="AS429" s="2"/>
      <c r="AT429" s="2"/>
      <c r="AU429" s="2"/>
      <c r="AV429" s="2"/>
      <c r="AW429" s="2"/>
      <c r="AX429" s="2"/>
      <c r="AY429" s="2"/>
      <c r="AZ429" s="2"/>
      <c r="BA429" s="2"/>
      <c r="BB429" s="2"/>
      <c r="BC429" s="2"/>
      <c r="BD429" s="8"/>
      <c r="BE429" s="8"/>
      <c r="BF429" s="8"/>
      <c r="BG429" s="8"/>
      <c r="BH429" s="8"/>
      <c r="BI429" s="2"/>
      <c r="BJ429" s="2"/>
      <c r="BK429" s="2"/>
      <c r="BL429" s="2"/>
    </row>
    <row r="430" spans="7:64" ht="12.75">
      <c r="G430" s="2"/>
      <c r="I430" s="2"/>
      <c r="J430" s="2"/>
      <c r="L430" s="2"/>
      <c r="M430" s="2"/>
      <c r="N430" s="2"/>
      <c r="O430" s="2"/>
      <c r="R430" s="63"/>
      <c r="S430" s="63"/>
      <c r="T430" s="2"/>
      <c r="U430" s="2"/>
      <c r="V430" s="2"/>
      <c r="W430" s="2"/>
      <c r="X430" s="2"/>
      <c r="Y430" s="2"/>
      <c r="Z430" s="2"/>
      <c r="AA430" s="2"/>
      <c r="AB430" s="2"/>
      <c r="AC430" s="2"/>
      <c r="AD430" s="2"/>
      <c r="AE430" s="2"/>
      <c r="AF430" s="10"/>
      <c r="AG430" s="2"/>
      <c r="AH430" s="2"/>
      <c r="AI430" s="2"/>
      <c r="AJ430" s="2"/>
      <c r="AK430" s="2"/>
      <c r="AL430" s="5"/>
      <c r="AM430" s="2"/>
      <c r="AN430" s="2"/>
      <c r="AO430" s="2"/>
      <c r="AP430" s="2"/>
      <c r="AQ430" s="2"/>
      <c r="AR430" s="2"/>
      <c r="AS430" s="2"/>
      <c r="AT430" s="2"/>
      <c r="AU430" s="2"/>
      <c r="AV430" s="2"/>
      <c r="AW430" s="2"/>
      <c r="AX430" s="2"/>
      <c r="AY430" s="2"/>
      <c r="AZ430" s="2"/>
      <c r="BA430" s="2"/>
      <c r="BB430" s="2"/>
      <c r="BC430" s="2"/>
      <c r="BD430" s="8"/>
      <c r="BE430" s="8"/>
      <c r="BF430" s="8"/>
      <c r="BG430" s="8"/>
      <c r="BH430" s="8"/>
      <c r="BI430" s="2"/>
      <c r="BJ430" s="2"/>
      <c r="BK430" s="2"/>
      <c r="BL430" s="2"/>
    </row>
    <row r="431" spans="7:64" ht="12.75">
      <c r="G431" s="2"/>
      <c r="I431" s="2"/>
      <c r="J431" s="2"/>
      <c r="L431" s="2"/>
      <c r="M431" s="2"/>
      <c r="N431" s="2"/>
      <c r="O431" s="2"/>
      <c r="R431" s="63"/>
      <c r="S431" s="63"/>
      <c r="T431" s="2"/>
      <c r="U431" s="2"/>
      <c r="V431" s="2"/>
      <c r="W431" s="2"/>
      <c r="X431" s="2"/>
      <c r="Y431" s="2"/>
      <c r="Z431" s="2"/>
      <c r="AA431" s="2"/>
      <c r="AB431" s="2"/>
      <c r="AC431" s="2"/>
      <c r="AD431" s="2"/>
      <c r="AE431" s="2"/>
      <c r="AF431" s="10"/>
      <c r="AG431" s="2"/>
      <c r="AH431" s="2"/>
      <c r="AI431" s="2"/>
      <c r="AJ431" s="2"/>
      <c r="AK431" s="2"/>
      <c r="AL431" s="5"/>
      <c r="AM431" s="2"/>
      <c r="AN431" s="2"/>
      <c r="AO431" s="2"/>
      <c r="AP431" s="2"/>
      <c r="AQ431" s="2"/>
      <c r="AR431" s="2"/>
      <c r="AS431" s="2"/>
      <c r="AT431" s="2"/>
      <c r="AU431" s="2"/>
      <c r="AV431" s="2"/>
      <c r="AW431" s="2"/>
      <c r="AX431" s="2"/>
      <c r="AY431" s="2"/>
      <c r="AZ431" s="2"/>
      <c r="BA431" s="2"/>
      <c r="BB431" s="2"/>
      <c r="BC431" s="2"/>
      <c r="BD431" s="8"/>
      <c r="BE431" s="8"/>
      <c r="BF431" s="8"/>
      <c r="BG431" s="8"/>
      <c r="BH431" s="8"/>
      <c r="BI431" s="2"/>
      <c r="BJ431" s="2"/>
      <c r="BK431" s="2"/>
      <c r="BL431" s="2"/>
    </row>
    <row r="432" spans="7:64" ht="12.75">
      <c r="G432" s="2"/>
      <c r="I432" s="2"/>
      <c r="J432" s="2"/>
      <c r="L432" s="2"/>
      <c r="M432" s="2"/>
      <c r="N432" s="2"/>
      <c r="O432" s="2"/>
      <c r="R432" s="63"/>
      <c r="S432" s="63"/>
      <c r="T432" s="2"/>
      <c r="U432" s="2"/>
      <c r="V432" s="2"/>
      <c r="W432" s="2"/>
      <c r="X432" s="2"/>
      <c r="Y432" s="2"/>
      <c r="Z432" s="2"/>
      <c r="AA432" s="2"/>
      <c r="AB432" s="2"/>
      <c r="AC432" s="2"/>
      <c r="AD432" s="2"/>
      <c r="AE432" s="2"/>
      <c r="AF432" s="10"/>
      <c r="AG432" s="2"/>
      <c r="AH432" s="2"/>
      <c r="AI432" s="2"/>
      <c r="AJ432" s="2"/>
      <c r="AK432" s="2"/>
      <c r="AL432" s="5"/>
      <c r="AM432" s="2"/>
      <c r="AN432" s="2"/>
      <c r="AO432" s="2"/>
      <c r="AP432" s="2"/>
      <c r="AQ432" s="2"/>
      <c r="AR432" s="2"/>
      <c r="AS432" s="2"/>
      <c r="AT432" s="2"/>
      <c r="AU432" s="2"/>
      <c r="AV432" s="2"/>
      <c r="AW432" s="2"/>
      <c r="AX432" s="2"/>
      <c r="AY432" s="2"/>
      <c r="AZ432" s="2"/>
      <c r="BA432" s="2"/>
      <c r="BB432" s="2"/>
      <c r="BC432" s="2"/>
      <c r="BD432" s="8"/>
      <c r="BE432" s="8"/>
      <c r="BF432" s="8"/>
      <c r="BG432" s="8"/>
      <c r="BH432" s="8"/>
      <c r="BI432" s="2"/>
      <c r="BJ432" s="2"/>
      <c r="BK432" s="2"/>
      <c r="BL432" s="2"/>
    </row>
    <row r="433" spans="7:64" ht="12.75">
      <c r="G433" s="2"/>
      <c r="I433" s="2"/>
      <c r="J433" s="2"/>
      <c r="L433" s="2"/>
      <c r="M433" s="2"/>
      <c r="N433" s="2"/>
      <c r="O433" s="2"/>
      <c r="R433" s="63"/>
      <c r="S433" s="63"/>
      <c r="T433" s="2"/>
      <c r="U433" s="2"/>
      <c r="V433" s="2"/>
      <c r="W433" s="2"/>
      <c r="X433" s="2"/>
      <c r="Y433" s="2"/>
      <c r="Z433" s="2"/>
      <c r="AA433" s="2"/>
      <c r="AB433" s="2"/>
      <c r="AC433" s="2"/>
      <c r="AD433" s="2"/>
      <c r="AE433" s="2"/>
      <c r="AF433" s="10"/>
      <c r="AG433" s="2"/>
      <c r="AH433" s="2"/>
      <c r="AI433" s="2"/>
      <c r="AJ433" s="2"/>
      <c r="AK433" s="2"/>
      <c r="AL433" s="5"/>
      <c r="AM433" s="2"/>
      <c r="AN433" s="2"/>
      <c r="AO433" s="2"/>
      <c r="AP433" s="2"/>
      <c r="AQ433" s="2"/>
      <c r="AR433" s="2"/>
      <c r="AS433" s="2"/>
      <c r="AT433" s="2"/>
      <c r="AU433" s="2"/>
      <c r="AV433" s="2"/>
      <c r="AW433" s="2"/>
      <c r="AX433" s="2"/>
      <c r="AY433" s="2"/>
      <c r="AZ433" s="2"/>
      <c r="BA433" s="2"/>
      <c r="BB433" s="2"/>
      <c r="BC433" s="2"/>
      <c r="BD433" s="8"/>
      <c r="BE433" s="8"/>
      <c r="BF433" s="8"/>
      <c r="BG433" s="8"/>
      <c r="BH433" s="8"/>
      <c r="BI433" s="2"/>
      <c r="BJ433" s="2"/>
      <c r="BK433" s="2"/>
      <c r="BL433" s="2"/>
    </row>
    <row r="434" spans="7:64" ht="12.75">
      <c r="G434" s="2"/>
      <c r="I434" s="2"/>
      <c r="J434" s="2"/>
      <c r="L434" s="2"/>
      <c r="M434" s="2"/>
      <c r="N434" s="2"/>
      <c r="O434" s="2"/>
      <c r="R434" s="63"/>
      <c r="S434" s="63"/>
      <c r="T434" s="2"/>
      <c r="U434" s="2"/>
      <c r="V434" s="2"/>
      <c r="W434" s="2"/>
      <c r="X434" s="2"/>
      <c r="Y434" s="2"/>
      <c r="Z434" s="2"/>
      <c r="AA434" s="2"/>
      <c r="AB434" s="2"/>
      <c r="AC434" s="2"/>
      <c r="AD434" s="2"/>
      <c r="AE434" s="2"/>
      <c r="AF434" s="10"/>
      <c r="AG434" s="2"/>
      <c r="AH434" s="2"/>
      <c r="AI434" s="2"/>
      <c r="AJ434" s="2"/>
      <c r="AK434" s="2"/>
      <c r="AL434" s="5"/>
      <c r="AM434" s="2"/>
      <c r="AN434" s="2"/>
      <c r="AO434" s="2"/>
      <c r="AP434" s="2"/>
      <c r="AQ434" s="2"/>
      <c r="AR434" s="2"/>
      <c r="AS434" s="2"/>
      <c r="AT434" s="2"/>
      <c r="AU434" s="2"/>
      <c r="AV434" s="2"/>
      <c r="AW434" s="2"/>
      <c r="AX434" s="2"/>
      <c r="AY434" s="2"/>
      <c r="AZ434" s="2"/>
      <c r="BA434" s="2"/>
      <c r="BB434" s="2"/>
      <c r="BC434" s="2"/>
      <c r="BD434" s="8"/>
      <c r="BE434" s="8"/>
      <c r="BF434" s="8"/>
      <c r="BG434" s="8"/>
      <c r="BH434" s="8"/>
      <c r="BI434" s="2"/>
      <c r="BJ434" s="2"/>
      <c r="BK434" s="2"/>
      <c r="BL434" s="2"/>
    </row>
    <row r="435" spans="7:64" ht="12.75">
      <c r="G435" s="2"/>
      <c r="I435" s="2"/>
      <c r="J435" s="2"/>
      <c r="L435" s="2"/>
      <c r="M435" s="2"/>
      <c r="N435" s="2"/>
      <c r="O435" s="2"/>
      <c r="R435" s="63"/>
      <c r="S435" s="63"/>
      <c r="T435" s="2"/>
      <c r="U435" s="2"/>
      <c r="V435" s="2"/>
      <c r="W435" s="2"/>
      <c r="X435" s="2"/>
      <c r="Y435" s="2"/>
      <c r="Z435" s="2"/>
      <c r="AA435" s="2"/>
      <c r="AB435" s="2"/>
      <c r="AC435" s="2"/>
      <c r="AD435" s="2"/>
      <c r="AE435" s="2"/>
      <c r="AF435" s="10"/>
      <c r="AG435" s="2"/>
      <c r="AH435" s="2"/>
      <c r="AI435" s="2"/>
      <c r="AJ435" s="2"/>
      <c r="AK435" s="2"/>
      <c r="AL435" s="5"/>
      <c r="AM435" s="2"/>
      <c r="AN435" s="2"/>
      <c r="AO435" s="2"/>
      <c r="AP435" s="2"/>
      <c r="AQ435" s="2"/>
      <c r="AR435" s="2"/>
      <c r="AS435" s="2"/>
      <c r="AT435" s="2"/>
      <c r="AU435" s="2"/>
      <c r="AV435" s="2"/>
      <c r="AW435" s="2"/>
      <c r="AX435" s="2"/>
      <c r="AY435" s="2"/>
      <c r="AZ435" s="2"/>
      <c r="BA435" s="2"/>
      <c r="BB435" s="2"/>
      <c r="BC435" s="2"/>
      <c r="BD435" s="8"/>
      <c r="BE435" s="8"/>
      <c r="BF435" s="8"/>
      <c r="BG435" s="8"/>
      <c r="BH435" s="8"/>
      <c r="BI435" s="2"/>
      <c r="BJ435" s="2"/>
      <c r="BK435" s="2"/>
      <c r="BL435" s="2"/>
    </row>
    <row r="436" spans="7:64" ht="12.75">
      <c r="G436" s="2"/>
      <c r="I436" s="2"/>
      <c r="J436" s="2"/>
      <c r="L436" s="2"/>
      <c r="M436" s="2"/>
      <c r="N436" s="2"/>
      <c r="O436" s="2"/>
      <c r="R436" s="63"/>
      <c r="S436" s="63"/>
      <c r="T436" s="2"/>
      <c r="U436" s="2"/>
      <c r="V436" s="2"/>
      <c r="W436" s="2"/>
      <c r="X436" s="2"/>
      <c r="Y436" s="2"/>
      <c r="Z436" s="2"/>
      <c r="AA436" s="2"/>
      <c r="AB436" s="2"/>
      <c r="AC436" s="2"/>
      <c r="AD436" s="2"/>
      <c r="AE436" s="2"/>
      <c r="AF436" s="10"/>
      <c r="AG436" s="2"/>
      <c r="AH436" s="2"/>
      <c r="AI436" s="2"/>
      <c r="AJ436" s="2"/>
      <c r="AK436" s="2"/>
      <c r="AL436" s="5"/>
      <c r="AM436" s="2"/>
      <c r="AN436" s="2"/>
      <c r="AO436" s="2"/>
      <c r="AP436" s="2"/>
      <c r="AQ436" s="2"/>
      <c r="AR436" s="2"/>
      <c r="AS436" s="2"/>
      <c r="AT436" s="2"/>
      <c r="AU436" s="2"/>
      <c r="AV436" s="2"/>
      <c r="AW436" s="2"/>
      <c r="AX436" s="2"/>
      <c r="AY436" s="2"/>
      <c r="AZ436" s="2"/>
      <c r="BA436" s="2"/>
      <c r="BB436" s="2"/>
      <c r="BC436" s="2"/>
      <c r="BD436" s="8"/>
      <c r="BE436" s="8"/>
      <c r="BF436" s="8"/>
      <c r="BG436" s="8"/>
      <c r="BH436" s="8"/>
      <c r="BI436" s="2"/>
      <c r="BJ436" s="2"/>
      <c r="BK436" s="2"/>
      <c r="BL436" s="2"/>
    </row>
  </sheetData>
  <mergeCells count="62">
    <mergeCell ref="A3:E7"/>
    <mergeCell ref="G7:O7"/>
    <mergeCell ref="V6:Y6"/>
    <mergeCell ref="AL6:AV6"/>
    <mergeCell ref="AF6:AJ6"/>
    <mergeCell ref="AA6:AD6"/>
    <mergeCell ref="G3:O6"/>
    <mergeCell ref="Q10:T10"/>
    <mergeCell ref="AN8:AN9"/>
    <mergeCell ref="B9:C9"/>
    <mergeCell ref="R9:S9"/>
    <mergeCell ref="O8:O9"/>
    <mergeCell ref="V8:V9"/>
    <mergeCell ref="B10:E10"/>
    <mergeCell ref="K8:N8"/>
    <mergeCell ref="G8:G9"/>
    <mergeCell ref="H8:H9"/>
    <mergeCell ref="BJ8:BJ9"/>
    <mergeCell ref="BK8:BK9"/>
    <mergeCell ref="U8:U9"/>
    <mergeCell ref="BF8:BF9"/>
    <mergeCell ref="BG8:BG9"/>
    <mergeCell ref="BH8:BH9"/>
    <mergeCell ref="BI8:BI9"/>
    <mergeCell ref="BB8:BB9"/>
    <mergeCell ref="Z8:Z9"/>
    <mergeCell ref="AA8:AA9"/>
    <mergeCell ref="I8:I9"/>
    <mergeCell ref="J8:J9"/>
    <mergeCell ref="AX6:BC6"/>
    <mergeCell ref="BI6:BK6"/>
    <mergeCell ref="BD8:BD9"/>
    <mergeCell ref="BE8:BE9"/>
    <mergeCell ref="BC8:BC9"/>
    <mergeCell ref="W8:W9"/>
    <mergeCell ref="X8:X9"/>
    <mergeCell ref="Y8:Y9"/>
    <mergeCell ref="AB8:AB9"/>
    <mergeCell ref="AC8:AC9"/>
    <mergeCell ref="AD8:AD9"/>
    <mergeCell ref="AE8:AE9"/>
    <mergeCell ref="AF8:AF9"/>
    <mergeCell ref="AG8:AG9"/>
    <mergeCell ref="AH8:AH9"/>
    <mergeCell ref="AI8:AI9"/>
    <mergeCell ref="AJ8:AJ9"/>
    <mergeCell ref="AK8:AK9"/>
    <mergeCell ref="AL8:AL9"/>
    <mergeCell ref="AM8:AM9"/>
    <mergeCell ref="AO8:AO9"/>
    <mergeCell ref="AP8:AP9"/>
    <mergeCell ref="AQ8:AQ9"/>
    <mergeCell ref="AR8:AR9"/>
    <mergeCell ref="AS8:AS9"/>
    <mergeCell ref="AT8:AT9"/>
    <mergeCell ref="AY8:AY9"/>
    <mergeCell ref="AZ8:AZ9"/>
    <mergeCell ref="BA8:BA9"/>
    <mergeCell ref="AU8:AU9"/>
    <mergeCell ref="AV8:AV9"/>
    <mergeCell ref="AW8:AW9"/>
    <mergeCell ref="AX8:AX9"/>
  </mergeCells>
  <printOptions/>
  <pageMargins left="0.5" right="0.25" top="0.5" bottom="0.5" header="0.25" footer="0.5"/>
  <pageSetup fitToHeight="1" fitToWidth="1" horizontalDpi="600" verticalDpi="600" orientation="landscape" scale="10" r:id="rId2"/>
  <headerFooter alignWithMargins="0">
    <oddHeader>&amp;C&amp;F</oddHeader>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ITS</cp:lastModifiedBy>
  <cp:lastPrinted>2006-03-27T14:36:16Z</cp:lastPrinted>
  <dcterms:created xsi:type="dcterms:W3CDTF">2005-05-04T19:19:04Z</dcterms:created>
  <dcterms:modified xsi:type="dcterms:W3CDTF">2006-05-18T14:40:58Z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