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runo\Projects\ACRP 02 65 alt fuel tracking\Project work\Task 7\Final documents\"/>
    </mc:Choice>
  </mc:AlternateContent>
  <bookViews>
    <workbookView xWindow="0" yWindow="0" windowWidth="23040" windowHeight="8820" tabRatio="746"/>
  </bookViews>
  <sheets>
    <sheet name="Instructions and Description" sheetId="4" r:id="rId1"/>
    <sheet name="Calculator Tool" sheetId="7" r:id="rId2"/>
    <sheet name="Example Entries" sheetId="1" r:id="rId3"/>
    <sheet name="Jet Fuel Constants" sheetId="2" r:id="rId4"/>
    <sheet name="List" sheetId="6" r:id="rId5"/>
    <sheet name="weights" sheetId="3" state="hidden" r:id="rId6"/>
  </sheets>
  <definedNames>
    <definedName name="Fuel_Spec">List!$B$1:$B$6</definedName>
    <definedName name="FuelTypeList">List!$B$3:$B$6</definedName>
  </definedNames>
  <calcPr calcId="152511"/>
</workbook>
</file>

<file path=xl/calcChain.xml><?xml version="1.0" encoding="utf-8"?>
<calcChain xmlns="http://schemas.openxmlformats.org/spreadsheetml/2006/main">
  <c r="B44" i="3" l="1"/>
  <c r="B45" i="3"/>
  <c r="B46" i="3"/>
  <c r="B47" i="3"/>
  <c r="B48" i="3"/>
  <c r="B49" i="3"/>
  <c r="B50" i="3"/>
  <c r="B51" i="3"/>
  <c r="B52" i="3"/>
  <c r="B53" i="3"/>
  <c r="B54" i="3"/>
  <c r="B55" i="3"/>
  <c r="B56" i="3"/>
  <c r="B57" i="3"/>
  <c r="B58" i="3"/>
  <c r="B59" i="3"/>
  <c r="B60" i="3"/>
  <c r="B61" i="3"/>
  <c r="B62" i="3"/>
  <c r="B43" i="3"/>
  <c r="C28" i="7"/>
  <c r="J25" i="7"/>
  <c r="L25" i="7" s="1"/>
  <c r="I25" i="7"/>
  <c r="F62" i="3" s="1"/>
  <c r="H25" i="7"/>
  <c r="D62" i="3" s="1"/>
  <c r="G25" i="7"/>
  <c r="F25" i="7"/>
  <c r="J24" i="7"/>
  <c r="L24" i="7" s="1"/>
  <c r="I24" i="7"/>
  <c r="F61" i="3" s="1"/>
  <c r="H24" i="7"/>
  <c r="D61" i="3" s="1"/>
  <c r="G24" i="7"/>
  <c r="F24" i="7"/>
  <c r="J23" i="7"/>
  <c r="L23" i="7" s="1"/>
  <c r="I23" i="7"/>
  <c r="F60" i="3" s="1"/>
  <c r="H23" i="7"/>
  <c r="D60" i="3" s="1"/>
  <c r="G23" i="7"/>
  <c r="F23" i="7"/>
  <c r="J22" i="7"/>
  <c r="L22" i="7" s="1"/>
  <c r="I22" i="7"/>
  <c r="F59" i="3" s="1"/>
  <c r="H22" i="7"/>
  <c r="D59" i="3" s="1"/>
  <c r="G22" i="7"/>
  <c r="F22" i="7"/>
  <c r="J21" i="7"/>
  <c r="L21" i="7" s="1"/>
  <c r="I21" i="7"/>
  <c r="F58" i="3" s="1"/>
  <c r="H21" i="7"/>
  <c r="D58" i="3" s="1"/>
  <c r="G21" i="7"/>
  <c r="F21" i="7"/>
  <c r="J20" i="7"/>
  <c r="L20" i="7" s="1"/>
  <c r="I20" i="7"/>
  <c r="F57" i="3" s="1"/>
  <c r="H20" i="7"/>
  <c r="D57" i="3" s="1"/>
  <c r="G20" i="7"/>
  <c r="F20" i="7"/>
  <c r="J19" i="7"/>
  <c r="L19" i="7" s="1"/>
  <c r="I19" i="7"/>
  <c r="F56" i="3" s="1"/>
  <c r="H19" i="7"/>
  <c r="D56" i="3" s="1"/>
  <c r="G19" i="7"/>
  <c r="F19" i="7"/>
  <c r="J18" i="7"/>
  <c r="L18" i="7" s="1"/>
  <c r="I18" i="7"/>
  <c r="F55" i="3" s="1"/>
  <c r="H18" i="7"/>
  <c r="D55" i="3" s="1"/>
  <c r="G18" i="7"/>
  <c r="F18" i="7"/>
  <c r="J17" i="7"/>
  <c r="L17" i="7" s="1"/>
  <c r="I17" i="7"/>
  <c r="F54" i="3" s="1"/>
  <c r="H17" i="7"/>
  <c r="D54" i="3" s="1"/>
  <c r="G17" i="7"/>
  <c r="F17" i="7"/>
  <c r="J16" i="7"/>
  <c r="L16" i="7" s="1"/>
  <c r="I16" i="7"/>
  <c r="F53" i="3" s="1"/>
  <c r="H16" i="7"/>
  <c r="D53" i="3" s="1"/>
  <c r="G16" i="7"/>
  <c r="F16" i="7"/>
  <c r="J15" i="7"/>
  <c r="L15" i="7" s="1"/>
  <c r="I15" i="7"/>
  <c r="F52" i="3" s="1"/>
  <c r="H15" i="7"/>
  <c r="D52" i="3" s="1"/>
  <c r="G15" i="7"/>
  <c r="F15" i="7"/>
  <c r="I14" i="7"/>
  <c r="F51" i="3" s="1"/>
  <c r="H14" i="7"/>
  <c r="J14" i="7" s="1"/>
  <c r="L14" i="7" s="1"/>
  <c r="G14" i="7"/>
  <c r="F14" i="7"/>
  <c r="I13" i="7"/>
  <c r="F50" i="3" s="1"/>
  <c r="H13" i="7"/>
  <c r="J13" i="7" s="1"/>
  <c r="L13" i="7" s="1"/>
  <c r="G13" i="7"/>
  <c r="F13" i="7"/>
  <c r="I12" i="7"/>
  <c r="F49" i="3" s="1"/>
  <c r="H12" i="7"/>
  <c r="J12" i="7" s="1"/>
  <c r="L12" i="7" s="1"/>
  <c r="G12" i="7"/>
  <c r="F12" i="7"/>
  <c r="I11" i="7"/>
  <c r="F48" i="3" s="1"/>
  <c r="H11" i="7"/>
  <c r="J11" i="7" s="1"/>
  <c r="L11" i="7" s="1"/>
  <c r="G11" i="7"/>
  <c r="F11" i="7"/>
  <c r="I10" i="7"/>
  <c r="F47" i="3" s="1"/>
  <c r="H10" i="7"/>
  <c r="J10" i="7" s="1"/>
  <c r="L10" i="7" s="1"/>
  <c r="G10" i="7"/>
  <c r="F10" i="7"/>
  <c r="I9" i="7"/>
  <c r="F46" i="3" s="1"/>
  <c r="H9" i="7"/>
  <c r="J9" i="7" s="1"/>
  <c r="L9" i="7" s="1"/>
  <c r="G9" i="7"/>
  <c r="F9" i="7"/>
  <c r="I8" i="7"/>
  <c r="F45" i="3" s="1"/>
  <c r="H8" i="7"/>
  <c r="J8" i="7" s="1"/>
  <c r="L8" i="7" s="1"/>
  <c r="G8" i="7"/>
  <c r="F8" i="7"/>
  <c r="I7" i="7"/>
  <c r="H7" i="7"/>
  <c r="J7" i="7" s="1"/>
  <c r="L7" i="7" s="1"/>
  <c r="G7" i="7"/>
  <c r="F7" i="7"/>
  <c r="I6" i="7"/>
  <c r="H6" i="7"/>
  <c r="J6" i="7" s="1"/>
  <c r="L6" i="7" s="1"/>
  <c r="G6" i="7"/>
  <c r="F6" i="7"/>
  <c r="D50" i="3" l="1"/>
  <c r="D46" i="3"/>
  <c r="D49" i="3"/>
  <c r="D45" i="3"/>
  <c r="D48" i="3"/>
  <c r="D51" i="3"/>
  <c r="D47" i="3"/>
  <c r="F28" i="7"/>
  <c r="L28" i="7"/>
  <c r="I15" i="1"/>
  <c r="I16" i="1"/>
  <c r="I17" i="1"/>
  <c r="I18" i="1"/>
  <c r="I19" i="1"/>
  <c r="I20" i="1"/>
  <c r="I21" i="1"/>
  <c r="I22" i="1"/>
  <c r="I23" i="1"/>
  <c r="I24" i="1"/>
  <c r="I25" i="1"/>
  <c r="H15" i="1"/>
  <c r="D28" i="3" s="1"/>
  <c r="H16" i="1"/>
  <c r="D29" i="3" s="1"/>
  <c r="H17" i="1"/>
  <c r="D30" i="3" s="1"/>
  <c r="H18" i="1"/>
  <c r="D31" i="3" s="1"/>
  <c r="H19" i="1"/>
  <c r="D32" i="3" s="1"/>
  <c r="H20" i="1"/>
  <c r="D33" i="3" s="1"/>
  <c r="H21" i="1"/>
  <c r="D34" i="3" s="1"/>
  <c r="H22" i="1"/>
  <c r="D35" i="3" s="1"/>
  <c r="H23" i="1"/>
  <c r="D36" i="3" s="1"/>
  <c r="H24" i="1"/>
  <c r="D37" i="3" s="1"/>
  <c r="H25" i="1"/>
  <c r="D38" i="3" s="1"/>
  <c r="I6" i="1"/>
  <c r="F19" i="3" s="1"/>
  <c r="I7" i="1"/>
  <c r="G12" i="1"/>
  <c r="E3" i="2"/>
  <c r="K25" i="7" l="1"/>
  <c r="M25" i="7" s="1"/>
  <c r="K23" i="7"/>
  <c r="M23" i="7" s="1"/>
  <c r="K20" i="7"/>
  <c r="M20" i="7" s="1"/>
  <c r="K18" i="7"/>
  <c r="M18" i="7" s="1"/>
  <c r="K15" i="7"/>
  <c r="M15" i="7" s="1"/>
  <c r="K12" i="7"/>
  <c r="M12" i="7" s="1"/>
  <c r="K8" i="7"/>
  <c r="M8" i="7" s="1"/>
  <c r="K21" i="7"/>
  <c r="M21" i="7" s="1"/>
  <c r="K11" i="7"/>
  <c r="M11" i="7" s="1"/>
  <c r="K7" i="7"/>
  <c r="M7" i="7" s="1"/>
  <c r="K24" i="7"/>
  <c r="M24" i="7" s="1"/>
  <c r="K22" i="7"/>
  <c r="M22" i="7" s="1"/>
  <c r="K19" i="7"/>
  <c r="M19" i="7" s="1"/>
  <c r="K16" i="7"/>
  <c r="M16" i="7" s="1"/>
  <c r="K14" i="7"/>
  <c r="M14" i="7" s="1"/>
  <c r="K10" i="7"/>
  <c r="M10" i="7" s="1"/>
  <c r="K6" i="7"/>
  <c r="K17" i="7"/>
  <c r="M17" i="7" s="1"/>
  <c r="K13" i="7"/>
  <c r="M13" i="7" s="1"/>
  <c r="K9" i="7"/>
  <c r="M9" i="7" s="1"/>
  <c r="H10" i="1"/>
  <c r="I12" i="1"/>
  <c r="I8" i="1"/>
  <c r="H12" i="1"/>
  <c r="H8" i="1"/>
  <c r="K6" i="1"/>
  <c r="K22" i="1"/>
  <c r="K18" i="1"/>
  <c r="K14" i="1"/>
  <c r="K10" i="1"/>
  <c r="I11" i="1"/>
  <c r="H11" i="1"/>
  <c r="H7" i="1"/>
  <c r="K25" i="1"/>
  <c r="K21" i="1"/>
  <c r="K17" i="1"/>
  <c r="K13" i="1"/>
  <c r="K9" i="1"/>
  <c r="I10" i="1"/>
  <c r="H6" i="1"/>
  <c r="K24" i="1"/>
  <c r="K20" i="1"/>
  <c r="K16" i="1"/>
  <c r="K12" i="1"/>
  <c r="K8" i="1"/>
  <c r="I9" i="1"/>
  <c r="H13" i="1"/>
  <c r="H14" i="1"/>
  <c r="H9" i="1"/>
  <c r="I13" i="1"/>
  <c r="I14" i="1"/>
  <c r="K23" i="1"/>
  <c r="K19" i="1"/>
  <c r="K15" i="1"/>
  <c r="K11" i="1"/>
  <c r="K7" i="1"/>
  <c r="D29" i="7"/>
  <c r="G28" i="7" s="1"/>
  <c r="E44" i="3"/>
  <c r="F44" i="3" s="1"/>
  <c r="E48" i="3"/>
  <c r="E52" i="3"/>
  <c r="E56" i="3"/>
  <c r="E60" i="3"/>
  <c r="E45" i="3"/>
  <c r="E49" i="3"/>
  <c r="E53" i="3"/>
  <c r="E57" i="3"/>
  <c r="E61" i="3"/>
  <c r="E46" i="3"/>
  <c r="E50" i="3"/>
  <c r="E54" i="3"/>
  <c r="E58" i="3"/>
  <c r="E62" i="3"/>
  <c r="E47" i="3"/>
  <c r="E51" i="3"/>
  <c r="E55" i="3"/>
  <c r="E59" i="3"/>
  <c r="E43" i="3"/>
  <c r="F43" i="3" s="1"/>
  <c r="J13" i="1" l="1"/>
  <c r="L13" i="1" s="1"/>
  <c r="M13" i="1" s="1"/>
  <c r="K28" i="7"/>
  <c r="M29" i="7" s="1"/>
  <c r="M6" i="7"/>
  <c r="C44" i="3"/>
  <c r="D44" i="3" s="1"/>
  <c r="C48" i="3"/>
  <c r="C52" i="3"/>
  <c r="C56" i="3"/>
  <c r="C60" i="3"/>
  <c r="C49" i="3"/>
  <c r="C53" i="3"/>
  <c r="C61" i="3"/>
  <c r="C46" i="3"/>
  <c r="C50" i="3"/>
  <c r="C54" i="3"/>
  <c r="C58" i="3"/>
  <c r="C62" i="3"/>
  <c r="C47" i="3"/>
  <c r="C51" i="3"/>
  <c r="C55" i="3"/>
  <c r="C59" i="3"/>
  <c r="C43" i="3"/>
  <c r="D43" i="3" s="1"/>
  <c r="C45" i="3"/>
  <c r="C57" i="3"/>
  <c r="G14" i="1"/>
  <c r="G15" i="1"/>
  <c r="G16" i="1"/>
  <c r="G17" i="1"/>
  <c r="G18" i="1"/>
  <c r="G19" i="1"/>
  <c r="G20" i="1"/>
  <c r="G21" i="1"/>
  <c r="G22" i="1"/>
  <c r="G23" i="1"/>
  <c r="G24" i="1"/>
  <c r="G25" i="1"/>
  <c r="F14" i="1"/>
  <c r="F15" i="1"/>
  <c r="F16" i="1"/>
  <c r="F17" i="1"/>
  <c r="F18" i="1"/>
  <c r="F19" i="1"/>
  <c r="F20" i="1"/>
  <c r="F21" i="1"/>
  <c r="F22" i="1"/>
  <c r="F23" i="1"/>
  <c r="F24" i="1"/>
  <c r="F25" i="1"/>
  <c r="J15" i="1"/>
  <c r="L15" i="1" s="1"/>
  <c r="J16" i="1"/>
  <c r="L16" i="1" s="1"/>
  <c r="J17" i="1"/>
  <c r="L17" i="1" s="1"/>
  <c r="J18" i="1"/>
  <c r="L18" i="1" s="1"/>
  <c r="J19" i="1"/>
  <c r="L19" i="1" s="1"/>
  <c r="J20" i="1"/>
  <c r="L20" i="1" s="1"/>
  <c r="J21" i="1"/>
  <c r="L21" i="1" s="1"/>
  <c r="J22" i="1"/>
  <c r="L22" i="1" s="1"/>
  <c r="J23" i="1"/>
  <c r="L23" i="1" s="1"/>
  <c r="J24" i="1"/>
  <c r="L24" i="1" s="1"/>
  <c r="J25" i="1"/>
  <c r="L25" i="1" s="1"/>
  <c r="F6" i="1"/>
  <c r="F7" i="1"/>
  <c r="C28" i="1"/>
  <c r="B27" i="3"/>
  <c r="B28" i="3"/>
  <c r="B29" i="3"/>
  <c r="B30" i="3"/>
  <c r="B31" i="3"/>
  <c r="B32" i="3"/>
  <c r="B33" i="3"/>
  <c r="B34" i="3"/>
  <c r="B35" i="3"/>
  <c r="B36" i="3"/>
  <c r="B37" i="3"/>
  <c r="B38" i="3"/>
  <c r="B20" i="3"/>
  <c r="B21" i="3"/>
  <c r="B22" i="3"/>
  <c r="B23" i="3"/>
  <c r="B24" i="3"/>
  <c r="B25" i="3"/>
  <c r="B26" i="3"/>
  <c r="B19" i="3"/>
  <c r="J14" i="1" l="1"/>
  <c r="L14" i="1" s="1"/>
  <c r="M19" i="1"/>
  <c r="M22" i="1"/>
  <c r="M18" i="1"/>
  <c r="M25" i="1"/>
  <c r="M21" i="1"/>
  <c r="M17" i="1"/>
  <c r="M24" i="1"/>
  <c r="M20" i="1"/>
  <c r="M16" i="1"/>
  <c r="M15" i="1"/>
  <c r="M23" i="1"/>
  <c r="M14" i="1" l="1"/>
  <c r="F13" i="1"/>
  <c r="G9" i="1"/>
  <c r="G11" i="1"/>
  <c r="G13" i="1"/>
  <c r="J6" i="1"/>
  <c r="L6" i="1" s="1"/>
  <c r="F9" i="1"/>
  <c r="F11" i="1"/>
  <c r="F12" i="1"/>
  <c r="F8" i="1"/>
  <c r="G6" i="1"/>
  <c r="F10" i="1"/>
  <c r="H29" i="7" l="1"/>
  <c r="F28" i="1"/>
  <c r="E22" i="3" s="1"/>
  <c r="G8" i="1"/>
  <c r="G7" i="1"/>
  <c r="G10" i="1"/>
  <c r="D29" i="1" l="1"/>
  <c r="E23" i="3"/>
  <c r="K28" i="1"/>
  <c r="E25" i="3"/>
  <c r="E24" i="3"/>
  <c r="E29" i="3"/>
  <c r="E28" i="3"/>
  <c r="E34" i="3"/>
  <c r="E35" i="3"/>
  <c r="E30" i="3"/>
  <c r="E31" i="3"/>
  <c r="E36" i="3"/>
  <c r="E27" i="3"/>
  <c r="E32" i="3"/>
  <c r="E38" i="3"/>
  <c r="E19" i="3"/>
  <c r="E33" i="3"/>
  <c r="E37" i="3"/>
  <c r="J9" i="1"/>
  <c r="L9" i="1" s="1"/>
  <c r="J10" i="1"/>
  <c r="L10" i="1" s="1"/>
  <c r="J12" i="1"/>
  <c r="L12" i="1" s="1"/>
  <c r="J7" i="1"/>
  <c r="L7" i="1" s="1"/>
  <c r="E21" i="3"/>
  <c r="J11" i="1"/>
  <c r="L11" i="1" s="1"/>
  <c r="E26" i="3"/>
  <c r="E20" i="3"/>
  <c r="J8" i="1"/>
  <c r="L8" i="1" s="1"/>
  <c r="G28" i="1"/>
  <c r="M6" i="1"/>
  <c r="I29" i="7" l="1"/>
  <c r="J29" i="7" s="1"/>
  <c r="F22" i="3"/>
  <c r="M9" i="1"/>
  <c r="F38" i="3"/>
  <c r="F31" i="3"/>
  <c r="F23" i="3"/>
  <c r="M10" i="1"/>
  <c r="F37" i="3"/>
  <c r="F32" i="3"/>
  <c r="F30" i="3"/>
  <c r="F29" i="3"/>
  <c r="F20" i="3"/>
  <c r="F33" i="3"/>
  <c r="F27" i="3"/>
  <c r="F35" i="3"/>
  <c r="F21" i="3"/>
  <c r="M8" i="1"/>
  <c r="F24" i="3"/>
  <c r="M11" i="1"/>
  <c r="F25" i="3"/>
  <c r="M12" i="1"/>
  <c r="F36" i="3"/>
  <c r="F34" i="3"/>
  <c r="F26" i="3"/>
  <c r="F28" i="3"/>
  <c r="C27" i="3"/>
  <c r="D27" i="3" s="1"/>
  <c r="C31" i="3"/>
  <c r="C35" i="3"/>
  <c r="C21" i="3"/>
  <c r="D21" i="3" s="1"/>
  <c r="C25" i="3"/>
  <c r="D25" i="3" s="1"/>
  <c r="C28" i="3"/>
  <c r="C36" i="3"/>
  <c r="C22" i="3"/>
  <c r="D22" i="3" s="1"/>
  <c r="C37" i="3"/>
  <c r="C23" i="3"/>
  <c r="D23" i="3" s="1"/>
  <c r="C32" i="3"/>
  <c r="C26" i="3"/>
  <c r="D26" i="3" s="1"/>
  <c r="C29" i="3"/>
  <c r="C33" i="3"/>
  <c r="C19" i="3"/>
  <c r="D19" i="3" s="1"/>
  <c r="C30" i="3"/>
  <c r="C34" i="3"/>
  <c r="C38" i="3"/>
  <c r="C20" i="3"/>
  <c r="D20" i="3" s="1"/>
  <c r="C24" i="3"/>
  <c r="D24" i="3" s="1"/>
  <c r="H29" i="1" l="1"/>
  <c r="L28" i="1"/>
  <c r="M29" i="1" s="1"/>
  <c r="M7" i="1"/>
  <c r="I29" i="1"/>
  <c r="J29" i="1" l="1"/>
</calcChain>
</file>

<file path=xl/sharedStrings.xml><?xml version="1.0" encoding="utf-8"?>
<sst xmlns="http://schemas.openxmlformats.org/spreadsheetml/2006/main" count="147" uniqueCount="107">
  <si>
    <t>Blended Normal Volume (gallons)</t>
  </si>
  <si>
    <t>Proportion alternative (%)</t>
  </si>
  <si>
    <t>Producer</t>
  </si>
  <si>
    <t>Farnesene Inc</t>
  </si>
  <si>
    <t>PineFuel Co</t>
  </si>
  <si>
    <t>Pendulum Inc</t>
  </si>
  <si>
    <t>AirGrease LLC</t>
  </si>
  <si>
    <t>Avion Re</t>
  </si>
  <si>
    <t>Refinia Corp</t>
  </si>
  <si>
    <t>Clean Flight</t>
  </si>
  <si>
    <t>Extractex</t>
  </si>
  <si>
    <t>TOTAL</t>
  </si>
  <si>
    <t>Weighted AVERAGE</t>
  </si>
  <si>
    <t>ASTM D1655</t>
  </si>
  <si>
    <t>ASTM D7566 annex A1 FT</t>
  </si>
  <si>
    <t>ASTM D7566 annex A2 HEFA</t>
  </si>
  <si>
    <t>ASTM D7566 annex A3 SIP</t>
  </si>
  <si>
    <t>Blended well to wake gCO2/gallon</t>
  </si>
  <si>
    <t>Info Source</t>
  </si>
  <si>
    <r>
      <rPr>
        <b/>
        <sz val="11"/>
        <color theme="1"/>
        <rFont val="Calibri"/>
        <family val="2"/>
        <scheme val="minor"/>
      </rPr>
      <t>"Conventional Jet Fuel from Crude Oil."</t>
    </r>
    <r>
      <rPr>
        <sz val="11"/>
        <color theme="1"/>
        <rFont val="Calibri"/>
        <family val="2"/>
        <scheme val="minor"/>
      </rPr>
      <t xml:space="preserve"> WtP from GREET 2014. PtWa derived using GREET aviation plug-in.</t>
    </r>
  </si>
  <si>
    <t>9600 gCO2/gallon</t>
  </si>
  <si>
    <r>
      <rPr>
        <b/>
        <sz val="11"/>
        <color theme="1"/>
        <rFont val="Calibri"/>
        <family val="2"/>
        <scheme val="minor"/>
      </rPr>
      <t>"Jet Fuel."</t>
    </r>
    <r>
      <rPr>
        <sz val="11"/>
        <color theme="1"/>
        <rFont val="Calibri"/>
        <family val="2"/>
        <scheme val="minor"/>
      </rPr>
      <t xml:space="preserve"> eia.gov, carbon dioxide emissions coefficients.</t>
    </r>
  </si>
  <si>
    <t>"Fossil Jet Fuel." Green Car Congress, http://www.greencarcongress.com/2014/11/20141125-amyris.html</t>
  </si>
  <si>
    <r>
      <rPr>
        <b/>
        <sz val="11"/>
        <color theme="1"/>
        <rFont val="Calibri"/>
        <family val="2"/>
        <scheme val="minor"/>
      </rPr>
      <t>"Jet A from Conventional Petroleum."</t>
    </r>
    <r>
      <rPr>
        <sz val="11"/>
        <color theme="1"/>
        <rFont val="Calibri"/>
        <family val="2"/>
        <scheme val="minor"/>
      </rPr>
      <t xml:space="preserve"> LCA of greenhouse gas emissions from alternative jet fuels. Hsin Min Wong. MIT.</t>
    </r>
  </si>
  <si>
    <r>
      <rPr>
        <b/>
        <sz val="11"/>
        <color theme="1"/>
        <rFont val="Calibri"/>
        <family val="2"/>
        <scheme val="minor"/>
      </rPr>
      <t>"Jet Fuel from Oil Shale."</t>
    </r>
    <r>
      <rPr>
        <sz val="11"/>
        <color theme="1"/>
        <rFont val="Calibri"/>
        <family val="2"/>
        <scheme val="minor"/>
      </rPr>
      <t xml:space="preserve">  LCA of greenhouse gas emissions from alternative jet fuels. Hsin Min Wong. MIT.</t>
    </r>
  </si>
  <si>
    <t>energy content of conventional jet A</t>
  </si>
  <si>
    <t>kerosene</t>
  </si>
  <si>
    <t>1 gallon</t>
  </si>
  <si>
    <t>135,000 btus</t>
  </si>
  <si>
    <t>http://www.engineeringtoolbox.com/energy-content-d_868.html</t>
  </si>
  <si>
    <t>9751 gCO2/gallon</t>
  </si>
  <si>
    <t>"Jet Fuel." Direct Carbon emissions from a gallon of fuel. http://cta.ornl.gov/data/tedb34/Edition34_Chapter11.pdf</t>
  </si>
  <si>
    <t>135,000 Btu/gal (gross)</t>
  </si>
  <si>
    <t>128,100 Btu/gal (net)</t>
  </si>
  <si>
    <t>Jet fuel (kerosene)</t>
  </si>
  <si>
    <t>http://cta.ornl.gov/data/tedb34/Edition34_Appendix_B.pdf</t>
  </si>
  <si>
    <t>conversion</t>
  </si>
  <si>
    <t>high heating value</t>
  </si>
  <si>
    <t>low heating value</t>
  </si>
  <si>
    <t>142.43254 MJ/gal</t>
  </si>
  <si>
    <t>135.047149 MJ/gal</t>
  </si>
  <si>
    <t>5.670 million btu/barrel (gross heat content)</t>
  </si>
  <si>
    <t>Jet Fuel, kerosene type</t>
  </si>
  <si>
    <t>http://www.eia.gov/totalenergy/data/monthly/pdf/sec13_1.pdf</t>
  </si>
  <si>
    <t>oak ridge</t>
  </si>
  <si>
    <t>HHV</t>
  </si>
  <si>
    <t>5982.167 MJ/barrel</t>
  </si>
  <si>
    <t>142.432547619048 MJ/gallon</t>
  </si>
  <si>
    <t>eia</t>
  </si>
  <si>
    <t>Fuel Spec</t>
  </si>
  <si>
    <t>Calculator's Constants</t>
  </si>
  <si>
    <t>Percentage Reduction compared to Baseline</t>
  </si>
  <si>
    <t>Proportional Contribution to Conventional Fuel Supply</t>
  </si>
  <si>
    <t>Proportional Contribution to Alternative Fuel Supply</t>
  </si>
  <si>
    <t>C WtWa</t>
  </si>
  <si>
    <t>A WtWa</t>
  </si>
  <si>
    <t>Calculated output values</t>
  </si>
  <si>
    <t>CALCULATOR TOOL calcs</t>
  </si>
  <si>
    <t>EXAMPLE CALCULATOR TOOL calcs</t>
  </si>
  <si>
    <t>Select</t>
  </si>
  <si>
    <t>Time Period under Calculation</t>
  </si>
  <si>
    <t>Jan-1-2017</t>
  </si>
  <si>
    <t>to</t>
  </si>
  <si>
    <t>Mar-31-2017</t>
  </si>
  <si>
    <t>Product to Wake found in FAA's Order 1050.1F Desk Reference, pg 3-6. Well to Product comes from GREET 2014 database.</t>
  </si>
  <si>
    <t>Neat Alternative Normal Volume (gallons)</t>
  </si>
  <si>
    <t>Neat Conventional Normal Volume (gallons)</t>
  </si>
  <si>
    <t>Neat Alternative Fuel's GHG reduction percentage vs Conventional</t>
  </si>
  <si>
    <t>Baseline GHG, tonnes of CO2</t>
  </si>
  <si>
    <t>ASTM D7566 annex A1 FT SPK</t>
  </si>
  <si>
    <t>ASTM D7566 annex A2 HEFA SPK</t>
  </si>
  <si>
    <t>ASTM D7566 annex A4 SPK/A</t>
  </si>
  <si>
    <t>HexChem</t>
  </si>
  <si>
    <t>Combustion of Alternative Fuel Constant (assumed equal to conventional combustion value)</t>
  </si>
  <si>
    <t>12462.8  (converted from 80 to 95 gCO2/MJ)</t>
  </si>
  <si>
    <t>1694.95  (converted from 11.9 gCO2/MJ)</t>
  </si>
  <si>
    <t>10426.1 (converted from 73.2 gCO2/MJ)</t>
  </si>
  <si>
    <t>12106.8 (converted from 85 gCO2/MJ)</t>
  </si>
  <si>
    <t>6893.73 (converted from 48.4 gCO2/MJ)</t>
  </si>
  <si>
    <t>17319.8 (converted from 121.6 gCO2/MJ)</t>
  </si>
  <si>
    <t>User inputted values. Values may come from airport fuel farm records, fuel's producer, airline customer, or the EPA</t>
  </si>
  <si>
    <t>Possible estimates for fuel GHGs</t>
  </si>
  <si>
    <t>Neat Conventional Well to Wake gCO2/gallon</t>
  </si>
  <si>
    <t>Neat Alternative Well to Wake gCO2/gallon</t>
  </si>
  <si>
    <t>Actual net GHG, tonnes of CO2</t>
  </si>
  <si>
    <t>Airport User enters name of fuel provider in column A</t>
  </si>
  <si>
    <t>Well to Product gCO2/gallon</t>
  </si>
  <si>
    <t>Product to Wake gCO2/gallon</t>
  </si>
  <si>
    <t>Well to Wake gCO2/gallon</t>
  </si>
  <si>
    <t>Tool calculates neat gallons of alternative fuel in gross blended amount received in column F</t>
  </si>
  <si>
    <t>Tool calculates neat gallons of conventional fuel in gross blended amount received in column G</t>
  </si>
  <si>
    <t>In column I, the Tool calculates 'Neat Alternative Well to Wake gCO2/gallon' emissions in gCO2/gallon by the well-to-wake gCO2/gallon for conventional fuel listed on the Jet Fuel Constants tab</t>
  </si>
  <si>
    <t>In column H, the Tool shows the well to wake grams of CO2 emissions per gallon of neat conventional fuel, as found on the Jet Fuel Constants tab</t>
  </si>
  <si>
    <t>In column J, the Tool calculates the 'Blended well to wake gCO2/gallon' by adding the gCO2/gallon of conventional fuel multiplied by its blend proportion to the gCO2/gallon of alternative fuel multiplied by its blend proportion.</t>
  </si>
  <si>
    <t>Row 28 calculates totals in the columns applicable.</t>
  </si>
  <si>
    <t>Row 29 calculates weighted averages in the columns applicable.</t>
  </si>
  <si>
    <t>Column K the Tool calculates a 'Baseline GHG, tonnes of CO2' emissions number by multiplying the blended fuel volume received times the Well to Wake emissions for 100% conventional fuel as found on tab "Jet Fuel Constants"</t>
  </si>
  <si>
    <t>Column M calculates the 'Percentage Reduction compared to Baseline' by subtracting column L from column K, divided by colum K</t>
  </si>
  <si>
    <t>Column L the Tool calculates the 'Actual net GHG, tonnes of CO2' by multiplying the blended normal column in column C by the blended well-to-wake CO2/gallon in column J</t>
  </si>
  <si>
    <t>Airport User enters the beginning date of the Time Period Under Consideration in cell B3, and the end date in cell D3. Fuel received to the airport from each producer should correspond to the same Time Period.</t>
  </si>
  <si>
    <t>Airport User enters the alternative fuel's GHG reduction compared to conventional fuel as a percentage in column E. This number can be found from the fuel's producer.</t>
  </si>
  <si>
    <t>Instructions for GHG Emission Calculator Tool</t>
  </si>
  <si>
    <t>Airport User enters the amount of blended fuel received, in gallons, in column C (NOTE: If fuel received is Neat, neat proportion in column D should entered as 100%)</t>
  </si>
  <si>
    <t xml:space="preserve">Airport User enters the proportion of alternative content in the fuel blend in column D. User should enter 0 in column D if a producer's fuel does not contain any alternative component. </t>
  </si>
  <si>
    <t>Airport User selects the fuel's ASTM specification from drop-down list in column B</t>
  </si>
  <si>
    <t>Fuel Specification</t>
  </si>
  <si>
    <t>Product to Wake (combustion) emissions found in FAA's Order 1050.1F Desk Reference, pg 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</si>
</sst>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rgb="FF333333"/>
      <name val="Verdana"/>
      <family val="2"/>
    </font>
    <font>
      <sz val="11"/>
      <color rgb="FF333333"/>
      <name val="Calibri"/>
      <family val="2"/>
      <scheme val="minor"/>
    </font>
    <font>
      <sz val="11"/>
      <color rgb="FF000000"/>
      <name val="Calibri"/>
      <family val="2"/>
      <scheme val="minor"/>
    </font>
    <font>
      <b/>
      <sz val="11"/>
      <color theme="0"/>
      <name val="Calibri"/>
      <family val="2"/>
      <scheme val="minor"/>
    </font>
    <font>
      <b/>
      <sz val="2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1"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0" xfId="0"/>
    <xf numFmtId="0" fontId="0" fillId="0" borderId="0" xfId="0" applyAlignment="1">
      <alignment horizontal="center" vertical="center"/>
    </xf>
    <xf numFmtId="0" fontId="2" fillId="0" borderId="0" xfId="0" applyFont="1"/>
    <xf numFmtId="0" fontId="2" fillId="0" borderId="1" xfId="0" applyFont="1" applyFill="1" applyBorder="1"/>
    <xf numFmtId="164" fontId="2" fillId="0" borderId="1" xfId="1" applyNumberFormat="1" applyFont="1" applyFill="1" applyBorder="1"/>
    <xf numFmtId="164" fontId="0" fillId="0" borderId="0" xfId="1" applyNumberFormat="1" applyFont="1" applyFill="1"/>
    <xf numFmtId="0" fontId="0" fillId="0" borderId="0" xfId="0" applyFill="1"/>
    <xf numFmtId="0" fontId="0" fillId="0" borderId="0" xfId="0" applyFill="1" applyAlignment="1">
      <alignment wrapText="1"/>
    </xf>
    <xf numFmtId="164" fontId="0" fillId="0" borderId="0" xfId="1" applyNumberFormat="1" applyFont="1" applyFill="1" applyAlignment="1">
      <alignment wrapText="1"/>
    </xf>
    <xf numFmtId="0" fontId="0" fillId="4" borderId="0" xfId="0" applyFill="1"/>
    <xf numFmtId="164" fontId="0" fillId="4" borderId="0" xfId="1" applyNumberFormat="1" applyFont="1" applyFill="1"/>
    <xf numFmtId="0" fontId="0" fillId="2" borderId="1" xfId="0" applyFill="1" applyBorder="1"/>
    <xf numFmtId="164" fontId="0" fillId="2" borderId="1" xfId="1" applyNumberFormat="1" applyFont="1" applyFill="1" applyBorder="1"/>
    <xf numFmtId="0" fontId="2" fillId="0" borderId="0" xfId="0" applyFont="1" applyFill="1"/>
    <xf numFmtId="0" fontId="0" fillId="0" borderId="0"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wrapText="1"/>
    </xf>
    <xf numFmtId="0" fontId="4" fillId="0" borderId="0" xfId="0" applyFont="1" applyFill="1"/>
    <xf numFmtId="164" fontId="3" fillId="0" borderId="0" xfId="1" applyNumberFormat="1" applyFont="1" applyFill="1"/>
    <xf numFmtId="0" fontId="0" fillId="0" borderId="7" xfId="0" applyBorder="1"/>
    <xf numFmtId="0" fontId="2" fillId="0" borderId="10" xfId="0" applyFont="1" applyBorder="1" applyAlignment="1">
      <alignment horizontal="center" vertical="top" wrapText="1"/>
    </xf>
    <xf numFmtId="0" fontId="0" fillId="0" borderId="10" xfId="0" applyBorder="1"/>
    <xf numFmtId="0" fontId="0" fillId="0" borderId="0" xfId="0" applyBorder="1"/>
    <xf numFmtId="0" fontId="0" fillId="0" borderId="12" xfId="0" applyBorder="1"/>
    <xf numFmtId="0" fontId="0" fillId="0" borderId="1" xfId="0" applyBorder="1" applyAlignment="1">
      <alignment horizontal="center" vertical="center" wrapText="1"/>
    </xf>
    <xf numFmtId="164" fontId="0" fillId="0" borderId="1" xfId="1" applyNumberFormat="1" applyFont="1" applyBorder="1" applyAlignment="1">
      <alignment horizontal="center" vertical="center"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horizontal="right"/>
    </xf>
    <xf numFmtId="0" fontId="0" fillId="0" borderId="11" xfId="0" applyBorder="1" applyAlignment="1">
      <alignment horizontal="right"/>
    </xf>
    <xf numFmtId="0" fontId="0" fillId="0" borderId="6" xfId="0" applyBorder="1" applyAlignment="1">
      <alignment horizontal="right"/>
    </xf>
    <xf numFmtId="0" fontId="0" fillId="0" borderId="13" xfId="0" applyBorder="1" applyAlignment="1">
      <alignment horizontal="right"/>
    </xf>
    <xf numFmtId="164" fontId="2" fillId="0" borderId="1" xfId="1" applyNumberFormat="1" applyFont="1" applyFill="1" applyBorder="1" applyAlignment="1">
      <alignment horizontal="right" wrapText="1"/>
    </xf>
    <xf numFmtId="164" fontId="0" fillId="2" borderId="1" xfId="1" applyNumberFormat="1" applyFont="1" applyFill="1" applyBorder="1" applyAlignment="1">
      <alignment horizontal="right"/>
    </xf>
    <xf numFmtId="9" fontId="0" fillId="2" borderId="1" xfId="2" applyFont="1" applyFill="1" applyBorder="1" applyAlignment="1">
      <alignment horizontal="right"/>
    </xf>
    <xf numFmtId="164" fontId="0" fillId="3" borderId="1" xfId="1" applyNumberFormat="1" applyFont="1" applyFill="1" applyBorder="1" applyAlignment="1">
      <alignment horizontal="right"/>
    </xf>
    <xf numFmtId="164" fontId="0" fillId="4" borderId="0" xfId="1" applyNumberFormat="1" applyFont="1" applyFill="1" applyAlignment="1">
      <alignment horizontal="right"/>
    </xf>
    <xf numFmtId="0" fontId="0" fillId="4" borderId="0" xfId="0" applyFill="1" applyAlignment="1">
      <alignment horizontal="right"/>
    </xf>
    <xf numFmtId="164" fontId="0" fillId="3" borderId="0" xfId="1" applyNumberFormat="1" applyFont="1" applyFill="1" applyAlignment="1">
      <alignment horizontal="right"/>
    </xf>
    <xf numFmtId="10" fontId="0" fillId="3" borderId="0" xfId="2" applyNumberFormat="1" applyFont="1" applyFill="1" applyAlignment="1">
      <alignment horizontal="right"/>
    </xf>
    <xf numFmtId="1" fontId="0" fillId="4" borderId="0" xfId="1" applyNumberFormat="1" applyFont="1" applyFill="1" applyAlignment="1">
      <alignment horizontal="right"/>
    </xf>
    <xf numFmtId="10" fontId="0" fillId="4" borderId="0" xfId="2" applyNumberFormat="1" applyFont="1" applyFill="1" applyAlignment="1">
      <alignment horizontal="right"/>
    </xf>
    <xf numFmtId="164" fontId="0" fillId="0" borderId="0" xfId="1" applyNumberFormat="1" applyFont="1" applyFill="1" applyAlignment="1">
      <alignment horizontal="right"/>
    </xf>
    <xf numFmtId="164" fontId="0" fillId="0" borderId="0" xfId="1" applyNumberFormat="1" applyFont="1" applyFill="1" applyAlignment="1">
      <alignment horizontal="right" wrapText="1"/>
    </xf>
    <xf numFmtId="0" fontId="0" fillId="0" borderId="0" xfId="0" applyFill="1" applyAlignment="1">
      <alignment horizontal="right"/>
    </xf>
    <xf numFmtId="164" fontId="0" fillId="3" borderId="0" xfId="1" applyNumberFormat="1" applyFont="1" applyFill="1" applyAlignment="1">
      <alignment horizontal="right" vertical="top" wrapText="1"/>
    </xf>
    <xf numFmtId="0" fontId="4" fillId="0" borderId="0" xfId="0" applyFont="1" applyFill="1" applyAlignment="1">
      <alignment horizontal="right"/>
    </xf>
    <xf numFmtId="164" fontId="4" fillId="0" borderId="0" xfId="1" applyNumberFormat="1" applyFont="1" applyFill="1" applyAlignment="1">
      <alignment horizontal="right"/>
    </xf>
    <xf numFmtId="10" fontId="0" fillId="0" borderId="0" xfId="0" applyNumberFormat="1" applyFill="1" applyAlignment="1">
      <alignment horizontal="right"/>
    </xf>
    <xf numFmtId="2" fontId="0" fillId="0" borderId="0" xfId="1" applyNumberFormat="1" applyFont="1" applyFill="1" applyAlignment="1">
      <alignment horizontal="right"/>
    </xf>
    <xf numFmtId="1" fontId="0" fillId="3" borderId="1" xfId="1" applyNumberFormat="1" applyFont="1" applyFill="1" applyBorder="1" applyAlignment="1">
      <alignment horizontal="right"/>
    </xf>
    <xf numFmtId="10" fontId="0" fillId="3" borderId="1" xfId="1" applyNumberFormat="1" applyFont="1" applyFill="1" applyBorder="1" applyAlignment="1">
      <alignment horizontal="right"/>
    </xf>
    <xf numFmtId="2" fontId="0" fillId="4" borderId="0" xfId="1" applyNumberFormat="1" applyFont="1" applyFill="1" applyAlignment="1">
      <alignment horizontal="right"/>
    </xf>
    <xf numFmtId="164" fontId="6" fillId="3" borderId="0" xfId="1" applyNumberFormat="1" applyFont="1" applyFill="1" applyAlignment="1">
      <alignment horizontal="right"/>
    </xf>
    <xf numFmtId="10" fontId="0" fillId="3" borderId="0" xfId="1" applyNumberFormat="1" applyFont="1" applyFill="1" applyAlignment="1">
      <alignment horizontal="right"/>
    </xf>
    <xf numFmtId="0" fontId="5" fillId="0" borderId="0" xfId="0" applyFont="1" applyAlignment="1">
      <alignment horizontal="right"/>
    </xf>
    <xf numFmtId="0" fontId="0" fillId="0" borderId="6" xfId="0" applyBorder="1"/>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0" fillId="0" borderId="14" xfId="0" applyBorder="1"/>
    <xf numFmtId="0" fontId="0" fillId="0" borderId="15" xfId="0" applyBorder="1"/>
    <xf numFmtId="0" fontId="0" fillId="0" borderId="16" xfId="0" applyBorder="1"/>
    <xf numFmtId="0" fontId="0" fillId="0" borderId="17"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xf>
    <xf numFmtId="0" fontId="0" fillId="0" borderId="9" xfId="0" applyBorder="1" applyAlignment="1">
      <alignment horizontal="right"/>
    </xf>
    <xf numFmtId="0" fontId="2" fillId="0" borderId="11" xfId="0" applyFont="1" applyBorder="1" applyAlignment="1">
      <alignment horizontal="right" vertical="top" wrapText="1"/>
    </xf>
    <xf numFmtId="10" fontId="0" fillId="2" borderId="1" xfId="1" applyNumberFormat="1" applyFont="1" applyFill="1" applyBorder="1" applyAlignment="1">
      <alignment horizontal="right"/>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0" borderId="1" xfId="0" applyBorder="1" applyAlignment="1">
      <alignment vertical="top" wrapText="1"/>
    </xf>
    <xf numFmtId="0" fontId="3" fillId="0" borderId="0" xfId="0" applyFont="1"/>
    <xf numFmtId="0" fontId="3" fillId="0" borderId="0" xfId="0" applyFont="1" applyBorder="1"/>
    <xf numFmtId="0" fontId="3" fillId="0" borderId="0" xfId="0" applyFont="1" applyBorder="1" applyAlignment="1">
      <alignment horizontal="center" vertical="center"/>
    </xf>
    <xf numFmtId="0" fontId="8" fillId="0" borderId="0" xfId="0" applyFont="1" applyBorder="1"/>
    <xf numFmtId="0" fontId="0" fillId="0" borderId="1" xfId="0" applyFill="1" applyBorder="1" applyAlignment="1">
      <alignment horizontal="center"/>
    </xf>
    <xf numFmtId="0" fontId="0" fillId="2" borderId="1" xfId="0" applyFill="1" applyBorder="1" applyAlignment="1">
      <alignment horizontal="right"/>
    </xf>
    <xf numFmtId="0" fontId="0" fillId="0" borderId="1" xfId="0" applyFill="1" applyBorder="1" applyAlignment="1">
      <alignment horizontal="center"/>
    </xf>
    <xf numFmtId="0" fontId="0" fillId="0" borderId="6" xfId="0" applyBorder="1"/>
    <xf numFmtId="1" fontId="0" fillId="3" borderId="0" xfId="1" applyNumberFormat="1" applyFont="1" applyFill="1" applyAlignment="1">
      <alignment horizontal="right"/>
    </xf>
    <xf numFmtId="0" fontId="0" fillId="0" borderId="0" xfId="0" applyFill="1" applyAlignment="1">
      <alignment vertical="top" wrapText="1"/>
    </xf>
    <xf numFmtId="0" fontId="0" fillId="0" borderId="0" xfId="0" applyAlignment="1">
      <alignment vertical="top"/>
    </xf>
    <xf numFmtId="0" fontId="0" fillId="0" borderId="0" xfId="0" applyAlignment="1">
      <alignment vertical="top" wrapText="1"/>
    </xf>
    <xf numFmtId="0" fontId="7" fillId="0" borderId="0" xfId="0" applyFont="1" applyFill="1" applyBorder="1" applyAlignment="1">
      <alignment vertical="top" wrapText="1"/>
    </xf>
    <xf numFmtId="0" fontId="7" fillId="0" borderId="0" xfId="0" applyFont="1" applyAlignment="1">
      <alignment vertical="top" wrapText="1"/>
    </xf>
    <xf numFmtId="0" fontId="0" fillId="0" borderId="0" xfId="0" applyFont="1" applyBorder="1" applyAlignment="1">
      <alignment horizontal="center" wrapText="1"/>
    </xf>
    <xf numFmtId="0" fontId="0" fillId="0" borderId="10" xfId="0" applyBorder="1" applyAlignment="1"/>
    <xf numFmtId="0" fontId="0" fillId="0" borderId="12" xfId="0" applyBorder="1" applyAlignment="1"/>
    <xf numFmtId="0" fontId="0" fillId="0" borderId="0" xfId="0" applyAlignment="1">
      <alignment horizontal="center" vertical="top"/>
    </xf>
    <xf numFmtId="0" fontId="0" fillId="0" borderId="2" xfId="0" applyBorder="1" applyAlignment="1">
      <alignment vertical="top" wrapText="1"/>
    </xf>
    <xf numFmtId="0" fontId="2" fillId="0" borderId="2" xfId="0" applyFont="1" applyBorder="1" applyAlignment="1">
      <alignment vertical="top" wrapText="1"/>
    </xf>
    <xf numFmtId="0" fontId="0" fillId="0" borderId="0" xfId="0" applyAlignment="1">
      <alignment vertical="top" wrapText="1"/>
    </xf>
    <xf numFmtId="0" fontId="0" fillId="0" borderId="1" xfId="0" applyFill="1" applyBorder="1" applyAlignment="1">
      <alignment horizontal="center"/>
    </xf>
    <xf numFmtId="164" fontId="0" fillId="2" borderId="0" xfId="1" applyNumberFormat="1" applyFont="1" applyFill="1" applyAlignment="1">
      <alignment horizontal="right" vertical="top" wrapText="1"/>
    </xf>
    <xf numFmtId="0" fontId="9" fillId="0" borderId="6" xfId="0" applyFont="1" applyBorder="1" applyAlignment="1">
      <alignment horizontal="center"/>
    </xf>
    <xf numFmtId="0" fontId="0" fillId="0" borderId="0" xfId="0" applyFont="1" applyBorder="1" applyAlignment="1">
      <alignment horizontal="center" wrapText="1"/>
    </xf>
    <xf numFmtId="0" fontId="0" fillId="0" borderId="6" xfId="0" applyBorder="1"/>
    <xf numFmtId="0" fontId="2" fillId="0" borderId="8" xfId="0" applyFont="1" applyBorder="1" applyAlignment="1">
      <alignment horizontal="center" vertical="top" wrapText="1"/>
    </xf>
    <xf numFmtId="0" fontId="2" fillId="0" borderId="0" xfId="0" applyFont="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232833</xdr:colOff>
      <xdr:row>20</xdr:row>
      <xdr:rowOff>126998</xdr:rowOff>
    </xdr:from>
    <xdr:to>
      <xdr:col>12</xdr:col>
      <xdr:colOff>0</xdr:colOff>
      <xdr:row>100</xdr:row>
      <xdr:rowOff>169334</xdr:rowOff>
    </xdr:to>
    <xdr:sp macro="" textlink="">
      <xdr:nvSpPr>
        <xdr:cNvPr id="3" name="TextBox 2"/>
        <xdr:cNvSpPr txBox="1"/>
      </xdr:nvSpPr>
      <xdr:spPr>
        <a:xfrm>
          <a:off x="232833" y="6984998"/>
          <a:ext cx="7133167" cy="18658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Description</a:t>
          </a:r>
          <a:r>
            <a:rPr lang="en-US" sz="1100" b="1" baseline="0"/>
            <a:t> of the GHG Calculator Tool</a:t>
          </a:r>
        </a:p>
        <a:p>
          <a:endParaRPr lang="en-US" sz="1100"/>
        </a:p>
        <a:p>
          <a:r>
            <a:rPr lang="en-US" sz="1100"/>
            <a:t>The GHG calculator is intended for use by airport management, but it also may be of use to operators of intermediary fuel depots and local regulators. The calculator allows the calculation of information related to the lifecycle greenhouse gas of the airport fuel supply over a given time period. The GHG tool takes the most important information elements from the fuel farm operator and the fuel's producer and calculates numbers useful to airport management. From the fuel farm operator, the Airport User would receive information on the amount of which alternative fuel was delivered to the fuel farm, the proportion of alternative fuel in each delivery (since most ASTM-approved alternative fuels are blends of conventional petroleum fuel and a neat alternative component), and the producer of each type of alternative fuel delivered. The GHG reduction percentages of each fuel compared to conventional Jet A can be found by contacting the fuel's  producer, the airline buying the fuel or the EPA's Renewable Fuel Standard Program. The calculator is not dependent upon the CoC method employed for the transfer of sustainability information. The tool is built using constants found from information in the GREET LCA database software developed by Argonne National Labs, FAA the Energy Information Administration, and media reports.</a:t>
          </a:r>
        </a:p>
        <a:p>
          <a:endParaRPr lang="en-US" sz="1100"/>
        </a:p>
        <a:p>
          <a:r>
            <a:rPr lang="en-US" sz="1100"/>
            <a:t>For any given time period under Calculation, the GHG Calculator can give the user:</a:t>
          </a:r>
        </a:p>
        <a:p>
          <a:endParaRPr lang="en-US" sz="1100"/>
        </a:p>
        <a:p>
          <a:r>
            <a:rPr lang="en-US" sz="1100"/>
            <a:t>•	The proportion of alternative jet fuel in the Airport’s Jet Fuel Supply as a percentage </a:t>
          </a:r>
        </a:p>
        <a:p>
          <a:r>
            <a:rPr lang="en-US" sz="1100"/>
            <a:t>•	The average GHG Emissions Intensity of the Airport’s Jet Fuel Supply per gallon, labeled as “blended well to wake gCO2/gallon” in the calculator. This number will be lower the greater the proportion of alternative fuel that is delivered to the airport.</a:t>
          </a:r>
        </a:p>
        <a:p>
          <a:r>
            <a:rPr lang="en-US" sz="1100"/>
            <a:t>•	The expected GHG Emissions from utilizing the Airport’s Jet Fuel Supply (assuming FAA averages for CO2/gallon combusted)</a:t>
          </a:r>
        </a:p>
        <a:p>
          <a:r>
            <a:rPr lang="en-US" sz="1100"/>
            <a:t>•	The baseline GHG emissions from utilizing a 100% conventional Jet Fuel supply </a:t>
          </a:r>
        </a:p>
        <a:p>
          <a:r>
            <a:rPr lang="en-US" sz="1100"/>
            <a:t>•	The reduction in GHG Emissions from using the Airport’s Jet Fuel Supply vs. using a 100% conventional Jet Fuel</a:t>
          </a:r>
        </a:p>
        <a:p>
          <a:endParaRPr lang="en-US" sz="1100"/>
        </a:p>
        <a:p>
          <a:r>
            <a:rPr lang="en-US" sz="1100"/>
            <a:t>These numbers can be useful to an Airport wishing to keep track of its Scope 3 GHG emissions related to aircraft fuel.  The tool could also be used for scenario planning and estimating amounts of alternative fuel necessary to meet an airport’s GHG reduction goals. The tool presents an option of calculating important sustainability metrics that can be included in airport planning and reporting. </a:t>
          </a:r>
        </a:p>
        <a:p>
          <a:endParaRPr lang="en-US" sz="1100"/>
        </a:p>
        <a:p>
          <a:r>
            <a:rPr lang="en-US" sz="1100"/>
            <a:t>In order to function, the GHG calculator requires the user to input blended normal volume of fuel in gallons, the alternative proportion of the fuel delivery as a percentage, and the GHG reduction of the neat alternative fuel compared to conventional fuel for each producer supplying fuel to the airport.  For recordkeeping consistency, the user should also select the fuel specification for each kind of fuel being supplied to the airport and the time period under calculation. Consistent and uniform records of fuel deliveries for the Time Period under Calculation are important for the accuracy and usefulness of the GHG Calculator. </a:t>
          </a:r>
        </a:p>
        <a:p>
          <a:endParaRPr lang="en-US" sz="1100"/>
        </a:p>
        <a:p>
          <a:r>
            <a:rPr lang="en-US" sz="1100"/>
            <a:t>The GHG calculator works in gallons of fuel, grams of CO2 emissions per gallon, and tonnes of CO2 per fuel producer. All estimates of grams of CO2 per Megajoule of fuel must be converted to grams of CO2 per gallon before being inputted into the GHG calculator.</a:t>
          </a:r>
        </a:p>
        <a:p>
          <a:endParaRPr lang="en-US" sz="1100"/>
        </a:p>
        <a:p>
          <a:r>
            <a:rPr lang="en-US" sz="1100"/>
            <a:t>For each of conventional fuel or alternative fuel, the calculator assumes that the CO2 emissions due to the combustion stage of the jet fuel lifecycle (product-to-wake) are equivalent. This assumption is made because all ASTM-approved alternative jet fuels (ASTM D7566) are chemically-similar enough to be considered “drop-in”, i.e. interchangeable with conventional fuel (ASTM D1655) in engines and fueling equipment. This assumption may be changed by altering the “Jet Fuel Constants” tab in the GHG Calculator Tool excel file. </a:t>
          </a:r>
        </a:p>
        <a:p>
          <a:endParaRPr lang="en-US" sz="1100"/>
        </a:p>
        <a:p>
          <a:r>
            <a:rPr lang="en-US" sz="1100"/>
            <a:t>The calculator does not:</a:t>
          </a:r>
        </a:p>
        <a:p>
          <a:endParaRPr lang="en-US" sz="1100"/>
        </a:p>
        <a:p>
          <a:r>
            <a:rPr lang="en-US" sz="1100"/>
            <a:t>•	Convert MJ of fuel to Gallons of fuel. This is temperature and pressure dependent. </a:t>
          </a:r>
        </a:p>
        <a:p>
          <a:r>
            <a:rPr lang="en-US" sz="1100"/>
            <a:t>•	Estimate the reduction potential of a specific alternative fuel vs a conventional fuel. That must be found by contacting the fuel’s producer.</a:t>
          </a:r>
        </a:p>
        <a:p>
          <a:r>
            <a:rPr lang="en-US" sz="1100"/>
            <a:t>•	Assign credit for the emissions reductions from the usage of alternative fuel vs conventional fuel. </a:t>
          </a:r>
        </a:p>
        <a:p>
          <a:endParaRPr lang="en-US" sz="1100"/>
        </a:p>
        <a:p>
          <a:r>
            <a:rPr lang="en-US" sz="1100"/>
            <a:t>It is important to note that for aircraft, CO2 emissions are equivalent to CO2e emissions because CO2 is the only relevant greenhouse gas combustion product according to the FAA Order 1050.1F Desk Reference. 								</a:t>
          </a:r>
        </a:p>
        <a:p>
          <a:endParaRPr lang="en-US" sz="1100"/>
        </a:p>
        <a:p>
          <a:r>
            <a:rPr lang="en-US" sz="1100"/>
            <a:t>The GHG Emissions Calculator excel spreadsheet has six tabs: “Instructions and Description”, “Calculator Tool”, “Example Entries”, “Jet Fuel Constants”, “List”, and “Weights.” </a:t>
          </a:r>
        </a:p>
        <a:p>
          <a:endParaRPr lang="en-US" sz="1100"/>
        </a:p>
        <a:p>
          <a:r>
            <a:rPr lang="en-US" sz="1100"/>
            <a:t>The Calculator Tool tab is the primary tab the Airport User will use to enter data and calculate useful information. Instructions on how to use the Calculator Tool tab are within the Instructions and Description tab.	</a:t>
          </a:r>
        </a:p>
        <a:p>
          <a:endParaRPr lang="en-US" sz="1100"/>
        </a:p>
        <a:p>
          <a:r>
            <a:rPr lang="en-US" sz="1100"/>
            <a:t>Calculations are not dependent upon the Time Period under Calculation, but the usefulness of the calculator's outputs is dependent upon the Time Period under Calculation being uniform for the fuels received into the airport fuel supply. For example the calculator tool may be used for any time period in which there is accurate fuel delivery and fuel dispensement data, whether that is a week, month, year or decade.  Space is provided on the Calculator Tool for dates to be entered to assist with record keeping.	</a:t>
          </a:r>
        </a:p>
        <a:p>
          <a:endParaRPr lang="en-US" sz="1100"/>
        </a:p>
        <a:p>
          <a:r>
            <a:rPr lang="en-US" sz="1100"/>
            <a:t>On the Calculator Tool tab, the "Fuel Specification" drop-down in column B is based upon currently ASTM- approved jet fuels; as more fuels are approved by ASTM, more fuel types may be added in the "List" tab. The “Proportion Alternative” column refers to the fact that many alternative fuels (ASTM D7566) approved for use as jet fuel must be blended with conventional fuel (ASTM D1655). Some approved alternative jet fuels must be blended with conventional petroleum jet fuel. Therefore, available alternative fuel blends currently contain significant amounts of conventional fuel. This blending requirement may change as the alternative jet fuel industry matures and more types of alternative jet fuel are approved by ASTM. The alternative component of the delivered fuel is referred to as "Neat Alternative" and the conventional component of the delivered fuel is referred to as "Neat Conventional". "Baseline" assumes all jet fuel dispensed by airport is conventional petroleum jet fuel. "Normal" means normalized to the standard temperature and pressure for the measurement of jet fuel, International Standard Atmosphere, which is approximately 59 degrees F and 1013.25 hPa.	</a:t>
          </a:r>
        </a:p>
        <a:p>
          <a:endParaRPr lang="en-US" sz="1100"/>
        </a:p>
        <a:p>
          <a:r>
            <a:rPr lang="en-US" sz="1100"/>
            <a:t>The formulae on the "Calculator Tool" tab and the "Example Entries" tab are the same. The producers listed in Column A of the "Example Entries" tab are for example purposes only. The percentage reduction examples in column E were taken from GREET 2014 and estimated based upon media reports. The Example Entries tab of the GHG Calculator contains example data for an airport with 9 fuel suppliers over the first quarter of 2017. The examples demonstrate the heterogeneity of alternative fuels, fuel producers, and blend proportions. It also demonstrates that an airport’s fuel supply will likely remain dominated by conventional fuels in the near and middle term. </a:t>
          </a:r>
        </a:p>
        <a:p>
          <a:endParaRPr lang="en-US" sz="1100"/>
        </a:p>
        <a:p>
          <a:r>
            <a:rPr lang="en-US" sz="1100"/>
            <a:t>The calculator tool has been built with constants that may be changed by altering entries on the “Jet Fuel Constants” tab. The default constants are based on standardized values for the greenhouse gas intensity of conventional petroleum jet fuel in the United States. The CO2 emissions value for combustion per gallon of fuel is taken from FAA Order 1050.1F. The "Well-to-Product" emissions intensity for conventional petroleum jet fuel is taken from the GREET 2014 database developed by the Argonne National Laboratory. The Jet Fuel Constants tab also includes other GHG values for jet fuels from various sources. The Airport User is presented those values so they may make an informed decision about what constants to use. This tool assumes that the combustion, "Product to Wake," emissions per gallon of fuel for conventional jet fuel and alternative jet fuel are the same. That assumption may be altered by changing the cells on the Fuel Constants worksheet tab. The tool also assumes, like GREET, that the GHG emissions associated with the transportation of fuel to the airport fuel farm is included in a fuel's "Well to Product" footprint.</a:t>
          </a:r>
        </a:p>
        <a:p>
          <a:endParaRPr lang="en-US" sz="1100"/>
        </a:p>
        <a:p>
          <a:r>
            <a:rPr lang="en-US" sz="1100"/>
            <a:t>The "weights" tab, which is set as hidden in excel, is critical for calculating the weighted averages in the calculator. User should not alter. The weights tabs assigns a weight to each fuel based upon its proportion of the total fuel supply. For determinations of CO2/gallon and percentages, the weighted average is more useful than the arithmetic mean.</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zoomScale="90" zoomScaleNormal="90" workbookViewId="0">
      <selection activeCell="B3" sqref="B3"/>
    </sheetView>
  </sheetViews>
  <sheetFormatPr defaultRowHeight="14.4" x14ac:dyDescent="0.3"/>
  <sheetData>
    <row r="1" spans="1:12" s="1" customFormat="1" x14ac:dyDescent="0.3"/>
    <row r="2" spans="1:12" x14ac:dyDescent="0.3">
      <c r="B2" s="3" t="s">
        <v>101</v>
      </c>
    </row>
    <row r="3" spans="1:12" s="1" customFormat="1" x14ac:dyDescent="0.3">
      <c r="B3" s="3"/>
    </row>
    <row r="4" spans="1:12" s="83" customFormat="1" ht="30" customHeight="1" x14ac:dyDescent="0.3">
      <c r="A4" s="90">
        <v>1</v>
      </c>
      <c r="B4" s="93" t="s">
        <v>99</v>
      </c>
      <c r="C4" s="93"/>
      <c r="D4" s="93"/>
      <c r="E4" s="93"/>
      <c r="F4" s="93"/>
      <c r="G4" s="93"/>
      <c r="H4" s="93"/>
      <c r="I4" s="93"/>
      <c r="J4" s="93"/>
      <c r="K4" s="93"/>
      <c r="L4" s="93"/>
    </row>
    <row r="5" spans="1:12" s="83" customFormat="1" ht="30" customHeight="1" x14ac:dyDescent="0.3">
      <c r="A5" s="90">
        <v>2</v>
      </c>
      <c r="B5" s="93" t="s">
        <v>85</v>
      </c>
      <c r="C5" s="93"/>
      <c r="D5" s="93"/>
      <c r="E5" s="93"/>
      <c r="F5" s="93"/>
      <c r="G5" s="93"/>
      <c r="H5" s="93"/>
      <c r="I5" s="93"/>
      <c r="J5" s="93"/>
      <c r="K5" s="93"/>
      <c r="L5" s="93"/>
    </row>
    <row r="6" spans="1:12" s="83" customFormat="1" ht="30" customHeight="1" x14ac:dyDescent="0.3">
      <c r="A6" s="90">
        <v>3</v>
      </c>
      <c r="B6" s="93" t="s">
        <v>104</v>
      </c>
      <c r="C6" s="93"/>
      <c r="D6" s="93"/>
      <c r="E6" s="93"/>
      <c r="F6" s="93"/>
      <c r="G6" s="93"/>
      <c r="H6" s="93"/>
      <c r="I6" s="93"/>
      <c r="J6" s="93"/>
      <c r="K6" s="93"/>
      <c r="L6" s="93"/>
    </row>
    <row r="7" spans="1:12" s="83" customFormat="1" ht="30" customHeight="1" x14ac:dyDescent="0.3">
      <c r="A7" s="90">
        <v>4</v>
      </c>
      <c r="B7" s="93" t="s">
        <v>102</v>
      </c>
      <c r="C7" s="93"/>
      <c r="D7" s="93"/>
      <c r="E7" s="93"/>
      <c r="F7" s="93"/>
      <c r="G7" s="93"/>
      <c r="H7" s="93"/>
      <c r="I7" s="93"/>
      <c r="J7" s="93"/>
      <c r="K7" s="93"/>
      <c r="L7" s="93"/>
    </row>
    <row r="8" spans="1:12" s="83" customFormat="1" ht="30" customHeight="1" x14ac:dyDescent="0.3">
      <c r="A8" s="90">
        <v>5</v>
      </c>
      <c r="B8" s="93" t="s">
        <v>103</v>
      </c>
      <c r="C8" s="93"/>
      <c r="D8" s="93"/>
      <c r="E8" s="93"/>
      <c r="F8" s="93"/>
      <c r="G8" s="93"/>
      <c r="H8" s="93"/>
      <c r="I8" s="93"/>
      <c r="J8" s="93"/>
      <c r="K8" s="93"/>
      <c r="L8" s="93"/>
    </row>
    <row r="9" spans="1:12" s="83" customFormat="1" ht="30" customHeight="1" x14ac:dyDescent="0.3">
      <c r="A9" s="90">
        <v>6</v>
      </c>
      <c r="B9" s="93" t="s">
        <v>100</v>
      </c>
      <c r="C9" s="93"/>
      <c r="D9" s="93"/>
      <c r="E9" s="93"/>
      <c r="F9" s="93"/>
      <c r="G9" s="93"/>
      <c r="H9" s="93"/>
      <c r="I9" s="93"/>
      <c r="J9" s="93"/>
      <c r="K9" s="93"/>
      <c r="L9" s="93"/>
    </row>
    <row r="10" spans="1:12" s="83" customFormat="1" ht="30" customHeight="1" x14ac:dyDescent="0.3">
      <c r="A10" s="90">
        <v>7</v>
      </c>
      <c r="B10" s="93" t="s">
        <v>89</v>
      </c>
      <c r="C10" s="93"/>
      <c r="D10" s="93"/>
      <c r="E10" s="93"/>
      <c r="F10" s="93"/>
      <c r="G10" s="93"/>
      <c r="H10" s="93"/>
      <c r="I10" s="93"/>
      <c r="J10" s="93"/>
      <c r="K10" s="93"/>
      <c r="L10" s="93"/>
    </row>
    <row r="11" spans="1:12" s="83" customFormat="1" ht="30" customHeight="1" x14ac:dyDescent="0.3">
      <c r="A11" s="90">
        <v>8</v>
      </c>
      <c r="B11" s="93" t="s">
        <v>90</v>
      </c>
      <c r="C11" s="93"/>
      <c r="D11" s="93"/>
      <c r="E11" s="93"/>
      <c r="F11" s="93"/>
      <c r="G11" s="93"/>
      <c r="H11" s="93"/>
      <c r="I11" s="93"/>
      <c r="J11" s="93"/>
      <c r="K11" s="93"/>
      <c r="L11" s="93"/>
    </row>
    <row r="12" spans="1:12" s="83" customFormat="1" ht="30" customHeight="1" x14ac:dyDescent="0.3">
      <c r="A12" s="90">
        <v>9</v>
      </c>
      <c r="B12" s="93" t="s">
        <v>92</v>
      </c>
      <c r="C12" s="93"/>
      <c r="D12" s="93"/>
      <c r="E12" s="93"/>
      <c r="F12" s="93"/>
      <c r="G12" s="93"/>
      <c r="H12" s="93"/>
      <c r="I12" s="93"/>
      <c r="J12" s="93"/>
      <c r="K12" s="93"/>
      <c r="L12" s="93"/>
    </row>
    <row r="13" spans="1:12" s="83" customFormat="1" ht="30" customHeight="1" x14ac:dyDescent="0.3">
      <c r="A13" s="90">
        <v>10</v>
      </c>
      <c r="B13" s="93" t="s">
        <v>91</v>
      </c>
      <c r="C13" s="93"/>
      <c r="D13" s="93"/>
      <c r="E13" s="93"/>
      <c r="F13" s="93"/>
      <c r="G13" s="93"/>
      <c r="H13" s="93"/>
      <c r="I13" s="93"/>
      <c r="J13" s="93"/>
      <c r="K13" s="93"/>
      <c r="L13" s="93"/>
    </row>
    <row r="14" spans="1:12" s="83" customFormat="1" ht="30" customHeight="1" x14ac:dyDescent="0.3">
      <c r="A14" s="90">
        <v>11</v>
      </c>
      <c r="B14" s="93" t="s">
        <v>93</v>
      </c>
      <c r="C14" s="93"/>
      <c r="D14" s="93"/>
      <c r="E14" s="93"/>
      <c r="F14" s="93"/>
      <c r="G14" s="93"/>
      <c r="H14" s="93"/>
      <c r="I14" s="93"/>
      <c r="J14" s="93"/>
      <c r="K14" s="93"/>
      <c r="L14" s="93"/>
    </row>
    <row r="15" spans="1:12" s="83" customFormat="1" ht="30" customHeight="1" x14ac:dyDescent="0.3">
      <c r="A15" s="90">
        <v>12</v>
      </c>
      <c r="B15" s="93" t="s">
        <v>96</v>
      </c>
      <c r="C15" s="93"/>
      <c r="D15" s="93"/>
      <c r="E15" s="93"/>
      <c r="F15" s="93"/>
      <c r="G15" s="93"/>
      <c r="H15" s="93"/>
      <c r="I15" s="93"/>
      <c r="J15" s="93"/>
      <c r="K15" s="93"/>
      <c r="L15" s="93"/>
    </row>
    <row r="16" spans="1:12" s="83" customFormat="1" ht="30" customHeight="1" x14ac:dyDescent="0.3">
      <c r="A16" s="90">
        <v>13</v>
      </c>
      <c r="B16" s="93" t="s">
        <v>98</v>
      </c>
      <c r="C16" s="93"/>
      <c r="D16" s="93"/>
      <c r="E16" s="93"/>
      <c r="F16" s="93"/>
      <c r="G16" s="93"/>
      <c r="H16" s="93"/>
      <c r="I16" s="93"/>
      <c r="J16" s="93"/>
      <c r="K16" s="93"/>
      <c r="L16" s="93"/>
    </row>
    <row r="17" spans="1:18" s="83" customFormat="1" ht="30" customHeight="1" x14ac:dyDescent="0.3">
      <c r="A17" s="90">
        <v>14</v>
      </c>
      <c r="B17" s="93" t="s">
        <v>97</v>
      </c>
      <c r="C17" s="93"/>
      <c r="D17" s="93"/>
      <c r="E17" s="93"/>
      <c r="F17" s="93"/>
      <c r="G17" s="93"/>
      <c r="H17" s="93"/>
      <c r="I17" s="93"/>
      <c r="J17" s="93"/>
      <c r="K17" s="93"/>
      <c r="L17" s="93"/>
    </row>
    <row r="18" spans="1:18" s="83" customFormat="1" ht="30" customHeight="1" x14ac:dyDescent="0.3">
      <c r="A18" s="90">
        <v>15</v>
      </c>
      <c r="B18" s="93" t="s">
        <v>94</v>
      </c>
      <c r="C18" s="93"/>
      <c r="D18" s="93"/>
      <c r="E18" s="93"/>
      <c r="F18" s="93"/>
      <c r="G18" s="93"/>
      <c r="H18" s="93"/>
      <c r="I18" s="93"/>
      <c r="J18" s="93"/>
      <c r="K18" s="93"/>
      <c r="L18" s="93"/>
    </row>
    <row r="19" spans="1:18" s="83" customFormat="1" ht="30" customHeight="1" x14ac:dyDescent="0.3">
      <c r="A19" s="90">
        <v>16</v>
      </c>
      <c r="B19" s="93" t="s">
        <v>95</v>
      </c>
      <c r="C19" s="93"/>
      <c r="D19" s="93"/>
      <c r="E19" s="93"/>
      <c r="F19" s="93"/>
      <c r="G19" s="93"/>
      <c r="H19" s="93"/>
      <c r="I19" s="93"/>
      <c r="J19" s="93"/>
      <c r="K19" s="93"/>
      <c r="L19" s="93"/>
    </row>
    <row r="24" spans="1:18" s="1" customFormat="1" x14ac:dyDescent="0.3"/>
    <row r="26" spans="1:18" x14ac:dyDescent="0.3">
      <c r="B26" s="3"/>
      <c r="C26" s="1"/>
      <c r="D26" s="1"/>
      <c r="E26" s="1"/>
      <c r="F26" s="1"/>
      <c r="G26" s="1"/>
      <c r="H26" s="1"/>
      <c r="I26" s="1"/>
      <c r="J26" s="1"/>
      <c r="K26" s="1"/>
      <c r="L26" s="1"/>
      <c r="M26" s="1"/>
      <c r="N26" s="1"/>
      <c r="O26" s="1"/>
      <c r="P26" s="1"/>
      <c r="Q26" s="1"/>
      <c r="R26" s="1"/>
    </row>
    <row r="27" spans="1:18" s="1" customFormat="1" x14ac:dyDescent="0.3">
      <c r="B27" s="3"/>
    </row>
    <row r="28" spans="1:18" ht="30" customHeight="1" x14ac:dyDescent="0.3">
      <c r="B28" s="86"/>
      <c r="C28" s="86"/>
      <c r="D28" s="86"/>
      <c r="E28" s="86"/>
      <c r="F28" s="86"/>
      <c r="G28" s="86"/>
      <c r="H28" s="86"/>
      <c r="I28" s="86"/>
      <c r="J28" s="86"/>
      <c r="K28" s="86"/>
      <c r="L28" s="86"/>
      <c r="M28" s="86"/>
      <c r="N28" s="86"/>
      <c r="O28" s="86"/>
      <c r="P28" s="86"/>
      <c r="Q28" s="86"/>
      <c r="R28" s="86"/>
    </row>
    <row r="29" spans="1:18" ht="30" customHeight="1" x14ac:dyDescent="0.3">
      <c r="B29" s="86"/>
      <c r="C29" s="86"/>
      <c r="D29" s="86"/>
      <c r="E29" s="86"/>
      <c r="F29" s="86"/>
      <c r="G29" s="86"/>
      <c r="H29" s="86"/>
      <c r="I29" s="86"/>
      <c r="J29" s="86"/>
      <c r="K29" s="86"/>
      <c r="L29" s="86"/>
      <c r="M29" s="86"/>
      <c r="N29" s="86"/>
      <c r="O29" s="86"/>
      <c r="P29" s="86"/>
      <c r="Q29" s="86"/>
      <c r="R29" s="86"/>
    </row>
    <row r="30" spans="1:18" ht="30" customHeight="1" x14ac:dyDescent="0.3">
      <c r="B30" s="86"/>
      <c r="C30" s="86"/>
      <c r="D30" s="86"/>
      <c r="E30" s="86"/>
      <c r="F30" s="86"/>
      <c r="G30" s="86"/>
      <c r="H30" s="86"/>
      <c r="I30" s="86"/>
      <c r="J30" s="86"/>
      <c r="K30" s="86"/>
      <c r="L30" s="86"/>
      <c r="M30" s="86"/>
      <c r="N30" s="86"/>
      <c r="O30" s="86"/>
      <c r="P30" s="86"/>
      <c r="Q30" s="86"/>
      <c r="R30" s="86"/>
    </row>
    <row r="31" spans="1:18" ht="65.25" customHeight="1" x14ac:dyDescent="0.3">
      <c r="B31" s="86"/>
      <c r="C31" s="86"/>
      <c r="D31" s="86"/>
      <c r="E31" s="86"/>
      <c r="F31" s="86"/>
      <c r="G31" s="86"/>
      <c r="H31" s="86"/>
      <c r="I31" s="86"/>
      <c r="J31" s="86"/>
      <c r="K31" s="86"/>
      <c r="L31" s="86"/>
      <c r="M31" s="86"/>
      <c r="N31" s="86"/>
      <c r="O31" s="86"/>
      <c r="P31" s="86"/>
      <c r="Q31" s="86"/>
      <c r="R31" s="86"/>
    </row>
    <row r="32" spans="1:18" ht="30" customHeight="1" x14ac:dyDescent="0.3">
      <c r="B32" s="86"/>
      <c r="C32" s="86"/>
      <c r="D32" s="86"/>
      <c r="E32" s="86"/>
      <c r="F32" s="86"/>
      <c r="G32" s="86"/>
      <c r="H32" s="86"/>
      <c r="I32" s="86"/>
      <c r="J32" s="86"/>
      <c r="K32" s="86"/>
      <c r="L32" s="86"/>
      <c r="M32" s="86"/>
      <c r="N32" s="86"/>
      <c r="O32" s="86"/>
      <c r="P32" s="86"/>
      <c r="Q32" s="86"/>
      <c r="R32" s="86"/>
    </row>
    <row r="33" spans="2:18" ht="30" customHeight="1" x14ac:dyDescent="0.3">
      <c r="B33" s="86"/>
      <c r="C33" s="86"/>
      <c r="D33" s="86"/>
      <c r="E33" s="86"/>
      <c r="F33" s="86"/>
      <c r="G33" s="86"/>
      <c r="H33" s="86"/>
      <c r="I33" s="86"/>
      <c r="J33" s="86"/>
      <c r="K33" s="86"/>
      <c r="L33" s="86"/>
      <c r="M33" s="86"/>
      <c r="N33" s="86"/>
      <c r="O33" s="86"/>
      <c r="P33" s="86"/>
      <c r="Q33" s="86"/>
      <c r="R33" s="86"/>
    </row>
    <row r="34" spans="2:18" ht="30" customHeight="1" x14ac:dyDescent="0.3">
      <c r="B34" s="86"/>
      <c r="C34" s="86"/>
      <c r="D34" s="86"/>
      <c r="E34" s="86"/>
      <c r="F34" s="86"/>
      <c r="G34" s="86"/>
      <c r="H34" s="86"/>
      <c r="I34" s="86"/>
      <c r="J34" s="86"/>
      <c r="K34" s="86"/>
      <c r="L34" s="86"/>
      <c r="M34" s="86"/>
      <c r="N34" s="86"/>
      <c r="O34" s="86"/>
      <c r="P34" s="86"/>
      <c r="Q34" s="86"/>
      <c r="R34" s="86"/>
    </row>
    <row r="35" spans="2:18" ht="30" customHeight="1" x14ac:dyDescent="0.3">
      <c r="B35" s="86"/>
      <c r="C35" s="86"/>
      <c r="D35" s="86"/>
      <c r="E35" s="86"/>
      <c r="F35" s="86"/>
      <c r="G35" s="86"/>
      <c r="H35" s="86"/>
      <c r="I35" s="86"/>
      <c r="J35" s="86"/>
      <c r="K35" s="86"/>
      <c r="L35" s="86"/>
      <c r="M35" s="86"/>
      <c r="N35" s="86"/>
      <c r="O35" s="86"/>
      <c r="P35" s="86"/>
      <c r="Q35" s="86"/>
      <c r="R35" s="86"/>
    </row>
    <row r="36" spans="2:18" ht="30" customHeight="1" x14ac:dyDescent="0.3">
      <c r="B36" s="86"/>
      <c r="C36" s="86"/>
      <c r="D36" s="86"/>
      <c r="E36" s="86"/>
      <c r="F36" s="86"/>
      <c r="G36" s="86"/>
      <c r="H36" s="86"/>
      <c r="I36" s="86"/>
      <c r="J36" s="86"/>
      <c r="K36" s="86"/>
      <c r="L36" s="86"/>
      <c r="M36" s="86"/>
      <c r="N36" s="86"/>
      <c r="O36" s="86"/>
      <c r="P36" s="86"/>
      <c r="Q36" s="86"/>
      <c r="R36" s="86"/>
    </row>
    <row r="37" spans="2:18" ht="30" customHeight="1" x14ac:dyDescent="0.3">
      <c r="B37" s="84"/>
      <c r="C37" s="84"/>
      <c r="D37" s="84"/>
      <c r="E37" s="84"/>
      <c r="F37" s="84"/>
      <c r="G37" s="84"/>
      <c r="H37" s="84"/>
      <c r="I37" s="84"/>
      <c r="J37" s="84"/>
      <c r="K37" s="84"/>
      <c r="L37" s="84"/>
      <c r="M37" s="84"/>
      <c r="N37" s="84"/>
      <c r="O37" s="84"/>
      <c r="P37" s="84"/>
      <c r="Q37" s="84"/>
      <c r="R37" s="84"/>
    </row>
    <row r="38" spans="2:18" ht="33.75" customHeight="1" x14ac:dyDescent="0.3">
      <c r="B38" s="85"/>
      <c r="C38" s="85"/>
      <c r="D38" s="85"/>
      <c r="E38" s="85"/>
      <c r="F38" s="85"/>
      <c r="G38" s="85"/>
      <c r="H38" s="85"/>
      <c r="I38" s="85"/>
      <c r="J38" s="85"/>
      <c r="K38" s="85"/>
      <c r="L38" s="85"/>
      <c r="M38" s="85"/>
      <c r="N38" s="85"/>
      <c r="O38" s="85"/>
      <c r="P38" s="85"/>
      <c r="Q38" s="85"/>
      <c r="R38" s="85"/>
    </row>
    <row r="39" spans="2:18" ht="30" customHeight="1" x14ac:dyDescent="0.3">
      <c r="B39" s="82"/>
      <c r="C39" s="82"/>
      <c r="D39" s="82"/>
      <c r="E39" s="82"/>
      <c r="F39" s="82"/>
      <c r="G39" s="82"/>
      <c r="H39" s="82"/>
      <c r="I39" s="82"/>
      <c r="J39" s="82"/>
      <c r="K39" s="82"/>
      <c r="L39" s="82"/>
      <c r="M39" s="82"/>
      <c r="N39" s="82"/>
      <c r="O39" s="82"/>
      <c r="P39" s="82"/>
      <c r="Q39" s="82"/>
      <c r="R39" s="82"/>
    </row>
    <row r="40" spans="2:18" ht="30" customHeight="1" x14ac:dyDescent="0.3">
      <c r="B40" s="82"/>
      <c r="C40" s="82"/>
      <c r="D40" s="82"/>
      <c r="E40" s="82"/>
      <c r="F40" s="82"/>
      <c r="G40" s="82"/>
      <c r="H40" s="82"/>
      <c r="I40" s="82"/>
      <c r="J40" s="82"/>
      <c r="K40" s="82"/>
      <c r="L40" s="82"/>
      <c r="M40" s="82"/>
      <c r="N40" s="82"/>
      <c r="O40" s="82"/>
      <c r="P40" s="82"/>
      <c r="Q40" s="82"/>
      <c r="R40" s="82"/>
    </row>
    <row r="41" spans="2:18" ht="46.5" customHeight="1" x14ac:dyDescent="0.3">
      <c r="B41" s="84"/>
      <c r="C41" s="84"/>
      <c r="D41" s="84"/>
      <c r="E41" s="84"/>
      <c r="F41" s="84"/>
      <c r="G41" s="84"/>
      <c r="H41" s="84"/>
      <c r="I41" s="84"/>
      <c r="J41" s="84"/>
      <c r="K41" s="84"/>
      <c r="L41" s="84"/>
      <c r="M41" s="84"/>
      <c r="N41" s="84"/>
      <c r="O41" s="84"/>
      <c r="P41" s="84"/>
      <c r="Q41" s="84"/>
      <c r="R41" s="84"/>
    </row>
    <row r="42" spans="2:18" x14ac:dyDescent="0.3">
      <c r="B42" s="1"/>
      <c r="C42" s="1"/>
      <c r="D42" s="1"/>
      <c r="E42" s="1"/>
      <c r="F42" s="1"/>
      <c r="G42" s="1"/>
      <c r="H42" s="1"/>
      <c r="I42" s="1"/>
      <c r="J42" s="1"/>
      <c r="K42" s="1"/>
      <c r="L42" s="1"/>
      <c r="M42" s="1"/>
      <c r="N42" s="1"/>
      <c r="O42" s="1"/>
      <c r="P42" s="1"/>
      <c r="Q42" s="1"/>
      <c r="R42" s="1"/>
    </row>
  </sheetData>
  <mergeCells count="16">
    <mergeCell ref="B4:L4"/>
    <mergeCell ref="B5:L5"/>
    <mergeCell ref="B6:L6"/>
    <mergeCell ref="B7:L7"/>
    <mergeCell ref="B8:L8"/>
    <mergeCell ref="B9:L9"/>
    <mergeCell ref="B10:L10"/>
    <mergeCell ref="B11:L11"/>
    <mergeCell ref="B12:L12"/>
    <mergeCell ref="B13:L13"/>
    <mergeCell ref="B19:L19"/>
    <mergeCell ref="B14:L14"/>
    <mergeCell ref="B15:L15"/>
    <mergeCell ref="B16:L16"/>
    <mergeCell ref="B17:L17"/>
    <mergeCell ref="B18:L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9"/>
  <sheetViews>
    <sheetView zoomScale="70" zoomScaleNormal="70" workbookViewId="0">
      <selection activeCell="A32" sqref="A32"/>
    </sheetView>
  </sheetViews>
  <sheetFormatPr defaultColWidth="9.109375" defaultRowHeight="14.4" x14ac:dyDescent="0.3"/>
  <cols>
    <col min="1" max="1" width="23.33203125" style="7" customWidth="1"/>
    <col min="2" max="2" width="30.88671875" style="7" customWidth="1"/>
    <col min="3" max="7" width="20.6640625" style="45" customWidth="1"/>
    <col min="8" max="8" width="20.6640625" style="7" customWidth="1"/>
    <col min="9" max="13" width="20.6640625" style="45" customWidth="1"/>
    <col min="14" max="16384" width="9.109375" style="7"/>
  </cols>
  <sheetData>
    <row r="2" spans="1:14" x14ac:dyDescent="0.3">
      <c r="B2" s="94" t="s">
        <v>60</v>
      </c>
      <c r="C2" s="94"/>
      <c r="D2" s="94"/>
    </row>
    <row r="3" spans="1:14" x14ac:dyDescent="0.3">
      <c r="B3" s="12"/>
      <c r="C3" s="79" t="s">
        <v>62</v>
      </c>
      <c r="D3" s="78"/>
    </row>
    <row r="5" spans="1:14" ht="75" customHeight="1" x14ac:dyDescent="0.3">
      <c r="A5" s="4" t="s">
        <v>2</v>
      </c>
      <c r="B5" s="5" t="s">
        <v>105</v>
      </c>
      <c r="C5" s="33" t="s">
        <v>0</v>
      </c>
      <c r="D5" s="33" t="s">
        <v>1</v>
      </c>
      <c r="E5" s="33" t="s">
        <v>67</v>
      </c>
      <c r="F5" s="33" t="s">
        <v>65</v>
      </c>
      <c r="G5" s="33" t="s">
        <v>66</v>
      </c>
      <c r="H5" s="33" t="s">
        <v>82</v>
      </c>
      <c r="I5" s="33" t="s">
        <v>83</v>
      </c>
      <c r="J5" s="33" t="s">
        <v>17</v>
      </c>
      <c r="K5" s="33" t="s">
        <v>68</v>
      </c>
      <c r="L5" s="33" t="s">
        <v>84</v>
      </c>
      <c r="M5" s="33" t="s">
        <v>51</v>
      </c>
      <c r="N5" s="6"/>
    </row>
    <row r="6" spans="1:14" x14ac:dyDescent="0.3">
      <c r="A6" s="12"/>
      <c r="B6" s="13"/>
      <c r="C6" s="34"/>
      <c r="D6" s="35"/>
      <c r="E6" s="69"/>
      <c r="F6" s="36">
        <f t="shared" ref="F6:F25" si="0">C6*D6</f>
        <v>0</v>
      </c>
      <c r="G6" s="36">
        <f>C6-(C6*D6)</f>
        <v>0</v>
      </c>
      <c r="H6" s="51" t="str">
        <f>IF(ISTEXT(A6)=FALSE,"N/A",'Jet Fuel Constants'!$E$3)</f>
        <v>N/A</v>
      </c>
      <c r="I6" s="51" t="str">
        <f>IF(E6=0, "N/A", (1-E6)*'Jet Fuel Constants'!$E$3)</f>
        <v>N/A</v>
      </c>
      <c r="J6" s="51" t="str">
        <f t="shared" ref="J6:J25" si="1">IF(ISTEXT(A6)=FALSE,"N/A",IF(I6="N/A",(0*D6)+(H6*(1-D6)),(I6*D6)+(H6*(1-D6))))</f>
        <v>N/A</v>
      </c>
      <c r="K6" s="36">
        <f>(C6*'Jet Fuel Constants'!$E$3)*10^-6</f>
        <v>0</v>
      </c>
      <c r="L6" s="36" t="e">
        <f>(J6*C6)*10^-6</f>
        <v>#VALUE!</v>
      </c>
      <c r="M6" s="52" t="e">
        <f t="shared" ref="M6:M25" si="2">((K6-L6)/K6)</f>
        <v>#VALUE!</v>
      </c>
      <c r="N6" s="6"/>
    </row>
    <row r="7" spans="1:14" x14ac:dyDescent="0.3">
      <c r="A7" s="12"/>
      <c r="B7" s="13"/>
      <c r="C7" s="34"/>
      <c r="D7" s="35"/>
      <c r="E7" s="69"/>
      <c r="F7" s="36">
        <f t="shared" si="0"/>
        <v>0</v>
      </c>
      <c r="G7" s="36">
        <f t="shared" ref="G7:G25" si="3">C7-(C7*D7)</f>
        <v>0</v>
      </c>
      <c r="H7" s="51" t="str">
        <f>IF(ISTEXT(A7)=FALSE,"N/A",'Jet Fuel Constants'!$E$3)</f>
        <v>N/A</v>
      </c>
      <c r="I7" s="51" t="str">
        <f>IF(E7=0, "N/A", (1-E7)*'Jet Fuel Constants'!$E$3)</f>
        <v>N/A</v>
      </c>
      <c r="J7" s="51" t="str">
        <f t="shared" si="1"/>
        <v>N/A</v>
      </c>
      <c r="K7" s="36">
        <f>(C7*'Jet Fuel Constants'!$E$3)*10^-6</f>
        <v>0</v>
      </c>
      <c r="L7" s="36" t="e">
        <f t="shared" ref="L7:L12" si="4">(J7*C7)*10^-6</f>
        <v>#VALUE!</v>
      </c>
      <c r="M7" s="52" t="e">
        <f t="shared" si="2"/>
        <v>#VALUE!</v>
      </c>
      <c r="N7" s="6"/>
    </row>
    <row r="8" spans="1:14" x14ac:dyDescent="0.3">
      <c r="A8" s="12"/>
      <c r="B8" s="13"/>
      <c r="C8" s="34"/>
      <c r="D8" s="35"/>
      <c r="E8" s="69"/>
      <c r="F8" s="36">
        <f t="shared" si="0"/>
        <v>0</v>
      </c>
      <c r="G8" s="36">
        <f t="shared" si="3"/>
        <v>0</v>
      </c>
      <c r="H8" s="51" t="str">
        <f>IF(ISTEXT(A8)=FALSE,"N/A",'Jet Fuel Constants'!$E$3)</f>
        <v>N/A</v>
      </c>
      <c r="I8" s="51" t="str">
        <f>IF(E8=0, "N/A", (1-E8)*'Jet Fuel Constants'!$E$3)</f>
        <v>N/A</v>
      </c>
      <c r="J8" s="51" t="str">
        <f t="shared" si="1"/>
        <v>N/A</v>
      </c>
      <c r="K8" s="36">
        <f>(C8*'Jet Fuel Constants'!$E$3)*10^-6</f>
        <v>0</v>
      </c>
      <c r="L8" s="36" t="e">
        <f t="shared" si="4"/>
        <v>#VALUE!</v>
      </c>
      <c r="M8" s="52" t="e">
        <f t="shared" si="2"/>
        <v>#VALUE!</v>
      </c>
      <c r="N8" s="6"/>
    </row>
    <row r="9" spans="1:14" x14ac:dyDescent="0.3">
      <c r="A9" s="12"/>
      <c r="B9" s="13"/>
      <c r="C9" s="34"/>
      <c r="D9" s="35"/>
      <c r="E9" s="69"/>
      <c r="F9" s="36">
        <f t="shared" si="0"/>
        <v>0</v>
      </c>
      <c r="G9" s="36">
        <f t="shared" si="3"/>
        <v>0</v>
      </c>
      <c r="H9" s="51" t="str">
        <f>IF(ISTEXT(A9)=FALSE,"N/A",'Jet Fuel Constants'!$E$3)</f>
        <v>N/A</v>
      </c>
      <c r="I9" s="51" t="str">
        <f>IF(E9=0, "N/A", (1-E9)*'Jet Fuel Constants'!$E$3)</f>
        <v>N/A</v>
      </c>
      <c r="J9" s="51" t="str">
        <f t="shared" si="1"/>
        <v>N/A</v>
      </c>
      <c r="K9" s="36">
        <f>(C9*'Jet Fuel Constants'!$E$3)*10^-6</f>
        <v>0</v>
      </c>
      <c r="L9" s="36" t="e">
        <f t="shared" si="4"/>
        <v>#VALUE!</v>
      </c>
      <c r="M9" s="52" t="e">
        <f t="shared" si="2"/>
        <v>#VALUE!</v>
      </c>
      <c r="N9" s="6"/>
    </row>
    <row r="10" spans="1:14" x14ac:dyDescent="0.3">
      <c r="A10" s="12"/>
      <c r="B10" s="13"/>
      <c r="C10" s="34"/>
      <c r="D10" s="35"/>
      <c r="E10" s="69"/>
      <c r="F10" s="36">
        <f t="shared" si="0"/>
        <v>0</v>
      </c>
      <c r="G10" s="36">
        <f t="shared" si="3"/>
        <v>0</v>
      </c>
      <c r="H10" s="51" t="str">
        <f>IF(ISTEXT(A10)=FALSE,"N/A",'Jet Fuel Constants'!$E$3)</f>
        <v>N/A</v>
      </c>
      <c r="I10" s="51" t="str">
        <f>IF(E10=0, "N/A", (1-E10)*'Jet Fuel Constants'!$E$3)</f>
        <v>N/A</v>
      </c>
      <c r="J10" s="51" t="str">
        <f t="shared" si="1"/>
        <v>N/A</v>
      </c>
      <c r="K10" s="36">
        <f>(C10*'Jet Fuel Constants'!$E$3)*10^-6</f>
        <v>0</v>
      </c>
      <c r="L10" s="36" t="e">
        <f t="shared" si="4"/>
        <v>#VALUE!</v>
      </c>
      <c r="M10" s="52" t="e">
        <f t="shared" si="2"/>
        <v>#VALUE!</v>
      </c>
      <c r="N10" s="6"/>
    </row>
    <row r="11" spans="1:14" x14ac:dyDescent="0.3">
      <c r="A11" s="12"/>
      <c r="B11" s="13"/>
      <c r="C11" s="34"/>
      <c r="D11" s="35"/>
      <c r="E11" s="69"/>
      <c r="F11" s="36">
        <f t="shared" si="0"/>
        <v>0</v>
      </c>
      <c r="G11" s="36">
        <f t="shared" si="3"/>
        <v>0</v>
      </c>
      <c r="H11" s="51" t="str">
        <f>IF(ISTEXT(A11)=FALSE,"N/A",'Jet Fuel Constants'!$E$3)</f>
        <v>N/A</v>
      </c>
      <c r="I11" s="51" t="str">
        <f>IF(E11=0, "N/A", (1-E11)*'Jet Fuel Constants'!$E$3)</f>
        <v>N/A</v>
      </c>
      <c r="J11" s="51" t="str">
        <f t="shared" si="1"/>
        <v>N/A</v>
      </c>
      <c r="K11" s="36">
        <f>(C11*'Jet Fuel Constants'!$E$3)*10^-6</f>
        <v>0</v>
      </c>
      <c r="L11" s="36" t="e">
        <f t="shared" si="4"/>
        <v>#VALUE!</v>
      </c>
      <c r="M11" s="52" t="e">
        <f t="shared" si="2"/>
        <v>#VALUE!</v>
      </c>
      <c r="N11" s="6"/>
    </row>
    <row r="12" spans="1:14" x14ac:dyDescent="0.3">
      <c r="A12" s="12"/>
      <c r="B12" s="13"/>
      <c r="C12" s="34"/>
      <c r="D12" s="35"/>
      <c r="E12" s="69"/>
      <c r="F12" s="36">
        <f t="shared" si="0"/>
        <v>0</v>
      </c>
      <c r="G12" s="36">
        <f>C12-(C12*D12)</f>
        <v>0</v>
      </c>
      <c r="H12" s="51" t="str">
        <f>IF(ISTEXT(A12)=FALSE,"N/A",'Jet Fuel Constants'!$E$3)</f>
        <v>N/A</v>
      </c>
      <c r="I12" s="51" t="str">
        <f>IF(E12=0, "N/A", (1-E12)*'Jet Fuel Constants'!$E$3)</f>
        <v>N/A</v>
      </c>
      <c r="J12" s="51" t="str">
        <f t="shared" si="1"/>
        <v>N/A</v>
      </c>
      <c r="K12" s="36">
        <f>(C12*'Jet Fuel Constants'!$E$3)*10^-6</f>
        <v>0</v>
      </c>
      <c r="L12" s="36" t="e">
        <f t="shared" si="4"/>
        <v>#VALUE!</v>
      </c>
      <c r="M12" s="52" t="e">
        <f t="shared" si="2"/>
        <v>#VALUE!</v>
      </c>
      <c r="N12" s="6"/>
    </row>
    <row r="13" spans="1:14" x14ac:dyDescent="0.3">
      <c r="A13" s="12"/>
      <c r="B13" s="13"/>
      <c r="C13" s="34"/>
      <c r="D13" s="35"/>
      <c r="E13" s="69"/>
      <c r="F13" s="36">
        <f t="shared" si="0"/>
        <v>0</v>
      </c>
      <c r="G13" s="36">
        <f t="shared" si="3"/>
        <v>0</v>
      </c>
      <c r="H13" s="51" t="str">
        <f>IF(ISTEXT(A13)=FALSE,"N/A",'Jet Fuel Constants'!$E$3)</f>
        <v>N/A</v>
      </c>
      <c r="I13" s="51" t="str">
        <f>IF(E13=0, "N/A", (1-E13)*'Jet Fuel Constants'!$E$3)</f>
        <v>N/A</v>
      </c>
      <c r="J13" s="51" t="str">
        <f t="shared" si="1"/>
        <v>N/A</v>
      </c>
      <c r="K13" s="36">
        <f>(C13*'Jet Fuel Constants'!$E$3)*10^-6</f>
        <v>0</v>
      </c>
      <c r="L13" s="36" t="e">
        <f>(J13*C13)*10^-6</f>
        <v>#VALUE!</v>
      </c>
      <c r="M13" s="52" t="e">
        <f>((K13-L13)/K13)</f>
        <v>#VALUE!</v>
      </c>
      <c r="N13" s="6"/>
    </row>
    <row r="14" spans="1:14" x14ac:dyDescent="0.3">
      <c r="A14" s="12"/>
      <c r="B14" s="13"/>
      <c r="C14" s="34"/>
      <c r="D14" s="35"/>
      <c r="E14" s="69"/>
      <c r="F14" s="36">
        <f t="shared" si="0"/>
        <v>0</v>
      </c>
      <c r="G14" s="36">
        <f t="shared" si="3"/>
        <v>0</v>
      </c>
      <c r="H14" s="51" t="str">
        <f>IF(ISTEXT(A14)=FALSE,"N/A",'Jet Fuel Constants'!$E$3)</f>
        <v>N/A</v>
      </c>
      <c r="I14" s="51" t="str">
        <f>IF(E14=0, "N/A", (1-E14)*'Jet Fuel Constants'!$E$3)</f>
        <v>N/A</v>
      </c>
      <c r="J14" s="51" t="str">
        <f t="shared" si="1"/>
        <v>N/A</v>
      </c>
      <c r="K14" s="36">
        <f>(C14*'Jet Fuel Constants'!$E$3)*10^-6</f>
        <v>0</v>
      </c>
      <c r="L14" s="36" t="e">
        <f t="shared" ref="L14:L25" si="5">(J14*C14)*10^-6</f>
        <v>#VALUE!</v>
      </c>
      <c r="M14" s="52" t="e">
        <f t="shared" si="2"/>
        <v>#VALUE!</v>
      </c>
      <c r="N14" s="6"/>
    </row>
    <row r="15" spans="1:14" x14ac:dyDescent="0.3">
      <c r="A15" s="12"/>
      <c r="B15" s="13"/>
      <c r="C15" s="34"/>
      <c r="D15" s="35"/>
      <c r="E15" s="69"/>
      <c r="F15" s="36">
        <f t="shared" si="0"/>
        <v>0</v>
      </c>
      <c r="G15" s="36">
        <f t="shared" si="3"/>
        <v>0</v>
      </c>
      <c r="H15" s="51" t="str">
        <f>IF(ISTEXT(A15)=FALSE,"N/A",'Jet Fuel Constants'!$E$3)</f>
        <v>N/A</v>
      </c>
      <c r="I15" s="51" t="str">
        <f>IF(E15=0, "N/A", (1-E15)*'Jet Fuel Constants'!$E$3)</f>
        <v>N/A</v>
      </c>
      <c r="J15" s="51" t="str">
        <f t="shared" si="1"/>
        <v>N/A</v>
      </c>
      <c r="K15" s="36">
        <f>(C15*'Jet Fuel Constants'!$E$3)*10^-6</f>
        <v>0</v>
      </c>
      <c r="L15" s="36" t="e">
        <f t="shared" si="5"/>
        <v>#VALUE!</v>
      </c>
      <c r="M15" s="52" t="e">
        <f t="shared" si="2"/>
        <v>#VALUE!</v>
      </c>
      <c r="N15" s="6"/>
    </row>
    <row r="16" spans="1:14" x14ac:dyDescent="0.3">
      <c r="A16" s="12"/>
      <c r="B16" s="13"/>
      <c r="C16" s="34"/>
      <c r="D16" s="35"/>
      <c r="E16" s="69"/>
      <c r="F16" s="36">
        <f t="shared" si="0"/>
        <v>0</v>
      </c>
      <c r="G16" s="36">
        <f t="shared" si="3"/>
        <v>0</v>
      </c>
      <c r="H16" s="51" t="str">
        <f>IF(ISTEXT(A16)=FALSE,"N/A",'Jet Fuel Constants'!$E$3)</f>
        <v>N/A</v>
      </c>
      <c r="I16" s="51" t="str">
        <f>IF(E16=0, "N/A", (1-E16)*'Jet Fuel Constants'!$E$3)</f>
        <v>N/A</v>
      </c>
      <c r="J16" s="51" t="str">
        <f t="shared" si="1"/>
        <v>N/A</v>
      </c>
      <c r="K16" s="36">
        <f>(C16*'Jet Fuel Constants'!$E$3)*10^-6</f>
        <v>0</v>
      </c>
      <c r="L16" s="36" t="e">
        <f t="shared" si="5"/>
        <v>#VALUE!</v>
      </c>
      <c r="M16" s="52" t="e">
        <f t="shared" si="2"/>
        <v>#VALUE!</v>
      </c>
      <c r="N16" s="6"/>
    </row>
    <row r="17" spans="1:14" x14ac:dyDescent="0.3">
      <c r="A17" s="12"/>
      <c r="B17" s="13"/>
      <c r="C17" s="34"/>
      <c r="D17" s="35"/>
      <c r="E17" s="69"/>
      <c r="F17" s="36">
        <f t="shared" si="0"/>
        <v>0</v>
      </c>
      <c r="G17" s="36">
        <f t="shared" si="3"/>
        <v>0</v>
      </c>
      <c r="H17" s="51" t="str">
        <f>IF(ISTEXT(A17)=FALSE,"N/A",'Jet Fuel Constants'!$E$3)</f>
        <v>N/A</v>
      </c>
      <c r="I17" s="51" t="str">
        <f>IF(E17=0, "N/A", (1-E17)*'Jet Fuel Constants'!$E$3)</f>
        <v>N/A</v>
      </c>
      <c r="J17" s="51" t="str">
        <f t="shared" si="1"/>
        <v>N/A</v>
      </c>
      <c r="K17" s="36">
        <f>(C17*'Jet Fuel Constants'!$E$3)*10^-6</f>
        <v>0</v>
      </c>
      <c r="L17" s="36" t="e">
        <f t="shared" si="5"/>
        <v>#VALUE!</v>
      </c>
      <c r="M17" s="52" t="e">
        <f t="shared" si="2"/>
        <v>#VALUE!</v>
      </c>
      <c r="N17" s="6"/>
    </row>
    <row r="18" spans="1:14" x14ac:dyDescent="0.3">
      <c r="A18" s="12"/>
      <c r="B18" s="13"/>
      <c r="C18" s="34"/>
      <c r="D18" s="35"/>
      <c r="E18" s="69"/>
      <c r="F18" s="36">
        <f t="shared" si="0"/>
        <v>0</v>
      </c>
      <c r="G18" s="36">
        <f t="shared" si="3"/>
        <v>0</v>
      </c>
      <c r="H18" s="51" t="str">
        <f>IF(ISTEXT(A18)=FALSE,"N/A",'Jet Fuel Constants'!$E$3)</f>
        <v>N/A</v>
      </c>
      <c r="I18" s="51" t="str">
        <f>IF(E18=0, "N/A", (1-E18)*'Jet Fuel Constants'!$E$3)</f>
        <v>N/A</v>
      </c>
      <c r="J18" s="51" t="str">
        <f t="shared" si="1"/>
        <v>N/A</v>
      </c>
      <c r="K18" s="36">
        <f>(C18*'Jet Fuel Constants'!$E$3)*10^-6</f>
        <v>0</v>
      </c>
      <c r="L18" s="36" t="e">
        <f t="shared" si="5"/>
        <v>#VALUE!</v>
      </c>
      <c r="M18" s="52" t="e">
        <f t="shared" si="2"/>
        <v>#VALUE!</v>
      </c>
      <c r="N18" s="6"/>
    </row>
    <row r="19" spans="1:14" x14ac:dyDescent="0.3">
      <c r="A19" s="12"/>
      <c r="B19" s="13"/>
      <c r="C19" s="34"/>
      <c r="D19" s="35"/>
      <c r="E19" s="69"/>
      <c r="F19" s="36">
        <f t="shared" si="0"/>
        <v>0</v>
      </c>
      <c r="G19" s="36">
        <f t="shared" si="3"/>
        <v>0</v>
      </c>
      <c r="H19" s="51" t="str">
        <f>IF(ISTEXT(A19)=FALSE,"N/A",'Jet Fuel Constants'!$E$3)</f>
        <v>N/A</v>
      </c>
      <c r="I19" s="51" t="str">
        <f>IF(E19=0, "N/A", (1-E19)*'Jet Fuel Constants'!$E$3)</f>
        <v>N/A</v>
      </c>
      <c r="J19" s="51" t="str">
        <f t="shared" si="1"/>
        <v>N/A</v>
      </c>
      <c r="K19" s="36">
        <f>(C19*'Jet Fuel Constants'!$E$3)*10^-6</f>
        <v>0</v>
      </c>
      <c r="L19" s="36" t="e">
        <f t="shared" si="5"/>
        <v>#VALUE!</v>
      </c>
      <c r="M19" s="52" t="e">
        <f t="shared" si="2"/>
        <v>#VALUE!</v>
      </c>
      <c r="N19" s="6"/>
    </row>
    <row r="20" spans="1:14" x14ac:dyDescent="0.3">
      <c r="A20" s="12"/>
      <c r="B20" s="13"/>
      <c r="C20" s="34"/>
      <c r="D20" s="35"/>
      <c r="E20" s="69"/>
      <c r="F20" s="36">
        <f t="shared" si="0"/>
        <v>0</v>
      </c>
      <c r="G20" s="36">
        <f t="shared" si="3"/>
        <v>0</v>
      </c>
      <c r="H20" s="51" t="str">
        <f>IF(ISTEXT(A20)=FALSE,"N/A",'Jet Fuel Constants'!$E$3)</f>
        <v>N/A</v>
      </c>
      <c r="I20" s="51" t="str">
        <f>IF(E20=0, "N/A", (1-E20)*'Jet Fuel Constants'!$E$3)</f>
        <v>N/A</v>
      </c>
      <c r="J20" s="51" t="str">
        <f t="shared" si="1"/>
        <v>N/A</v>
      </c>
      <c r="K20" s="36">
        <f>(C20*'Jet Fuel Constants'!$E$3)*10^-6</f>
        <v>0</v>
      </c>
      <c r="L20" s="36" t="e">
        <f t="shared" si="5"/>
        <v>#VALUE!</v>
      </c>
      <c r="M20" s="52" t="e">
        <f t="shared" si="2"/>
        <v>#VALUE!</v>
      </c>
      <c r="N20" s="6"/>
    </row>
    <row r="21" spans="1:14" x14ac:dyDescent="0.3">
      <c r="A21" s="12"/>
      <c r="B21" s="13"/>
      <c r="C21" s="34"/>
      <c r="D21" s="35"/>
      <c r="E21" s="69"/>
      <c r="F21" s="36">
        <f t="shared" si="0"/>
        <v>0</v>
      </c>
      <c r="G21" s="36">
        <f t="shared" si="3"/>
        <v>0</v>
      </c>
      <c r="H21" s="51" t="str">
        <f>IF(ISTEXT(A21)=FALSE,"N/A",'Jet Fuel Constants'!$E$3)</f>
        <v>N/A</v>
      </c>
      <c r="I21" s="51" t="str">
        <f>IF(E21=0, "N/A", (1-E21)*'Jet Fuel Constants'!$E$3)</f>
        <v>N/A</v>
      </c>
      <c r="J21" s="51" t="str">
        <f t="shared" si="1"/>
        <v>N/A</v>
      </c>
      <c r="K21" s="36">
        <f>(C21*'Jet Fuel Constants'!$E$3)*10^-6</f>
        <v>0</v>
      </c>
      <c r="L21" s="36" t="e">
        <f t="shared" si="5"/>
        <v>#VALUE!</v>
      </c>
      <c r="M21" s="52" t="e">
        <f t="shared" si="2"/>
        <v>#VALUE!</v>
      </c>
      <c r="N21" s="6"/>
    </row>
    <row r="22" spans="1:14" x14ac:dyDescent="0.3">
      <c r="A22" s="12"/>
      <c r="B22" s="13"/>
      <c r="C22" s="34"/>
      <c r="D22" s="35"/>
      <c r="E22" s="69"/>
      <c r="F22" s="36">
        <f t="shared" si="0"/>
        <v>0</v>
      </c>
      <c r="G22" s="36">
        <f t="shared" si="3"/>
        <v>0</v>
      </c>
      <c r="H22" s="51" t="str">
        <f>IF(ISTEXT(A22)=FALSE,"N/A",'Jet Fuel Constants'!$E$3)</f>
        <v>N/A</v>
      </c>
      <c r="I22" s="51" t="str">
        <f>IF(E22=0, "N/A", (1-E22)*'Jet Fuel Constants'!$E$3)</f>
        <v>N/A</v>
      </c>
      <c r="J22" s="51" t="str">
        <f t="shared" si="1"/>
        <v>N/A</v>
      </c>
      <c r="K22" s="36">
        <f>(C22*'Jet Fuel Constants'!$E$3)*10^-6</f>
        <v>0</v>
      </c>
      <c r="L22" s="36" t="e">
        <f t="shared" si="5"/>
        <v>#VALUE!</v>
      </c>
      <c r="M22" s="52" t="e">
        <f t="shared" si="2"/>
        <v>#VALUE!</v>
      </c>
      <c r="N22" s="6"/>
    </row>
    <row r="23" spans="1:14" x14ac:dyDescent="0.3">
      <c r="A23" s="12"/>
      <c r="B23" s="13"/>
      <c r="C23" s="34"/>
      <c r="D23" s="35"/>
      <c r="E23" s="69"/>
      <c r="F23" s="36">
        <f t="shared" si="0"/>
        <v>0</v>
      </c>
      <c r="G23" s="36">
        <f t="shared" si="3"/>
        <v>0</v>
      </c>
      <c r="H23" s="51" t="str">
        <f>IF(ISTEXT(A23)=FALSE,"N/A",'Jet Fuel Constants'!$E$3)</f>
        <v>N/A</v>
      </c>
      <c r="I23" s="51" t="str">
        <f>IF(E23=0, "N/A", (1-E23)*'Jet Fuel Constants'!$E$3)</f>
        <v>N/A</v>
      </c>
      <c r="J23" s="51" t="str">
        <f t="shared" si="1"/>
        <v>N/A</v>
      </c>
      <c r="K23" s="36">
        <f>(C23*'Jet Fuel Constants'!$E$3)*10^-6</f>
        <v>0</v>
      </c>
      <c r="L23" s="36" t="e">
        <f t="shared" si="5"/>
        <v>#VALUE!</v>
      </c>
      <c r="M23" s="52" t="e">
        <f t="shared" si="2"/>
        <v>#VALUE!</v>
      </c>
      <c r="N23" s="6"/>
    </row>
    <row r="24" spans="1:14" x14ac:dyDescent="0.3">
      <c r="A24" s="12"/>
      <c r="B24" s="13"/>
      <c r="C24" s="34"/>
      <c r="D24" s="35"/>
      <c r="E24" s="69"/>
      <c r="F24" s="36">
        <f t="shared" si="0"/>
        <v>0</v>
      </c>
      <c r="G24" s="36">
        <f t="shared" si="3"/>
        <v>0</v>
      </c>
      <c r="H24" s="51" t="str">
        <f>IF(ISTEXT(A24)=FALSE,"N/A",'Jet Fuel Constants'!$E$3)</f>
        <v>N/A</v>
      </c>
      <c r="I24" s="51" t="str">
        <f>IF(E24=0, "N/A", (1-E24)*'Jet Fuel Constants'!$E$3)</f>
        <v>N/A</v>
      </c>
      <c r="J24" s="51" t="str">
        <f t="shared" si="1"/>
        <v>N/A</v>
      </c>
      <c r="K24" s="36">
        <f>(C24*'Jet Fuel Constants'!$E$3)*10^-6</f>
        <v>0</v>
      </c>
      <c r="L24" s="36" t="e">
        <f t="shared" si="5"/>
        <v>#VALUE!</v>
      </c>
      <c r="M24" s="52" t="e">
        <f t="shared" si="2"/>
        <v>#VALUE!</v>
      </c>
      <c r="N24" s="6"/>
    </row>
    <row r="25" spans="1:14" x14ac:dyDescent="0.3">
      <c r="A25" s="12"/>
      <c r="B25" s="13"/>
      <c r="C25" s="34"/>
      <c r="D25" s="35"/>
      <c r="E25" s="69"/>
      <c r="F25" s="36">
        <f t="shared" si="0"/>
        <v>0</v>
      </c>
      <c r="G25" s="36">
        <f t="shared" si="3"/>
        <v>0</v>
      </c>
      <c r="H25" s="51" t="str">
        <f>IF(ISTEXT(A25)=FALSE,"N/A",'Jet Fuel Constants'!$E$3)</f>
        <v>N/A</v>
      </c>
      <c r="I25" s="51" t="str">
        <f>IF(E25=0, "N/A", (1-E25)*'Jet Fuel Constants'!$E$3)</f>
        <v>N/A</v>
      </c>
      <c r="J25" s="51" t="str">
        <f t="shared" si="1"/>
        <v>N/A</v>
      </c>
      <c r="K25" s="36">
        <f>(C25*'Jet Fuel Constants'!$E$3)*10^-6</f>
        <v>0</v>
      </c>
      <c r="L25" s="36" t="e">
        <f t="shared" si="5"/>
        <v>#VALUE!</v>
      </c>
      <c r="M25" s="52" t="e">
        <f t="shared" si="2"/>
        <v>#VALUE!</v>
      </c>
      <c r="N25" s="6"/>
    </row>
    <row r="26" spans="1:14" x14ac:dyDescent="0.3">
      <c r="A26" s="10"/>
      <c r="B26" s="11"/>
      <c r="C26" s="37"/>
      <c r="D26" s="37"/>
      <c r="E26" s="37"/>
      <c r="F26" s="37"/>
      <c r="G26" s="37"/>
      <c r="H26" s="11"/>
      <c r="I26" s="53"/>
      <c r="J26" s="53"/>
      <c r="K26" s="53"/>
      <c r="L26" s="37"/>
      <c r="M26" s="37"/>
      <c r="N26" s="6"/>
    </row>
    <row r="27" spans="1:14" x14ac:dyDescent="0.3">
      <c r="A27" s="10"/>
      <c r="B27" s="11"/>
      <c r="C27" s="37"/>
      <c r="D27" s="37"/>
      <c r="E27" s="37"/>
      <c r="F27" s="37"/>
      <c r="G27" s="38"/>
      <c r="H27" s="11"/>
      <c r="I27" s="53"/>
      <c r="J27" s="53"/>
      <c r="K27" s="53"/>
      <c r="L27" s="37"/>
      <c r="M27" s="37"/>
      <c r="N27" s="6"/>
    </row>
    <row r="28" spans="1:14" x14ac:dyDescent="0.3">
      <c r="A28" s="14" t="s">
        <v>11</v>
      </c>
      <c r="B28" s="11"/>
      <c r="C28" s="39">
        <f>SUM(C6:C25)</f>
        <v>0</v>
      </c>
      <c r="D28" s="37"/>
      <c r="E28" s="37"/>
      <c r="F28" s="39">
        <f>SUM(F6:F25)</f>
        <v>0</v>
      </c>
      <c r="G28" s="39" t="e">
        <f>C28-(C28*D29)</f>
        <v>#DIV/0!</v>
      </c>
      <c r="H28" s="11"/>
      <c r="I28" s="38"/>
      <c r="J28" s="38"/>
      <c r="K28" s="39">
        <f>SUM(K6:K25)</f>
        <v>0</v>
      </c>
      <c r="L28" s="54">
        <f>SUMIF(L6:L25,"&gt;=0")</f>
        <v>0</v>
      </c>
      <c r="M28" s="38"/>
      <c r="N28" s="6"/>
    </row>
    <row r="29" spans="1:14" x14ac:dyDescent="0.3">
      <c r="A29" s="14" t="s">
        <v>12</v>
      </c>
      <c r="B29" s="11"/>
      <c r="C29" s="37"/>
      <c r="D29" s="40" t="e">
        <f>F28/C28</f>
        <v>#DIV/0!</v>
      </c>
      <c r="E29" s="41"/>
      <c r="F29" s="37"/>
      <c r="G29" s="37"/>
      <c r="H29" s="81">
        <f>SUM(weights!D43:D62)</f>
        <v>0</v>
      </c>
      <c r="I29" s="81">
        <f>SUM(weights!F43:F62)</f>
        <v>0</v>
      </c>
      <c r="J29" s="39" t="e">
        <f>(I29*D29)+(H29*(1-D29))</f>
        <v>#DIV/0!</v>
      </c>
      <c r="K29" s="53"/>
      <c r="L29" s="37"/>
      <c r="M29" s="55" t="e">
        <f>((K28-L28)/K28)</f>
        <v>#DIV/0!</v>
      </c>
      <c r="N29" s="6"/>
    </row>
    <row r="30" spans="1:14" x14ac:dyDescent="0.3">
      <c r="A30" s="10"/>
      <c r="B30" s="11"/>
      <c r="C30" s="37"/>
      <c r="D30" s="42"/>
      <c r="E30" s="37"/>
      <c r="F30" s="37"/>
      <c r="G30" s="37"/>
      <c r="H30" s="11"/>
      <c r="I30" s="53"/>
      <c r="J30" s="53"/>
      <c r="K30" s="53"/>
      <c r="L30" s="37"/>
      <c r="M30" s="37"/>
      <c r="N30" s="6"/>
    </row>
    <row r="31" spans="1:14" x14ac:dyDescent="0.3">
      <c r="A31" s="8"/>
      <c r="B31" s="9"/>
      <c r="C31" s="43"/>
      <c r="D31" s="43"/>
      <c r="E31" s="44"/>
      <c r="F31" s="43"/>
      <c r="G31" s="43"/>
      <c r="H31" s="9"/>
      <c r="I31" s="43"/>
      <c r="J31" s="43"/>
      <c r="K31" s="43"/>
      <c r="L31" s="56"/>
      <c r="M31" s="43"/>
      <c r="N31" s="6"/>
    </row>
    <row r="32" spans="1:14" x14ac:dyDescent="0.3">
      <c r="B32" s="6"/>
      <c r="C32" s="43"/>
      <c r="D32" s="43"/>
      <c r="E32" s="43"/>
      <c r="F32" s="43"/>
      <c r="G32" s="43"/>
      <c r="H32" s="6"/>
      <c r="I32" s="43"/>
      <c r="J32" s="43"/>
      <c r="K32" s="43"/>
      <c r="L32" s="43"/>
      <c r="M32" s="43"/>
      <c r="N32" s="6"/>
    </row>
    <row r="33" spans="1:14" ht="90" customHeight="1" x14ac:dyDescent="0.3">
      <c r="B33" s="6"/>
      <c r="D33" s="95" t="s">
        <v>80</v>
      </c>
      <c r="E33" s="95"/>
      <c r="F33" s="46" t="s">
        <v>56</v>
      </c>
      <c r="G33" s="43"/>
      <c r="H33" s="6"/>
      <c r="I33" s="43"/>
      <c r="K33" s="43"/>
      <c r="L33" s="56"/>
      <c r="M33" s="43"/>
      <c r="N33" s="6"/>
    </row>
    <row r="34" spans="1:14" x14ac:dyDescent="0.3">
      <c r="B34" s="6"/>
      <c r="C34" s="43"/>
      <c r="D34" s="43"/>
      <c r="E34" s="43"/>
      <c r="F34" s="43"/>
      <c r="G34" s="43"/>
      <c r="H34" s="6"/>
      <c r="I34" s="43"/>
      <c r="J34" s="43"/>
      <c r="K34" s="43"/>
      <c r="L34" s="43"/>
      <c r="M34" s="43"/>
      <c r="N34" s="6"/>
    </row>
    <row r="35" spans="1:14" x14ac:dyDescent="0.3">
      <c r="B35" s="6"/>
      <c r="C35" s="43"/>
      <c r="D35" s="43"/>
      <c r="E35" s="43"/>
      <c r="F35" s="43"/>
      <c r="G35" s="43"/>
      <c r="H35" s="6"/>
      <c r="I35" s="50"/>
      <c r="J35" s="43"/>
      <c r="K35" s="43"/>
      <c r="L35" s="43"/>
      <c r="M35" s="43"/>
      <c r="N35" s="6"/>
    </row>
    <row r="36" spans="1:14" x14ac:dyDescent="0.3">
      <c r="B36" s="6"/>
      <c r="C36" s="43"/>
      <c r="D36" s="43"/>
      <c r="E36" s="43"/>
      <c r="F36" s="43"/>
      <c r="G36" s="43"/>
      <c r="H36" s="6"/>
      <c r="I36" s="50"/>
      <c r="J36" s="43"/>
      <c r="K36" s="43"/>
      <c r="L36" s="43"/>
      <c r="M36" s="43"/>
      <c r="N36" s="6"/>
    </row>
    <row r="37" spans="1:14" x14ac:dyDescent="0.3">
      <c r="B37" s="6"/>
      <c r="C37" s="43"/>
      <c r="D37" s="43"/>
      <c r="E37" s="43"/>
      <c r="F37" s="43"/>
      <c r="G37" s="43"/>
      <c r="H37" s="6"/>
      <c r="I37" s="50"/>
      <c r="J37" s="43"/>
      <c r="K37" s="43"/>
      <c r="L37" s="43"/>
      <c r="M37" s="43"/>
      <c r="N37" s="6"/>
    </row>
    <row r="38" spans="1:14" x14ac:dyDescent="0.3">
      <c r="B38" s="6"/>
      <c r="D38" s="43"/>
      <c r="E38" s="43"/>
      <c r="F38" s="43"/>
      <c r="G38" s="43"/>
      <c r="H38" s="6"/>
      <c r="I38" s="50"/>
      <c r="J38" s="43"/>
      <c r="K38" s="43"/>
      <c r="L38" s="43"/>
      <c r="M38" s="43"/>
      <c r="N38" s="6"/>
    </row>
    <row r="39" spans="1:14" x14ac:dyDescent="0.3">
      <c r="B39" s="6"/>
      <c r="D39" s="43"/>
      <c r="E39" s="43"/>
      <c r="F39" s="43"/>
      <c r="G39" s="43"/>
      <c r="H39" s="6"/>
      <c r="I39" s="50"/>
      <c r="J39" s="43"/>
      <c r="K39" s="43"/>
      <c r="L39" s="43"/>
      <c r="M39" s="43"/>
      <c r="N39" s="6"/>
    </row>
    <row r="40" spans="1:14" ht="27.9" customHeight="1" x14ac:dyDescent="0.3">
      <c r="A40" s="18"/>
      <c r="B40" s="19"/>
      <c r="C40" s="47"/>
      <c r="D40" s="48"/>
      <c r="E40" s="48"/>
      <c r="F40" s="43"/>
      <c r="G40" s="43"/>
      <c r="H40" s="6"/>
      <c r="I40" s="50"/>
      <c r="J40" s="43"/>
      <c r="K40" s="43"/>
      <c r="L40" s="43"/>
      <c r="M40" s="43"/>
      <c r="N40" s="6"/>
    </row>
    <row r="41" spans="1:14" x14ac:dyDescent="0.3">
      <c r="B41" s="6"/>
      <c r="D41" s="43"/>
      <c r="E41" s="43"/>
      <c r="F41" s="43"/>
      <c r="G41" s="43"/>
      <c r="H41" s="6"/>
      <c r="I41" s="43"/>
      <c r="J41" s="43"/>
      <c r="K41" s="43"/>
      <c r="L41" s="43"/>
      <c r="M41" s="43"/>
      <c r="N41" s="6"/>
    </row>
    <row r="42" spans="1:14" ht="60" customHeight="1" x14ac:dyDescent="0.3">
      <c r="B42" s="9"/>
      <c r="C42" s="49"/>
      <c r="D42" s="43"/>
      <c r="E42" s="43"/>
      <c r="F42" s="43"/>
      <c r="G42" s="43"/>
      <c r="H42" s="6"/>
      <c r="I42" s="43"/>
      <c r="J42" s="43"/>
      <c r="K42" s="43"/>
      <c r="L42" s="43"/>
      <c r="M42" s="43"/>
      <c r="N42" s="6"/>
    </row>
    <row r="43" spans="1:14" x14ac:dyDescent="0.3">
      <c r="B43" s="9"/>
      <c r="C43" s="50"/>
      <c r="D43" s="43"/>
      <c r="E43" s="43"/>
      <c r="F43" s="43"/>
      <c r="G43" s="43"/>
      <c r="H43" s="6"/>
      <c r="I43" s="43"/>
      <c r="J43" s="43"/>
      <c r="K43" s="43"/>
      <c r="L43" s="43"/>
      <c r="M43" s="43"/>
      <c r="N43" s="6"/>
    </row>
    <row r="44" spans="1:14" x14ac:dyDescent="0.3">
      <c r="B44" s="9"/>
      <c r="C44" s="43"/>
      <c r="D44" s="43"/>
      <c r="E44" s="43"/>
      <c r="F44" s="43"/>
      <c r="G44" s="43"/>
      <c r="H44" s="6"/>
      <c r="I44" s="43"/>
      <c r="J44" s="43"/>
      <c r="K44" s="43"/>
      <c r="L44" s="43"/>
      <c r="M44" s="43"/>
      <c r="N44" s="6"/>
    </row>
    <row r="45" spans="1:14" x14ac:dyDescent="0.3">
      <c r="B45" s="6"/>
      <c r="C45" s="43"/>
      <c r="D45" s="43"/>
      <c r="E45" s="43"/>
      <c r="F45" s="43"/>
      <c r="G45" s="43"/>
      <c r="H45" s="6"/>
      <c r="I45" s="43"/>
      <c r="J45" s="43"/>
      <c r="K45" s="43"/>
      <c r="L45" s="43"/>
      <c r="M45" s="43"/>
      <c r="N45" s="6"/>
    </row>
    <row r="46" spans="1:14" x14ac:dyDescent="0.3">
      <c r="B46" s="6"/>
      <c r="C46" s="43"/>
      <c r="D46" s="43"/>
      <c r="E46" s="43"/>
      <c r="F46" s="43"/>
      <c r="G46" s="43"/>
      <c r="H46" s="6"/>
      <c r="I46" s="43"/>
      <c r="J46" s="43"/>
      <c r="K46" s="43"/>
      <c r="L46" s="43"/>
      <c r="M46" s="43"/>
      <c r="N46" s="6"/>
    </row>
    <row r="47" spans="1:14" x14ac:dyDescent="0.3">
      <c r="B47" s="6"/>
      <c r="C47" s="43"/>
      <c r="D47" s="43"/>
      <c r="E47" s="43"/>
      <c r="F47" s="43"/>
      <c r="G47" s="43"/>
      <c r="H47" s="6"/>
      <c r="I47" s="43"/>
      <c r="J47" s="43"/>
      <c r="K47" s="43"/>
      <c r="L47" s="43"/>
      <c r="M47" s="43"/>
      <c r="N47" s="6"/>
    </row>
    <row r="48" spans="1:14" x14ac:dyDescent="0.3">
      <c r="B48" s="6"/>
      <c r="C48" s="43"/>
      <c r="D48" s="43"/>
      <c r="E48" s="43"/>
      <c r="F48" s="43"/>
      <c r="G48" s="43"/>
      <c r="H48" s="6"/>
      <c r="I48" s="43"/>
      <c r="J48" s="43"/>
      <c r="K48" s="43"/>
      <c r="L48" s="43"/>
      <c r="M48" s="43"/>
      <c r="N48" s="6"/>
    </row>
    <row r="49" spans="2:14" x14ac:dyDescent="0.3">
      <c r="B49" s="6"/>
      <c r="C49" s="43"/>
      <c r="D49" s="43"/>
      <c r="E49" s="43"/>
      <c r="F49" s="43"/>
      <c r="G49" s="43"/>
      <c r="H49" s="6"/>
      <c r="I49" s="43"/>
      <c r="J49" s="43"/>
      <c r="K49" s="43"/>
      <c r="L49" s="43"/>
      <c r="M49" s="43"/>
      <c r="N49" s="6"/>
    </row>
    <row r="50" spans="2:14" x14ac:dyDescent="0.3">
      <c r="B50" s="6"/>
      <c r="C50" s="43"/>
      <c r="D50" s="43"/>
      <c r="E50" s="43"/>
      <c r="F50" s="43"/>
      <c r="G50" s="43"/>
      <c r="H50" s="6"/>
      <c r="I50" s="43"/>
      <c r="J50" s="43"/>
      <c r="K50" s="43"/>
      <c r="L50" s="43"/>
      <c r="M50" s="43"/>
      <c r="N50" s="6"/>
    </row>
    <row r="51" spans="2:14" x14ac:dyDescent="0.3">
      <c r="B51" s="6"/>
      <c r="C51" s="43"/>
      <c r="D51" s="43"/>
      <c r="E51" s="43"/>
      <c r="F51" s="43"/>
      <c r="G51" s="43"/>
      <c r="H51" s="6"/>
      <c r="I51" s="43"/>
      <c r="J51" s="43"/>
      <c r="K51" s="43"/>
      <c r="L51" s="43"/>
      <c r="M51" s="43"/>
      <c r="N51" s="6"/>
    </row>
    <row r="52" spans="2:14" x14ac:dyDescent="0.3">
      <c r="B52" s="6"/>
      <c r="C52" s="43"/>
      <c r="D52" s="43"/>
      <c r="E52" s="43"/>
      <c r="F52" s="43"/>
      <c r="G52" s="43"/>
      <c r="H52" s="6"/>
      <c r="I52" s="43"/>
      <c r="J52" s="43"/>
      <c r="K52" s="43"/>
      <c r="L52" s="43"/>
      <c r="M52" s="43"/>
      <c r="N52" s="6"/>
    </row>
    <row r="53" spans="2:14" x14ac:dyDescent="0.3">
      <c r="B53" s="6"/>
      <c r="C53" s="43"/>
      <c r="D53" s="43"/>
      <c r="E53" s="43"/>
      <c r="F53" s="43"/>
      <c r="G53" s="43"/>
      <c r="H53" s="6"/>
      <c r="I53" s="43"/>
      <c r="J53" s="43"/>
      <c r="K53" s="43"/>
      <c r="L53" s="43"/>
      <c r="M53" s="43"/>
      <c r="N53" s="6"/>
    </row>
    <row r="54" spans="2:14" x14ac:dyDescent="0.3">
      <c r="B54" s="6"/>
      <c r="C54" s="43"/>
      <c r="D54" s="43"/>
      <c r="E54" s="43"/>
      <c r="F54" s="43"/>
      <c r="G54" s="43"/>
      <c r="H54" s="6"/>
      <c r="I54" s="43"/>
      <c r="J54" s="43"/>
      <c r="K54" s="43"/>
      <c r="L54" s="43"/>
      <c r="M54" s="43"/>
      <c r="N54" s="6"/>
    </row>
    <row r="55" spans="2:14" x14ac:dyDescent="0.3">
      <c r="B55" s="6"/>
      <c r="C55" s="43"/>
      <c r="D55" s="43"/>
      <c r="E55" s="43"/>
      <c r="F55" s="43"/>
      <c r="G55" s="43"/>
      <c r="H55" s="6"/>
      <c r="I55" s="43"/>
      <c r="J55" s="43"/>
      <c r="K55" s="43"/>
      <c r="L55" s="43"/>
      <c r="M55" s="43"/>
      <c r="N55" s="6"/>
    </row>
    <row r="56" spans="2:14" x14ac:dyDescent="0.3">
      <c r="B56" s="6"/>
      <c r="C56" s="43"/>
      <c r="D56" s="43"/>
      <c r="E56" s="43"/>
      <c r="F56" s="43"/>
      <c r="G56" s="43"/>
      <c r="H56" s="6"/>
      <c r="I56" s="43"/>
      <c r="J56" s="43"/>
      <c r="K56" s="43"/>
      <c r="L56" s="43"/>
      <c r="M56" s="43"/>
      <c r="N56" s="6"/>
    </row>
    <row r="57" spans="2:14" x14ac:dyDescent="0.3">
      <c r="B57" s="6"/>
      <c r="C57" s="43"/>
      <c r="D57" s="43"/>
      <c r="E57" s="43"/>
      <c r="F57" s="43"/>
      <c r="G57" s="43"/>
      <c r="H57" s="6"/>
      <c r="I57" s="43"/>
      <c r="J57" s="43"/>
      <c r="K57" s="43"/>
      <c r="L57" s="43"/>
      <c r="M57" s="43"/>
      <c r="N57" s="6"/>
    </row>
    <row r="58" spans="2:14" x14ac:dyDescent="0.3">
      <c r="B58" s="6"/>
      <c r="C58" s="43"/>
      <c r="D58" s="43"/>
      <c r="E58" s="43"/>
      <c r="F58" s="43"/>
      <c r="G58" s="43"/>
      <c r="H58" s="6"/>
      <c r="I58" s="43"/>
      <c r="J58" s="43"/>
      <c r="K58" s="43"/>
      <c r="L58" s="43"/>
      <c r="M58" s="43"/>
      <c r="N58" s="6"/>
    </row>
    <row r="59" spans="2:14" x14ac:dyDescent="0.3">
      <c r="B59" s="6"/>
      <c r="C59" s="43"/>
      <c r="D59" s="43"/>
      <c r="E59" s="43"/>
      <c r="F59" s="43"/>
      <c r="G59" s="43"/>
      <c r="H59" s="6"/>
      <c r="I59" s="43"/>
      <c r="J59" s="43"/>
      <c r="K59" s="43"/>
      <c r="L59" s="43"/>
      <c r="M59" s="43"/>
      <c r="N59" s="6"/>
    </row>
    <row r="60" spans="2:14" x14ac:dyDescent="0.3">
      <c r="B60" s="6"/>
      <c r="C60" s="43"/>
      <c r="D60" s="43"/>
      <c r="E60" s="43"/>
      <c r="F60" s="43"/>
      <c r="G60" s="43"/>
      <c r="H60" s="6"/>
      <c r="I60" s="43"/>
      <c r="J60" s="43"/>
      <c r="K60" s="43"/>
      <c r="L60" s="43"/>
      <c r="M60" s="43"/>
      <c r="N60" s="6"/>
    </row>
    <row r="61" spans="2:14" x14ac:dyDescent="0.3">
      <c r="B61" s="6"/>
      <c r="C61" s="43"/>
      <c r="D61" s="43"/>
      <c r="E61" s="43"/>
      <c r="F61" s="43"/>
      <c r="G61" s="43"/>
      <c r="H61" s="6"/>
      <c r="I61" s="43"/>
      <c r="J61" s="43"/>
      <c r="K61" s="43"/>
      <c r="L61" s="43"/>
      <c r="M61" s="43"/>
      <c r="N61" s="6"/>
    </row>
    <row r="62" spans="2:14" x14ac:dyDescent="0.3">
      <c r="B62" s="6"/>
      <c r="C62" s="43"/>
      <c r="D62" s="43"/>
      <c r="E62" s="43"/>
      <c r="F62" s="43"/>
      <c r="G62" s="43"/>
      <c r="H62" s="6"/>
      <c r="I62" s="43"/>
      <c r="J62" s="43"/>
      <c r="K62" s="43"/>
      <c r="L62" s="43"/>
      <c r="M62" s="43"/>
      <c r="N62" s="6"/>
    </row>
    <row r="63" spans="2:14" x14ac:dyDescent="0.3">
      <c r="B63" s="6"/>
      <c r="C63" s="43"/>
      <c r="D63" s="43"/>
      <c r="E63" s="43"/>
      <c r="F63" s="43"/>
      <c r="G63" s="43"/>
      <c r="H63" s="6"/>
      <c r="I63" s="43"/>
      <c r="J63" s="43"/>
      <c r="K63" s="43"/>
      <c r="L63" s="43"/>
      <c r="M63" s="43"/>
      <c r="N63" s="6"/>
    </row>
    <row r="64" spans="2:14" x14ac:dyDescent="0.3">
      <c r="B64" s="6"/>
      <c r="C64" s="43"/>
      <c r="D64" s="43"/>
      <c r="E64" s="43"/>
      <c r="F64" s="43"/>
      <c r="G64" s="43"/>
      <c r="H64" s="6"/>
      <c r="I64" s="43"/>
      <c r="J64" s="43"/>
      <c r="K64" s="43"/>
      <c r="L64" s="43"/>
      <c r="M64" s="43"/>
      <c r="N64" s="6"/>
    </row>
    <row r="65" spans="2:14" x14ac:dyDescent="0.3">
      <c r="B65" s="6"/>
      <c r="C65" s="43"/>
      <c r="D65" s="43"/>
      <c r="E65" s="43"/>
      <c r="F65" s="43"/>
      <c r="G65" s="43"/>
      <c r="H65" s="6"/>
      <c r="I65" s="43"/>
      <c r="J65" s="43"/>
      <c r="K65" s="43"/>
      <c r="L65" s="43"/>
      <c r="M65" s="43"/>
      <c r="N65" s="6"/>
    </row>
    <row r="66" spans="2:14" x14ac:dyDescent="0.3">
      <c r="B66" s="6"/>
      <c r="C66" s="43"/>
      <c r="D66" s="43"/>
      <c r="E66" s="43"/>
      <c r="F66" s="43"/>
      <c r="G66" s="43"/>
      <c r="H66" s="6"/>
      <c r="I66" s="43"/>
      <c r="J66" s="43"/>
      <c r="K66" s="43"/>
      <c r="L66" s="43"/>
      <c r="M66" s="43"/>
      <c r="N66" s="6"/>
    </row>
    <row r="67" spans="2:14" x14ac:dyDescent="0.3">
      <c r="B67" s="6"/>
      <c r="C67" s="43"/>
      <c r="D67" s="43"/>
      <c r="E67" s="43"/>
      <c r="F67" s="43"/>
      <c r="G67" s="43"/>
      <c r="H67" s="6"/>
      <c r="I67" s="43"/>
      <c r="J67" s="43"/>
      <c r="K67" s="43"/>
      <c r="L67" s="43"/>
      <c r="M67" s="43"/>
      <c r="N67" s="6"/>
    </row>
    <row r="68" spans="2:14" x14ac:dyDescent="0.3">
      <c r="B68" s="6"/>
      <c r="C68" s="43"/>
      <c r="D68" s="43"/>
      <c r="E68" s="43"/>
      <c r="F68" s="43"/>
      <c r="G68" s="43"/>
      <c r="H68" s="6"/>
      <c r="I68" s="43"/>
      <c r="J68" s="43"/>
      <c r="K68" s="43"/>
      <c r="L68" s="43"/>
      <c r="M68" s="43"/>
      <c r="N68" s="6"/>
    </row>
    <row r="69" spans="2:14" x14ac:dyDescent="0.3">
      <c r="B69" s="6"/>
      <c r="C69" s="43"/>
      <c r="D69" s="43"/>
      <c r="E69" s="43"/>
      <c r="F69" s="43"/>
      <c r="G69" s="43"/>
      <c r="H69" s="6"/>
      <c r="I69" s="43"/>
      <c r="J69" s="43"/>
      <c r="K69" s="43"/>
      <c r="L69" s="43"/>
      <c r="M69" s="43"/>
      <c r="N69" s="6"/>
    </row>
  </sheetData>
  <mergeCells count="2">
    <mergeCell ref="B2:D2"/>
    <mergeCell ref="D33:E33"/>
  </mergeCells>
  <pageMargins left="0.5" right="0.25" top="0.75" bottom="0.75" header="0.3" footer="0.3"/>
  <pageSetup scale="82" fitToWidth="2"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showInputMessage="1" showErrorMessage="1">
          <x14:formula1>
            <xm:f>List!$B$2:$B$7</xm:f>
          </x14:formula1>
          <xm:sqref>B6:B25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9"/>
  <sheetViews>
    <sheetView zoomScale="70" zoomScaleNormal="70" workbookViewId="0">
      <selection activeCell="A32" sqref="A32"/>
    </sheetView>
  </sheetViews>
  <sheetFormatPr defaultColWidth="9.109375" defaultRowHeight="14.4" x14ac:dyDescent="0.3"/>
  <cols>
    <col min="1" max="1" width="23.33203125" style="7" customWidth="1"/>
    <col min="2" max="2" width="30.88671875" style="7" customWidth="1"/>
    <col min="3" max="7" width="20.6640625" style="45" customWidth="1"/>
    <col min="8" max="8" width="20.6640625" style="7" customWidth="1"/>
    <col min="9" max="13" width="20.6640625" style="45" customWidth="1"/>
    <col min="14" max="16384" width="9.109375" style="7"/>
  </cols>
  <sheetData>
    <row r="2" spans="1:14" x14ac:dyDescent="0.3">
      <c r="B2" s="94" t="s">
        <v>60</v>
      </c>
      <c r="C2" s="94"/>
      <c r="D2" s="94"/>
    </row>
    <row r="3" spans="1:14" x14ac:dyDescent="0.3">
      <c r="B3" s="12" t="s">
        <v>61</v>
      </c>
      <c r="C3" s="77" t="s">
        <v>62</v>
      </c>
      <c r="D3" s="78" t="s">
        <v>63</v>
      </c>
    </row>
    <row r="5" spans="1:14" ht="75" customHeight="1" x14ac:dyDescent="0.3">
      <c r="A5" s="4" t="s">
        <v>2</v>
      </c>
      <c r="B5" s="5" t="s">
        <v>105</v>
      </c>
      <c r="C5" s="33" t="s">
        <v>0</v>
      </c>
      <c r="D5" s="33" t="s">
        <v>1</v>
      </c>
      <c r="E5" s="33" t="s">
        <v>67</v>
      </c>
      <c r="F5" s="33" t="s">
        <v>65</v>
      </c>
      <c r="G5" s="33" t="s">
        <v>66</v>
      </c>
      <c r="H5" s="33" t="s">
        <v>82</v>
      </c>
      <c r="I5" s="33" t="s">
        <v>83</v>
      </c>
      <c r="J5" s="33" t="s">
        <v>17</v>
      </c>
      <c r="K5" s="33" t="s">
        <v>68</v>
      </c>
      <c r="L5" s="33" t="s">
        <v>84</v>
      </c>
      <c r="M5" s="33" t="s">
        <v>51</v>
      </c>
      <c r="N5" s="6"/>
    </row>
    <row r="6" spans="1:14" x14ac:dyDescent="0.3">
      <c r="A6" s="12" t="s">
        <v>8</v>
      </c>
      <c r="B6" s="13" t="s">
        <v>13</v>
      </c>
      <c r="C6" s="34">
        <v>18149362</v>
      </c>
      <c r="D6" s="35">
        <v>0</v>
      </c>
      <c r="E6" s="69">
        <v>0</v>
      </c>
      <c r="F6" s="36">
        <f t="shared" ref="F6:F13" si="0">C6*D6</f>
        <v>0</v>
      </c>
      <c r="G6" s="36">
        <f>C6-(C6*D6)</f>
        <v>18149362</v>
      </c>
      <c r="H6" s="51">
        <f>IF(ISTEXT(A6)=FALSE,"N/A",'Jet Fuel Constants'!$E$3)</f>
        <v>12356.8</v>
      </c>
      <c r="I6" s="51" t="str">
        <f>IF(E6=0, "N/A", (1-E6)*'Jet Fuel Constants'!$E$3)</f>
        <v>N/A</v>
      </c>
      <c r="J6" s="51">
        <f t="shared" ref="J6:J25" si="1">IF(ISTEXT(A6)=FALSE,"N/A",IF(I6="N/A",(0*D6)+(H6*(1-D6)),(I6*D6)+(H6*(1-D6))))</f>
        <v>12356.8</v>
      </c>
      <c r="K6" s="36">
        <f>(C6*'Jet Fuel Constants'!$E$3)*10^-6</f>
        <v>224268.03636159995</v>
      </c>
      <c r="L6" s="36">
        <f>(J6*C6)*10^-6</f>
        <v>224268.03636159995</v>
      </c>
      <c r="M6" s="52">
        <f t="shared" ref="M6:M25" si="2">((K6-L6)/K6)</f>
        <v>0</v>
      </c>
      <c r="N6" s="6"/>
    </row>
    <row r="7" spans="1:14" x14ac:dyDescent="0.3">
      <c r="A7" s="12" t="s">
        <v>10</v>
      </c>
      <c r="B7" s="13" t="s">
        <v>13</v>
      </c>
      <c r="C7" s="34">
        <v>8000000</v>
      </c>
      <c r="D7" s="35">
        <v>0</v>
      </c>
      <c r="E7" s="69">
        <v>0</v>
      </c>
      <c r="F7" s="36">
        <f t="shared" si="0"/>
        <v>0</v>
      </c>
      <c r="G7" s="36">
        <f t="shared" ref="G7:G25" si="3">C7-(C7*D7)</f>
        <v>8000000</v>
      </c>
      <c r="H7" s="51">
        <f>IF(ISTEXT(A7)=FALSE,"N/A",'Jet Fuel Constants'!$E$3)</f>
        <v>12356.8</v>
      </c>
      <c r="I7" s="51" t="str">
        <f>IF(E7=0, "N/A", (1-E7)*'Jet Fuel Constants'!$E$3)</f>
        <v>N/A</v>
      </c>
      <c r="J7" s="51">
        <f t="shared" si="1"/>
        <v>12356.8</v>
      </c>
      <c r="K7" s="36">
        <f>(C7*'Jet Fuel Constants'!$E$3)*10^-6</f>
        <v>98854.399999999994</v>
      </c>
      <c r="L7" s="36">
        <f t="shared" ref="L7:L12" si="4">(J7*C7)*10^-6</f>
        <v>98854.399999999994</v>
      </c>
      <c r="M7" s="52">
        <f t="shared" si="2"/>
        <v>0</v>
      </c>
      <c r="N7" s="6"/>
    </row>
    <row r="8" spans="1:14" x14ac:dyDescent="0.3">
      <c r="A8" s="12" t="s">
        <v>4</v>
      </c>
      <c r="B8" s="13" t="s">
        <v>14</v>
      </c>
      <c r="C8" s="34">
        <v>250000</v>
      </c>
      <c r="D8" s="35">
        <v>0.5</v>
      </c>
      <c r="E8" s="69">
        <v>0.78900000000000003</v>
      </c>
      <c r="F8" s="36">
        <f t="shared" si="0"/>
        <v>125000</v>
      </c>
      <c r="G8" s="36">
        <f t="shared" si="3"/>
        <v>125000</v>
      </c>
      <c r="H8" s="51">
        <f>IF(ISTEXT(A8)=FALSE,"N/A",'Jet Fuel Constants'!$E$3)</f>
        <v>12356.8</v>
      </c>
      <c r="I8" s="51">
        <f>IF(E8=0, "N/A", (1-E8)*'Jet Fuel Constants'!$E$3)</f>
        <v>2607.2847999999994</v>
      </c>
      <c r="J8" s="51">
        <f t="shared" si="1"/>
        <v>7482.0423999999994</v>
      </c>
      <c r="K8" s="36">
        <f>(C8*'Jet Fuel Constants'!$E$3)*10^-6</f>
        <v>3089.2</v>
      </c>
      <c r="L8" s="36">
        <f t="shared" si="4"/>
        <v>1870.5105999999996</v>
      </c>
      <c r="M8" s="52">
        <f t="shared" si="2"/>
        <v>0.39450000000000007</v>
      </c>
      <c r="N8" s="6"/>
    </row>
    <row r="9" spans="1:14" x14ac:dyDescent="0.3">
      <c r="A9" s="12" t="s">
        <v>5</v>
      </c>
      <c r="B9" s="13" t="s">
        <v>14</v>
      </c>
      <c r="C9" s="34">
        <v>650000</v>
      </c>
      <c r="D9" s="35">
        <v>0.4</v>
      </c>
      <c r="E9" s="69">
        <v>0.81</v>
      </c>
      <c r="F9" s="36">
        <f t="shared" si="0"/>
        <v>260000</v>
      </c>
      <c r="G9" s="36">
        <f t="shared" si="3"/>
        <v>390000</v>
      </c>
      <c r="H9" s="51">
        <f>IF(ISTEXT(A9)=FALSE,"N/A",'Jet Fuel Constants'!$E$3)</f>
        <v>12356.8</v>
      </c>
      <c r="I9" s="51">
        <f>IF(E9=0, "N/A", (1-E9)*'Jet Fuel Constants'!$E$3)</f>
        <v>2347.791999999999</v>
      </c>
      <c r="J9" s="51">
        <f t="shared" si="1"/>
        <v>8353.1967999999979</v>
      </c>
      <c r="K9" s="36">
        <f>(C9*'Jet Fuel Constants'!$E$3)*10^-6</f>
        <v>8031.92</v>
      </c>
      <c r="L9" s="36">
        <f t="shared" si="4"/>
        <v>5429.5779199999988</v>
      </c>
      <c r="M9" s="52">
        <f t="shared" si="2"/>
        <v>0.32400000000000018</v>
      </c>
      <c r="N9" s="6"/>
    </row>
    <row r="10" spans="1:14" x14ac:dyDescent="0.3">
      <c r="A10" s="12" t="s">
        <v>7</v>
      </c>
      <c r="B10" s="13" t="s">
        <v>15</v>
      </c>
      <c r="C10" s="34">
        <v>833333</v>
      </c>
      <c r="D10" s="35">
        <v>0.5</v>
      </c>
      <c r="E10" s="69">
        <v>0.74</v>
      </c>
      <c r="F10" s="36">
        <f t="shared" si="0"/>
        <v>416666.5</v>
      </c>
      <c r="G10" s="36">
        <f t="shared" si="3"/>
        <v>416666.5</v>
      </c>
      <c r="H10" s="51">
        <f>IF(ISTEXT(A10)=FALSE,"N/A",'Jet Fuel Constants'!$E$3)</f>
        <v>12356.8</v>
      </c>
      <c r="I10" s="51">
        <f>IF(E10=0, "N/A", (1-E10)*'Jet Fuel Constants'!$E$3)</f>
        <v>3212.768</v>
      </c>
      <c r="J10" s="51">
        <f t="shared" si="1"/>
        <v>7784.7839999999997</v>
      </c>
      <c r="K10" s="36">
        <f>(C10*'Jet Fuel Constants'!$E$3)*10^-6</f>
        <v>10297.329214399999</v>
      </c>
      <c r="L10" s="36">
        <f t="shared" si="4"/>
        <v>6487.317405071999</v>
      </c>
      <c r="M10" s="52">
        <f t="shared" si="2"/>
        <v>0.37</v>
      </c>
      <c r="N10" s="6"/>
    </row>
    <row r="11" spans="1:14" x14ac:dyDescent="0.3">
      <c r="A11" s="12" t="s">
        <v>9</v>
      </c>
      <c r="B11" s="13" t="s">
        <v>15</v>
      </c>
      <c r="C11" s="34">
        <v>575000</v>
      </c>
      <c r="D11" s="35">
        <v>0.5</v>
      </c>
      <c r="E11" s="69">
        <v>0.52</v>
      </c>
      <c r="F11" s="36">
        <f t="shared" si="0"/>
        <v>287500</v>
      </c>
      <c r="G11" s="36">
        <f t="shared" si="3"/>
        <v>287500</v>
      </c>
      <c r="H11" s="51">
        <f>IF(ISTEXT(A11)=FALSE,"N/A",'Jet Fuel Constants'!$E$3)</f>
        <v>12356.8</v>
      </c>
      <c r="I11" s="51">
        <f>IF(E11=0, "N/A", (1-E11)*'Jet Fuel Constants'!$E$3)</f>
        <v>5931.2639999999992</v>
      </c>
      <c r="J11" s="51">
        <f t="shared" si="1"/>
        <v>9144.0319999999992</v>
      </c>
      <c r="K11" s="36">
        <f>(C11*'Jet Fuel Constants'!$E$3)*10^-6</f>
        <v>7105.16</v>
      </c>
      <c r="L11" s="36">
        <f t="shared" si="4"/>
        <v>5257.8184000000001</v>
      </c>
      <c r="M11" s="52">
        <f t="shared" si="2"/>
        <v>0.25999999999999995</v>
      </c>
      <c r="N11" s="6"/>
    </row>
    <row r="12" spans="1:14" x14ac:dyDescent="0.3">
      <c r="A12" s="12" t="s">
        <v>6</v>
      </c>
      <c r="B12" s="13" t="s">
        <v>15</v>
      </c>
      <c r="C12" s="34">
        <v>100000</v>
      </c>
      <c r="D12" s="35">
        <v>0.25</v>
      </c>
      <c r="E12" s="69">
        <v>0.3</v>
      </c>
      <c r="F12" s="36">
        <f t="shared" si="0"/>
        <v>25000</v>
      </c>
      <c r="G12" s="36">
        <f>C12-(C12*D12)</f>
        <v>75000</v>
      </c>
      <c r="H12" s="51">
        <f>IF(ISTEXT(A12)=FALSE,"N/A",'Jet Fuel Constants'!$E$3)</f>
        <v>12356.8</v>
      </c>
      <c r="I12" s="51">
        <f>IF(E12=0, "N/A", (1-E12)*'Jet Fuel Constants'!$E$3)</f>
        <v>8649.7599999999984</v>
      </c>
      <c r="J12" s="51">
        <f t="shared" si="1"/>
        <v>11430.039999999997</v>
      </c>
      <c r="K12" s="36">
        <f>(C12*'Jet Fuel Constants'!$E$3)*10^-6</f>
        <v>1235.6799999999998</v>
      </c>
      <c r="L12" s="36">
        <f t="shared" si="4"/>
        <v>1143.0039999999997</v>
      </c>
      <c r="M12" s="52">
        <f t="shared" si="2"/>
        <v>7.5000000000000136E-2</v>
      </c>
      <c r="N12" s="6"/>
    </row>
    <row r="13" spans="1:14" x14ac:dyDescent="0.3">
      <c r="A13" s="12" t="s">
        <v>3</v>
      </c>
      <c r="B13" s="13" t="s">
        <v>16</v>
      </c>
      <c r="C13" s="34">
        <v>400000</v>
      </c>
      <c r="D13" s="35">
        <v>0.1</v>
      </c>
      <c r="E13" s="69">
        <v>0.89</v>
      </c>
      <c r="F13" s="36">
        <f t="shared" si="0"/>
        <v>40000</v>
      </c>
      <c r="G13" s="36">
        <f t="shared" si="3"/>
        <v>360000</v>
      </c>
      <c r="H13" s="51">
        <f>IF(ISTEXT(A13)=FALSE,"N/A",'Jet Fuel Constants'!$E$3)</f>
        <v>12356.8</v>
      </c>
      <c r="I13" s="51">
        <f>IF(E13=0, "N/A", (1-E13)*'Jet Fuel Constants'!$E$3)</f>
        <v>1359.2479999999998</v>
      </c>
      <c r="J13" s="51">
        <f t="shared" si="1"/>
        <v>11257.0448</v>
      </c>
      <c r="K13" s="36">
        <f>(C13*'Jet Fuel Constants'!$E$3)*10^-6</f>
        <v>4942.7199999999993</v>
      </c>
      <c r="L13" s="36">
        <f>(J13*C13)*10^-6</f>
        <v>4502.8179199999995</v>
      </c>
      <c r="M13" s="52">
        <f>((K13-L13)/K13)</f>
        <v>8.8999999999999982E-2</v>
      </c>
      <c r="N13" s="6"/>
    </row>
    <row r="14" spans="1:14" x14ac:dyDescent="0.3">
      <c r="A14" s="12" t="s">
        <v>72</v>
      </c>
      <c r="B14" s="13" t="s">
        <v>71</v>
      </c>
      <c r="C14" s="34">
        <v>200000</v>
      </c>
      <c r="D14" s="35">
        <v>0.1</v>
      </c>
      <c r="E14" s="69">
        <v>0.2</v>
      </c>
      <c r="F14" s="36">
        <f t="shared" ref="F14:F25" si="5">C14*D14</f>
        <v>20000</v>
      </c>
      <c r="G14" s="36">
        <f t="shared" si="3"/>
        <v>180000</v>
      </c>
      <c r="H14" s="51">
        <f>IF(ISTEXT(A14)=FALSE,"N/A",'Jet Fuel Constants'!$E$3)</f>
        <v>12356.8</v>
      </c>
      <c r="I14" s="51">
        <f>IF(E14=0, "N/A", (1-E14)*'Jet Fuel Constants'!$E$3)</f>
        <v>9885.44</v>
      </c>
      <c r="J14" s="51">
        <f t="shared" si="1"/>
        <v>12109.663999999999</v>
      </c>
      <c r="K14" s="36">
        <f>(C14*'Jet Fuel Constants'!$E$3)*10^-6</f>
        <v>2471.3599999999997</v>
      </c>
      <c r="L14" s="36">
        <f t="shared" ref="L14:L25" si="6">(J14*C14)*10^-6</f>
        <v>2421.9328</v>
      </c>
      <c r="M14" s="52">
        <f t="shared" si="2"/>
        <v>1.9999999999999851E-2</v>
      </c>
      <c r="N14" s="6"/>
    </row>
    <row r="15" spans="1:14" x14ac:dyDescent="0.3">
      <c r="A15" s="12"/>
      <c r="B15" s="13"/>
      <c r="C15" s="34"/>
      <c r="D15" s="35"/>
      <c r="E15" s="69"/>
      <c r="F15" s="36">
        <f t="shared" si="5"/>
        <v>0</v>
      </c>
      <c r="G15" s="36">
        <f t="shared" si="3"/>
        <v>0</v>
      </c>
      <c r="H15" s="51" t="str">
        <f>IF(ISTEXT(A15)=FALSE,"N/A",'Jet Fuel Constants'!$E$3)</f>
        <v>N/A</v>
      </c>
      <c r="I15" s="51" t="str">
        <f>IF(E15=0, "N/A", (1-E15)*'Jet Fuel Constants'!$E$3)</f>
        <v>N/A</v>
      </c>
      <c r="J15" s="51" t="str">
        <f t="shared" si="1"/>
        <v>N/A</v>
      </c>
      <c r="K15" s="36">
        <f>(C15*'Jet Fuel Constants'!$E$3)*10^-6</f>
        <v>0</v>
      </c>
      <c r="L15" s="36" t="e">
        <f t="shared" si="6"/>
        <v>#VALUE!</v>
      </c>
      <c r="M15" s="52" t="e">
        <f t="shared" si="2"/>
        <v>#VALUE!</v>
      </c>
      <c r="N15" s="6"/>
    </row>
    <row r="16" spans="1:14" x14ac:dyDescent="0.3">
      <c r="A16" s="12"/>
      <c r="B16" s="13"/>
      <c r="C16" s="34"/>
      <c r="D16" s="35"/>
      <c r="E16" s="69"/>
      <c r="F16" s="36">
        <f t="shared" si="5"/>
        <v>0</v>
      </c>
      <c r="G16" s="36">
        <f t="shared" si="3"/>
        <v>0</v>
      </c>
      <c r="H16" s="51" t="str">
        <f>IF(ISTEXT(A16)=FALSE,"N/A",'Jet Fuel Constants'!$E$3)</f>
        <v>N/A</v>
      </c>
      <c r="I16" s="51" t="str">
        <f>IF(E16=0, "N/A", (1-E16)*'Jet Fuel Constants'!$E$3)</f>
        <v>N/A</v>
      </c>
      <c r="J16" s="51" t="str">
        <f t="shared" si="1"/>
        <v>N/A</v>
      </c>
      <c r="K16" s="36">
        <f>(C16*'Jet Fuel Constants'!$E$3)*10^-6</f>
        <v>0</v>
      </c>
      <c r="L16" s="36" t="e">
        <f t="shared" si="6"/>
        <v>#VALUE!</v>
      </c>
      <c r="M16" s="52" t="e">
        <f t="shared" si="2"/>
        <v>#VALUE!</v>
      </c>
      <c r="N16" s="6"/>
    </row>
    <row r="17" spans="1:14" x14ac:dyDescent="0.3">
      <c r="A17" s="12"/>
      <c r="B17" s="13"/>
      <c r="C17" s="34"/>
      <c r="D17" s="35"/>
      <c r="E17" s="69"/>
      <c r="F17" s="36">
        <f t="shared" si="5"/>
        <v>0</v>
      </c>
      <c r="G17" s="36">
        <f t="shared" si="3"/>
        <v>0</v>
      </c>
      <c r="H17" s="51" t="str">
        <f>IF(ISTEXT(A17)=FALSE,"N/A",'Jet Fuel Constants'!$E$3)</f>
        <v>N/A</v>
      </c>
      <c r="I17" s="51" t="str">
        <f>IF(E17=0, "N/A", (1-E17)*'Jet Fuel Constants'!$E$3)</f>
        <v>N/A</v>
      </c>
      <c r="J17" s="51" t="str">
        <f t="shared" si="1"/>
        <v>N/A</v>
      </c>
      <c r="K17" s="36">
        <f>(C17*'Jet Fuel Constants'!$E$3)*10^-6</f>
        <v>0</v>
      </c>
      <c r="L17" s="36" t="e">
        <f t="shared" si="6"/>
        <v>#VALUE!</v>
      </c>
      <c r="M17" s="52" t="e">
        <f t="shared" si="2"/>
        <v>#VALUE!</v>
      </c>
      <c r="N17" s="6"/>
    </row>
    <row r="18" spans="1:14" x14ac:dyDescent="0.3">
      <c r="A18" s="12"/>
      <c r="B18" s="13"/>
      <c r="C18" s="34"/>
      <c r="D18" s="35"/>
      <c r="E18" s="69"/>
      <c r="F18" s="36">
        <f t="shared" si="5"/>
        <v>0</v>
      </c>
      <c r="G18" s="36">
        <f t="shared" si="3"/>
        <v>0</v>
      </c>
      <c r="H18" s="51" t="str">
        <f>IF(ISTEXT(A18)=FALSE,"N/A",'Jet Fuel Constants'!$E$3)</f>
        <v>N/A</v>
      </c>
      <c r="I18" s="51" t="str">
        <f>IF(E18=0, "N/A", (1-E18)*'Jet Fuel Constants'!$E$3)</f>
        <v>N/A</v>
      </c>
      <c r="J18" s="51" t="str">
        <f t="shared" si="1"/>
        <v>N/A</v>
      </c>
      <c r="K18" s="36">
        <f>(C18*'Jet Fuel Constants'!$E$3)*10^-6</f>
        <v>0</v>
      </c>
      <c r="L18" s="36" t="e">
        <f t="shared" si="6"/>
        <v>#VALUE!</v>
      </c>
      <c r="M18" s="52" t="e">
        <f t="shared" si="2"/>
        <v>#VALUE!</v>
      </c>
      <c r="N18" s="6"/>
    </row>
    <row r="19" spans="1:14" x14ac:dyDescent="0.3">
      <c r="A19" s="12"/>
      <c r="B19" s="13"/>
      <c r="C19" s="34"/>
      <c r="D19" s="35"/>
      <c r="E19" s="69"/>
      <c r="F19" s="36">
        <f t="shared" si="5"/>
        <v>0</v>
      </c>
      <c r="G19" s="36">
        <f t="shared" si="3"/>
        <v>0</v>
      </c>
      <c r="H19" s="51" t="str">
        <f>IF(ISTEXT(A19)=FALSE,"N/A",'Jet Fuel Constants'!$E$3)</f>
        <v>N/A</v>
      </c>
      <c r="I19" s="51" t="str">
        <f>IF(E19=0, "N/A", (1-E19)*'Jet Fuel Constants'!$E$3)</f>
        <v>N/A</v>
      </c>
      <c r="J19" s="51" t="str">
        <f t="shared" si="1"/>
        <v>N/A</v>
      </c>
      <c r="K19" s="36">
        <f>(C19*'Jet Fuel Constants'!$E$3)*10^-6</f>
        <v>0</v>
      </c>
      <c r="L19" s="36" t="e">
        <f t="shared" si="6"/>
        <v>#VALUE!</v>
      </c>
      <c r="M19" s="52" t="e">
        <f t="shared" si="2"/>
        <v>#VALUE!</v>
      </c>
      <c r="N19" s="6"/>
    </row>
    <row r="20" spans="1:14" x14ac:dyDescent="0.3">
      <c r="A20" s="12"/>
      <c r="B20" s="13"/>
      <c r="C20" s="34"/>
      <c r="D20" s="35"/>
      <c r="E20" s="69"/>
      <c r="F20" s="36">
        <f t="shared" si="5"/>
        <v>0</v>
      </c>
      <c r="G20" s="36">
        <f t="shared" si="3"/>
        <v>0</v>
      </c>
      <c r="H20" s="51" t="str">
        <f>IF(ISTEXT(A20)=FALSE,"N/A",'Jet Fuel Constants'!$E$3)</f>
        <v>N/A</v>
      </c>
      <c r="I20" s="51" t="str">
        <f>IF(E20=0, "N/A", (1-E20)*'Jet Fuel Constants'!$E$3)</f>
        <v>N/A</v>
      </c>
      <c r="J20" s="51" t="str">
        <f t="shared" si="1"/>
        <v>N/A</v>
      </c>
      <c r="K20" s="36">
        <f>(C20*'Jet Fuel Constants'!$E$3)*10^-6</f>
        <v>0</v>
      </c>
      <c r="L20" s="36" t="e">
        <f t="shared" si="6"/>
        <v>#VALUE!</v>
      </c>
      <c r="M20" s="52" t="e">
        <f t="shared" si="2"/>
        <v>#VALUE!</v>
      </c>
      <c r="N20" s="6"/>
    </row>
    <row r="21" spans="1:14" x14ac:dyDescent="0.3">
      <c r="A21" s="12"/>
      <c r="B21" s="13"/>
      <c r="C21" s="34"/>
      <c r="D21" s="35"/>
      <c r="E21" s="69"/>
      <c r="F21" s="36">
        <f t="shared" si="5"/>
        <v>0</v>
      </c>
      <c r="G21" s="36">
        <f t="shared" si="3"/>
        <v>0</v>
      </c>
      <c r="H21" s="51" t="str">
        <f>IF(ISTEXT(A21)=FALSE,"N/A",'Jet Fuel Constants'!$E$3)</f>
        <v>N/A</v>
      </c>
      <c r="I21" s="51" t="str">
        <f>IF(E21=0, "N/A", (1-E21)*'Jet Fuel Constants'!$E$3)</f>
        <v>N/A</v>
      </c>
      <c r="J21" s="51" t="str">
        <f t="shared" si="1"/>
        <v>N/A</v>
      </c>
      <c r="K21" s="36">
        <f>(C21*'Jet Fuel Constants'!$E$3)*10^-6</f>
        <v>0</v>
      </c>
      <c r="L21" s="36" t="e">
        <f t="shared" si="6"/>
        <v>#VALUE!</v>
      </c>
      <c r="M21" s="52" t="e">
        <f t="shared" si="2"/>
        <v>#VALUE!</v>
      </c>
      <c r="N21" s="6"/>
    </row>
    <row r="22" spans="1:14" x14ac:dyDescent="0.3">
      <c r="A22" s="12"/>
      <c r="B22" s="13"/>
      <c r="C22" s="34"/>
      <c r="D22" s="35"/>
      <c r="E22" s="69"/>
      <c r="F22" s="36">
        <f t="shared" si="5"/>
        <v>0</v>
      </c>
      <c r="G22" s="36">
        <f t="shared" si="3"/>
        <v>0</v>
      </c>
      <c r="H22" s="51" t="str">
        <f>IF(ISTEXT(A22)=FALSE,"N/A",'Jet Fuel Constants'!$E$3)</f>
        <v>N/A</v>
      </c>
      <c r="I22" s="51" t="str">
        <f>IF(E22=0, "N/A", (1-E22)*'Jet Fuel Constants'!$E$3)</f>
        <v>N/A</v>
      </c>
      <c r="J22" s="51" t="str">
        <f t="shared" si="1"/>
        <v>N/A</v>
      </c>
      <c r="K22" s="36">
        <f>(C22*'Jet Fuel Constants'!$E$3)*10^-6</f>
        <v>0</v>
      </c>
      <c r="L22" s="36" t="e">
        <f t="shared" si="6"/>
        <v>#VALUE!</v>
      </c>
      <c r="M22" s="52" t="e">
        <f t="shared" si="2"/>
        <v>#VALUE!</v>
      </c>
      <c r="N22" s="6"/>
    </row>
    <row r="23" spans="1:14" x14ac:dyDescent="0.3">
      <c r="A23" s="12"/>
      <c r="B23" s="13"/>
      <c r="C23" s="34"/>
      <c r="D23" s="35"/>
      <c r="E23" s="69"/>
      <c r="F23" s="36">
        <f t="shared" si="5"/>
        <v>0</v>
      </c>
      <c r="G23" s="36">
        <f t="shared" si="3"/>
        <v>0</v>
      </c>
      <c r="H23" s="51" t="str">
        <f>IF(ISTEXT(A23)=FALSE,"N/A",'Jet Fuel Constants'!$E$3)</f>
        <v>N/A</v>
      </c>
      <c r="I23" s="51" t="str">
        <f>IF(E23=0, "N/A", (1-E23)*'Jet Fuel Constants'!$E$3)</f>
        <v>N/A</v>
      </c>
      <c r="J23" s="51" t="str">
        <f t="shared" si="1"/>
        <v>N/A</v>
      </c>
      <c r="K23" s="36">
        <f>(C23*'Jet Fuel Constants'!$E$3)*10^-6</f>
        <v>0</v>
      </c>
      <c r="L23" s="36" t="e">
        <f t="shared" si="6"/>
        <v>#VALUE!</v>
      </c>
      <c r="M23" s="52" t="e">
        <f t="shared" si="2"/>
        <v>#VALUE!</v>
      </c>
      <c r="N23" s="6"/>
    </row>
    <row r="24" spans="1:14" x14ac:dyDescent="0.3">
      <c r="A24" s="12"/>
      <c r="B24" s="13"/>
      <c r="C24" s="34"/>
      <c r="D24" s="35"/>
      <c r="E24" s="69"/>
      <c r="F24" s="36">
        <f t="shared" si="5"/>
        <v>0</v>
      </c>
      <c r="G24" s="36">
        <f t="shared" si="3"/>
        <v>0</v>
      </c>
      <c r="H24" s="51" t="str">
        <f>IF(ISTEXT(A24)=FALSE,"N/A",'Jet Fuel Constants'!$E$3)</f>
        <v>N/A</v>
      </c>
      <c r="I24" s="51" t="str">
        <f>IF(E24=0, "N/A", (1-E24)*'Jet Fuel Constants'!$E$3)</f>
        <v>N/A</v>
      </c>
      <c r="J24" s="51" t="str">
        <f t="shared" si="1"/>
        <v>N/A</v>
      </c>
      <c r="K24" s="36">
        <f>(C24*'Jet Fuel Constants'!$E$3)*10^-6</f>
        <v>0</v>
      </c>
      <c r="L24" s="36" t="e">
        <f t="shared" si="6"/>
        <v>#VALUE!</v>
      </c>
      <c r="M24" s="52" t="e">
        <f t="shared" si="2"/>
        <v>#VALUE!</v>
      </c>
      <c r="N24" s="6"/>
    </row>
    <row r="25" spans="1:14" x14ac:dyDescent="0.3">
      <c r="A25" s="12"/>
      <c r="B25" s="13"/>
      <c r="C25" s="34"/>
      <c r="D25" s="35"/>
      <c r="E25" s="69"/>
      <c r="F25" s="36">
        <f t="shared" si="5"/>
        <v>0</v>
      </c>
      <c r="G25" s="36">
        <f t="shared" si="3"/>
        <v>0</v>
      </c>
      <c r="H25" s="51" t="str">
        <f>IF(ISTEXT(A25)=FALSE,"N/A",'Jet Fuel Constants'!$E$3)</f>
        <v>N/A</v>
      </c>
      <c r="I25" s="51" t="str">
        <f>IF(E25=0, "N/A", (1-E25)*'Jet Fuel Constants'!$E$3)</f>
        <v>N/A</v>
      </c>
      <c r="J25" s="51" t="str">
        <f t="shared" si="1"/>
        <v>N/A</v>
      </c>
      <c r="K25" s="36">
        <f>(C25*'Jet Fuel Constants'!$E$3)*10^-6</f>
        <v>0</v>
      </c>
      <c r="L25" s="36" t="e">
        <f t="shared" si="6"/>
        <v>#VALUE!</v>
      </c>
      <c r="M25" s="52" t="e">
        <f t="shared" si="2"/>
        <v>#VALUE!</v>
      </c>
      <c r="N25" s="6"/>
    </row>
    <row r="26" spans="1:14" x14ac:dyDescent="0.3">
      <c r="A26" s="10"/>
      <c r="B26" s="11"/>
      <c r="C26" s="37"/>
      <c r="D26" s="37"/>
      <c r="E26" s="37"/>
      <c r="F26" s="37"/>
      <c r="G26" s="37"/>
      <c r="H26" s="11"/>
      <c r="I26" s="53"/>
      <c r="J26" s="53"/>
      <c r="K26" s="53"/>
      <c r="L26" s="37"/>
      <c r="M26" s="37"/>
      <c r="N26" s="6"/>
    </row>
    <row r="27" spans="1:14" x14ac:dyDescent="0.3">
      <c r="A27" s="10"/>
      <c r="B27" s="11"/>
      <c r="C27" s="37"/>
      <c r="D27" s="37"/>
      <c r="E27" s="37"/>
      <c r="F27" s="37"/>
      <c r="G27" s="38"/>
      <c r="H27" s="11"/>
      <c r="I27" s="53"/>
      <c r="J27" s="53"/>
      <c r="K27" s="53"/>
      <c r="L27" s="37"/>
      <c r="M27" s="37"/>
      <c r="N27" s="6"/>
    </row>
    <row r="28" spans="1:14" x14ac:dyDescent="0.3">
      <c r="A28" s="14" t="s">
        <v>11</v>
      </c>
      <c r="B28" s="11"/>
      <c r="C28" s="39">
        <f>SUM(C6:C25)</f>
        <v>29157695</v>
      </c>
      <c r="D28" s="37"/>
      <c r="E28" s="37"/>
      <c r="F28" s="39">
        <f>SUM(F6:F25)</f>
        <v>1174166.5</v>
      </c>
      <c r="G28" s="39">
        <f>C28-(C28*D29)</f>
        <v>27983528.5</v>
      </c>
      <c r="H28" s="11"/>
      <c r="I28" s="38"/>
      <c r="J28" s="38"/>
      <c r="K28" s="39">
        <f>SUM(K6:K25)</f>
        <v>360295.80557599984</v>
      </c>
      <c r="L28" s="54">
        <f>SUMIF(L6:L25,"&gt;=0")</f>
        <v>350235.41540667193</v>
      </c>
      <c r="M28" s="38"/>
      <c r="N28" s="6"/>
    </row>
    <row r="29" spans="1:14" x14ac:dyDescent="0.3">
      <c r="A29" s="14" t="s">
        <v>12</v>
      </c>
      <c r="B29" s="11"/>
      <c r="C29" s="37"/>
      <c r="D29" s="40">
        <f>F28/C28</f>
        <v>4.026952404845445E-2</v>
      </c>
      <c r="E29" s="41"/>
      <c r="F29" s="37"/>
      <c r="G29" s="37"/>
      <c r="H29" s="81">
        <f>SUM(weights!D19:D38)</f>
        <v>12356.8</v>
      </c>
      <c r="I29" s="81">
        <f>SUM(weights!F19:F38)</f>
        <v>3788.6879227707482</v>
      </c>
      <c r="J29" s="39">
        <f>(I29*D29)+(H29*(1-D29))</f>
        <v>12011.766204656164</v>
      </c>
      <c r="K29" s="53"/>
      <c r="L29" s="37"/>
      <c r="M29" s="55">
        <f>((K28-L28)/K28)</f>
        <v>2.7922584758500034E-2</v>
      </c>
      <c r="N29" s="6"/>
    </row>
    <row r="30" spans="1:14" x14ac:dyDescent="0.3">
      <c r="A30" s="10"/>
      <c r="B30" s="11"/>
      <c r="C30" s="37"/>
      <c r="D30" s="42"/>
      <c r="E30" s="37"/>
      <c r="F30" s="37"/>
      <c r="G30" s="37"/>
      <c r="H30" s="11"/>
      <c r="I30" s="53"/>
      <c r="J30" s="53"/>
      <c r="K30" s="53"/>
      <c r="L30" s="37"/>
      <c r="M30" s="37"/>
      <c r="N30" s="6"/>
    </row>
    <row r="31" spans="1:14" x14ac:dyDescent="0.3">
      <c r="A31" s="8"/>
      <c r="B31" s="9"/>
      <c r="C31" s="43"/>
      <c r="D31" s="43"/>
      <c r="E31" s="44"/>
      <c r="F31" s="43"/>
      <c r="G31" s="43"/>
      <c r="H31" s="9"/>
      <c r="I31" s="43"/>
      <c r="J31" s="43"/>
      <c r="K31" s="43"/>
      <c r="L31" s="56"/>
      <c r="M31" s="43"/>
      <c r="N31" s="6"/>
    </row>
    <row r="32" spans="1:14" x14ac:dyDescent="0.3">
      <c r="B32" s="6"/>
      <c r="C32" s="43"/>
      <c r="D32" s="43"/>
      <c r="E32" s="43"/>
      <c r="F32" s="43"/>
      <c r="G32" s="43"/>
      <c r="H32" s="6"/>
      <c r="I32" s="43"/>
      <c r="J32" s="43"/>
      <c r="K32" s="43"/>
      <c r="L32" s="43"/>
      <c r="M32" s="43"/>
      <c r="N32" s="6"/>
    </row>
    <row r="33" spans="1:14" ht="90" customHeight="1" x14ac:dyDescent="0.3">
      <c r="B33" s="6"/>
      <c r="D33" s="95" t="s">
        <v>80</v>
      </c>
      <c r="E33" s="95"/>
      <c r="F33" s="46" t="s">
        <v>56</v>
      </c>
      <c r="G33" s="43"/>
      <c r="H33" s="6"/>
      <c r="I33" s="43"/>
      <c r="K33" s="43"/>
      <c r="L33" s="56"/>
      <c r="M33" s="43"/>
      <c r="N33" s="6"/>
    </row>
    <row r="34" spans="1:14" x14ac:dyDescent="0.3">
      <c r="B34" s="6"/>
      <c r="C34" s="43"/>
      <c r="D34" s="43"/>
      <c r="E34" s="43"/>
      <c r="F34" s="43"/>
      <c r="G34" s="43"/>
      <c r="H34" s="6"/>
      <c r="I34" s="43"/>
      <c r="J34" s="43"/>
      <c r="K34" s="43"/>
      <c r="L34" s="43"/>
      <c r="M34" s="43"/>
      <c r="N34" s="6"/>
    </row>
    <row r="35" spans="1:14" x14ac:dyDescent="0.3">
      <c r="B35" s="6"/>
      <c r="C35" s="43"/>
      <c r="D35" s="43"/>
      <c r="E35" s="43"/>
      <c r="F35" s="43"/>
      <c r="G35" s="43"/>
      <c r="H35" s="6"/>
      <c r="I35" s="50"/>
      <c r="J35" s="43"/>
      <c r="K35" s="43"/>
      <c r="L35" s="43"/>
      <c r="M35" s="43"/>
      <c r="N35" s="6"/>
    </row>
    <row r="36" spans="1:14" x14ac:dyDescent="0.3">
      <c r="B36" s="6"/>
      <c r="C36" s="43"/>
      <c r="D36" s="43"/>
      <c r="E36" s="43"/>
      <c r="F36" s="43"/>
      <c r="G36" s="43"/>
      <c r="H36" s="6"/>
      <c r="I36" s="50"/>
      <c r="J36" s="43"/>
      <c r="K36" s="43"/>
      <c r="L36" s="43"/>
      <c r="M36" s="43"/>
      <c r="N36" s="6"/>
    </row>
    <row r="37" spans="1:14" x14ac:dyDescent="0.3">
      <c r="B37" s="6"/>
      <c r="C37" s="43"/>
      <c r="D37" s="43"/>
      <c r="E37" s="43"/>
      <c r="F37" s="43"/>
      <c r="G37" s="43"/>
      <c r="H37" s="6"/>
      <c r="I37" s="50"/>
      <c r="J37" s="43"/>
      <c r="K37" s="43"/>
      <c r="L37" s="43"/>
      <c r="M37" s="43"/>
      <c r="N37" s="6"/>
    </row>
    <row r="38" spans="1:14" x14ac:dyDescent="0.3">
      <c r="B38" s="6"/>
      <c r="D38" s="43"/>
      <c r="E38" s="43"/>
      <c r="F38" s="43"/>
      <c r="G38" s="43"/>
      <c r="H38" s="6"/>
      <c r="I38" s="50"/>
      <c r="J38" s="43"/>
      <c r="K38" s="43"/>
      <c r="L38" s="43"/>
      <c r="M38" s="43"/>
      <c r="N38" s="6"/>
    </row>
    <row r="39" spans="1:14" x14ac:dyDescent="0.3">
      <c r="B39" s="6"/>
      <c r="D39" s="43"/>
      <c r="E39" s="43"/>
      <c r="F39" s="43"/>
      <c r="G39" s="43"/>
      <c r="H39" s="6"/>
      <c r="I39" s="50"/>
      <c r="J39" s="43"/>
      <c r="K39" s="43"/>
      <c r="L39" s="43"/>
      <c r="M39" s="43"/>
      <c r="N39" s="6"/>
    </row>
    <row r="40" spans="1:14" ht="27.9" customHeight="1" x14ac:dyDescent="0.3">
      <c r="A40" s="18"/>
      <c r="B40" s="19"/>
      <c r="C40" s="47"/>
      <c r="D40" s="48"/>
      <c r="E40" s="48"/>
      <c r="F40" s="43"/>
      <c r="G40" s="43"/>
      <c r="H40" s="6"/>
      <c r="I40" s="50"/>
      <c r="J40" s="43"/>
      <c r="K40" s="43"/>
      <c r="L40" s="43"/>
      <c r="M40" s="43"/>
      <c r="N40" s="6"/>
    </row>
    <row r="41" spans="1:14" x14ac:dyDescent="0.3">
      <c r="B41" s="6"/>
      <c r="D41" s="43"/>
      <c r="E41" s="43"/>
      <c r="F41" s="43"/>
      <c r="G41" s="43"/>
      <c r="H41" s="6"/>
      <c r="I41" s="43"/>
      <c r="J41" s="43"/>
      <c r="K41" s="43"/>
      <c r="L41" s="43"/>
      <c r="M41" s="43"/>
      <c r="N41" s="6"/>
    </row>
    <row r="42" spans="1:14" ht="60" customHeight="1" x14ac:dyDescent="0.3">
      <c r="B42" s="9"/>
      <c r="C42" s="49"/>
      <c r="D42" s="43"/>
      <c r="E42" s="43"/>
      <c r="F42" s="43"/>
      <c r="G42" s="43"/>
      <c r="H42" s="6"/>
      <c r="I42" s="43"/>
      <c r="J42" s="43"/>
      <c r="K42" s="43"/>
      <c r="L42" s="43"/>
      <c r="M42" s="43"/>
      <c r="N42" s="6"/>
    </row>
    <row r="43" spans="1:14" x14ac:dyDescent="0.3">
      <c r="B43" s="9"/>
      <c r="C43" s="50"/>
      <c r="D43" s="43"/>
      <c r="E43" s="43"/>
      <c r="F43" s="43"/>
      <c r="G43" s="43"/>
      <c r="H43" s="6"/>
      <c r="I43" s="43"/>
      <c r="J43" s="43"/>
      <c r="K43" s="43"/>
      <c r="L43" s="43"/>
      <c r="M43" s="43"/>
      <c r="N43" s="6"/>
    </row>
    <row r="44" spans="1:14" x14ac:dyDescent="0.3">
      <c r="B44" s="9"/>
      <c r="C44" s="43"/>
      <c r="D44" s="43"/>
      <c r="E44" s="43"/>
      <c r="F44" s="43"/>
      <c r="G44" s="43"/>
      <c r="H44" s="6"/>
      <c r="I44" s="43"/>
      <c r="J44" s="43"/>
      <c r="K44" s="43"/>
      <c r="L44" s="43"/>
      <c r="M44" s="43"/>
      <c r="N44" s="6"/>
    </row>
    <row r="45" spans="1:14" x14ac:dyDescent="0.3">
      <c r="B45" s="6"/>
      <c r="C45" s="43"/>
      <c r="D45" s="43"/>
      <c r="E45" s="43"/>
      <c r="F45" s="43"/>
      <c r="G45" s="43"/>
      <c r="H45" s="6"/>
      <c r="I45" s="43"/>
      <c r="J45" s="43"/>
      <c r="K45" s="43"/>
      <c r="L45" s="43"/>
      <c r="M45" s="43"/>
      <c r="N45" s="6"/>
    </row>
    <row r="46" spans="1:14" x14ac:dyDescent="0.3">
      <c r="B46" s="6"/>
      <c r="C46" s="43"/>
      <c r="D46" s="43"/>
      <c r="E46" s="43"/>
      <c r="F46" s="43"/>
      <c r="G46" s="43"/>
      <c r="H46" s="6"/>
      <c r="I46" s="43"/>
      <c r="J46" s="43"/>
      <c r="K46" s="43"/>
      <c r="L46" s="43"/>
      <c r="M46" s="43"/>
      <c r="N46" s="6"/>
    </row>
    <row r="47" spans="1:14" x14ac:dyDescent="0.3">
      <c r="B47" s="6"/>
      <c r="C47" s="43"/>
      <c r="D47" s="43"/>
      <c r="E47" s="43"/>
      <c r="F47" s="43"/>
      <c r="G47" s="43"/>
      <c r="H47" s="6"/>
      <c r="I47" s="43"/>
      <c r="J47" s="43"/>
      <c r="K47" s="43"/>
      <c r="L47" s="43"/>
      <c r="M47" s="43"/>
      <c r="N47" s="6"/>
    </row>
    <row r="48" spans="1:14" x14ac:dyDescent="0.3">
      <c r="B48" s="6"/>
      <c r="C48" s="43"/>
      <c r="D48" s="43"/>
      <c r="E48" s="43"/>
      <c r="F48" s="43"/>
      <c r="G48" s="43"/>
      <c r="H48" s="6"/>
      <c r="I48" s="43"/>
      <c r="J48" s="43"/>
      <c r="K48" s="43"/>
      <c r="L48" s="43"/>
      <c r="M48" s="43"/>
      <c r="N48" s="6"/>
    </row>
    <row r="49" spans="2:14" x14ac:dyDescent="0.3">
      <c r="B49" s="6"/>
      <c r="C49" s="43"/>
      <c r="D49" s="43"/>
      <c r="E49" s="43"/>
      <c r="F49" s="43"/>
      <c r="G49" s="43"/>
      <c r="H49" s="6"/>
      <c r="I49" s="43"/>
      <c r="J49" s="43"/>
      <c r="K49" s="43"/>
      <c r="L49" s="43"/>
      <c r="M49" s="43"/>
      <c r="N49" s="6"/>
    </row>
    <row r="50" spans="2:14" x14ac:dyDescent="0.3">
      <c r="B50" s="6"/>
      <c r="C50" s="43"/>
      <c r="D50" s="43"/>
      <c r="E50" s="43"/>
      <c r="F50" s="43"/>
      <c r="G50" s="43"/>
      <c r="H50" s="6"/>
      <c r="I50" s="43"/>
      <c r="J50" s="43"/>
      <c r="K50" s="43"/>
      <c r="L50" s="43"/>
      <c r="M50" s="43"/>
      <c r="N50" s="6"/>
    </row>
    <row r="51" spans="2:14" x14ac:dyDescent="0.3">
      <c r="B51" s="6"/>
      <c r="C51" s="43"/>
      <c r="D51" s="43"/>
      <c r="E51" s="43"/>
      <c r="F51" s="43"/>
      <c r="G51" s="43"/>
      <c r="H51" s="6"/>
      <c r="I51" s="43"/>
      <c r="J51" s="43"/>
      <c r="K51" s="43"/>
      <c r="L51" s="43"/>
      <c r="M51" s="43"/>
      <c r="N51" s="6"/>
    </row>
    <row r="52" spans="2:14" x14ac:dyDescent="0.3">
      <c r="B52" s="6"/>
      <c r="C52" s="43"/>
      <c r="D52" s="43"/>
      <c r="E52" s="43"/>
      <c r="F52" s="43"/>
      <c r="G52" s="43"/>
      <c r="H52" s="6"/>
      <c r="I52" s="43"/>
      <c r="J52" s="43"/>
      <c r="K52" s="43"/>
      <c r="L52" s="43"/>
      <c r="M52" s="43"/>
      <c r="N52" s="6"/>
    </row>
    <row r="53" spans="2:14" x14ac:dyDescent="0.3">
      <c r="B53" s="6"/>
      <c r="C53" s="43"/>
      <c r="D53" s="43"/>
      <c r="E53" s="43"/>
      <c r="F53" s="43"/>
      <c r="G53" s="43"/>
      <c r="H53" s="6"/>
      <c r="I53" s="43"/>
      <c r="J53" s="43"/>
      <c r="K53" s="43"/>
      <c r="L53" s="43"/>
      <c r="M53" s="43"/>
      <c r="N53" s="6"/>
    </row>
    <row r="54" spans="2:14" x14ac:dyDescent="0.3">
      <c r="B54" s="6"/>
      <c r="C54" s="43"/>
      <c r="D54" s="43"/>
      <c r="E54" s="43"/>
      <c r="F54" s="43"/>
      <c r="G54" s="43"/>
      <c r="H54" s="6"/>
      <c r="I54" s="43"/>
      <c r="J54" s="43"/>
      <c r="K54" s="43"/>
      <c r="L54" s="43"/>
      <c r="M54" s="43"/>
      <c r="N54" s="6"/>
    </row>
    <row r="55" spans="2:14" x14ac:dyDescent="0.3">
      <c r="B55" s="6"/>
      <c r="C55" s="43"/>
      <c r="D55" s="43"/>
      <c r="E55" s="43"/>
      <c r="F55" s="43"/>
      <c r="G55" s="43"/>
      <c r="H55" s="6"/>
      <c r="I55" s="43"/>
      <c r="J55" s="43"/>
      <c r="K55" s="43"/>
      <c r="L55" s="43"/>
      <c r="M55" s="43"/>
      <c r="N55" s="6"/>
    </row>
    <row r="56" spans="2:14" x14ac:dyDescent="0.3">
      <c r="B56" s="6"/>
      <c r="C56" s="43"/>
      <c r="D56" s="43"/>
      <c r="E56" s="43"/>
      <c r="F56" s="43"/>
      <c r="G56" s="43"/>
      <c r="H56" s="6"/>
      <c r="I56" s="43"/>
      <c r="J56" s="43"/>
      <c r="K56" s="43"/>
      <c r="L56" s="43"/>
      <c r="M56" s="43"/>
      <c r="N56" s="6"/>
    </row>
    <row r="57" spans="2:14" x14ac:dyDescent="0.3">
      <c r="B57" s="6"/>
      <c r="C57" s="43"/>
      <c r="D57" s="43"/>
      <c r="E57" s="43"/>
      <c r="F57" s="43"/>
      <c r="G57" s="43"/>
      <c r="H57" s="6"/>
      <c r="I57" s="43"/>
      <c r="J57" s="43"/>
      <c r="K57" s="43"/>
      <c r="L57" s="43"/>
      <c r="M57" s="43"/>
      <c r="N57" s="6"/>
    </row>
    <row r="58" spans="2:14" x14ac:dyDescent="0.3">
      <c r="B58" s="6"/>
      <c r="C58" s="43"/>
      <c r="D58" s="43"/>
      <c r="E58" s="43"/>
      <c r="F58" s="43"/>
      <c r="G58" s="43"/>
      <c r="H58" s="6"/>
      <c r="I58" s="43"/>
      <c r="J58" s="43"/>
      <c r="K58" s="43"/>
      <c r="L58" s="43"/>
      <c r="M58" s="43"/>
      <c r="N58" s="6"/>
    </row>
    <row r="59" spans="2:14" x14ac:dyDescent="0.3">
      <c r="B59" s="6"/>
      <c r="C59" s="43"/>
      <c r="D59" s="43"/>
      <c r="E59" s="43"/>
      <c r="F59" s="43"/>
      <c r="G59" s="43"/>
      <c r="H59" s="6"/>
      <c r="I59" s="43"/>
      <c r="J59" s="43"/>
      <c r="K59" s="43"/>
      <c r="L59" s="43"/>
      <c r="M59" s="43"/>
      <c r="N59" s="6"/>
    </row>
    <row r="60" spans="2:14" x14ac:dyDescent="0.3">
      <c r="B60" s="6"/>
      <c r="C60" s="43"/>
      <c r="D60" s="43"/>
      <c r="E60" s="43"/>
      <c r="F60" s="43"/>
      <c r="G60" s="43"/>
      <c r="H60" s="6"/>
      <c r="I60" s="43"/>
      <c r="J60" s="43"/>
      <c r="K60" s="43"/>
      <c r="L60" s="43"/>
      <c r="M60" s="43"/>
      <c r="N60" s="6"/>
    </row>
    <row r="61" spans="2:14" x14ac:dyDescent="0.3">
      <c r="B61" s="6"/>
      <c r="C61" s="43"/>
      <c r="D61" s="43"/>
      <c r="E61" s="43"/>
      <c r="F61" s="43"/>
      <c r="G61" s="43"/>
      <c r="H61" s="6"/>
      <c r="I61" s="43"/>
      <c r="J61" s="43"/>
      <c r="K61" s="43"/>
      <c r="L61" s="43"/>
      <c r="M61" s="43"/>
      <c r="N61" s="6"/>
    </row>
    <row r="62" spans="2:14" x14ac:dyDescent="0.3">
      <c r="B62" s="6"/>
      <c r="C62" s="43"/>
      <c r="D62" s="43"/>
      <c r="E62" s="43"/>
      <c r="F62" s="43"/>
      <c r="G62" s="43"/>
      <c r="H62" s="6"/>
      <c r="I62" s="43"/>
      <c r="J62" s="43"/>
      <c r="K62" s="43"/>
      <c r="L62" s="43"/>
      <c r="M62" s="43"/>
      <c r="N62" s="6"/>
    </row>
    <row r="63" spans="2:14" x14ac:dyDescent="0.3">
      <c r="B63" s="6"/>
      <c r="C63" s="43"/>
      <c r="D63" s="43"/>
      <c r="E63" s="43"/>
      <c r="F63" s="43"/>
      <c r="G63" s="43"/>
      <c r="H63" s="6"/>
      <c r="I63" s="43"/>
      <c r="J63" s="43"/>
      <c r="K63" s="43"/>
      <c r="L63" s="43"/>
      <c r="M63" s="43"/>
      <c r="N63" s="6"/>
    </row>
    <row r="64" spans="2:14" x14ac:dyDescent="0.3">
      <c r="B64" s="6"/>
      <c r="C64" s="43"/>
      <c r="D64" s="43"/>
      <c r="E64" s="43"/>
      <c r="F64" s="43"/>
      <c r="G64" s="43"/>
      <c r="H64" s="6"/>
      <c r="I64" s="43"/>
      <c r="J64" s="43"/>
      <c r="K64" s="43"/>
      <c r="L64" s="43"/>
      <c r="M64" s="43"/>
      <c r="N64" s="6"/>
    </row>
    <row r="65" spans="2:14" x14ac:dyDescent="0.3">
      <c r="B65" s="6"/>
      <c r="C65" s="43"/>
      <c r="D65" s="43"/>
      <c r="E65" s="43"/>
      <c r="F65" s="43"/>
      <c r="G65" s="43"/>
      <c r="H65" s="6"/>
      <c r="I65" s="43"/>
      <c r="J65" s="43"/>
      <c r="K65" s="43"/>
      <c r="L65" s="43"/>
      <c r="M65" s="43"/>
      <c r="N65" s="6"/>
    </row>
    <row r="66" spans="2:14" x14ac:dyDescent="0.3">
      <c r="B66" s="6"/>
      <c r="C66" s="43"/>
      <c r="D66" s="43"/>
      <c r="E66" s="43"/>
      <c r="F66" s="43"/>
      <c r="G66" s="43"/>
      <c r="H66" s="6"/>
      <c r="I66" s="43"/>
      <c r="J66" s="43"/>
      <c r="K66" s="43"/>
      <c r="L66" s="43"/>
      <c r="M66" s="43"/>
      <c r="N66" s="6"/>
    </row>
    <row r="67" spans="2:14" x14ac:dyDescent="0.3">
      <c r="B67" s="6"/>
      <c r="C67" s="43"/>
      <c r="D67" s="43"/>
      <c r="E67" s="43"/>
      <c r="F67" s="43"/>
      <c r="G67" s="43"/>
      <c r="H67" s="6"/>
      <c r="I67" s="43"/>
      <c r="J67" s="43"/>
      <c r="K67" s="43"/>
      <c r="L67" s="43"/>
      <c r="M67" s="43"/>
      <c r="N67" s="6"/>
    </row>
    <row r="68" spans="2:14" x14ac:dyDescent="0.3">
      <c r="B68" s="6"/>
      <c r="C68" s="43"/>
      <c r="D68" s="43"/>
      <c r="E68" s="43"/>
      <c r="F68" s="43"/>
      <c r="G68" s="43"/>
      <c r="H68" s="6"/>
      <c r="I68" s="43"/>
      <c r="J68" s="43"/>
      <c r="K68" s="43"/>
      <c r="L68" s="43"/>
      <c r="M68" s="43"/>
      <c r="N68" s="6"/>
    </row>
    <row r="69" spans="2:14" x14ac:dyDescent="0.3">
      <c r="B69" s="6"/>
      <c r="C69" s="43"/>
      <c r="D69" s="43"/>
      <c r="E69" s="43"/>
      <c r="F69" s="43"/>
      <c r="G69" s="43"/>
      <c r="H69" s="6"/>
      <c r="I69" s="43"/>
      <c r="J69" s="43"/>
      <c r="K69" s="43"/>
      <c r="L69" s="43"/>
      <c r="M69" s="43"/>
      <c r="N69" s="6"/>
    </row>
  </sheetData>
  <mergeCells count="2">
    <mergeCell ref="D33:E33"/>
    <mergeCell ref="B2:D2"/>
  </mergeCells>
  <pageMargins left="0.5" right="0.25" top="0.75" bottom="0.75" header="0.3" footer="0.3"/>
  <pageSetup scale="82" fitToWidth="2"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showInputMessage="1" showErrorMessage="1">
          <x14:formula1>
            <xm:f>List!$B$2:$B$7</xm:f>
          </x14:formula1>
          <xm:sqref>B6:B25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A2" sqref="A2"/>
    </sheetView>
  </sheetViews>
  <sheetFormatPr defaultRowHeight="14.4" x14ac:dyDescent="0.3"/>
  <cols>
    <col min="1" max="1" width="9.109375" customWidth="1"/>
    <col min="2" max="2" width="41.88671875" customWidth="1"/>
    <col min="3" max="3" width="29.88671875" customWidth="1"/>
    <col min="4" max="4" width="30.33203125" customWidth="1"/>
    <col min="5" max="5" width="28.109375" customWidth="1"/>
    <col min="7" max="7" width="17.5546875" customWidth="1"/>
  </cols>
  <sheetData>
    <row r="1" spans="2:5" s="1" customFormat="1" ht="26.4" thickBot="1" x14ac:dyDescent="0.55000000000000004">
      <c r="B1" s="96" t="s">
        <v>50</v>
      </c>
      <c r="C1" s="96"/>
      <c r="D1" s="96"/>
      <c r="E1" s="96"/>
    </row>
    <row r="2" spans="2:5" ht="15" thickBot="1" x14ac:dyDescent="0.35">
      <c r="B2" s="60" t="s">
        <v>18</v>
      </c>
      <c r="C2" s="61" t="s">
        <v>86</v>
      </c>
      <c r="D2" s="61" t="s">
        <v>87</v>
      </c>
      <c r="E2" s="62" t="s">
        <v>88</v>
      </c>
    </row>
    <row r="3" spans="2:5" ht="53.25" customHeight="1" thickBot="1" x14ac:dyDescent="0.35">
      <c r="B3" s="91" t="s">
        <v>64</v>
      </c>
      <c r="C3" s="63">
        <v>2613</v>
      </c>
      <c r="D3" s="63">
        <v>9743.7999999999993</v>
      </c>
      <c r="E3" s="64">
        <f>C3+D3</f>
        <v>12356.8</v>
      </c>
    </row>
    <row r="4" spans="2:5" s="1" customFormat="1" ht="52.5" customHeight="1" thickBot="1" x14ac:dyDescent="0.35">
      <c r="B4" s="92" t="s">
        <v>73</v>
      </c>
      <c r="C4" s="70"/>
      <c r="D4" s="16">
        <v>9743.7999999999993</v>
      </c>
      <c r="E4" s="71"/>
    </row>
    <row r="5" spans="2:5" s="1" customFormat="1" ht="62.25" customHeight="1" x14ac:dyDescent="0.3">
      <c r="B5" s="17"/>
      <c r="C5" s="15"/>
      <c r="D5" s="15"/>
      <c r="E5" s="15"/>
    </row>
    <row r="6" spans="2:5" s="1" customFormat="1" ht="18" customHeight="1" x14ac:dyDescent="0.3">
      <c r="B6" s="97" t="s">
        <v>81</v>
      </c>
      <c r="C6" s="97"/>
      <c r="D6" s="97"/>
      <c r="E6" s="97"/>
    </row>
    <row r="7" spans="2:5" s="1" customFormat="1" ht="18" customHeight="1" x14ac:dyDescent="0.3">
      <c r="B7" s="87" t="s">
        <v>18</v>
      </c>
      <c r="C7" s="87" t="s">
        <v>86</v>
      </c>
      <c r="D7" s="87" t="s">
        <v>87</v>
      </c>
      <c r="E7" s="87" t="s">
        <v>88</v>
      </c>
    </row>
    <row r="8" spans="2:5" s="1" customFormat="1" ht="60" customHeight="1" x14ac:dyDescent="0.3">
      <c r="B8" s="72" t="s">
        <v>106</v>
      </c>
      <c r="C8" s="65"/>
      <c r="D8" s="65">
        <v>9743.7999999999993</v>
      </c>
      <c r="E8" s="65"/>
    </row>
    <row r="9" spans="2:5" s="1" customFormat="1" ht="60" customHeight="1" x14ac:dyDescent="0.3">
      <c r="B9" s="72" t="s">
        <v>19</v>
      </c>
      <c r="C9" s="25">
        <v>2613</v>
      </c>
      <c r="D9" s="25">
        <v>10393</v>
      </c>
      <c r="E9" s="25">
        <v>13006</v>
      </c>
    </row>
    <row r="10" spans="2:5" ht="60" customHeight="1" x14ac:dyDescent="0.3">
      <c r="B10" s="72" t="s">
        <v>21</v>
      </c>
      <c r="C10" s="25"/>
      <c r="D10" s="25" t="s">
        <v>20</v>
      </c>
      <c r="E10" s="25"/>
    </row>
    <row r="11" spans="2:5" ht="60" customHeight="1" x14ac:dyDescent="0.3">
      <c r="B11" s="72" t="s">
        <v>22</v>
      </c>
      <c r="C11" s="26"/>
      <c r="D11" s="26"/>
      <c r="E11" s="25" t="s">
        <v>74</v>
      </c>
    </row>
    <row r="12" spans="2:5" ht="60" customHeight="1" x14ac:dyDescent="0.3">
      <c r="B12" s="72" t="s">
        <v>23</v>
      </c>
      <c r="C12" s="25" t="s">
        <v>75</v>
      </c>
      <c r="D12" s="25" t="s">
        <v>76</v>
      </c>
      <c r="E12" s="25" t="s">
        <v>77</v>
      </c>
    </row>
    <row r="13" spans="2:5" ht="60" customHeight="1" x14ac:dyDescent="0.3">
      <c r="B13" s="72" t="s">
        <v>24</v>
      </c>
      <c r="C13" s="25" t="s">
        <v>78</v>
      </c>
      <c r="D13" s="25" t="s">
        <v>76</v>
      </c>
      <c r="E13" s="25" t="s">
        <v>79</v>
      </c>
    </row>
    <row r="14" spans="2:5" ht="60" customHeight="1" x14ac:dyDescent="0.3">
      <c r="B14" s="72" t="s">
        <v>31</v>
      </c>
      <c r="C14" s="25"/>
      <c r="D14" s="25" t="s">
        <v>30</v>
      </c>
      <c r="E14" s="25"/>
    </row>
    <row r="15" spans="2:5" x14ac:dyDescent="0.3">
      <c r="C15" s="2"/>
      <c r="D15" s="2"/>
      <c r="E15" s="2"/>
    </row>
    <row r="16" spans="2:5" x14ac:dyDescent="0.3">
      <c r="C16" s="2"/>
      <c r="D16" s="2"/>
      <c r="E16" s="2"/>
    </row>
    <row r="17" spans="1:8" x14ac:dyDescent="0.3">
      <c r="C17" s="2"/>
      <c r="D17" s="2"/>
      <c r="E17" s="2"/>
    </row>
    <row r="18" spans="1:8" x14ac:dyDescent="0.3">
      <c r="C18" s="2"/>
      <c r="D18" s="2"/>
      <c r="E18" s="2"/>
    </row>
    <row r="19" spans="1:8" x14ac:dyDescent="0.3">
      <c r="A19" s="74"/>
      <c r="B19" s="74"/>
      <c r="C19" s="75"/>
      <c r="D19" s="75"/>
      <c r="E19" s="75"/>
      <c r="F19" s="74"/>
      <c r="G19" s="73"/>
      <c r="H19" s="73"/>
    </row>
    <row r="20" spans="1:8" s="1" customFormat="1" x14ac:dyDescent="0.3">
      <c r="A20" s="74"/>
      <c r="B20" s="74" t="s">
        <v>25</v>
      </c>
      <c r="C20" s="74"/>
      <c r="D20" s="74"/>
      <c r="E20" s="74"/>
      <c r="F20" s="74"/>
      <c r="G20" s="73"/>
      <c r="H20" s="73"/>
    </row>
    <row r="21" spans="1:8" x14ac:dyDescent="0.3">
      <c r="A21" s="74"/>
      <c r="B21" s="74"/>
      <c r="C21" s="74"/>
      <c r="D21" s="74"/>
      <c r="E21" s="74"/>
      <c r="F21" s="74"/>
      <c r="G21" s="73"/>
      <c r="H21" s="73"/>
    </row>
    <row r="22" spans="1:8" x14ac:dyDescent="0.3">
      <c r="A22" s="74"/>
      <c r="B22" s="74" t="s">
        <v>26</v>
      </c>
      <c r="C22" s="74" t="s">
        <v>27</v>
      </c>
      <c r="D22" s="74" t="s">
        <v>28</v>
      </c>
      <c r="E22" s="74" t="s">
        <v>29</v>
      </c>
      <c r="F22" s="74"/>
      <c r="G22" s="73"/>
      <c r="H22" s="73"/>
    </row>
    <row r="23" spans="1:8" x14ac:dyDescent="0.3">
      <c r="A23" s="74"/>
      <c r="B23" s="74" t="s">
        <v>34</v>
      </c>
      <c r="C23" s="74" t="s">
        <v>32</v>
      </c>
      <c r="D23" s="74"/>
      <c r="E23" s="74" t="s">
        <v>35</v>
      </c>
      <c r="F23" s="74"/>
      <c r="G23" s="73"/>
      <c r="H23" s="73"/>
    </row>
    <row r="24" spans="1:8" x14ac:dyDescent="0.3">
      <c r="A24" s="74"/>
      <c r="B24" s="74" t="s">
        <v>34</v>
      </c>
      <c r="C24" s="74" t="s">
        <v>33</v>
      </c>
      <c r="D24" s="74"/>
      <c r="E24" s="74" t="s">
        <v>35</v>
      </c>
      <c r="F24" s="74"/>
      <c r="G24" s="73"/>
      <c r="H24" s="73"/>
    </row>
    <row r="25" spans="1:8" x14ac:dyDescent="0.3">
      <c r="A25" s="74"/>
      <c r="B25" s="74" t="s">
        <v>42</v>
      </c>
      <c r="C25" s="74" t="s">
        <v>41</v>
      </c>
      <c r="D25" s="74"/>
      <c r="E25" s="74" t="s">
        <v>43</v>
      </c>
      <c r="F25" s="74"/>
      <c r="G25" s="73"/>
      <c r="H25" s="73"/>
    </row>
    <row r="26" spans="1:8" x14ac:dyDescent="0.3">
      <c r="A26" s="74"/>
      <c r="B26" s="74"/>
      <c r="C26" s="74"/>
      <c r="D26" s="74"/>
      <c r="E26" s="74"/>
      <c r="F26" s="74"/>
      <c r="G26" s="73"/>
      <c r="H26" s="73"/>
    </row>
    <row r="27" spans="1:8" x14ac:dyDescent="0.3">
      <c r="A27" s="74"/>
      <c r="B27" s="74" t="s">
        <v>36</v>
      </c>
      <c r="C27" s="74"/>
      <c r="D27" s="74"/>
      <c r="E27" s="74"/>
      <c r="F27" s="74"/>
      <c r="G27" s="73"/>
      <c r="H27" s="73"/>
    </row>
    <row r="28" spans="1:8" x14ac:dyDescent="0.3">
      <c r="A28" s="74"/>
      <c r="B28" s="74"/>
      <c r="C28" s="74"/>
      <c r="D28" s="74"/>
      <c r="E28" s="74"/>
      <c r="F28" s="74"/>
      <c r="G28" s="73"/>
      <c r="H28" s="73"/>
    </row>
    <row r="29" spans="1:8" x14ac:dyDescent="0.3">
      <c r="A29" s="74"/>
      <c r="B29" s="74" t="s">
        <v>37</v>
      </c>
      <c r="C29" s="76" t="s">
        <v>39</v>
      </c>
      <c r="D29" s="74"/>
      <c r="E29" s="74" t="s">
        <v>44</v>
      </c>
      <c r="F29" s="74"/>
      <c r="G29" s="73"/>
      <c r="H29" s="73"/>
    </row>
    <row r="30" spans="1:8" x14ac:dyDescent="0.3">
      <c r="A30" s="74"/>
      <c r="B30" s="74" t="s">
        <v>38</v>
      </c>
      <c r="C30" s="74" t="s">
        <v>40</v>
      </c>
      <c r="D30" s="74"/>
      <c r="E30" s="74" t="s">
        <v>44</v>
      </c>
      <c r="F30" s="74"/>
      <c r="G30" s="73"/>
      <c r="H30" s="73"/>
    </row>
    <row r="31" spans="1:8" x14ac:dyDescent="0.3">
      <c r="A31" s="74"/>
      <c r="B31" s="74" t="s">
        <v>45</v>
      </c>
      <c r="C31" s="74" t="s">
        <v>46</v>
      </c>
      <c r="D31" s="74"/>
      <c r="E31" s="74" t="s">
        <v>48</v>
      </c>
      <c r="F31" s="74"/>
      <c r="G31" s="73"/>
      <c r="H31" s="73"/>
    </row>
    <row r="32" spans="1:8" x14ac:dyDescent="0.3">
      <c r="A32" s="74"/>
      <c r="B32" s="74" t="s">
        <v>45</v>
      </c>
      <c r="C32" s="74" t="s">
        <v>47</v>
      </c>
      <c r="D32" s="74"/>
      <c r="E32" s="74" t="s">
        <v>48</v>
      </c>
      <c r="F32" s="74"/>
      <c r="G32" s="73"/>
      <c r="H32" s="73"/>
    </row>
    <row r="33" spans="1:8" x14ac:dyDescent="0.3">
      <c r="A33" s="23"/>
      <c r="B33" s="23"/>
      <c r="C33" s="23"/>
      <c r="D33" s="23"/>
      <c r="E33" s="23"/>
      <c r="F33" s="23"/>
      <c r="H33" s="1"/>
    </row>
    <row r="34" spans="1:8" x14ac:dyDescent="0.3">
      <c r="A34" s="23"/>
      <c r="B34" s="23"/>
      <c r="C34" s="23"/>
      <c r="D34" s="23"/>
      <c r="E34" s="23"/>
      <c r="F34" s="23"/>
      <c r="H34" s="1"/>
    </row>
    <row r="35" spans="1:8" x14ac:dyDescent="0.3">
      <c r="H35" s="1"/>
    </row>
    <row r="36" spans="1:8" x14ac:dyDescent="0.3">
      <c r="H36" s="1"/>
    </row>
    <row r="37" spans="1:8" x14ac:dyDescent="0.3">
      <c r="H37" s="1"/>
    </row>
  </sheetData>
  <mergeCells count="2">
    <mergeCell ref="B1:E1"/>
    <mergeCell ref="B6:E6"/>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workbookViewId="0">
      <selection activeCell="A2" sqref="A2"/>
    </sheetView>
  </sheetViews>
  <sheetFormatPr defaultRowHeight="14.4" x14ac:dyDescent="0.3"/>
  <cols>
    <col min="2" max="2" width="38.109375" customWidth="1"/>
  </cols>
  <sheetData>
    <row r="1" spans="2:2" x14ac:dyDescent="0.3">
      <c r="B1" s="3" t="s">
        <v>49</v>
      </c>
    </row>
    <row r="2" spans="2:2" x14ac:dyDescent="0.3">
      <c r="B2" t="s">
        <v>59</v>
      </c>
    </row>
    <row r="3" spans="2:2" x14ac:dyDescent="0.3">
      <c r="B3" t="s">
        <v>13</v>
      </c>
    </row>
    <row r="4" spans="2:2" x14ac:dyDescent="0.3">
      <c r="B4" t="s">
        <v>69</v>
      </c>
    </row>
    <row r="5" spans="2:2" x14ac:dyDescent="0.3">
      <c r="B5" t="s">
        <v>70</v>
      </c>
    </row>
    <row r="6" spans="2:2" x14ac:dyDescent="0.3">
      <c r="B6" t="s">
        <v>16</v>
      </c>
    </row>
    <row r="7" spans="2:2" x14ac:dyDescent="0.3">
      <c r="B7" t="s">
        <v>71</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62"/>
  <sheetViews>
    <sheetView topLeftCell="A14" workbookViewId="0">
      <selection activeCell="I20" sqref="I20"/>
    </sheetView>
  </sheetViews>
  <sheetFormatPr defaultRowHeight="14.4" x14ac:dyDescent="0.3"/>
  <cols>
    <col min="2" max="2" width="15.109375" customWidth="1"/>
    <col min="3" max="3" width="15.88671875" customWidth="1"/>
    <col min="4" max="4" width="9.109375" style="1"/>
    <col min="5" max="5" width="14.6640625" customWidth="1"/>
    <col min="6" max="6" width="9.109375" style="66"/>
  </cols>
  <sheetData>
    <row r="6" spans="2:6" s="1" customFormat="1" x14ac:dyDescent="0.3">
      <c r="F6" s="66"/>
    </row>
    <row r="7" spans="2:6" s="1" customFormat="1" x14ac:dyDescent="0.3">
      <c r="F7" s="66"/>
    </row>
    <row r="8" spans="2:6" s="1" customFormat="1" x14ac:dyDescent="0.3">
      <c r="F8" s="66"/>
    </row>
    <row r="9" spans="2:6" s="1" customFormat="1" x14ac:dyDescent="0.3">
      <c r="F9" s="66"/>
    </row>
    <row r="10" spans="2:6" s="1" customFormat="1" x14ac:dyDescent="0.3">
      <c r="F10" s="66"/>
    </row>
    <row r="11" spans="2:6" s="1" customFormat="1" x14ac:dyDescent="0.3">
      <c r="F11" s="66"/>
    </row>
    <row r="12" spans="2:6" s="1" customFormat="1" x14ac:dyDescent="0.3">
      <c r="F12" s="66"/>
    </row>
    <row r="13" spans="2:6" s="1" customFormat="1" x14ac:dyDescent="0.3">
      <c r="F13" s="66"/>
    </row>
    <row r="14" spans="2:6" s="1" customFormat="1" x14ac:dyDescent="0.3">
      <c r="F14" s="66"/>
    </row>
    <row r="16" spans="2:6" ht="15" thickBot="1" x14ac:dyDescent="0.35">
      <c r="B16" s="98" t="s">
        <v>58</v>
      </c>
      <c r="C16" s="98"/>
      <c r="D16" s="98"/>
      <c r="E16" s="98"/>
      <c r="F16" s="98"/>
    </row>
    <row r="17" spans="2:6" ht="31.65" customHeight="1" x14ac:dyDescent="0.3">
      <c r="B17" s="20"/>
      <c r="C17" s="99" t="s">
        <v>52</v>
      </c>
      <c r="D17" s="58"/>
      <c r="E17" s="99" t="s">
        <v>53</v>
      </c>
      <c r="F17" s="67"/>
    </row>
    <row r="18" spans="2:6" ht="33.75" customHeight="1" x14ac:dyDescent="0.3">
      <c r="B18" s="21"/>
      <c r="C18" s="100"/>
      <c r="D18" s="59" t="s">
        <v>54</v>
      </c>
      <c r="E18" s="100"/>
      <c r="F18" s="68" t="s">
        <v>55</v>
      </c>
    </row>
    <row r="19" spans="2:6" x14ac:dyDescent="0.3">
      <c r="B19" s="22" t="str">
        <f>'Example Entries'!A6</f>
        <v>Refinia Corp</v>
      </c>
      <c r="C19" s="23">
        <f>'Example Entries'!G6/'Example Entries'!$G$28</f>
        <v>0.6485730346693056</v>
      </c>
      <c r="D19" s="23">
        <f>IF('Example Entries'!H6="N/A","0",$C19*'Example Entries'!H6)</f>
        <v>8014.2872748016753</v>
      </c>
      <c r="E19" s="23">
        <f>'Example Entries'!F6/'Example Entries'!$F$28</f>
        <v>0</v>
      </c>
      <c r="F19" s="30" t="str">
        <f>IF('Example Entries'!I6="N/A","0",$E19*'Example Entries'!I6)</f>
        <v>0</v>
      </c>
    </row>
    <row r="20" spans="2:6" x14ac:dyDescent="0.3">
      <c r="B20" s="22" t="str">
        <f>'Example Entries'!A7</f>
        <v>Extractex</v>
      </c>
      <c r="C20" s="23">
        <f>'Example Entries'!G7/'Example Entries'!$G$28</f>
        <v>0.28588246117711708</v>
      </c>
      <c r="D20" s="23">
        <f>IF('Example Entries'!H7="N/A","0",$C20*'Example Entries'!H7)</f>
        <v>3532.5923962734</v>
      </c>
      <c r="E20" s="23">
        <f>'Example Entries'!F7/'Example Entries'!$F$28</f>
        <v>0</v>
      </c>
      <c r="F20" s="30" t="str">
        <f>IF('Example Entries'!I7="N/A","0",$E20*'Example Entries'!I7)</f>
        <v>0</v>
      </c>
    </row>
    <row r="21" spans="2:6" x14ac:dyDescent="0.3">
      <c r="B21" s="22" t="str">
        <f>'Example Entries'!A8</f>
        <v>PineFuel Co</v>
      </c>
      <c r="C21" s="23">
        <f>'Example Entries'!G8/'Example Entries'!$G$28</f>
        <v>4.4669134558924543E-3</v>
      </c>
      <c r="D21" s="23">
        <f>IF('Example Entries'!H8="N/A","0",$C21*'Example Entries'!H8)</f>
        <v>55.196756191771875</v>
      </c>
      <c r="E21" s="23">
        <f>'Example Entries'!F8/'Example Entries'!$F$28</f>
        <v>0.10645849630354809</v>
      </c>
      <c r="F21" s="30">
        <f>IF('Example Entries'!I8="N/A","0",$E21*'Example Entries'!I8)</f>
        <v>277.56761924309706</v>
      </c>
    </row>
    <row r="22" spans="2:6" x14ac:dyDescent="0.3">
      <c r="B22" s="22" t="str">
        <f>'Example Entries'!A9</f>
        <v>Pendulum Inc</v>
      </c>
      <c r="C22" s="23">
        <f>'Example Entries'!G9/'Example Entries'!$G$28</f>
        <v>1.3936769982384458E-2</v>
      </c>
      <c r="D22" s="23">
        <f>IF('Example Entries'!H9="N/A","0",$C22*'Example Entries'!H9)</f>
        <v>172.21387931832825</v>
      </c>
      <c r="E22" s="23">
        <f>'Example Entries'!F9/'Example Entries'!$F$28</f>
        <v>0.22143367231138003</v>
      </c>
      <c r="F22" s="30">
        <f>IF('Example Entries'!I9="N/A","0",$E22*'Example Entries'!I9)</f>
        <v>519.88020438327931</v>
      </c>
    </row>
    <row r="23" spans="2:6" x14ac:dyDescent="0.3">
      <c r="B23" s="22" t="str">
        <f>'Example Entries'!A10</f>
        <v>Avion Re</v>
      </c>
      <c r="C23" s="23">
        <f>'Example Entries'!G10/'Example Entries'!$G$28</f>
        <v>1.4889705563756907E-2</v>
      </c>
      <c r="D23" s="23">
        <f>IF('Example Entries'!H10="N/A","0",$C23*'Example Entries'!H10)</f>
        <v>183.98911371023135</v>
      </c>
      <c r="E23" s="23">
        <f>'Example Entries'!F10/'Example Entries'!$F$28</f>
        <v>0.35486151240049857</v>
      </c>
      <c r="F23" s="30">
        <f>IF('Example Entries'!I10="N/A","0",$E23*'Example Entries'!I10)</f>
        <v>1140.0877114719251</v>
      </c>
    </row>
    <row r="24" spans="2:6" x14ac:dyDescent="0.3">
      <c r="B24" s="22" t="str">
        <f>'Example Entries'!A11</f>
        <v>Clean Flight</v>
      </c>
      <c r="C24" s="23">
        <f>'Example Entries'!G11/'Example Entries'!$G$28</f>
        <v>1.0273900948552645E-2</v>
      </c>
      <c r="D24" s="23">
        <f>IF('Example Entries'!H11="N/A","0",$C24*'Example Entries'!H11)</f>
        <v>126.95253924107531</v>
      </c>
      <c r="E24" s="23">
        <f>'Example Entries'!F11/'Example Entries'!$F$28</f>
        <v>0.2448545414981606</v>
      </c>
      <c r="F24" s="30">
        <f>IF('Example Entries'!I11="N/A","0",$E24*'Example Entries'!I11)</f>
        <v>1452.2969272245459</v>
      </c>
    </row>
    <row r="25" spans="2:6" x14ac:dyDescent="0.3">
      <c r="B25" s="22" t="str">
        <f>'Example Entries'!A12</f>
        <v>AirGrease LLC</v>
      </c>
      <c r="C25" s="23">
        <f>'Example Entries'!G12/'Example Entries'!$G$28</f>
        <v>2.6801480735354727E-3</v>
      </c>
      <c r="D25" s="23">
        <f>IF('Example Entries'!H12="N/A","0",$C25*'Example Entries'!H12)</f>
        <v>33.118053715063127</v>
      </c>
      <c r="E25" s="23">
        <f>'Example Entries'!F12/'Example Entries'!$F$28</f>
        <v>2.1291699260709618E-2</v>
      </c>
      <c r="F25" s="30">
        <f>IF('Example Entries'!I12="N/A","0",$E25*'Example Entries'!I12)</f>
        <v>184.1680885973156</v>
      </c>
    </row>
    <row r="26" spans="2:6" x14ac:dyDescent="0.3">
      <c r="B26" s="22" t="str">
        <f>'Example Entries'!A13</f>
        <v>Farnesene Inc</v>
      </c>
      <c r="C26" s="23">
        <f>'Example Entries'!G13/'Example Entries'!$G$28</f>
        <v>1.2864710752970269E-2</v>
      </c>
      <c r="D26" s="23">
        <f>IF('Example Entries'!H13="N/A","0",$C26*'Example Entries'!H13)</f>
        <v>158.96665783230301</v>
      </c>
      <c r="E26" s="23">
        <f>'Example Entries'!F13/'Example Entries'!$F$28</f>
        <v>3.406671881713539E-2</v>
      </c>
      <c r="F26" s="30">
        <f>IF('Example Entries'!I13="N/A","0",$E26*'Example Entries'!I13)</f>
        <v>46.305119418753641</v>
      </c>
    </row>
    <row r="27" spans="2:6" x14ac:dyDescent="0.3">
      <c r="B27" s="22" t="str">
        <f>'Example Entries'!A14</f>
        <v>HexChem</v>
      </c>
      <c r="C27" s="23">
        <f>'Example Entries'!G14/'Example Entries'!$G$28</f>
        <v>6.4323553764851346E-3</v>
      </c>
      <c r="D27" s="29">
        <f>IF('Example Entries'!H14="N/A","0",$C27*'Example Entries'!H14)</f>
        <v>79.483328916151507</v>
      </c>
      <c r="E27" s="23">
        <f>'Example Entries'!F14/'Example Entries'!$F$28</f>
        <v>1.7033359408567695E-2</v>
      </c>
      <c r="F27" s="30">
        <f>IF('Example Entries'!I14="N/A","0",$E27*'Example Entries'!I14)</f>
        <v>168.38225243183143</v>
      </c>
    </row>
    <row r="28" spans="2:6" x14ac:dyDescent="0.3">
      <c r="B28" s="22">
        <f>'Example Entries'!A15</f>
        <v>0</v>
      </c>
      <c r="C28" s="23">
        <f>'Example Entries'!G15/'Example Entries'!$G$28</f>
        <v>0</v>
      </c>
      <c r="D28" s="29" t="str">
        <f>IF('Example Entries'!H15="N/A","0",$C28*'Example Entries'!H15)</f>
        <v>0</v>
      </c>
      <c r="E28" s="23">
        <f>'Example Entries'!F15/'Example Entries'!$F$28</f>
        <v>0</v>
      </c>
      <c r="F28" s="30" t="str">
        <f>IF('Example Entries'!I15="N/A","0",$E28*'Example Entries'!I15)</f>
        <v>0</v>
      </c>
    </row>
    <row r="29" spans="2:6" x14ac:dyDescent="0.3">
      <c r="B29" s="22">
        <f>'Example Entries'!A16</f>
        <v>0</v>
      </c>
      <c r="C29" s="23">
        <f>'Example Entries'!G16/'Example Entries'!$G$28</f>
        <v>0</v>
      </c>
      <c r="D29" s="29" t="str">
        <f>IF('Example Entries'!H16="N/A","0",$C29*'Example Entries'!H16)</f>
        <v>0</v>
      </c>
      <c r="E29" s="23">
        <f>'Example Entries'!F16/'Example Entries'!$F$28</f>
        <v>0</v>
      </c>
      <c r="F29" s="30" t="str">
        <f>IF('Example Entries'!I16="N/A","0",$E29*'Example Entries'!I16)</f>
        <v>0</v>
      </c>
    </row>
    <row r="30" spans="2:6" x14ac:dyDescent="0.3">
      <c r="B30" s="22">
        <f>'Example Entries'!A17</f>
        <v>0</v>
      </c>
      <c r="C30" s="23">
        <f>'Example Entries'!G17/'Example Entries'!$G$28</f>
        <v>0</v>
      </c>
      <c r="D30" s="29" t="str">
        <f>IF('Example Entries'!H17="N/A","0",$C30*'Example Entries'!H17)</f>
        <v>0</v>
      </c>
      <c r="E30" s="23">
        <f>'Example Entries'!F17/'Example Entries'!$F$28</f>
        <v>0</v>
      </c>
      <c r="F30" s="30" t="str">
        <f>IF('Example Entries'!I17="N/A","0",$E30*'Example Entries'!I17)</f>
        <v>0</v>
      </c>
    </row>
    <row r="31" spans="2:6" x14ac:dyDescent="0.3">
      <c r="B31" s="22">
        <f>'Example Entries'!A18</f>
        <v>0</v>
      </c>
      <c r="C31" s="23">
        <f>'Example Entries'!G18/'Example Entries'!$G$28</f>
        <v>0</v>
      </c>
      <c r="D31" s="29" t="str">
        <f>IF('Example Entries'!H18="N/A","0",$C31*'Example Entries'!H18)</f>
        <v>0</v>
      </c>
      <c r="E31" s="23">
        <f>'Example Entries'!F18/'Example Entries'!$F$28</f>
        <v>0</v>
      </c>
      <c r="F31" s="30" t="str">
        <f>IF('Example Entries'!I18="N/A","0",$E31*'Example Entries'!I18)</f>
        <v>0</v>
      </c>
    </row>
    <row r="32" spans="2:6" x14ac:dyDescent="0.3">
      <c r="B32" s="22">
        <f>'Example Entries'!A19</f>
        <v>0</v>
      </c>
      <c r="C32" s="23">
        <f>'Example Entries'!G19/'Example Entries'!$G$28</f>
        <v>0</v>
      </c>
      <c r="D32" s="29" t="str">
        <f>IF('Example Entries'!H19="N/A","0",$C32*'Example Entries'!H19)</f>
        <v>0</v>
      </c>
      <c r="E32" s="23">
        <f>'Example Entries'!F19/'Example Entries'!$F$28</f>
        <v>0</v>
      </c>
      <c r="F32" s="30" t="str">
        <f>IF('Example Entries'!I19="N/A","0",$E32*'Example Entries'!I19)</f>
        <v>0</v>
      </c>
    </row>
    <row r="33" spans="2:6" x14ac:dyDescent="0.3">
      <c r="B33" s="22">
        <f>'Example Entries'!A20</f>
        <v>0</v>
      </c>
      <c r="C33" s="23">
        <f>'Example Entries'!G20/'Example Entries'!$G$28</f>
        <v>0</v>
      </c>
      <c r="D33" s="29" t="str">
        <f>IF('Example Entries'!H20="N/A","0",$C33*'Example Entries'!H20)</f>
        <v>0</v>
      </c>
      <c r="E33" s="23">
        <f>'Example Entries'!F20/'Example Entries'!$F$28</f>
        <v>0</v>
      </c>
      <c r="F33" s="30" t="str">
        <f>IF('Example Entries'!I20="N/A","0",$E33*'Example Entries'!I20)</f>
        <v>0</v>
      </c>
    </row>
    <row r="34" spans="2:6" x14ac:dyDescent="0.3">
      <c r="B34" s="22">
        <f>'Example Entries'!A21</f>
        <v>0</v>
      </c>
      <c r="C34" s="23">
        <f>'Example Entries'!G21/'Example Entries'!$G$28</f>
        <v>0</v>
      </c>
      <c r="D34" s="29" t="str">
        <f>IF('Example Entries'!H21="N/A","0",$C34*'Example Entries'!H21)</f>
        <v>0</v>
      </c>
      <c r="E34" s="23">
        <f>'Example Entries'!F21/'Example Entries'!$F$28</f>
        <v>0</v>
      </c>
      <c r="F34" s="30" t="str">
        <f>IF('Example Entries'!I21="N/A","0",$E34*'Example Entries'!I21)</f>
        <v>0</v>
      </c>
    </row>
    <row r="35" spans="2:6" x14ac:dyDescent="0.3">
      <c r="B35" s="22">
        <f>'Example Entries'!A22</f>
        <v>0</v>
      </c>
      <c r="C35" s="23">
        <f>'Example Entries'!G22/'Example Entries'!$G$28</f>
        <v>0</v>
      </c>
      <c r="D35" s="29" t="str">
        <f>IF('Example Entries'!H22="N/A","0",$C35*'Example Entries'!H22)</f>
        <v>0</v>
      </c>
      <c r="E35" s="23">
        <f>'Example Entries'!F22/'Example Entries'!$F$28</f>
        <v>0</v>
      </c>
      <c r="F35" s="30" t="str">
        <f>IF('Example Entries'!I22="N/A","0",$E35*'Example Entries'!I22)</f>
        <v>0</v>
      </c>
    </row>
    <row r="36" spans="2:6" x14ac:dyDescent="0.3">
      <c r="B36" s="22">
        <f>'Example Entries'!A23</f>
        <v>0</v>
      </c>
      <c r="C36" s="23">
        <f>'Example Entries'!G23/'Example Entries'!$G$28</f>
        <v>0</v>
      </c>
      <c r="D36" s="29" t="str">
        <f>IF('Example Entries'!H23="N/A","0",$C36*'Example Entries'!H23)</f>
        <v>0</v>
      </c>
      <c r="E36" s="23">
        <f>'Example Entries'!F23/'Example Entries'!$F$28</f>
        <v>0</v>
      </c>
      <c r="F36" s="30" t="str">
        <f>IF('Example Entries'!I23="N/A","0",$E36*'Example Entries'!I23)</f>
        <v>0</v>
      </c>
    </row>
    <row r="37" spans="2:6" x14ac:dyDescent="0.3">
      <c r="B37" s="22">
        <f>'Example Entries'!A24</f>
        <v>0</v>
      </c>
      <c r="C37" s="23">
        <f>'Example Entries'!G24/'Example Entries'!$G$28</f>
        <v>0</v>
      </c>
      <c r="D37" s="29" t="str">
        <f>IF('Example Entries'!H24="N/A","0",$C37*'Example Entries'!H24)</f>
        <v>0</v>
      </c>
      <c r="E37" s="23">
        <f>'Example Entries'!F24/'Example Entries'!$F$28</f>
        <v>0</v>
      </c>
      <c r="F37" s="30" t="str">
        <f>IF('Example Entries'!I24="N/A","0",$E37*'Example Entries'!I24)</f>
        <v>0</v>
      </c>
    </row>
    <row r="38" spans="2:6" ht="15" thickBot="1" x14ac:dyDescent="0.35">
      <c r="B38" s="24">
        <f>'Example Entries'!A25</f>
        <v>0</v>
      </c>
      <c r="C38" s="57">
        <f>'Example Entries'!G25/'Example Entries'!$G$28</f>
        <v>0</v>
      </c>
      <c r="D38" s="31" t="str">
        <f>IF('Example Entries'!H25="N/A","0",$C38*'Example Entries'!H25)</f>
        <v>0</v>
      </c>
      <c r="E38" s="57">
        <f>'Example Entries'!F25/'Example Entries'!$F$28</f>
        <v>0</v>
      </c>
      <c r="F38" s="32" t="str">
        <f>IF('Example Entries'!I25="N/A","0",$E38*'Example Entries'!I25)</f>
        <v>0</v>
      </c>
    </row>
    <row r="39" spans="2:6" x14ac:dyDescent="0.3">
      <c r="B39" s="1"/>
    </row>
    <row r="40" spans="2:6" ht="15" thickBot="1" x14ac:dyDescent="0.35">
      <c r="B40" s="98" t="s">
        <v>57</v>
      </c>
      <c r="C40" s="98"/>
      <c r="D40" s="98"/>
      <c r="E40" s="98"/>
      <c r="F40" s="98"/>
    </row>
    <row r="41" spans="2:6" ht="34.5" customHeight="1" x14ac:dyDescent="0.3">
      <c r="B41" s="20"/>
      <c r="C41" s="99" t="s">
        <v>52</v>
      </c>
      <c r="D41" s="27"/>
      <c r="E41" s="99" t="s">
        <v>53</v>
      </c>
      <c r="F41" s="67"/>
    </row>
    <row r="42" spans="2:6" ht="42" customHeight="1" x14ac:dyDescent="0.3">
      <c r="B42" s="21"/>
      <c r="C42" s="100"/>
      <c r="D42" s="28" t="s">
        <v>54</v>
      </c>
      <c r="E42" s="100"/>
      <c r="F42" s="68" t="s">
        <v>55</v>
      </c>
    </row>
    <row r="43" spans="2:6" x14ac:dyDescent="0.3">
      <c r="B43" s="88">
        <f>'Calculator Tool'!A6</f>
        <v>0</v>
      </c>
      <c r="C43" s="29" t="e">
        <f>'Calculator Tool'!G6/'Calculator Tool'!$G$28</f>
        <v>#DIV/0!</v>
      </c>
      <c r="D43" s="29" t="str">
        <f>IF('Calculator Tool'!H6="N/A","0",$C43*'Calculator Tool'!H6)</f>
        <v>0</v>
      </c>
      <c r="E43" s="23" t="e">
        <f>'Calculator Tool'!F6/'Calculator Tool'!$F$28</f>
        <v>#DIV/0!</v>
      </c>
      <c r="F43" s="30" t="str">
        <f>IF('Calculator Tool'!I6="N/A","0",$E43*'Calculator Tool'!I6)</f>
        <v>0</v>
      </c>
    </row>
    <row r="44" spans="2:6" x14ac:dyDescent="0.3">
      <c r="B44" s="88">
        <f>'Calculator Tool'!A7</f>
        <v>0</v>
      </c>
      <c r="C44" s="29" t="e">
        <f>'Calculator Tool'!G7/'Calculator Tool'!$G$28</f>
        <v>#DIV/0!</v>
      </c>
      <c r="D44" s="29" t="str">
        <f>IF('Calculator Tool'!H7="N/A","0",$C44*'Calculator Tool'!H7)</f>
        <v>0</v>
      </c>
      <c r="E44" s="23" t="e">
        <f>'Calculator Tool'!F7/'Calculator Tool'!$F$28</f>
        <v>#DIV/0!</v>
      </c>
      <c r="F44" s="30" t="str">
        <f>IF('Calculator Tool'!I7="N/A","0",$E44*'Calculator Tool'!I7)</f>
        <v>0</v>
      </c>
    </row>
    <row r="45" spans="2:6" x14ac:dyDescent="0.3">
      <c r="B45" s="88">
        <f>'Calculator Tool'!A8</f>
        <v>0</v>
      </c>
      <c r="C45" s="29" t="e">
        <f>'Calculator Tool'!G8/'Calculator Tool'!$G$28</f>
        <v>#DIV/0!</v>
      </c>
      <c r="D45" s="29" t="str">
        <f>IF('Calculator Tool'!H8="N/A","0",$C45*'Calculator Tool'!H8)</f>
        <v>0</v>
      </c>
      <c r="E45" s="23" t="e">
        <f>'Calculator Tool'!F8/'Calculator Tool'!$F$28</f>
        <v>#DIV/0!</v>
      </c>
      <c r="F45" s="30" t="str">
        <f>IF('Calculator Tool'!I8="N/A","0",$E45*'Calculator Tool'!I8)</f>
        <v>0</v>
      </c>
    </row>
    <row r="46" spans="2:6" x14ac:dyDescent="0.3">
      <c r="B46" s="88">
        <f>'Calculator Tool'!A9</f>
        <v>0</v>
      </c>
      <c r="C46" s="29" t="e">
        <f>'Calculator Tool'!G9/'Calculator Tool'!$G$28</f>
        <v>#DIV/0!</v>
      </c>
      <c r="D46" s="29" t="str">
        <f>IF('Calculator Tool'!H9="N/A","0",$C46*'Calculator Tool'!H9)</f>
        <v>0</v>
      </c>
      <c r="E46" s="23" t="e">
        <f>'Calculator Tool'!F9/'Calculator Tool'!$F$28</f>
        <v>#DIV/0!</v>
      </c>
      <c r="F46" s="30" t="str">
        <f>IF('Calculator Tool'!I9="N/A","0",$E46*'Calculator Tool'!I9)</f>
        <v>0</v>
      </c>
    </row>
    <row r="47" spans="2:6" x14ac:dyDescent="0.3">
      <c r="B47" s="88">
        <f>'Calculator Tool'!A10</f>
        <v>0</v>
      </c>
      <c r="C47" s="29" t="e">
        <f>'Calculator Tool'!G10/'Calculator Tool'!$G$28</f>
        <v>#DIV/0!</v>
      </c>
      <c r="D47" s="29" t="str">
        <f>IF('Calculator Tool'!H10="N/A","0",$C47*'Calculator Tool'!H10)</f>
        <v>0</v>
      </c>
      <c r="E47" s="23" t="e">
        <f>'Calculator Tool'!F10/'Calculator Tool'!$F$28</f>
        <v>#DIV/0!</v>
      </c>
      <c r="F47" s="30" t="str">
        <f>IF('Calculator Tool'!I10="N/A","0",$E47*'Calculator Tool'!I10)</f>
        <v>0</v>
      </c>
    </row>
    <row r="48" spans="2:6" x14ac:dyDescent="0.3">
      <c r="B48" s="88">
        <f>'Calculator Tool'!A11</f>
        <v>0</v>
      </c>
      <c r="C48" s="29" t="e">
        <f>'Calculator Tool'!G11/'Calculator Tool'!$G$28</f>
        <v>#DIV/0!</v>
      </c>
      <c r="D48" s="29" t="str">
        <f>IF('Calculator Tool'!H11="N/A","0",$C48*'Calculator Tool'!H11)</f>
        <v>0</v>
      </c>
      <c r="E48" s="23" t="e">
        <f>'Calculator Tool'!F11/'Calculator Tool'!$F$28</f>
        <v>#DIV/0!</v>
      </c>
      <c r="F48" s="30" t="str">
        <f>IF('Calculator Tool'!I11="N/A","0",$E48*'Calculator Tool'!I11)</f>
        <v>0</v>
      </c>
    </row>
    <row r="49" spans="2:6" x14ac:dyDescent="0.3">
      <c r="B49" s="88">
        <f>'Calculator Tool'!A12</f>
        <v>0</v>
      </c>
      <c r="C49" s="29" t="e">
        <f>'Calculator Tool'!G12/'Calculator Tool'!$G$28</f>
        <v>#DIV/0!</v>
      </c>
      <c r="D49" s="29" t="str">
        <f>IF('Calculator Tool'!H12="N/A","0",$C49*'Calculator Tool'!H12)</f>
        <v>0</v>
      </c>
      <c r="E49" s="23" t="e">
        <f>'Calculator Tool'!F12/'Calculator Tool'!$F$28</f>
        <v>#DIV/0!</v>
      </c>
      <c r="F49" s="30" t="str">
        <f>IF('Calculator Tool'!I12="N/A","0",$E49*'Calculator Tool'!I12)</f>
        <v>0</v>
      </c>
    </row>
    <row r="50" spans="2:6" x14ac:dyDescent="0.3">
      <c r="B50" s="88">
        <f>'Calculator Tool'!A13</f>
        <v>0</v>
      </c>
      <c r="C50" s="29" t="e">
        <f>'Calculator Tool'!G13/'Calculator Tool'!$G$28</f>
        <v>#DIV/0!</v>
      </c>
      <c r="D50" s="29" t="str">
        <f>IF('Calculator Tool'!H13="N/A","0",$C50*'Calculator Tool'!H13)</f>
        <v>0</v>
      </c>
      <c r="E50" s="23" t="e">
        <f>'Calculator Tool'!F13/'Calculator Tool'!$F$28</f>
        <v>#DIV/0!</v>
      </c>
      <c r="F50" s="30" t="str">
        <f>IF('Calculator Tool'!I13="N/A","0",$E50*'Calculator Tool'!I13)</f>
        <v>0</v>
      </c>
    </row>
    <row r="51" spans="2:6" x14ac:dyDescent="0.3">
      <c r="B51" s="88">
        <f>'Calculator Tool'!A14</f>
        <v>0</v>
      </c>
      <c r="C51" s="29" t="e">
        <f>'Calculator Tool'!G14/'Calculator Tool'!$G$28</f>
        <v>#DIV/0!</v>
      </c>
      <c r="D51" s="29" t="str">
        <f>IF('Calculator Tool'!H14="N/A","0",$C51*'Calculator Tool'!H14)</f>
        <v>0</v>
      </c>
      <c r="E51" s="23" t="e">
        <f>'Calculator Tool'!F14/'Calculator Tool'!$F$28</f>
        <v>#DIV/0!</v>
      </c>
      <c r="F51" s="30" t="str">
        <f>IF('Calculator Tool'!I14="N/A","0",$E51*'Calculator Tool'!I14)</f>
        <v>0</v>
      </c>
    </row>
    <row r="52" spans="2:6" x14ac:dyDescent="0.3">
      <c r="B52" s="88">
        <f>'Calculator Tool'!A15</f>
        <v>0</v>
      </c>
      <c r="C52" s="29" t="e">
        <f>'Calculator Tool'!G15/'Calculator Tool'!$G$28</f>
        <v>#DIV/0!</v>
      </c>
      <c r="D52" s="29" t="str">
        <f>IF('Calculator Tool'!H15="N/A","0",$C52*'Calculator Tool'!H15)</f>
        <v>0</v>
      </c>
      <c r="E52" s="23" t="e">
        <f>'Calculator Tool'!F15/'Calculator Tool'!$F$28</f>
        <v>#DIV/0!</v>
      </c>
      <c r="F52" s="30" t="str">
        <f>IF('Calculator Tool'!I15="N/A","0",$E52*'Calculator Tool'!I15)</f>
        <v>0</v>
      </c>
    </row>
    <row r="53" spans="2:6" x14ac:dyDescent="0.3">
      <c r="B53" s="88">
        <f>'Calculator Tool'!A16</f>
        <v>0</v>
      </c>
      <c r="C53" s="29" t="e">
        <f>'Calculator Tool'!G16/'Calculator Tool'!$G$28</f>
        <v>#DIV/0!</v>
      </c>
      <c r="D53" s="29" t="str">
        <f>IF('Calculator Tool'!H16="N/A","0",$C53*'Calculator Tool'!H16)</f>
        <v>0</v>
      </c>
      <c r="E53" s="23" t="e">
        <f>'Calculator Tool'!F16/'Calculator Tool'!$F$28</f>
        <v>#DIV/0!</v>
      </c>
      <c r="F53" s="30" t="str">
        <f>IF('Calculator Tool'!I16="N/A","0",$E53*'Calculator Tool'!I16)</f>
        <v>0</v>
      </c>
    </row>
    <row r="54" spans="2:6" x14ac:dyDescent="0.3">
      <c r="B54" s="88">
        <f>'Calculator Tool'!A17</f>
        <v>0</v>
      </c>
      <c r="C54" s="29" t="e">
        <f>'Calculator Tool'!G17/'Calculator Tool'!$G$28</f>
        <v>#DIV/0!</v>
      </c>
      <c r="D54" s="29" t="str">
        <f>IF('Calculator Tool'!H17="N/A","0",$C54*'Calculator Tool'!H17)</f>
        <v>0</v>
      </c>
      <c r="E54" s="23" t="e">
        <f>'Calculator Tool'!F17/'Calculator Tool'!$F$28</f>
        <v>#DIV/0!</v>
      </c>
      <c r="F54" s="30" t="str">
        <f>IF('Calculator Tool'!I17="N/A","0",$E54*'Calculator Tool'!I17)</f>
        <v>0</v>
      </c>
    </row>
    <row r="55" spans="2:6" x14ac:dyDescent="0.3">
      <c r="B55" s="88">
        <f>'Calculator Tool'!A18</f>
        <v>0</v>
      </c>
      <c r="C55" s="29" t="e">
        <f>'Calculator Tool'!G18/'Calculator Tool'!$G$28</f>
        <v>#DIV/0!</v>
      </c>
      <c r="D55" s="29" t="str">
        <f>IF('Calculator Tool'!H18="N/A","0",$C55*'Calculator Tool'!H18)</f>
        <v>0</v>
      </c>
      <c r="E55" s="23" t="e">
        <f>'Calculator Tool'!F18/'Calculator Tool'!$F$28</f>
        <v>#DIV/0!</v>
      </c>
      <c r="F55" s="30" t="str">
        <f>IF('Calculator Tool'!I18="N/A","0",$E55*'Calculator Tool'!I18)</f>
        <v>0</v>
      </c>
    </row>
    <row r="56" spans="2:6" x14ac:dyDescent="0.3">
      <c r="B56" s="88">
        <f>'Calculator Tool'!A19</f>
        <v>0</v>
      </c>
      <c r="C56" s="29" t="e">
        <f>'Calculator Tool'!G19/'Calculator Tool'!$G$28</f>
        <v>#DIV/0!</v>
      </c>
      <c r="D56" s="29" t="str">
        <f>IF('Calculator Tool'!H19="N/A","0",$C56*'Calculator Tool'!H19)</f>
        <v>0</v>
      </c>
      <c r="E56" s="23" t="e">
        <f>'Calculator Tool'!F19/'Calculator Tool'!$F$28</f>
        <v>#DIV/0!</v>
      </c>
      <c r="F56" s="30" t="str">
        <f>IF('Calculator Tool'!I19="N/A","0",$E56*'Calculator Tool'!I19)</f>
        <v>0</v>
      </c>
    </row>
    <row r="57" spans="2:6" x14ac:dyDescent="0.3">
      <c r="B57" s="88">
        <f>'Calculator Tool'!A20</f>
        <v>0</v>
      </c>
      <c r="C57" s="29" t="e">
        <f>'Calculator Tool'!G20/'Calculator Tool'!$G$28</f>
        <v>#DIV/0!</v>
      </c>
      <c r="D57" s="29" t="str">
        <f>IF('Calculator Tool'!H20="N/A","0",$C57*'Calculator Tool'!H20)</f>
        <v>0</v>
      </c>
      <c r="E57" s="23" t="e">
        <f>'Calculator Tool'!F20/'Calculator Tool'!$F$28</f>
        <v>#DIV/0!</v>
      </c>
      <c r="F57" s="30" t="str">
        <f>IF('Calculator Tool'!I20="N/A","0",$E57*'Calculator Tool'!I20)</f>
        <v>0</v>
      </c>
    </row>
    <row r="58" spans="2:6" x14ac:dyDescent="0.3">
      <c r="B58" s="88">
        <f>'Calculator Tool'!A21</f>
        <v>0</v>
      </c>
      <c r="C58" s="29" t="e">
        <f>'Calculator Tool'!G21/'Calculator Tool'!$G$28</f>
        <v>#DIV/0!</v>
      </c>
      <c r="D58" s="29" t="str">
        <f>IF('Calculator Tool'!H21="N/A","0",$C58*'Calculator Tool'!H21)</f>
        <v>0</v>
      </c>
      <c r="E58" s="23" t="e">
        <f>'Calculator Tool'!F21/'Calculator Tool'!$F$28</f>
        <v>#DIV/0!</v>
      </c>
      <c r="F58" s="30" t="str">
        <f>IF('Calculator Tool'!I21="N/A","0",$E58*'Calculator Tool'!I21)</f>
        <v>0</v>
      </c>
    </row>
    <row r="59" spans="2:6" x14ac:dyDescent="0.3">
      <c r="B59" s="88">
        <f>'Calculator Tool'!A22</f>
        <v>0</v>
      </c>
      <c r="C59" s="29" t="e">
        <f>'Calculator Tool'!G22/'Calculator Tool'!$G$28</f>
        <v>#DIV/0!</v>
      </c>
      <c r="D59" s="29" t="str">
        <f>IF('Calculator Tool'!H22="N/A","0",$C59*'Calculator Tool'!H22)</f>
        <v>0</v>
      </c>
      <c r="E59" s="23" t="e">
        <f>'Calculator Tool'!F22/'Calculator Tool'!$F$28</f>
        <v>#DIV/0!</v>
      </c>
      <c r="F59" s="30" t="str">
        <f>IF('Calculator Tool'!I22="N/A","0",$E59*'Calculator Tool'!I22)</f>
        <v>0</v>
      </c>
    </row>
    <row r="60" spans="2:6" x14ac:dyDescent="0.3">
      <c r="B60" s="88">
        <f>'Calculator Tool'!A23</f>
        <v>0</v>
      </c>
      <c r="C60" s="29" t="e">
        <f>'Calculator Tool'!G23/'Calculator Tool'!$G$28</f>
        <v>#DIV/0!</v>
      </c>
      <c r="D60" s="29" t="str">
        <f>IF('Calculator Tool'!H23="N/A","0",$C60*'Calculator Tool'!H23)</f>
        <v>0</v>
      </c>
      <c r="E60" s="23" t="e">
        <f>'Calculator Tool'!F23/'Calculator Tool'!$F$28</f>
        <v>#DIV/0!</v>
      </c>
      <c r="F60" s="30" t="str">
        <f>IF('Calculator Tool'!I23="N/A","0",$E60*'Calculator Tool'!I23)</f>
        <v>0</v>
      </c>
    </row>
    <row r="61" spans="2:6" x14ac:dyDescent="0.3">
      <c r="B61" s="88">
        <f>'Calculator Tool'!A24</f>
        <v>0</v>
      </c>
      <c r="C61" s="29" t="e">
        <f>'Calculator Tool'!G24/'Calculator Tool'!$G$28</f>
        <v>#DIV/0!</v>
      </c>
      <c r="D61" s="29" t="str">
        <f>IF('Calculator Tool'!H24="N/A","0",$C61*'Calculator Tool'!H24)</f>
        <v>0</v>
      </c>
      <c r="E61" s="23" t="e">
        <f>'Calculator Tool'!F24/'Calculator Tool'!$F$28</f>
        <v>#DIV/0!</v>
      </c>
      <c r="F61" s="30" t="str">
        <f>IF('Calculator Tool'!I24="N/A","0",$E61*'Calculator Tool'!I24)</f>
        <v>0</v>
      </c>
    </row>
    <row r="62" spans="2:6" ht="15" thickBot="1" x14ac:dyDescent="0.35">
      <c r="B62" s="89">
        <f>'Calculator Tool'!A25</f>
        <v>0</v>
      </c>
      <c r="C62" s="31" t="e">
        <f>'Calculator Tool'!G25/'Calculator Tool'!$G$28</f>
        <v>#DIV/0!</v>
      </c>
      <c r="D62" s="31" t="str">
        <f>IF('Calculator Tool'!H25="N/A","0",$C62*'Calculator Tool'!H25)</f>
        <v>0</v>
      </c>
      <c r="E62" s="80" t="e">
        <f>'Calculator Tool'!F25/'Calculator Tool'!$F$28</f>
        <v>#DIV/0!</v>
      </c>
      <c r="F62" s="32" t="str">
        <f>IF('Calculator Tool'!I25="N/A","0",$E62*'Calculator Tool'!I25)</f>
        <v>0</v>
      </c>
    </row>
  </sheetData>
  <mergeCells count="6">
    <mergeCell ref="B16:F16"/>
    <mergeCell ref="C17:C18"/>
    <mergeCell ref="E17:E18"/>
    <mergeCell ref="C41:C42"/>
    <mergeCell ref="E41:E42"/>
    <mergeCell ref="B40:F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and Description</vt:lpstr>
      <vt:lpstr>Calculator Tool</vt:lpstr>
      <vt:lpstr>Example Entries</vt:lpstr>
      <vt:lpstr>Jet Fuel Constants</vt:lpstr>
      <vt:lpstr>List</vt:lpstr>
      <vt:lpstr>weights</vt:lpstr>
      <vt:lpstr>Fuel_Spec</vt:lpstr>
      <vt:lpstr>FuelTypeList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Veysey</dc:creator>
  <cp:lastModifiedBy>Bruno Miller</cp:lastModifiedBy>
  <cp:lastPrinted>2015-12-09T19:52:42Z</cp:lastPrinted>
  <dcterms:created xsi:type="dcterms:W3CDTF">2015-12-01T15:16:30Z</dcterms:created>
  <dcterms:modified xsi:type="dcterms:W3CDTF">2016-03-16T14:48:55Z</dcterms:modified>
</cp:coreProperties>
</file>