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C:\Users\ecarbray\Downloads\"/>
    </mc:Choice>
  </mc:AlternateContent>
  <xr:revisionPtr revIDLastSave="0" documentId="8_{D0DB7C61-CEF3-4835-83A4-4AF0AE62B6ED}" xr6:coauthVersionLast="47" xr6:coauthVersionMax="47" xr10:uidLastSave="{00000000-0000-0000-0000-000000000000}"/>
  <bookViews>
    <workbookView xWindow="28680" yWindow="-120" windowWidth="29040" windowHeight="15840" xr2:uid="{C4CB6856-1D15-4C5B-A898-475132492768}"/>
  </bookViews>
  <sheets>
    <sheet name="Overview" sheetId="5" r:id="rId1"/>
    <sheet name="Instructions" sheetId="7" r:id="rId2"/>
    <sheet name="Introduction" sheetId="2" r:id="rId3"/>
    <sheet name="Scenario 1" sheetId="1" r:id="rId4"/>
    <sheet name="Scenario 2" sheetId="3" r:id="rId5"/>
    <sheet name="Scenario 3" sheetId="4" r:id="rId6"/>
    <sheet name="Results" sheetId="6" r:id="rId7"/>
  </sheets>
  <externalReferences>
    <externalReference r:id="rId8"/>
    <externalReference r:id="rId9"/>
    <externalReference r:id="rId10"/>
    <externalReference r:id="rId11"/>
  </externalReferences>
  <definedNames>
    <definedName name="Accom.Drop">#REF!</definedName>
    <definedName name="AN">#REF!</definedName>
    <definedName name="AnalysisType">'[1]3 - Alt Num Lanes Input'!$M$16</definedName>
    <definedName name="Bench">[2]Refs!$D$2:$D$3</definedName>
    <definedName name="BusStop">[2]Refs!$B$2:$B$3</definedName>
    <definedName name="CLV_Limit">'[1]1 - Volume Input'!$AU$60</definedName>
    <definedName name="CLV_Limit_2">'[1]1 - Volume Input'!$AU$56</definedName>
    <definedName name="CLV_Limit_3">'[1]1 - Volume Input'!$AU$58</definedName>
    <definedName name="CLV_Limit_4">'[1]1 - Volume Input'!$AU$60</definedName>
    <definedName name="Conflicting_Vehicle_Type" comment="4 conflicting veh types">'[1]Crosswalks sheet'!$L$5:$L$8</definedName>
    <definedName name="Date">'[1]1 - Volume Input'!$M$14</definedName>
    <definedName name="DDI_Ramps">'[1]Multimodal Ped'!$AO$25</definedName>
    <definedName name="Diagonal_Ramps">'[1]Multimodal Ped'!$AO$21</definedName>
    <definedName name="EB_Growth_Factor">'[1]1 - Volume Input'!$AY$32</definedName>
    <definedName name="EB_Truck_Percentage">'[1]1 - Volume Input'!$AQ$32</definedName>
    <definedName name="EBL_Master">'[1]1 - Volume Input'!$AA$74</definedName>
    <definedName name="EBR_Master">'[1]1 - Volume Input'!$AQ$74</definedName>
    <definedName name="EBT_Master">'[1]1 - Volume Input'!$AI$74</definedName>
    <definedName name="EBU_Master">'[1]1 - Volume Input'!$S$74</definedName>
    <definedName name="Exp.drop">#REF!</definedName>
    <definedName name="FacilityType_Label_Rural2Ln">[3]Labels!$A$34</definedName>
    <definedName name="FacilityType_Label_RuralMultiLn">[3]Labels!$A$35</definedName>
    <definedName name="FacilityType_Label_Urban">[3]Labels!$A$36</definedName>
    <definedName name="Input_1Way2Way">'[3]Control Strategy Selection'!$D$10</definedName>
    <definedName name="Input_AGI_HasSchool">'[3]At-Grade Inputs'!$D$32</definedName>
    <definedName name="Input_AGI_NumABC">'[3]At-Grade Inputs'!$D$33</definedName>
    <definedName name="Input_AGI_NumBusStops">'[3]At-Grade Inputs'!$D$31</definedName>
    <definedName name="Input_AGI_R1_AADT_L1">'[3]At-Grade Inputs'!$L$37</definedName>
    <definedName name="Input_AGI_R1_AADT_L3">'[3]At-Grade Inputs'!$L$51</definedName>
    <definedName name="Input_AGI_R2_AADT_L1">'[3]At-Grade Inputs'!$N$37</definedName>
    <definedName name="Input_AGI_R2_AADT_L3">'[3]At-Grade Inputs'!$N$51</definedName>
    <definedName name="Input_AnalysisYearType">'[3]Control Strategy Selection'!$D$4</definedName>
    <definedName name="Input_Base_DAADTMajor">'[3]Control Strategy Selection'!$D$15</definedName>
    <definedName name="Input_Base_DAADTMinor">'[3]Control Strategy Selection'!$D$16</definedName>
    <definedName name="Input_Base_OAADTMajor">'[3]Control Strategy Selection'!$D$13</definedName>
    <definedName name="Input_Base_OAADTMinor">'[3]Control Strategy Selection'!$D$14</definedName>
    <definedName name="Input_D4TS_NLTOIn1">'[3]Ramp-Terminal Inputs'!$B$16</definedName>
    <definedName name="Input_D4TS_NLTOIn2">'[3]Ramp-Terminal Inputs'!$C$16</definedName>
    <definedName name="Input_D4TS_NLxst1">'[3]Ramp-Terminal Inputs'!$B$15</definedName>
    <definedName name="Input_D4TS_NLxst2">'[3]Ramp-Terminal Inputs'!$C$15</definedName>
    <definedName name="Input_D4TSA_NLTOIn1">'[3]Ramp-Terminal Inputs'!$D$16</definedName>
    <definedName name="Input_D4TSA_NLTOIn2">'[3]Ramp-Terminal Inputs'!$E$16</definedName>
    <definedName name="Input_D4TSA_NLxst1">'[3]Ramp-Terminal Inputs'!$D$15</definedName>
    <definedName name="Input_D4TSA_NLxst2">'[3]Ramp-Terminal Inputs'!$E$15</definedName>
    <definedName name="Input_DesignYear">'[3]Control Strategy Selection'!$D$6</definedName>
    <definedName name="Input_FacilityType">'[3]Control Strategy Selection'!$D$7</definedName>
    <definedName name="Input_Include_AS">'[3]Control Strategy Selection'!$B$22</definedName>
    <definedName name="Input_Include_MS">'[3]Control Strategy Selection'!$B$21</definedName>
    <definedName name="Input_Include_O1">'[3]Control Strategy Selection'!$B$31</definedName>
    <definedName name="Input_Include_O2">'[3]Control Strategy Selection'!$B$32</definedName>
    <definedName name="Input_Include_R1">'[3]Control Strategy Selection'!$B$23</definedName>
    <definedName name="Input_Include_R2">'[3]Control Strategy Selection'!$B$24</definedName>
    <definedName name="Input_Include_RTI_O1">'[3]Control Strategy Selection'!$B$68</definedName>
    <definedName name="Input_Include_RTI_O2">'[3]Control Strategy Selection'!$B$69</definedName>
    <definedName name="Input_Include_RTI_R1">'[3]Control Strategy Selection'!$B$66</definedName>
    <definedName name="Input_Include_RTI_R2">'[3]Control Strategy Selection'!$B$67</definedName>
    <definedName name="Input_Include_TS">'[3]Control Strategy Selection'!$B$19</definedName>
    <definedName name="Input_MajorApproachSpeed">'[3]Control Strategy Selection'!$D$12</definedName>
    <definedName name="Input_MajorStreetDirection">'[1]1 - Volume Input'!$M$18</definedName>
    <definedName name="Input_MinorStreetDirection">'[1]1 - Volume Input'!$BH$18</definedName>
    <definedName name="Input_MinorStreetLeg">'[1]1 - Volume Input'!$M$20</definedName>
    <definedName name="Input_NumLegs" localSheetId="0">'[3]Control Strategy Selection'!$D$9</definedName>
    <definedName name="Input_NumLegs">'[1]1 - Volume Input'!$M$16</definedName>
    <definedName name="Input_NumMajorLanes">'[3]Control Strategy Selection'!$D$11</definedName>
    <definedName name="Input_OpenYear">'[3]Control Strategy Selection'!$D$5</definedName>
    <definedName name="Input_RTI_AreaType">'[3]Control Strategy Selection'!$D$45</definedName>
    <definedName name="Input_RTI_DAADTEn1">'[3]Control Strategy Selection'!$D$56</definedName>
    <definedName name="Input_RTI_DAADTEn2">'[3]Control Strategy Selection'!$E$56</definedName>
    <definedName name="Input_RTI_DAADTEx1">'[3]Control Strategy Selection'!$D$55</definedName>
    <definedName name="Input_RTI_DAADTEx2">'[3]Control Strategy Selection'!$E$55</definedName>
    <definedName name="Input_RTI_DAADTIn1">'[3]Control Strategy Selection'!$D$53</definedName>
    <definedName name="Input_RTI_DAADTIn2">'[3]Control Strategy Selection'!$E$53</definedName>
    <definedName name="Input_RTI_DAADTOut1">'[3]Control Strategy Selection'!$D$54</definedName>
    <definedName name="Input_RTI_DAADTOut2">'[3]Control Strategy Selection'!$E$54</definedName>
    <definedName name="Input_RTI_OAADTEn1">'[3]Control Strategy Selection'!$D$51</definedName>
    <definedName name="Input_RTI_OAADTEn2">'[3]Control Strategy Selection'!$E$51</definedName>
    <definedName name="Input_RTI_OAADTEx1">'[3]Control Strategy Selection'!$D$50</definedName>
    <definedName name="Input_RTI_OAADTEx2">'[3]Control Strategy Selection'!$E$50</definedName>
    <definedName name="Input_RTI_OAADTIn1">'[3]Control Strategy Selection'!$D$48</definedName>
    <definedName name="Input_RTI_OAADTIn2">'[3]Control Strategy Selection'!$E$48</definedName>
    <definedName name="Input_RTI_OAADTOut1">'[3]Control Strategy Selection'!$D$49</definedName>
    <definedName name="Input_RTI_OAADTOut2">'[3]Control Strategy Selection'!$E$49</definedName>
    <definedName name="Input_RTI_R1_BaseIntx">'[3]Control Strategy Selection'!$D$66</definedName>
    <definedName name="Input_TrafficSignal_PedActivity">'[3]At-Grade Inputs'!$D$28</definedName>
    <definedName name="Input_TrafficSignal2_PedActivity">'[3]At-Grade Inputs'!$F$28</definedName>
    <definedName name="IsChecked_AGI_AllStop">'[3]User Selections'!$B$6</definedName>
    <definedName name="IsChecked_AGI_DLT">'[3]User Selections'!$B$9</definedName>
    <definedName name="IsChecked_AGI_GreenT">'[3]User Selections'!$B$13</definedName>
    <definedName name="IsChecked_AGI_Jughandle">'[3]User Selections'!$B$14</definedName>
    <definedName name="IsChecked_AGI_MinorStop">'[3]User Selections'!$B$5</definedName>
    <definedName name="IsChecked_AGI_MUT">'[3]User Selections'!$B$10</definedName>
    <definedName name="IsChecked_AGI_Other1">'[3]User Selections'!$B$15</definedName>
    <definedName name="IsChecked_AGI_Other2">'[3]User Selections'!$B$16</definedName>
    <definedName name="IsChecked_AGI_RCUTSig">'[3]User Selections'!$B$11</definedName>
    <definedName name="IsChecked_AGI_RCUTUnsig">'[3]User Selections'!$B$12</definedName>
    <definedName name="IsChecked_AGI_Rdbt1Ln">'[3]User Selections'!$B$7</definedName>
    <definedName name="IsChecked_AGI_Rdbt2Ln">'[3]User Selections'!$B$8</definedName>
    <definedName name="IsChecked_AGI_TrafficSignal">'[3]User Selections'!$B$3</definedName>
    <definedName name="IsChecked_AGI_TrafficSignal2">'[3]User Selections'!$B$4</definedName>
    <definedName name="IsChecked_RTI_D4MS">'[3]User Selections'!$B$25</definedName>
    <definedName name="IsChecked_RTI_D4TS">'[3]User Selections'!$B$21</definedName>
    <definedName name="IsChecked_RTI_D4TSA">'[3]User Selections'!$B$22</definedName>
    <definedName name="K_Factor">'[1]Multimodal Bike_Default_vals'!$AH$251</definedName>
    <definedName name="Label_AGI_1LnRdbt">[3]Labels!$A$8</definedName>
    <definedName name="Label_AGI_2LnRdbt">[3]Labels!$A$9</definedName>
    <definedName name="Label_AGI_AllStop">[3]Labels!$A$7</definedName>
    <definedName name="Label_AGI_DLT">[3]Labels!$A$10</definedName>
    <definedName name="Label_AGI_GreenT">[3]Labels!$A$14</definedName>
    <definedName name="Label_AGI_Jughandle">[3]Labels!$A$15</definedName>
    <definedName name="Label_AGI_MinorStop">[3]Labels!$A$6</definedName>
    <definedName name="Label_AGI_MUT">[3]Labels!$A$11</definedName>
    <definedName name="Label_AGI_RCUTSig">[3]Labels!$A$12</definedName>
    <definedName name="Label_AGI_RCUTUnsig">[3]Labels!$A$13</definedName>
    <definedName name="Label_AGI_TrafficSignal">[3]Labels!$A$5</definedName>
    <definedName name="Label_AnalysisYearType_OpenAndDesign">[3]Labels!$A$46</definedName>
    <definedName name="Label_RTI_1LnRdbt">'[3]Control Strategy Selection'!$A$66</definedName>
    <definedName name="Label_RTI_2LnRdbt">'[3]Control Strategy Selection'!$A$67</definedName>
    <definedName name="Label_RTI_D4MS">'[3]Control Strategy Selection'!$A$65</definedName>
    <definedName name="Label_RTI_D4TS">'[3]Control Strategy Selection'!$A$61</definedName>
    <definedName name="Label_RTI_D4TSA">'[3]Control Strategy Selection'!$A$62</definedName>
    <definedName name="Label_RTI_DDI">'[3]Control Strategy Selection'!$A$63</definedName>
    <definedName name="Label_RTI_Other1">'[3]Control Strategy Selection'!$A$68</definedName>
    <definedName name="Label_RTI_Other2">'[3]Control Strategy Selection'!$A$69</definedName>
    <definedName name="Label_RTI_SPUI">'[3]Control Strategy Selection'!$A$64</definedName>
    <definedName name="Load">[2]Refs!$E$2:$E$5</definedName>
    <definedName name="Location">'[1]1 - Volume Input'!$M$12</definedName>
    <definedName name="Loop_Ramps">'[1]Multimodal Ped'!$AO$23</definedName>
    <definedName name="LTAF">'[1]1 - Volume Input'!$S$40</definedName>
    <definedName name="Maj_St_Spd_Lmt">'[1]Multimodal Ped_Default_vals'!$Z$21</definedName>
    <definedName name="Markings">'[1]Crosswalks sheet'!$M$5:$M$6</definedName>
    <definedName name="Median">[2]Refs!$G$2:$G$3</definedName>
    <definedName name="Metro">[2]Refs!$H$2:$H$3</definedName>
    <definedName name="Min_St_Spd_Lmt">'[1]Multimodal Ped_Default_vals'!$Z$23</definedName>
    <definedName name="Multimodal">'[1]1 - Volume Input'!$BG$64</definedName>
    <definedName name="Multistage_Crossing" comment="Does the intersection have multistage crossing(s)? If yes, w/ how many stages?">'[1]Multimodal Ped'!$W$316:$W$318</definedName>
    <definedName name="NB_Growth_Factor">'[1]1 - Volume Input'!$AY$38</definedName>
    <definedName name="NB_Truck_Percentage">'[1]1 - Volume Input'!$AQ$38</definedName>
    <definedName name="NBL_Master">'[1]1 - Volume Input'!$AA$80</definedName>
    <definedName name="NBR_Master">'[1]1 - Volume Input'!$AQ$80</definedName>
    <definedName name="NBT_Master">'[1]1 - Volume Input'!$AI$80</definedName>
    <definedName name="NBU_Master">'[1]1 - Volume Input'!$S$80</definedName>
    <definedName name="NPred_FI">#REF!</definedName>
    <definedName name="NPred_PDO">#REF!</definedName>
    <definedName name="NPred_Total">#REF!</definedName>
    <definedName name="One_Ln_Rndabt_Speed">'[1]Multimodal Ped'!$P$27</definedName>
    <definedName name="P_Name">'[1]1 - Volume Input'!$M$8</definedName>
    <definedName name="P_Number">'[1]1 - Volume Input'!$M$10</definedName>
    <definedName name="Range_R2L">[3]Definitions!$I$5:$M$10</definedName>
    <definedName name="Range_RAB1">[3]Definitions!$O$4:$S$5</definedName>
    <definedName name="Range_RAB2">[3]Definitions!$O$7:$S$8</definedName>
    <definedName name="Range_RML">[3]Definitions!$I$14:$M$19</definedName>
    <definedName name="Range_USA_1x1">[3]Definitions!$I$45:$M$50</definedName>
    <definedName name="Range_USA_1x2">[3]Definitions!$I$38:$M$43</definedName>
    <definedName name="Range_USA_2x2_5F">[3]Definitions!$I$23:$M$28</definedName>
    <definedName name="Range_USA_2x2_6P">[3]Definitions!$I$30:$M$35</definedName>
    <definedName name="Range_USA_HS">[3]Definitions!$I$53:$M$58</definedName>
    <definedName name="Result_1x1Rdbt_VC_Z1">'[1]1x1 Rndabt '!$J$23</definedName>
    <definedName name="Result_1x1Rdbt_VC_Z2">'[1]1x1 Rndabt '!$AT$65</definedName>
    <definedName name="Result_1x1Rdbt_VC_Z3">'[1]1x1 Rndabt '!$J$65</definedName>
    <definedName name="Result_1x1Rdbt_VC_Z4">'[1]1x1 Rndabt '!$AU$25</definedName>
    <definedName name="Result_1x2Rdbt_VC_L1_Z1">'[1]1NS x 2 EW Rndabt'!$J$23</definedName>
    <definedName name="Result_1x2Rdbt_VC_L1_Z2">'[1]1NS x 2 EW Rndabt'!$AX$62</definedName>
    <definedName name="Result_1x2Rdbt_VC_L1_Z3">'[1]1NS x 2 EW Rndabt'!$J$62</definedName>
    <definedName name="Result_1x2Rdbt_VC_L1_Z4">'[1]1NS x 2 EW Rndabt'!$AX$23</definedName>
    <definedName name="Result_1x2Rdbt_VC_L2_Z3">'[1]1NS x 2 EW Rndabt'!$J$64</definedName>
    <definedName name="Result_1x2Rdbt_VC_L2_Z4">'[1]1NS x 2 EW Rndabt'!$AX$25</definedName>
    <definedName name="Result_2x1Rdbt_VC_L1_Z1">'[1]2 NS x 1 EW Rndabt'!$J$23</definedName>
    <definedName name="Result_2x1Rdbt_VC_L1_Z2">'[1]2 NS x 1 EW Rndabt'!$AX$62</definedName>
    <definedName name="Result_2x1Rdbt_VC_L1_Z3">'[1]2 NS x 1 EW Rndabt'!$J$62</definedName>
    <definedName name="Result_2x1Rdbt_VC_L1_Z4">'[1]2 NS x 1 EW Rndabt'!$AX$23</definedName>
    <definedName name="Result_2x1Rdbt_VC_L2_Z1">'[1]2 NS x 1 EW Rndabt'!$J$25</definedName>
    <definedName name="Result_2x1Rdbt_VC_L2_Z2">'[1]2 NS x 1 EW Rndabt'!$AX$64</definedName>
    <definedName name="Result_2x2Rdbt_VC_L1_Z1">'[1]2x2 Rndabt'!$J$23</definedName>
    <definedName name="Result_2x2Rdbt_VC_L1_Z2">'[1]2x2 Rndabt'!$AX$63</definedName>
    <definedName name="Result_2x2Rdbt_VC_L1_Z3">'[1]2x2 Rndabt'!$AX$23</definedName>
    <definedName name="Result_2x2Rdbt_VC_L1_Z4">'[1]2x2 Rndabt'!$J$63</definedName>
    <definedName name="Result_2x2Rdbt_VC_L2_Z1">'[1]2x2 Rndabt'!$J$25</definedName>
    <definedName name="Result_2x2Rdbt_VC_L2_Z2">'[1]2x2 Rndabt'!$AX$65</definedName>
    <definedName name="Result_2x2Rdbt_VC_L2_Z3">'[1]2x2 Rndabt'!$AX$25</definedName>
    <definedName name="Result_2x2Rdbt_VC_L2_Z4">'[1]2x2 Rndabt'!$J$65</definedName>
    <definedName name="Result_3x3Rdbt_VC_L1_Z1">'[1]3x3 Rndabt'!$I$21</definedName>
    <definedName name="Result_3x3Rdbt_VC_L1_Z2">'[1]3x3 Rndabt'!$AY$63</definedName>
    <definedName name="Result_3x3Rdbt_VC_L1_Z3">'[1]3x3 Rndabt'!$AY$21</definedName>
    <definedName name="Result_3x3Rdbt_VC_L1_Z4">'[1]3x3 Rndabt'!$I$63</definedName>
    <definedName name="Result_3x3Rdbt_VC_L2_Z1">'[1]3x3 Rndabt'!$I$23</definedName>
    <definedName name="Result_3x3Rdbt_VC_L2_Z2">'[1]3x3 Rndabt'!$AY$65</definedName>
    <definedName name="Result_3x3Rdbt_VC_L2_Z3">'[1]3x3 Rndabt'!$AY$23</definedName>
    <definedName name="Result_3x3Rdbt_VC_L2_Z4">'[1]3x3 Rndabt'!$I$65</definedName>
    <definedName name="Result_3x3Rdbt_VC_L3_Z1">'[1]3x3 Rndabt'!$I$25</definedName>
    <definedName name="Result_3x3Rdbt_VC_L3_Z2">'[1]3x3 Rndabt'!$AY$67</definedName>
    <definedName name="Result_3x3Rdbt_VC_L3_Z3">'[1]3x3 Rndabt'!$AY$25</definedName>
    <definedName name="Result_3x3Rdbt_VC_L3_Z4">'[1]3x3 Rndabt'!$I$67</definedName>
    <definedName name="Result_50ICD_VC_Z1">'[1]50 Mini-Rndabt'!$J$23</definedName>
    <definedName name="Result_50ICD_VC_Z2">'[1]50 Mini-Rndabt'!$AT$65</definedName>
    <definedName name="Result_50ICD_VC_Z3">'[1]50 Mini-Rndabt'!$J$65</definedName>
    <definedName name="Result_50ICD_VC_Z4">'[1]50 Mini-Rndabt'!$AU$25</definedName>
    <definedName name="Result_75ICD_VC_Z1">'[1]75 Mini-Rndabt'!$J$23</definedName>
    <definedName name="Result_75ICD_VC_Z2">'[1]75 Mini-Rndabt'!$AT$65</definedName>
    <definedName name="Result_75ICD_VC_Z3">'[1]75 Mini-Rndabt'!$J$65</definedName>
    <definedName name="Result_75ICD_VC_Z4">'[1]75 Mini-Rndabt'!$AU$25</definedName>
    <definedName name="Result_AWSC_CLV_Z5">[1]AWSC!$J$28</definedName>
    <definedName name="Result_AWSC_VC_Z5">[1]AWSC!$J$31</definedName>
    <definedName name="Result_Bowtie_EW_CLV_Z1">'[1]Bowtie E-W'!$I$19</definedName>
    <definedName name="Result_Bowtie_EW_CLV_Z2">'[1]Bowtie E-W'!$AS$57</definedName>
    <definedName name="Result_Bowtie_EW_CLV_Z3">'[1]Bowtie E-W'!$E$32</definedName>
    <definedName name="Result_Bowtie_EW_CLV_Z4">'[1]Bowtie E-W'!$E$54</definedName>
    <definedName name="Result_Bowtie_EW_CLV_Z5">'[1]Bowtie E-W'!$AS$25</definedName>
    <definedName name="Result_Bowtie_EW_VC_Z1">'[1]Bowtie E-W'!$I$22</definedName>
    <definedName name="Result_Bowtie_EW_VC_Z2">'[1]Bowtie E-W'!$AS$60</definedName>
    <definedName name="Result_Bowtie_EW_VC_Z3">'[1]Bowtie E-W'!$E$35</definedName>
    <definedName name="Result_Bowtie_EW_VC_Z4">'[1]Bowtie E-W'!$E$57</definedName>
    <definedName name="Result_Bowtie_EW_VC_Z5">'[1]Bowtie E-W'!$AS$28</definedName>
    <definedName name="Result_Bowtie_NS_CLV_Z1">'[1]Bowtie N-S'!$AI$59</definedName>
    <definedName name="Result_Bowtie_NS_CLV_Z2">'[1]Bowtie N-S'!$V$24</definedName>
    <definedName name="Result_Bowtie_NS_CLV_Z3">'[1]Bowtie N-S'!$AU$58</definedName>
    <definedName name="Result_Bowtie_NS_CLV_Z4">'[1]Bowtie N-S'!$G$28</definedName>
    <definedName name="Result_Bowtie_NS_CLV_Z5">'[1]Bowtie N-S'!$AQ$27</definedName>
    <definedName name="Result_Bowtie_NS_VC_Z1">'[1]Bowtie N-S'!$AN$62</definedName>
    <definedName name="Result_Bowtie_NS_VC_Z2">'[1]Bowtie N-S'!$V$27</definedName>
    <definedName name="Result_Bowtie_NS_VC_Z3">'[1]Bowtie N-S'!$AU$61</definedName>
    <definedName name="Result_Bowtie_NS_VC_Z4">'[1]Bowtie N-S'!$G$31</definedName>
    <definedName name="Result_Bowtie_NS_VC_Z5">'[1]Bowtie N-S'!$AQ$30</definedName>
    <definedName name="Result_CGT_E_CLV_Z5">'[1]CGT E'!$H$28</definedName>
    <definedName name="Result_CGT_E_VC_Z5">'[1]CGT E'!$H$31</definedName>
    <definedName name="Result_CGT_N_CLV_Z5">'[1]CGT N'!$H$28</definedName>
    <definedName name="Result_CGT_N_VC_Z5">'[1]CGT N'!$H$31</definedName>
    <definedName name="Result_CGT_S_CLV_Z5">'[1]CGT S'!$H$28</definedName>
    <definedName name="Result_CGT_S_VC_Z5">'[1]CGT S'!$H$31</definedName>
    <definedName name="Result_CGT_W_CLV_Z5">'[1]CGT W'!$H$28</definedName>
    <definedName name="Result_CGT_W_VC_Z5">'[1]CGT W'!$H$31</definedName>
    <definedName name="Result_CLI_EW_CLV_Z3">'[1]Contraflow Left E-W'!$L$18</definedName>
    <definedName name="Result_CLI_EW_CLV_Z4">'[1]Contraflow Left E-W'!$BH$18</definedName>
    <definedName name="Result_CLI_EW_VC_Z3">'[1]Contraflow Left E-W'!$L$21</definedName>
    <definedName name="Result_CLI_EW_VC_Z4">'[1]Contraflow Left E-W'!$BH$21</definedName>
    <definedName name="Result_CLI_NS_CLV_Z3">'[1]Contraflow Left N-S'!$F$21</definedName>
    <definedName name="Result_CLI_NS_CLV_Z4">'[1]Contraflow Left N-S'!$AU$59</definedName>
    <definedName name="Result_CLI_NS_VC_Z3">'[1]Contraflow Left N-S'!$F$24</definedName>
    <definedName name="Result_CLI_NS_VC_Z4">'[1]Contraflow Left N-S'!$AU$62</definedName>
    <definedName name="Result_Conventional_CLV_Z5">'[1]Traffic Signal'!$H$28</definedName>
    <definedName name="Result_Conventional_VC_Z5">'[1]Traffic Signal'!$H$31</definedName>
    <definedName name="Result_ConventionalSharedRTLT_CLV_Z5">'[1]Conventional Shared RT LT'!$H$28</definedName>
    <definedName name="Result_ConventionalSharedRTLT_VC_Z5">'[1]Conventional Shared RT LT'!$H$31</definedName>
    <definedName name="Result_CTO_CLV_Z5">'[1]Center Turn Overpass'!$H$28</definedName>
    <definedName name="Result_CTO_CLV_Z6">'[1]Center Turn Overpass'!$AQ$56</definedName>
    <definedName name="Result_CTO_VC_Z5">'[1]Center Turn Overpass'!$H$31</definedName>
    <definedName name="Result_CTO_VC_Z6">'[1]Center Turn Overpass'!$AQ$59</definedName>
    <definedName name="Result_DCD_EW_CLV_Z1">'[1]DDI E-W'!$D$17</definedName>
    <definedName name="Result_DCD_EW_CLV_Z2">'[1]DDI E-W'!$Q$17</definedName>
    <definedName name="Result_DCD_EW_CLV_Z3">'[1]DDI E-W'!$AD$17</definedName>
    <definedName name="Result_DCD_EW_CLV_Z4">'[1]DDI E-W'!$AQ$17</definedName>
    <definedName name="Result_DCD_EW_CLV_Z5">'[1]DDI E-W'!$BD$17</definedName>
    <definedName name="Result_DCD_EW_CLV_Z6">'[1]DDI E-W'!$BQ$17</definedName>
    <definedName name="Result_DCD_EW_VC_Z1">'[1]DDI E-W'!$D$20</definedName>
    <definedName name="Result_DCD_EW_VC_Z2">'[1]DDI E-W'!$Q$20</definedName>
    <definedName name="Result_DCD_EW_VC_Z3">'[1]DDI E-W'!$AD$20</definedName>
    <definedName name="Result_DCD_EW_VC_Z4">'[1]DDI E-W'!$AQ$20</definedName>
    <definedName name="Result_DCD_EW_VC_Z5">'[1]DDI E-W'!$BD$20</definedName>
    <definedName name="Result_DCD_EW_VC_Z6">'[1]DDI E-W'!$BQ$20</definedName>
    <definedName name="Result_DCD_NS_CLV_Z1">'[1]DDI N-S'!$AW$24</definedName>
    <definedName name="Result_DCD_NS_CLV_Z2">'[1]DDI N-S'!$AW$36</definedName>
    <definedName name="Result_DCD_NS_CLV_Z3">'[1]DDI N-S'!$E$31</definedName>
    <definedName name="Result_DCD_NS_CLV_Z4">'[1]DDI N-S'!$AW$53</definedName>
    <definedName name="Result_DCD_NS_CLV_Z5">'[1]DDI N-S'!$E$47</definedName>
    <definedName name="Result_DCD_NS_CLV_Z6">'[1]DDI N-S'!$E$60</definedName>
    <definedName name="Result_DCD_NS_VC_Z1">'[1]DDI N-S'!$AW$27</definedName>
    <definedName name="Result_DCD_NS_VC_Z2">'[1]DDI N-S'!$AW$39</definedName>
    <definedName name="Result_DCD_NS_VC_Z3">'[1]DDI N-S'!$E$34</definedName>
    <definedName name="Result_DCD_NS_VC_Z4">'[1]DDI N-S'!$AW$56</definedName>
    <definedName name="Result_DCD_NS_VC_Z5">'[1]DDI N-S'!$E$50</definedName>
    <definedName name="Result_DCD_NS_VC_Z6">'[1]DDI N-S'!$E$63</definedName>
    <definedName name="Result_DLT_CLV_Z1">'[1]Full DLT'!$E$17</definedName>
    <definedName name="Result_DLT_CLV_Z2">'[1]Full DLT'!$AW$66</definedName>
    <definedName name="Result_DLT_CLV_Z3">'[1]Full DLT'!$AW$17</definedName>
    <definedName name="Result_DLT_CLV_Z4">'[1]Full DLT'!$E$66</definedName>
    <definedName name="Result_DLT_CLV_Z5">'[1]Full DLT'!$E$27</definedName>
    <definedName name="Result_DLT_VC_Z1">'[1]Full DLT'!$E$20</definedName>
    <definedName name="Result_DLT_VC_Z2">'[1]Full DLT'!$AW$69</definedName>
    <definedName name="Result_DLT_VC_Z3">'[1]Full DLT'!$AW$20</definedName>
    <definedName name="Result_DLT_VC_Z4">'[1]Full DLT'!$E$69</definedName>
    <definedName name="Result_DLT_VC_Z5">'[1]Full DLT'!$E$30</definedName>
    <definedName name="Result_DLTI_EW_CLV_Z1">'[1]DLTI E-W '!$F$17</definedName>
    <definedName name="Result_DLTI_EW_CLV_Z3">'[1]DLTI E-W '!$T$17</definedName>
    <definedName name="Result_DLTI_EW_CLV_Z4">'[1]DLTI E-W '!$BA$17</definedName>
    <definedName name="Result_DLTI_EW_CLV_Z6">'[1]DLTI E-W '!$BO$17</definedName>
    <definedName name="Result_DLTI_EW_VC_Z1">'[1]DLTI E-W '!$F$20</definedName>
    <definedName name="Result_DLTI_EW_VC_Z3">'[1]DLTI E-W '!$T$20</definedName>
    <definedName name="Result_DLTI_EW_VC_Z4">'[1]DLTI E-W '!$BA$20</definedName>
    <definedName name="Result_DLTI_EW_VC_Z6">'[1]DLTI E-W '!$BO$20</definedName>
    <definedName name="Result_DLTI_NS_CLV_Z1">'[1]DLTI N-S'!$AP$18</definedName>
    <definedName name="Result_DLTI_NS_CLV_Z3">'[1]DLTI N-S'!$AP$33</definedName>
    <definedName name="Result_DLTI_NS_CLV_Z4">'[1]DLTI N-S'!$AP$50</definedName>
    <definedName name="Result_DLTI_NS_CLV_Z6">'[1]DLTI N-S'!$AP$64</definedName>
    <definedName name="Result_DLTI_NS_VC_Z1">'[1]DLTI N-S'!$AP$21</definedName>
    <definedName name="Result_DLTI_NS_VC_Z3">'[1]DLTI N-S'!$AP$36</definedName>
    <definedName name="Result_DLTI_NS_VC_Z4">'[1]DLTI N-S'!$AP$53</definedName>
    <definedName name="Result_DLTI_NS_VC_Z6">'[1]DLTI N-S'!$AP$67</definedName>
    <definedName name="Result_Echelon_EW_CLV_Z5">'[1]Echelon E-W'!$H$28</definedName>
    <definedName name="Result_Echelon_EW_CLV_Z6">'[1]Echelon E-W'!$AS$55</definedName>
    <definedName name="Result_Echelon_EW_VC_Z5">'[1]Echelon E-W'!$H$31</definedName>
    <definedName name="Result_Echelon_EW_VC_Z6">'[1]Echelon E-W'!$AS$58</definedName>
    <definedName name="Result_Echelon_NS_CLV_Z5">'[1]Echelon N-S'!$I$54</definedName>
    <definedName name="Result_Echelon_NS_CLV_Z6">'[1]Echelon N-S'!$AR$28</definedName>
    <definedName name="Result_Echelon_NS_VC_Z5">'[1]Echelon N-S'!$I$57</definedName>
    <definedName name="Result_Echelon_NS_VC_Z6">'[1]Echelon N-S'!$AR$31</definedName>
    <definedName name="Result_MUT_EW_CLV_Z3">'[1]MUT E-W'!$BP$22</definedName>
    <definedName name="Result_MUT_EW_CLV_Z4">'[1]MUT E-W'!$F$22</definedName>
    <definedName name="Result_MUT_EW_CLV_Z5">'[1]MUT E-W'!$AK$22</definedName>
    <definedName name="Result_MUT_EW_VC_Z3">'[1]MUT E-W'!$BP$25</definedName>
    <definedName name="Result_MUT_EW_VC_Z4">'[1]MUT E-W'!$F$25</definedName>
    <definedName name="Result_MUT_EW_VC_Z5">'[1]MUT E-W'!$AK$25</definedName>
    <definedName name="Result_MUT_NS_CLV_Z1">'[1]MUT N-S '!$AM$24</definedName>
    <definedName name="Result_MUT_NS_CLV_Z2">'[1]MUT N-S '!$AM$59</definedName>
    <definedName name="Result_MUT_NS_CLV_Z5">'[1]MUT N-S '!$AT$41</definedName>
    <definedName name="Result_MUT_NS_VC_Z1">'[1]MUT N-S '!$AM$27</definedName>
    <definedName name="Result_MUT_NS_VC_Z2">'[1]MUT N-S '!$AM$62</definedName>
    <definedName name="Result_MUT_NS_VC_Z5">'[1]MUT N-S '!$AT$44</definedName>
    <definedName name="Result_PCLA_EW_CLV_Z3">'[1]PCLA E-W'!$D$64</definedName>
    <definedName name="Result_PCLA_EW_CLV_Z4">'[1]PCLA E-W'!$AW$19</definedName>
    <definedName name="Result_PCLA_EW_VC_Z3">'[1]PCLA E-W'!$D$67</definedName>
    <definedName name="Result_PCLA_EW_VC_Z4">'[1]PCLA E-W'!$AW$22</definedName>
    <definedName name="Result_PCLA_NS_CLV_Z3">'[1]PCLA N-S'!$E$23</definedName>
    <definedName name="Result_PCLA_NS_CLV_Z4">'[1]PCLA N-S'!$AW$65</definedName>
    <definedName name="Result_PCLA_NS_VC_Z3">'[1]PCLA N-S'!$E$26</definedName>
    <definedName name="Result_PCLA_NS_VC_Z4">'[1]PCLA N-S'!$AW$68</definedName>
    <definedName name="Result_PCLB_EW_CLV_Z3">'[1]PCLB E-W'!$D$64</definedName>
    <definedName name="Result_PCLB_EW_CLV_Z4">'[1]PCLB E-W'!$AW$19</definedName>
    <definedName name="Result_PCLB_EW_VC_Z3">'[1]PCLB E-W'!$D$67</definedName>
    <definedName name="Result_PCLB_EW_VC_Z4">'[1]PCLB E-W'!$AW$22</definedName>
    <definedName name="Result_PCLB_NS_CLV_Z3">'[1]PCLB N-S'!$E$23</definedName>
    <definedName name="Result_PCLB_NS_CLV_Z4">'[1]PCLB N-S'!$AW$65</definedName>
    <definedName name="Result_PCLB_NS_VC_Z3">'[1]PCLB N-S'!$E$26</definedName>
    <definedName name="Result_PCLB_NS_VC_Z4">'[1]PCLB N-S'!$AW$68</definedName>
    <definedName name="Result_PDLT_EW_CLV_Z3">'[1]P DLT E-W'!$AU$58</definedName>
    <definedName name="Result_PDLT_EW_CLV_Z4">'[1]P DLT E-W'!$G$28</definedName>
    <definedName name="Result_PDLT_EW_CLV_Z5">'[1]P DLT E-W'!$AQ$27</definedName>
    <definedName name="Result_PDLT_EW_VC_Z3">'[1]P DLT E-W'!$AU$61</definedName>
    <definedName name="Result_PDLT_EW_VC_Z4">'[1]P DLT E-W'!$G$31</definedName>
    <definedName name="Result_PDLT_EW_VC_Z5">'[1]P DLT E-W'!$AQ$30</definedName>
    <definedName name="Result_PDLT_NS_CLV_Z1">'[1]P DLT N-S'!$I$19</definedName>
    <definedName name="Result_PDLT_NS_CLV_Z2">'[1]P DLT N-S'!$AS$57</definedName>
    <definedName name="Result_PDLT_NS_CLV_Z5">'[1]P DLT N-S'!$AS$25</definedName>
    <definedName name="Result_PDLT_NS_VC_Z1">'[1]P DLT N-S'!$I$22</definedName>
    <definedName name="Result_PDLT_NS_VC_Z2">'[1]P DLT N-S'!$AS$60</definedName>
    <definedName name="Result_PDLT_NS_VC_Z5">'[1]P DLT N-S'!$AS$28</definedName>
    <definedName name="Result_PMUT_EW_CLV_Z3">'[1]PMUT E-W'!$BP$22</definedName>
    <definedName name="Result_PMUT_EW_CLV_Z4">'[1]PMUT E-W'!$F$22</definedName>
    <definedName name="Result_PMUT_EW_CLV_Z5">'[1]PMUT E-W'!$AK$21</definedName>
    <definedName name="Result_PMUT_EW_VC_Z3">'[1]PMUT E-W'!$BP$25</definedName>
    <definedName name="Result_PMUT_EW_VC_Z4">'[1]PMUT E-W'!$F$25</definedName>
    <definedName name="Result_PMUT_EW_VC_Z5">'[1]PMUT E-W'!$AK$24</definedName>
    <definedName name="Result_PMUT_NS_CLV_Z1">'[1]PMUT N-S'!$AM$24</definedName>
    <definedName name="Result_PMUT_NS_CLV_Z2">'[1]PMUT N-S'!$AM$59</definedName>
    <definedName name="Result_PMUT_NS_CLV_Z5">'[1]PMUT N-S'!$AT$41</definedName>
    <definedName name="Result_PMUT_NS_VC_Z1">'[1]PMUT N-S'!$AM$27</definedName>
    <definedName name="Result_PMUT_NS_VC_Z2">'[1]PMUT N-S'!$AM$62</definedName>
    <definedName name="Result_PMUT_NS_VC_Z5">'[1]PMUT N-S'!$AT$44</definedName>
    <definedName name="Result_QR_NE_CLV_Z1">'[1]QR N-E'!$C$28</definedName>
    <definedName name="Result_QR_NE_CLV_Z3">'[1]QR N-E'!$AV$67</definedName>
    <definedName name="Result_QR_NE_CLV_Z5">'[1]QR N-E'!$C$50</definedName>
    <definedName name="Result_QR_NE_VC_Z1">'[1]QR N-E'!$C$31</definedName>
    <definedName name="Result_QR_NE_VC_Z3">'[1]QR N-E'!$AV$70</definedName>
    <definedName name="Result_QR_NE_VC_Z5">'[1]QR N-E'!$C$53</definedName>
    <definedName name="Result_QR_NW_CLV_Z1">'[1]QR N-W'!$AW$24</definedName>
    <definedName name="Result_QR_NW_CLV_Z4">'[1]QR N-W'!$I$65</definedName>
    <definedName name="Result_QR_NW_CLV_Z5">'[1]QR N-W'!$AW$54</definedName>
    <definedName name="Result_QR_NW_VC_Z1">'[1]QR N-W'!$AW$27</definedName>
    <definedName name="Result_QR_NW_VC_Z4">'[1]QR N-W'!$I$68</definedName>
    <definedName name="Result_QR_NW_VC_Z5">'[1]QR N-W'!$AW$57</definedName>
    <definedName name="Result_QR_SE_CLV_Z2">'[1]QR S-E'!$C$62</definedName>
    <definedName name="Result_QR_SE_CLV_Z3">'[1]QR S-E'!$AS$17</definedName>
    <definedName name="Result_QR_SE_CLV_Z5">'[1]QR S-E'!$C$24</definedName>
    <definedName name="Result_QR_SE_VC_Z2">'[1]QR S-E'!$C$65</definedName>
    <definedName name="Result_QR_SE_VC_Z3">'[1]QR S-E'!$AS$20</definedName>
    <definedName name="Result_QR_SE_VC_Z5">'[1]QR S-E'!$C$27</definedName>
    <definedName name="Result_QR_SW_CLV_Z2">'[1]QR S-W'!$AY$63</definedName>
    <definedName name="Result_QR_SW_CLV_Z4">'[1]QR S-W'!$E$18</definedName>
    <definedName name="Result_QR_SW_CLV_Z5">'[1]QR S-W'!$AM$18</definedName>
    <definedName name="Result_QR_SW_VC_Z2">'[1]QR S-W'!$AY$66</definedName>
    <definedName name="Result_QR_SW_VC_Z4">'[1]QR S-W'!$E$21</definedName>
    <definedName name="Result_QR_SW_VC_Z5">'[1]QR S-W'!$AM$21</definedName>
    <definedName name="Result_RCUT_EW_CLV_Z1">'[1]RCUT E-W'!$P$17</definedName>
    <definedName name="Result_RCUT_EW_CLV_Z2">'[1]RCUT E-W'!$BG$49</definedName>
    <definedName name="Result_RCUT_EW_CLV_Z3">'[1]RCUT E-W'!$BG$17</definedName>
    <definedName name="Result_RCUT_EW_CLV_Z4">'[1]RCUT E-W'!$N$49</definedName>
    <definedName name="Result_RCUT_EW_VC_Z1">'[1]RCUT E-W'!$P$20</definedName>
    <definedName name="Result_RCUT_EW_VC_Z2">'[1]RCUT E-W'!$BG$52</definedName>
    <definedName name="Result_RCUT_EW_VC_Z3">'[1]RCUT E-W'!$BG$20</definedName>
    <definedName name="Result_RCUT_EW_VC_Z4">'[1]RCUT E-W'!$N$52</definedName>
    <definedName name="Result_RCUT_NS_CLV_Z1">'[1]RCUT N-S'!$F$20</definedName>
    <definedName name="Result_RCUT_NS_CLV_Z2">'[1]RCUT N-S'!$AV$65</definedName>
    <definedName name="Result_RCUT_NS_CLV_Z3">'[1]RCUT N-S'!$AV$28</definedName>
    <definedName name="Result_RCUT_NS_CLV_Z4">'[1]RCUT N-S'!$F$57</definedName>
    <definedName name="Result_RCUT_NS_VC_Z1">'[1]RCUT N-S'!$F$23</definedName>
    <definedName name="Result_RCUT_NS_VC_Z2">'[1]RCUT N-S'!$AV$68</definedName>
    <definedName name="Result_RCUT_NS_VC_Z3">'[1]RCUT N-S'!$AV$31</definedName>
    <definedName name="Result_RCUT_NS_VC_Z4">'[1]RCUT N-S'!$F$60</definedName>
    <definedName name="Result_SPI_EW_CLV_Z1">'[1]SPI E-W'!$T$17</definedName>
    <definedName name="Result_SPI_EW_CLV_Z3">'[1]SPI E-W'!$AJ$17</definedName>
    <definedName name="Result_SPI_EW_CLV_Z6">'[1]SPI E-W'!$AZ$17</definedName>
    <definedName name="Result_SPI_EW_VC_Z1">'[1]SPI E-W'!$T$20</definedName>
    <definedName name="Result_SPI_EW_VC_Z3">'[1]SPI E-W'!$AJ$20</definedName>
    <definedName name="Result_SPI_EW_VC_Z6">'[1]SPI E-W'!$AZ$20</definedName>
    <definedName name="Result_SPI_NS_CLV_Z1">'[1]SPI N-S '!$AR$26</definedName>
    <definedName name="Result_SPI_NS_CLV_Z3">'[1]SPI N-S '!$AR$40</definedName>
    <definedName name="Result_SPI_NS_CLV_Z6">'[1]SPI N-S '!$AR$54</definedName>
    <definedName name="Result_SPI_NS_VC_Z1">'[1]SPI N-S '!$AR$29</definedName>
    <definedName name="Result_SPI_NS_VC_Z3">'[1]SPI N-S '!$AR$43</definedName>
    <definedName name="Result_SPI_NS_VC_Z6">'[1]SPI N-S '!$AR$57</definedName>
    <definedName name="Result_SPIRAB_EW_VC_Z1">'[1]SPI RAB E-W'!$CN$29</definedName>
    <definedName name="Result_SPIRAB_EW_VC_Z2">'[1]SPI RAB E-W'!$CY$45</definedName>
    <definedName name="Result_SPIRAB_EW_VC_Z3">'[1]SPI RAB E-W'!$CX$32</definedName>
    <definedName name="Result_SPIRAB_EW_VC_Z4">'[1]SPI RAB E-W'!$CL$42</definedName>
    <definedName name="Result_SPIRAB_NS_VC_Z1">'[1]SPI RAB N-S'!$CN$29</definedName>
    <definedName name="Result_SPIRAB_NS_VC_Z2">'[1]SPI RAB N-S'!$CY$45</definedName>
    <definedName name="Result_SPIRAB_NS_VC_Z3">'[1]SPI RAB N-S'!$CX$32</definedName>
    <definedName name="Result_SPIRAB_NS_VC_Z4">'[1]SPI RAB N-S'!$CL$42</definedName>
    <definedName name="Result_SplitIntx_EW_CLV_Z1">'[1]Split Intersection E-W'!$H$28</definedName>
    <definedName name="Result_SplitIntx_EW_CLV_Z2">'[1]Split Intersection E-W'!$AP$28</definedName>
    <definedName name="Result_SplitIntx_EW_VC_Z1">'[1]Split Intersection E-W'!$H$31</definedName>
    <definedName name="Result_SplitIntx_EW_VC_Z2">'[1]Split Intersection E-W'!$AP$31</definedName>
    <definedName name="Result_SplitIntx_NS_CLV_Z3">'[1]Split Intersection N-S'!$AP$28</definedName>
    <definedName name="Result_SplitIntx_NS_CLV_Z4">'[1]Split Intersection N-S'!$H$28</definedName>
    <definedName name="Result_SplitIntx_NS_VC_Z3">'[1]Split Intersection N-S'!$AP$31</definedName>
    <definedName name="Result_SplitIntx_NS_VC_Z4">'[1]Split Intersection N-S'!$H$31</definedName>
    <definedName name="Result_TD_EW_CLV_Z3">'[1]TD E-W'!$AS$33</definedName>
    <definedName name="Result_TD_EW_CLV_Z4">'[1]TD E-W'!$AS$46</definedName>
    <definedName name="Result_TD_EW_VC_Z3">'[1]TD E-W'!$AS$36</definedName>
    <definedName name="Result_TD_EW_VC_Z4">'[1]TD E-W'!$AS$49</definedName>
    <definedName name="Result_TD_NS_CLV_Z3">'[1]TD N-S'!$AY$17</definedName>
    <definedName name="Result_TD_NS_CLV_Z4">'[1]TD N-S'!$U$17</definedName>
    <definedName name="Result_TD_NS_VC_Z3">'[1]TD N-S'!$AY$20</definedName>
    <definedName name="Result_TD_NS_VC_Z4">'[1]TD N-S'!$U$20</definedName>
    <definedName name="Result_TWSC_EW_VC_Z5">'[1]TWSC E-W'!$AM$22</definedName>
    <definedName name="Result_TWSC_NS_VC_Z5">'[1]TWSC N-S'!$AM$21</definedName>
    <definedName name="Result_URCUT_EW_CLV_Z1">'[1]Unsig RCUT E-W'!$P$17</definedName>
    <definedName name="Result_URCUT_EW_CLV_Z2">'[1]Unsig RCUT E-W'!$BG$49</definedName>
    <definedName name="Result_URCUT_EW_CLV_Z3">'[1]Unsig RCUT E-W'!$BG$17</definedName>
    <definedName name="Result_URCUT_EW_CLV_Z4">'[1]Unsig RCUT E-W'!$N$49</definedName>
    <definedName name="Result_URCUT_EW_VC_Z1">'[1]Unsig RCUT E-W'!$P$20</definedName>
    <definedName name="Result_URCUT_EW_VC_Z2">'[1]Unsig RCUT E-W'!$BG$52</definedName>
    <definedName name="Result_URCUT_EW_VC_Z3">'[1]Unsig RCUT E-W'!$BG$20</definedName>
    <definedName name="Result_URCUT_EW_VC_Z4">'[1]Unsig RCUT E-W'!$N$52</definedName>
    <definedName name="Result_URCUT_NS_CLV_Z1">'[1]Unsig RCUT N-S'!$F$20</definedName>
    <definedName name="Result_URCUT_NS_CLV_Z2">'[1]Unsig RCUT N-S'!$AV$65</definedName>
    <definedName name="Result_URCUT_NS_CLV_Z3">'[1]Unsig RCUT N-S'!$AV$28</definedName>
    <definedName name="Result_URCUT_NS_CLV_Z4">'[1]Unsig RCUT N-S'!$F$57</definedName>
    <definedName name="Result_URCUT_NS_VC_Z1">'[1]Unsig RCUT N-S'!$F$23</definedName>
    <definedName name="Result_URCUT_NS_VC_Z2">'[1]Unsig RCUT N-S'!$AV$68</definedName>
    <definedName name="Result_URCUT_NS_VC_Z3">'[1]Unsig RCUT N-S'!$AV$31</definedName>
    <definedName name="Result_URCUT_NS_VC_Z4">'[1]Unsig RCUT N-S'!$F$60</definedName>
    <definedName name="RTAF">'[1]1 - Volume Input'!$AI$40</definedName>
    <definedName name="SB_Growth_Factor">'[1]1 - Volume Input'!$AY$36</definedName>
    <definedName name="SB_Truck_Percentage">'[1]1 - Volume Input'!$AQ$36</definedName>
    <definedName name="SBL_Master">'[1]1 - Volume Input'!$AA$78</definedName>
    <definedName name="SBR_Master">'[1]1 - Volume Input'!$AQ$78</definedName>
    <definedName name="SBT_Master">'[1]1 - Volume Input'!$AI$78</definedName>
    <definedName name="SBU_Master">'[1]1 - Volume Input'!$S$78</definedName>
    <definedName name="Shelter">[2]Refs!$C$2:$C$3</definedName>
    <definedName name="Signal.Drop">#REF!</definedName>
    <definedName name="Speed.Drop">#REF!</definedName>
    <definedName name="SPUI_Ramps">'[1]Multimodal Ped'!$AO$27</definedName>
    <definedName name="SPUI_w_Rndabt">'[1]Multimodal Ped'!$AO$29</definedName>
    <definedName name="StreetTrees">[2]Refs!$A$2:$A$3</definedName>
    <definedName name="Summary_Include_1x1">'[1]2 - Base and Alt Sel'!$C$70</definedName>
    <definedName name="Summary_Include_1x2">'[1]2 - Base and Alt Sel'!$C$71</definedName>
    <definedName name="Summary_Include_2x1">'[1]2 - Base and Alt Sel'!$C$72</definedName>
    <definedName name="Summary_Include_2x2">'[1]2 - Base and Alt Sel'!$C$73</definedName>
    <definedName name="Summary_Include_50ICD">'[1]2 - Base and Alt Sel'!$C$68</definedName>
    <definedName name="Summary_Include_75ICD">'[1]2 - Base and Alt Sel'!$C$69</definedName>
    <definedName name="Summary_Include_AGI">'[1]2 - Base and Alt Sel'!$C$47</definedName>
    <definedName name="Summary_Include_AWSC">'[1]2 - Base and Alt Sel'!$C$50</definedName>
    <definedName name="Summary_Include_Bowtie">'[1]2 - Base and Alt Sel'!$C$62</definedName>
    <definedName name="Summary_Include_CGT">'[1]2 - Base and Alt Sel'!$C$51</definedName>
    <definedName name="Summary_Include_CLI">'[1]2 - Base and Alt Sel'!$C$80</definedName>
    <definedName name="Summary_Include_Conv">'[1]2 - Base and Alt Sel'!$C$48</definedName>
    <definedName name="Summary_Include_CTO">'[1]2 - Base and Alt Sel'!$C$66</definedName>
    <definedName name="Summary_Include_DDI">'[1]2 - Base and Alt Sel'!$C$81</definedName>
    <definedName name="Summary_Include_Diamond">'[1]2 - Base and Alt Sel'!$C$76</definedName>
    <definedName name="Summary_Include_DLT">'[1]2 - Base and Alt Sel'!$C$57</definedName>
    <definedName name="Summary_Include_DLTI">'[1]2 - Base and Alt Sel'!$C$79</definedName>
    <definedName name="Summary_Include_Echelon">'[1]2 - Base and Alt Sel'!$C$65</definedName>
    <definedName name="Summary_Include_GSIntx">'[1]2 - Base and Alt Sel'!$C$64</definedName>
    <definedName name="Summary_Include_Interchange">'[1]2 - Base and Alt Sel'!$C$75</definedName>
    <definedName name="Summary_Include_MUT">'[1]2 - Base and Alt Sel'!$C$60</definedName>
    <definedName name="Summary_Include_PCLA">'[1]2 - Base and Alt Sel'!$C$77</definedName>
    <definedName name="Summary_Include_PCLB">'[1]2 - Base and Alt Sel'!$C$78</definedName>
    <definedName name="Summary_Include_PDLT">'[1]2 - Base and Alt Sel'!$C$56</definedName>
    <definedName name="Summary_Include_PMUT">'[1]2 - Base and Alt Sel'!$C$61</definedName>
    <definedName name="Summary_Include_QR_NE">'[1]2 - Base and Alt Sel'!$C$53</definedName>
    <definedName name="Summary_Include_QR_NW">'[1]2 - Base and Alt Sel'!$C$55</definedName>
    <definedName name="Summary_Include_QR_SE">'[1]2 - Base and Alt Sel'!$C$54</definedName>
    <definedName name="Summary_Include_QR_SW">'[1]2 - Base and Alt Sel'!$C$52</definedName>
    <definedName name="Summary_Include_RCUT">'[1]2 - Base and Alt Sel'!$C$58</definedName>
    <definedName name="Summary_Include_Rdbt">'[1]2 - Base and Alt Sel'!$C$67</definedName>
    <definedName name="Summary_Include_SPIRAB">'[1]2 - Base and Alt Sel'!$C$83</definedName>
    <definedName name="Summary_Include_SplitIntx">'[1]2 - Base and Alt Sel'!$C$63</definedName>
    <definedName name="Summary_Include_SPUI">'[1]2 - Base and Alt Sel'!$C$82</definedName>
    <definedName name="Summary_Include_TWSC">'[1]2 - Base and Alt Sel'!$C$49</definedName>
    <definedName name="Summary_Include_URCUT">'[1]2 - Base and Alt Sel'!$C$59</definedName>
    <definedName name="Truck_Adjustment_Factor">'[1]1 - Volume Input'!$AU$44</definedName>
    <definedName name="Two_Ln_Rndabt_Speed">'[1]Multimodal Ped'!$P$29</definedName>
    <definedName name="UTAF">'[1]1 - Volume Input'!$K$40</definedName>
    <definedName name="Volume_Level_High">#REF!</definedName>
    <definedName name="Volume_Level_Low">#REF!</definedName>
    <definedName name="Volume_Level_Med">#REF!</definedName>
    <definedName name="WB_Growth_Factor">'[1]1 - Volume Input'!$AY$34</definedName>
    <definedName name="WB_Truck_Percentage">'[1]1 - Volume Input'!$AQ$34</definedName>
    <definedName name="WBL_Master">'[1]1 - Volume Input'!$AA$76</definedName>
    <definedName name="WBR_Master">'[1]1 - Volume Input'!$AQ$76</definedName>
    <definedName name="WBT_Master">'[1]1 - Volume Input'!$AI$76</definedName>
    <definedName name="WBU_Master">'[1]1 - Volume Input'!$S$76</definedName>
    <definedName name="YieldingRates">'[4]One Leg One Stage'!#REF!</definedName>
    <definedName name="YieldingTypes">'[4]One Leg One Stage'!#REF!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6" l="1"/>
  <c r="K5" i="6"/>
  <c r="I5" i="6"/>
  <c r="H5" i="6"/>
  <c r="G5" i="6"/>
  <c r="I36" i="4"/>
  <c r="G36" i="4"/>
  <c r="I35" i="4"/>
  <c r="H35" i="4"/>
  <c r="G35" i="4"/>
  <c r="F35" i="4"/>
  <c r="F36" i="4" s="1"/>
  <c r="E35" i="4"/>
  <c r="E36" i="4" s="1"/>
  <c r="D35" i="4"/>
  <c r="I34" i="4"/>
  <c r="H34" i="4"/>
  <c r="G34" i="4"/>
  <c r="F34" i="4"/>
  <c r="E34" i="4"/>
  <c r="K34" i="4" s="1"/>
  <c r="D34" i="4"/>
  <c r="I33" i="4"/>
  <c r="H33" i="4"/>
  <c r="H38" i="4" s="1"/>
  <c r="I7" i="6" s="1"/>
  <c r="G33" i="4"/>
  <c r="F33" i="4"/>
  <c r="E33" i="4"/>
  <c r="D33" i="4"/>
  <c r="I32" i="4"/>
  <c r="I37" i="4" s="1"/>
  <c r="H32" i="4"/>
  <c r="H37" i="4" s="1"/>
  <c r="H39" i="4" s="1"/>
  <c r="I8" i="6" s="1"/>
  <c r="G32" i="4"/>
  <c r="G37" i="4" s="1"/>
  <c r="F32" i="4"/>
  <c r="E32" i="4"/>
  <c r="D32" i="4"/>
  <c r="I36" i="3"/>
  <c r="G36" i="3"/>
  <c r="I35" i="3"/>
  <c r="H35" i="3"/>
  <c r="G35" i="3"/>
  <c r="F35" i="3"/>
  <c r="F36" i="3" s="1"/>
  <c r="E35" i="3"/>
  <c r="E36" i="3" s="1"/>
  <c r="D35" i="3"/>
  <c r="I34" i="3"/>
  <c r="H34" i="3"/>
  <c r="G34" i="3"/>
  <c r="F34" i="3"/>
  <c r="E34" i="3"/>
  <c r="D34" i="3"/>
  <c r="I33" i="3"/>
  <c r="I38" i="3" s="1"/>
  <c r="H33" i="3"/>
  <c r="H38" i="3" s="1"/>
  <c r="G33" i="3"/>
  <c r="G38" i="3" s="1"/>
  <c r="F33" i="3"/>
  <c r="E33" i="3"/>
  <c r="D33" i="3"/>
  <c r="I32" i="3"/>
  <c r="I37" i="3" s="1"/>
  <c r="H32" i="3"/>
  <c r="H37" i="3" s="1"/>
  <c r="G32" i="3"/>
  <c r="G37" i="3" s="1"/>
  <c r="F32" i="3"/>
  <c r="E32" i="3"/>
  <c r="D32" i="3"/>
  <c r="I35" i="1"/>
  <c r="I34" i="1"/>
  <c r="I33" i="1"/>
  <c r="I32" i="1"/>
  <c r="H35" i="1"/>
  <c r="H34" i="1"/>
  <c r="H33" i="1"/>
  <c r="H32" i="1"/>
  <c r="I36" i="1"/>
  <c r="G36" i="1"/>
  <c r="G35" i="1"/>
  <c r="G34" i="1"/>
  <c r="G33" i="1"/>
  <c r="G38" i="1" s="1"/>
  <c r="G32" i="1"/>
  <c r="G37" i="1" s="1"/>
  <c r="G39" i="1" s="1"/>
  <c r="F34" i="1"/>
  <c r="E34" i="1"/>
  <c r="F35" i="1"/>
  <c r="F36" i="1" s="1"/>
  <c r="L36" i="1" s="1"/>
  <c r="F33" i="1"/>
  <c r="F32" i="1"/>
  <c r="D32" i="1"/>
  <c r="D35" i="1"/>
  <c r="D36" i="1" s="1"/>
  <c r="J36" i="1" s="1"/>
  <c r="D33" i="1"/>
  <c r="S29" i="4"/>
  <c r="R29" i="4"/>
  <c r="Q29" i="4"/>
  <c r="P29" i="4"/>
  <c r="O29" i="4"/>
  <c r="N29" i="4"/>
  <c r="M29" i="4"/>
  <c r="L29" i="4"/>
  <c r="K29" i="4"/>
  <c r="J29" i="4"/>
  <c r="I29" i="4"/>
  <c r="H29" i="4"/>
  <c r="G29" i="4"/>
  <c r="F29" i="4"/>
  <c r="E29" i="4"/>
  <c r="D29" i="4"/>
  <c r="S28" i="4"/>
  <c r="R28" i="4"/>
  <c r="Q28" i="4"/>
  <c r="P28" i="4"/>
  <c r="O28" i="4"/>
  <c r="N28" i="4"/>
  <c r="M28" i="4"/>
  <c r="L28" i="4"/>
  <c r="K28" i="4"/>
  <c r="J28" i="4"/>
  <c r="I28" i="4"/>
  <c r="H28" i="4"/>
  <c r="G28" i="4"/>
  <c r="F28" i="4"/>
  <c r="E28" i="4"/>
  <c r="D28" i="4"/>
  <c r="S29" i="3"/>
  <c r="R29" i="3"/>
  <c r="Q29" i="3"/>
  <c r="P29" i="3"/>
  <c r="O29" i="3"/>
  <c r="N29" i="3"/>
  <c r="M29" i="3"/>
  <c r="L29" i="3"/>
  <c r="K29" i="3"/>
  <c r="J29" i="3"/>
  <c r="I29" i="3"/>
  <c r="H29" i="3"/>
  <c r="G29" i="3"/>
  <c r="F29" i="3"/>
  <c r="E29" i="3"/>
  <c r="D29" i="3"/>
  <c r="S28" i="3"/>
  <c r="R28" i="3"/>
  <c r="Q28" i="3"/>
  <c r="P28" i="3"/>
  <c r="O28" i="3"/>
  <c r="N28" i="3"/>
  <c r="M28" i="3"/>
  <c r="L28" i="3"/>
  <c r="K28" i="3"/>
  <c r="J28" i="3"/>
  <c r="I28" i="3"/>
  <c r="H28" i="3"/>
  <c r="G28" i="3"/>
  <c r="F28" i="3"/>
  <c r="E28" i="3"/>
  <c r="D28" i="3"/>
  <c r="I28" i="1"/>
  <c r="J28" i="1"/>
  <c r="K28" i="1"/>
  <c r="L28" i="1"/>
  <c r="M28" i="1"/>
  <c r="N28" i="1"/>
  <c r="O28" i="1"/>
  <c r="P28" i="1"/>
  <c r="Q28" i="1"/>
  <c r="R28" i="1"/>
  <c r="S28" i="1"/>
  <c r="I29" i="1"/>
  <c r="J29" i="1"/>
  <c r="K29" i="1"/>
  <c r="L29" i="1"/>
  <c r="M29" i="1"/>
  <c r="N29" i="1"/>
  <c r="O29" i="1"/>
  <c r="P29" i="1"/>
  <c r="Q29" i="1"/>
  <c r="R29" i="1"/>
  <c r="S29" i="1"/>
  <c r="H29" i="1"/>
  <c r="H28" i="1"/>
  <c r="E28" i="1"/>
  <c r="F28" i="1"/>
  <c r="G28" i="1"/>
  <c r="E29" i="1"/>
  <c r="F29" i="1"/>
  <c r="G29" i="1"/>
  <c r="D29" i="1"/>
  <c r="D28" i="1"/>
  <c r="E32" i="1"/>
  <c r="E5" i="6"/>
  <c r="D5" i="6"/>
  <c r="L5" i="6" s="1"/>
  <c r="C5" i="6"/>
  <c r="B4" i="4"/>
  <c r="B4" i="3"/>
  <c r="E35" i="1"/>
  <c r="E36" i="1" s="1"/>
  <c r="K36" i="1" s="1"/>
  <c r="D34" i="1"/>
  <c r="E33" i="1"/>
  <c r="H6" i="6" l="1"/>
  <c r="H7" i="6"/>
  <c r="H10" i="6"/>
  <c r="H13" i="6"/>
  <c r="H12" i="6"/>
  <c r="L33" i="4"/>
  <c r="L34" i="4"/>
  <c r="I9" i="6"/>
  <c r="I38" i="4"/>
  <c r="I10" i="6" s="1"/>
  <c r="I6" i="6"/>
  <c r="J34" i="4"/>
  <c r="G38" i="4"/>
  <c r="I13" i="6" s="1"/>
  <c r="J33" i="4"/>
  <c r="K33" i="4"/>
  <c r="J35" i="4"/>
  <c r="I12" i="6"/>
  <c r="F38" i="3"/>
  <c r="D10" i="6" s="1"/>
  <c r="L34" i="3"/>
  <c r="L32" i="3"/>
  <c r="K32" i="3"/>
  <c r="I39" i="3"/>
  <c r="H11" i="6" s="1"/>
  <c r="J35" i="3"/>
  <c r="H9" i="6"/>
  <c r="J32" i="3"/>
  <c r="D36" i="3"/>
  <c r="J36" i="3" s="1"/>
  <c r="K36" i="3"/>
  <c r="E37" i="3"/>
  <c r="D6" i="6" s="1"/>
  <c r="E38" i="3"/>
  <c r="D7" i="6" s="1"/>
  <c r="J34" i="3"/>
  <c r="G39" i="3"/>
  <c r="H14" i="6" s="1"/>
  <c r="K35" i="3"/>
  <c r="K34" i="3"/>
  <c r="H39" i="3"/>
  <c r="H8" i="6" s="1"/>
  <c r="E38" i="4"/>
  <c r="E7" i="6" s="1"/>
  <c r="K36" i="4"/>
  <c r="F37" i="4"/>
  <c r="E9" i="6" s="1"/>
  <c r="F38" i="4"/>
  <c r="E10" i="6" s="1"/>
  <c r="L36" i="4"/>
  <c r="E37" i="4"/>
  <c r="J32" i="4"/>
  <c r="K32" i="4"/>
  <c r="L32" i="4"/>
  <c r="K35" i="4"/>
  <c r="L35" i="4"/>
  <c r="D36" i="4"/>
  <c r="F37" i="3"/>
  <c r="L36" i="3"/>
  <c r="L35" i="3"/>
  <c r="J33" i="3"/>
  <c r="K33" i="3"/>
  <c r="K38" i="3" s="1"/>
  <c r="L33" i="3"/>
  <c r="J34" i="1"/>
  <c r="L34" i="1"/>
  <c r="L33" i="1"/>
  <c r="L38" i="1" s="1"/>
  <c r="K10" i="6" s="1"/>
  <c r="L32" i="1"/>
  <c r="L37" i="1" s="1"/>
  <c r="K9" i="6" s="1"/>
  <c r="L35" i="1"/>
  <c r="J32" i="1"/>
  <c r="K35" i="1"/>
  <c r="J33" i="1"/>
  <c r="J38" i="1" s="1"/>
  <c r="K13" i="6" s="1"/>
  <c r="J35" i="1"/>
  <c r="K33" i="1"/>
  <c r="K38" i="1" s="1"/>
  <c r="K7" i="6" s="1"/>
  <c r="K32" i="1"/>
  <c r="K37" i="1" s="1"/>
  <c r="K6" i="6" s="1"/>
  <c r="K34" i="1"/>
  <c r="I38" i="1"/>
  <c r="G10" i="6" s="1"/>
  <c r="I37" i="1"/>
  <c r="G13" i="6"/>
  <c r="G12" i="6"/>
  <c r="H37" i="1"/>
  <c r="G6" i="6" s="1"/>
  <c r="H38" i="1"/>
  <c r="G7" i="6" s="1"/>
  <c r="D38" i="1"/>
  <c r="C13" i="6" s="1"/>
  <c r="E37" i="1"/>
  <c r="C6" i="6" s="1"/>
  <c r="D37" i="1"/>
  <c r="C12" i="6" s="1"/>
  <c r="E38" i="1"/>
  <c r="C7" i="6" s="1"/>
  <c r="F38" i="1"/>
  <c r="C10" i="6" s="1"/>
  <c r="F37" i="1"/>
  <c r="C9" i="6" s="1"/>
  <c r="L38" i="4" l="1"/>
  <c r="M10" i="6" s="1"/>
  <c r="K12" i="6"/>
  <c r="J37" i="1"/>
  <c r="J39" i="1" s="1"/>
  <c r="K14" i="6" s="1"/>
  <c r="E39" i="4"/>
  <c r="E8" i="6" s="1"/>
  <c r="F39" i="4"/>
  <c r="E11" i="6" s="1"/>
  <c r="K38" i="4"/>
  <c r="M7" i="6" s="1"/>
  <c r="L37" i="4"/>
  <c r="I39" i="4"/>
  <c r="I11" i="6" s="1"/>
  <c r="G39" i="4"/>
  <c r="I14" i="6" s="1"/>
  <c r="K37" i="4"/>
  <c r="M6" i="6" s="1"/>
  <c r="J37" i="3"/>
  <c r="L12" i="6" s="1"/>
  <c r="L37" i="3"/>
  <c r="L9" i="6" s="1"/>
  <c r="F39" i="3"/>
  <c r="D11" i="6" s="1"/>
  <c r="K37" i="3"/>
  <c r="L6" i="6" s="1"/>
  <c r="D9" i="6"/>
  <c r="L38" i="3"/>
  <c r="L10" i="6" s="1"/>
  <c r="J38" i="3"/>
  <c r="D38" i="3"/>
  <c r="D13" i="6" s="1"/>
  <c r="L7" i="6"/>
  <c r="I39" i="1"/>
  <c r="G11" i="6" s="1"/>
  <c r="G9" i="6"/>
  <c r="E6" i="6"/>
  <c r="D37" i="3"/>
  <c r="E39" i="3"/>
  <c r="D8" i="6" s="1"/>
  <c r="D37" i="4"/>
  <c r="E12" i="6" s="1"/>
  <c r="D38" i="4"/>
  <c r="E13" i="6" s="1"/>
  <c r="J36" i="4"/>
  <c r="J38" i="4" s="1"/>
  <c r="M13" i="6" s="1"/>
  <c r="K39" i="1"/>
  <c r="K8" i="6" s="1"/>
  <c r="L39" i="1"/>
  <c r="K11" i="6" s="1"/>
  <c r="E39" i="1"/>
  <c r="C8" i="6" s="1"/>
  <c r="G14" i="6"/>
  <c r="H39" i="1"/>
  <c r="G8" i="6" s="1"/>
  <c r="D39" i="1"/>
  <c r="C14" i="6" s="1"/>
  <c r="F39" i="1"/>
  <c r="C11" i="6" s="1"/>
  <c r="K39" i="4" l="1"/>
  <c r="M8" i="6" s="1"/>
  <c r="L39" i="4"/>
  <c r="M11" i="6" s="1"/>
  <c r="M9" i="6"/>
  <c r="J39" i="3"/>
  <c r="L14" i="6" s="1"/>
  <c r="K39" i="3"/>
  <c r="L8" i="6" s="1"/>
  <c r="L39" i="3"/>
  <c r="L11" i="6" s="1"/>
  <c r="L13" i="6"/>
  <c r="D39" i="3"/>
  <c r="D14" i="6" s="1"/>
  <c r="D12" i="6"/>
  <c r="J37" i="4"/>
  <c r="D39" i="4"/>
  <c r="E14" i="6" s="1"/>
  <c r="J39" i="4" l="1"/>
  <c r="M14" i="6" s="1"/>
  <c r="M12" i="6"/>
</calcChain>
</file>

<file path=xl/sharedStrings.xml><?xml version="1.0" encoding="utf-8"?>
<sst xmlns="http://schemas.openxmlformats.org/spreadsheetml/2006/main" count="345" uniqueCount="115">
  <si>
    <t>Flag #</t>
  </si>
  <si>
    <t>Flag</t>
  </si>
  <si>
    <t>West</t>
  </si>
  <si>
    <t>East</t>
  </si>
  <si>
    <t>North</t>
  </si>
  <si>
    <t>South</t>
  </si>
  <si>
    <t>NBL</t>
  </si>
  <si>
    <t>NBT</t>
  </si>
  <si>
    <t>NBR</t>
  </si>
  <si>
    <t>SBL</t>
  </si>
  <si>
    <t>SBT</t>
  </si>
  <si>
    <t>SBR</t>
  </si>
  <si>
    <t>EBL</t>
  </si>
  <si>
    <t>EBT</t>
  </si>
  <si>
    <t>EBR</t>
  </si>
  <si>
    <t>WBL</t>
  </si>
  <si>
    <t>WBT</t>
  </si>
  <si>
    <t>WBR</t>
  </si>
  <si>
    <t>Motor Vehicle Right Turn</t>
  </si>
  <si>
    <t>Uncomfortable/ Tight Walking Environment</t>
  </si>
  <si>
    <t>Non-Intuitive Motor Vehicle Movement</t>
  </si>
  <si>
    <t>Crossing Yield or Uncontrolled Vehicle Paths</t>
  </si>
  <si>
    <t>Indirect Paths</t>
  </si>
  <si>
    <t>Executing Unusual Movements</t>
  </si>
  <si>
    <t>Multilane Crossing</t>
  </si>
  <si>
    <t>Long Red Times</t>
  </si>
  <si>
    <t>Undefined Crossing at Intersections</t>
  </si>
  <si>
    <t>Motor Vehicle Left Turn</t>
  </si>
  <si>
    <t>Intersecting Driveways and Side Streets</t>
  </si>
  <si>
    <t>Sight Distance for Gap Acceptance</t>
  </si>
  <si>
    <t>Grade Change</t>
  </si>
  <si>
    <t>Riding in Mixed Traffic</t>
  </si>
  <si>
    <t>Bicycle Clearance Times</t>
  </si>
  <si>
    <t>Lane Change Across Motor Vehicle Lanes</t>
  </si>
  <si>
    <t>Channelized Lanes</t>
  </si>
  <si>
    <t>Turning Motorists Crossing Bicycle Path</t>
  </si>
  <si>
    <t>Riding Between Travel Lanes</t>
  </si>
  <si>
    <t>Off-Tracking Trucks in Multi-Lane Curves</t>
  </si>
  <si>
    <t>Total Yellow Flags:</t>
  </si>
  <si>
    <t>Yellow</t>
  </si>
  <si>
    <t>No Flag</t>
  </si>
  <si>
    <t>N/A</t>
  </si>
  <si>
    <t>Input</t>
  </si>
  <si>
    <t>Total N/A:</t>
  </si>
  <si>
    <t>Red</t>
  </si>
  <si>
    <t>Analysis Intersection:</t>
  </si>
  <si>
    <t xml:space="preserve"> </t>
  </si>
  <si>
    <t>Scenario 1</t>
  </si>
  <si>
    <t>Total Red Flags:</t>
  </si>
  <si>
    <t>Total No Flags:</t>
  </si>
  <si>
    <t>Scenario 2</t>
  </si>
  <si>
    <t>Scenario 3</t>
  </si>
  <si>
    <t>Percent Yellow Flags</t>
  </si>
  <si>
    <t>Percent Red Flags</t>
  </si>
  <si>
    <t>20 Flags Calculator Tool</t>
  </si>
  <si>
    <t>Results Summary</t>
  </si>
  <si>
    <t>Legend</t>
  </si>
  <si>
    <t>Yellow Flag</t>
  </si>
  <si>
    <t>Red Flag</t>
  </si>
  <si>
    <t>Instructions</t>
  </si>
  <si>
    <t>The criteria for a yellow flag is met for this movement.</t>
  </si>
  <si>
    <t>The criteria for a red flag is met for this movement.</t>
  </si>
  <si>
    <t>Neither criteria for a red or yellow flag is met for this movement.</t>
  </si>
  <si>
    <t>The criteria is not applicable for this movement, i.e., the movement doesn't exist .</t>
  </si>
  <si>
    <t>Intersection:</t>
  </si>
  <si>
    <t>Pedestrian Assessment</t>
  </si>
  <si>
    <t>Bicycle Assessment</t>
  </si>
  <si>
    <t>Percent Yellow:</t>
  </si>
  <si>
    <t>Percent Red:</t>
  </si>
  <si>
    <t>All</t>
  </si>
  <si>
    <t>Pedestrian</t>
  </si>
  <si>
    <t>Bicycle</t>
  </si>
  <si>
    <t>Total Possible:</t>
  </si>
  <si>
    <t>Intersection Type: 
(REQUIRED FIELD)</t>
  </si>
  <si>
    <r>
      <t>Fill out each scenario tab for each of your alternatives.</t>
    </r>
    <r>
      <rPr>
        <b/>
        <sz val="11"/>
        <color theme="1"/>
        <rFont val="Calibri"/>
        <family val="2"/>
        <scheme val="minor"/>
      </rPr>
      <t xml:space="preserve"> </t>
    </r>
    <r>
      <rPr>
        <sz val="11"/>
        <color theme="1"/>
        <rFont val="Calibri"/>
        <family val="2"/>
        <scheme val="minor"/>
      </rPr>
      <t xml:space="preserve">If you do not have three scenarios, leave any remaining scenario tabs blank. For each tab, fill out the description of the type of intersection you are evaluating (e.g, RCUT, MUT, DDI). </t>
    </r>
    <r>
      <rPr>
        <b/>
        <sz val="11"/>
        <color theme="1"/>
        <rFont val="Calibri"/>
        <family val="2"/>
        <scheme val="minor"/>
      </rPr>
      <t xml:space="preserve">Make sure to fill out the intersection type for each scenario used. This is required for the results to appear. </t>
    </r>
    <r>
      <rPr>
        <sz val="11"/>
        <color theme="1"/>
        <rFont val="Calibri"/>
        <family val="2"/>
        <scheme val="minor"/>
      </rPr>
      <t>In the table, use the drop down menu for each cell to select an option corresponding to a movement and a flag. A summary at the bottom of the sheet provides a summary of the flags.</t>
    </r>
  </si>
  <si>
    <t>FOREWORD</t>
  </si>
  <si>
    <t>ACKNOWLEDGMENT OF SPONSORSHIP</t>
  </si>
  <si>
    <t xml:space="preserve">The National Cooperative Highway Research Program (NCHRP) produces ready-to-implement solutions to the challenges facing transportation professionals. NCHRP is sponsored by the individual state departments of transportation of the American Association of State Highway and Transportation Officials. NCHRP is administered by the Transportation Research Board (TRB), part of the National Academies of Sciences, Engineering, and Medicine, under a cooperative agreement with the Federal Highway Administration (FHWA).  </t>
  </si>
  <si>
    <t>COPYRIGHT</t>
  </si>
  <si>
    <t xml:space="preserve">This material and the copyrights herein are owned by the National Academies of Sciences, Engineering, and Medicine.  </t>
  </si>
  <si>
    <t>Permission to reproduce any copyrighted material included herein was obtained by the contractor.</t>
  </si>
  <si>
    <t>DISCLAIMER</t>
  </si>
  <si>
    <t>No warranty is made by the developers or their employer as to the accuracy, completeness, or reliability of this software and its associated equations and documentation. No responsibility is assumed by the developers for incorrect results or damages resulting from the use of this software. This software is offered as is, without warranty or promise of support of any kind either expressed or implied. Under no circumstance will the National Academy of Sciences or the Transportation Research Board (collectively “TRB”) be liable for any loss or damage caused by the installation or operation of this product. TRB makes no representation or warranty of any kind, expressed or implied, in fact or in law, including without limitation, the warranty of merchantability or the warranty of fitness for a particular purpose, and shall not in any case be liable for any consequential or special damages.</t>
  </si>
  <si>
    <t>INSTRUCTIONS</t>
  </si>
  <si>
    <t>VERSION HISTORY</t>
  </si>
  <si>
    <r>
      <t xml:space="preserve">The spreadsheet consists of four main tabs, the </t>
    </r>
    <r>
      <rPr>
        <b/>
        <sz val="10"/>
        <color theme="1"/>
        <rFont val="Arial"/>
        <family val="2"/>
      </rPr>
      <t xml:space="preserve">Summary </t>
    </r>
    <r>
      <rPr>
        <sz val="10"/>
        <color theme="1"/>
        <rFont val="Arial"/>
        <family val="2"/>
      </rPr>
      <t xml:space="preserve">tab and three </t>
    </r>
    <r>
      <rPr>
        <b/>
        <sz val="10"/>
        <color theme="1"/>
        <rFont val="Arial"/>
        <family val="2"/>
      </rPr>
      <t>Scenario</t>
    </r>
    <r>
      <rPr>
        <sz val="10"/>
        <color theme="1"/>
        <rFont val="Arial"/>
        <family val="2"/>
      </rPr>
      <t xml:space="preserve"> tabs. The </t>
    </r>
    <r>
      <rPr>
        <b/>
        <sz val="10"/>
        <rFont val="Arial"/>
        <family val="2"/>
      </rPr>
      <t>Summary</t>
    </r>
    <r>
      <rPr>
        <sz val="10"/>
        <rFont val="Arial"/>
        <family val="2"/>
      </rPr>
      <t xml:space="preserve"> tab presents instructions and a results table and graph for the scenarios evaluated. The </t>
    </r>
    <r>
      <rPr>
        <b/>
        <sz val="10"/>
        <rFont val="Arial"/>
        <family val="2"/>
      </rPr>
      <t>Scenario</t>
    </r>
    <r>
      <rPr>
        <sz val="10"/>
        <rFont val="Arial"/>
        <family val="2"/>
      </rPr>
      <t xml:space="preserve"> tabs allow the user to evaluate the 20 pedestrian and bicycle flags for each unique intersection type. </t>
    </r>
  </si>
  <si>
    <t xml:space="preserve">User-provided data are entered into the light yellow cells on each worksheet. The worksheets are password protected, with only the required user inputs being editable. The password for unlocking the engine may be requested from NCHRP or the project principal investigators. </t>
  </si>
  <si>
    <r>
      <t xml:space="preserve">1. The </t>
    </r>
    <r>
      <rPr>
        <b/>
        <sz val="11"/>
        <rFont val="Calibri"/>
        <family val="2"/>
        <scheme val="minor"/>
      </rPr>
      <t>Introduction</t>
    </r>
    <r>
      <rPr>
        <sz val="11"/>
        <rFont val="Calibri"/>
        <family val="2"/>
        <scheme val="minor"/>
      </rPr>
      <t xml:space="preserve"> sheet provides and overview and legend for the workbook.</t>
    </r>
  </si>
  <si>
    <r>
      <t xml:space="preserve">2. On the </t>
    </r>
    <r>
      <rPr>
        <b/>
        <sz val="11"/>
        <rFont val="Calibri"/>
        <family val="2"/>
        <scheme val="minor"/>
      </rPr>
      <t>Scenario 1, Scenario 2,</t>
    </r>
    <r>
      <rPr>
        <sz val="11"/>
        <rFont val="Calibri"/>
        <family val="2"/>
        <scheme val="minor"/>
      </rPr>
      <t xml:space="preserve"> and </t>
    </r>
    <r>
      <rPr>
        <b/>
        <sz val="11"/>
        <rFont val="Calibri"/>
        <family val="2"/>
        <scheme val="minor"/>
      </rPr>
      <t xml:space="preserve">Scenario 3 </t>
    </r>
    <r>
      <rPr>
        <sz val="11"/>
        <rFont val="Calibri"/>
        <family val="2"/>
        <scheme val="minor"/>
      </rPr>
      <t>sheets, analysts input the bicylcle and pedestrian flags for each scenario.</t>
    </r>
  </si>
  <si>
    <r>
      <t xml:space="preserve">3. The </t>
    </r>
    <r>
      <rPr>
        <b/>
        <sz val="11"/>
        <rFont val="Calibri"/>
        <family val="2"/>
        <scheme val="minor"/>
      </rPr>
      <t>Results</t>
    </r>
    <r>
      <rPr>
        <sz val="11"/>
        <rFont val="Calibri"/>
        <family val="2"/>
        <scheme val="minor"/>
      </rPr>
      <t xml:space="preserve"> sheet provides a summary of the 20 flags analysis for all scenarios.</t>
    </r>
  </si>
  <si>
    <t>Total Red Flags by Movement</t>
  </si>
  <si>
    <t>NCHRP Report 948</t>
  </si>
  <si>
    <t>"Design Flags Calculator Tool"</t>
  </si>
  <si>
    <t>This tool was produced as original work under NCHRP 20-44(35): Implentation Support for NCHRP Report 948: Guide for Pedestrian and Bicyclist Safety at Alternative and Other Intersections and Interchanges.</t>
  </si>
  <si>
    <t>NCHRP Project 20-44(35)</t>
  </si>
  <si>
    <t>The Design Flags Calculator Tool implements the 20 flags pedestrian and bicycle assessment methodology developed in NCHRP Report 948 across different intersection type scenarios. This is a research-grade software tool that does not provide the enhanced user interface and extensive error checking that commercial software would provide.</t>
  </si>
  <si>
    <t>This is unedited material as submitted by the contractor for NCHRP Project 20-44(35). The opinions and conclusions expressed or implied in the material are those of the research agency. They are not necessarily those of TRB; the National Academies of Sciences, Engineering, and Medicine; FHWA; or the program sponsors.</t>
  </si>
  <si>
    <t>Percent Not Flagged:</t>
  </si>
  <si>
    <t>Percent Not Flagged</t>
  </si>
  <si>
    <t>Total Yellow Flags by Movement</t>
  </si>
  <si>
    <t>Build: 2024-01</t>
  </si>
  <si>
    <t>2023-05</t>
  </si>
  <si>
    <t>Initial Training Version</t>
  </si>
  <si>
    <t>2023-11</t>
  </si>
  <si>
    <t>Draft Project Deliverable</t>
  </si>
  <si>
    <t>2024-01</t>
  </si>
  <si>
    <t xml:space="preserve">Final Deliverable </t>
  </si>
  <si>
    <t>© 2024 National Academy of Sciences</t>
  </si>
  <si>
    <t>This latest version of the tool has been modified to identify "primary" and "secondary" flags based on the findings of the implementation phase of the research</t>
  </si>
  <si>
    <t>Flag Type</t>
  </si>
  <si>
    <t>Primary</t>
  </si>
  <si>
    <t>Secondary</t>
  </si>
  <si>
    <t>TOTAL</t>
  </si>
  <si>
    <t>PRIMARY FLAGS</t>
  </si>
  <si>
    <t>SECONDARY FLAGS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</si>
</sst>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i/>
      <sz val="11"/>
      <name val="Calibri"/>
      <family val="2"/>
      <scheme val="minor"/>
    </font>
    <font>
      <b/>
      <sz val="11"/>
      <name val="Calibri"/>
      <family val="2"/>
      <scheme val="minor"/>
    </font>
    <font>
      <b/>
      <i/>
      <sz val="11"/>
      <color theme="1"/>
      <name val="Calibri"/>
      <family val="2"/>
      <scheme val="minor"/>
    </font>
    <font>
      <b/>
      <sz val="16"/>
      <color theme="0"/>
      <name val="Calibri"/>
      <family val="2"/>
      <scheme val="minor"/>
    </font>
    <font>
      <b/>
      <sz val="12"/>
      <color theme="1"/>
      <name val="Calibri"/>
      <family val="2"/>
      <scheme val="minor"/>
    </font>
    <font>
      <sz val="12"/>
      <name val="Calibri"/>
      <family val="2"/>
      <scheme val="minor"/>
    </font>
    <font>
      <b/>
      <sz val="12"/>
      <name val="Calibri"/>
      <family val="2"/>
      <scheme val="minor"/>
    </font>
    <font>
      <sz val="11"/>
      <name val="Calibri"/>
      <family val="2"/>
      <scheme val="minor"/>
    </font>
    <font>
      <sz val="10"/>
      <name val="Arial"/>
      <family val="2"/>
    </font>
    <font>
      <b/>
      <u/>
      <sz val="14"/>
      <name val="Arial"/>
      <family val="2"/>
    </font>
    <font>
      <sz val="22"/>
      <name val="Arial"/>
      <family val="2"/>
    </font>
    <font>
      <b/>
      <sz val="10"/>
      <name val="Arial"/>
      <family val="2"/>
    </font>
    <font>
      <sz val="10"/>
      <color theme="1"/>
      <name val="Arial"/>
      <family val="2"/>
    </font>
    <font>
      <b/>
      <sz val="10"/>
      <color theme="1"/>
      <name val="Arial"/>
      <family val="2"/>
    </font>
    <font>
      <sz val="8"/>
      <name val="Arial"/>
      <family val="2"/>
    </font>
    <font>
      <b/>
      <sz val="18"/>
      <color theme="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theme="0" tint="-0.14999847407452621"/>
      </patternFill>
    </fill>
    <fill>
      <patternFill patternType="solid">
        <fgColor theme="0"/>
        <bgColor indexed="64"/>
      </patternFill>
    </fill>
    <fill>
      <patternFill patternType="solid">
        <fgColor theme="0" tint="-4.9989318521683403E-2"/>
        <bgColor indexed="64"/>
      </patternFill>
    </fill>
    <fill>
      <patternFill patternType="lightDown">
        <bgColor theme="0" tint="-0.34998626667073579"/>
      </patternFill>
    </fill>
    <fill>
      <patternFill patternType="lightDown">
        <fgColor auto="1"/>
        <bgColor theme="0" tint="-0.34998626667073579"/>
      </patternFill>
    </fill>
    <fill>
      <patternFill patternType="solid">
        <fgColor rgb="FFFFFFCC"/>
        <bgColor theme="0" tint="-0.14999847407452621"/>
      </patternFill>
    </fill>
    <fill>
      <patternFill patternType="solid">
        <fgColor rgb="FFFFFFCC"/>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59999389629810485"/>
        <bgColor theme="1"/>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2" fillId="0" borderId="0"/>
    <xf numFmtId="164" fontId="18" fillId="0" borderId="0"/>
  </cellStyleXfs>
  <cellXfs count="162">
    <xf numFmtId="0" fontId="0" fillId="0" borderId="0" xfId="0"/>
    <xf numFmtId="0" fontId="0" fillId="4" borderId="0" xfId="0" applyFill="1"/>
    <xf numFmtId="0" fontId="0" fillId="4" borderId="0" xfId="0" applyFill="1" applyAlignment="1">
      <alignment horizontal="left" wrapText="1"/>
    </xf>
    <xf numFmtId="0" fontId="2" fillId="4" borderId="0" xfId="0" applyFont="1" applyFill="1"/>
    <xf numFmtId="0" fontId="6" fillId="4" borderId="0" xfId="0" applyFont="1" applyFill="1" applyAlignment="1">
      <alignment horizontal="right"/>
    </xf>
    <xf numFmtId="0" fontId="0" fillId="4" borderId="0" xfId="0" applyFill="1" applyAlignment="1">
      <alignment horizontal="left" vertical="center"/>
    </xf>
    <xf numFmtId="0" fontId="2" fillId="4" borderId="0" xfId="0" applyFont="1" applyFill="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Alignment="1">
      <alignment horizontal="center" vertical="center"/>
    </xf>
    <xf numFmtId="0" fontId="0" fillId="2" borderId="4" xfId="0" applyFill="1" applyBorder="1" applyAlignment="1">
      <alignment horizontal="center" vertical="center"/>
    </xf>
    <xf numFmtId="9" fontId="0" fillId="2" borderId="0" xfId="1" applyFont="1" applyFill="1" applyBorder="1" applyAlignment="1">
      <alignment horizontal="center" vertical="center"/>
    </xf>
    <xf numFmtId="9" fontId="0" fillId="2" borderId="10" xfId="1" applyFont="1" applyFill="1" applyBorder="1" applyAlignment="1">
      <alignment horizontal="center" vertical="center"/>
    </xf>
    <xf numFmtId="9" fontId="0" fillId="2" borderId="4" xfId="1" applyFont="1" applyFill="1" applyBorder="1" applyAlignment="1">
      <alignment horizontal="center" vertical="center"/>
    </xf>
    <xf numFmtId="9" fontId="0" fillId="2" borderId="6" xfId="1" applyFont="1" applyFill="1" applyBorder="1" applyAlignment="1">
      <alignment horizontal="center" vertical="center"/>
    </xf>
    <xf numFmtId="0" fontId="2" fillId="4" borderId="0" xfId="0" applyFont="1" applyFill="1" applyAlignment="1">
      <alignment horizontal="left"/>
    </xf>
    <xf numFmtId="0" fontId="2" fillId="4" borderId="14" xfId="0" applyFont="1" applyFill="1" applyBorder="1" applyAlignment="1">
      <alignment horizontal="center" vertical="center"/>
    </xf>
    <xf numFmtId="0" fontId="2" fillId="3" borderId="8" xfId="0" applyFont="1" applyFill="1" applyBorder="1"/>
    <xf numFmtId="0" fontId="2" fillId="4" borderId="8" xfId="0" applyFont="1" applyFill="1" applyBorder="1"/>
    <xf numFmtId="0" fontId="2" fillId="3" borderId="14"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20" xfId="0" applyFont="1" applyFill="1" applyBorder="1"/>
    <xf numFmtId="0" fontId="2" fillId="4" borderId="1" xfId="0" applyFont="1" applyFill="1" applyBorder="1" applyAlignment="1">
      <alignment horizontal="right"/>
    </xf>
    <xf numFmtId="0" fontId="2" fillId="4" borderId="3" xfId="0" applyFont="1" applyFill="1" applyBorder="1" applyAlignment="1">
      <alignment horizontal="right"/>
    </xf>
    <xf numFmtId="0" fontId="2" fillId="4" borderId="5" xfId="0" applyFont="1" applyFill="1" applyBorder="1" applyAlignment="1">
      <alignment horizontal="right"/>
    </xf>
    <xf numFmtId="0" fontId="8" fillId="4" borderId="7" xfId="0" applyFont="1" applyFill="1" applyBorder="1" applyAlignment="1">
      <alignment horizontal="right" wrapText="1"/>
    </xf>
    <xf numFmtId="0" fontId="0" fillId="4" borderId="7" xfId="0" applyFill="1" applyBorder="1" applyAlignment="1">
      <alignment horizontal="left" vertical="center"/>
    </xf>
    <xf numFmtId="0" fontId="8" fillId="4" borderId="7" xfId="0" applyFont="1" applyFill="1" applyBorder="1" applyAlignment="1">
      <alignment horizontal="right"/>
    </xf>
    <xf numFmtId="9" fontId="11" fillId="4" borderId="21" xfId="1" applyFont="1" applyFill="1" applyBorder="1" applyAlignment="1">
      <alignment horizontal="center" vertical="center"/>
    </xf>
    <xf numFmtId="9" fontId="11" fillId="4" borderId="23" xfId="1" applyFont="1" applyFill="1" applyBorder="1" applyAlignment="1">
      <alignment horizontal="center" vertical="center"/>
    </xf>
    <xf numFmtId="9" fontId="11" fillId="4" borderId="22" xfId="1" applyFont="1" applyFill="1" applyBorder="1" applyAlignment="1">
      <alignment horizontal="center" vertical="center"/>
    </xf>
    <xf numFmtId="9" fontId="11" fillId="4" borderId="24" xfId="1" applyFont="1" applyFill="1" applyBorder="1" applyAlignment="1">
      <alignment horizontal="center" vertical="center"/>
    </xf>
    <xf numFmtId="9" fontId="11" fillId="4" borderId="26" xfId="1" applyFont="1" applyFill="1" applyBorder="1" applyAlignment="1">
      <alignment horizontal="center" vertical="center"/>
    </xf>
    <xf numFmtId="9" fontId="11" fillId="4" borderId="25" xfId="1" applyFont="1" applyFill="1" applyBorder="1" applyAlignment="1">
      <alignment horizontal="center" vertical="center"/>
    </xf>
    <xf numFmtId="0" fontId="5" fillId="4" borderId="19"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20" xfId="0" applyFont="1" applyFill="1" applyBorder="1" applyAlignment="1">
      <alignment horizontal="center" vertical="center"/>
    </xf>
    <xf numFmtId="0" fontId="5" fillId="5" borderId="19" xfId="0" applyFont="1" applyFill="1" applyBorder="1" applyAlignment="1">
      <alignment horizontal="center" vertical="center"/>
    </xf>
    <xf numFmtId="9" fontId="5" fillId="5" borderId="21" xfId="1" applyFont="1" applyFill="1" applyBorder="1" applyAlignment="1">
      <alignment horizontal="center" vertical="center"/>
    </xf>
    <xf numFmtId="9" fontId="5" fillId="5" borderId="24" xfId="1" applyFont="1" applyFill="1" applyBorder="1" applyAlignment="1">
      <alignment horizontal="center" vertical="center"/>
    </xf>
    <xf numFmtId="0" fontId="5" fillId="5" borderId="8" xfId="0" applyFont="1" applyFill="1" applyBorder="1" applyAlignment="1">
      <alignment horizontal="center" vertical="center"/>
    </xf>
    <xf numFmtId="9" fontId="5" fillId="5" borderId="23" xfId="1" applyFont="1" applyFill="1" applyBorder="1" applyAlignment="1">
      <alignment horizontal="center" vertical="center"/>
    </xf>
    <xf numFmtId="9" fontId="5" fillId="5" borderId="26" xfId="1" applyFont="1" applyFill="1" applyBorder="1" applyAlignment="1">
      <alignment horizontal="center" vertical="center"/>
    </xf>
    <xf numFmtId="0" fontId="5" fillId="5" borderId="20" xfId="0" applyFont="1" applyFill="1" applyBorder="1" applyAlignment="1">
      <alignment horizontal="center" vertical="center"/>
    </xf>
    <xf numFmtId="9" fontId="5" fillId="5" borderId="22" xfId="1" applyFont="1" applyFill="1" applyBorder="1" applyAlignment="1">
      <alignment horizontal="center" vertical="center"/>
    </xf>
    <xf numFmtId="9" fontId="5" fillId="5" borderId="25" xfId="1" applyFont="1" applyFill="1" applyBorder="1" applyAlignment="1">
      <alignment horizontal="center" vertical="center"/>
    </xf>
    <xf numFmtId="0" fontId="12" fillId="0" borderId="0" xfId="2"/>
    <xf numFmtId="0" fontId="12" fillId="0" borderId="0" xfId="2" applyAlignment="1">
      <alignment vertical="center"/>
    </xf>
    <xf numFmtId="0" fontId="0" fillId="8" borderId="14" xfId="0" applyFill="1" applyBorder="1"/>
    <xf numFmtId="0" fontId="0" fillId="8" borderId="7" xfId="0" applyFill="1" applyBorder="1"/>
    <xf numFmtId="0" fontId="0" fillId="8" borderId="15" xfId="0" applyFill="1" applyBorder="1"/>
    <xf numFmtId="0" fontId="0" fillId="9" borderId="14" xfId="0" applyFill="1" applyBorder="1"/>
    <xf numFmtId="0" fontId="0" fillId="9" borderId="7" xfId="0" applyFill="1" applyBorder="1"/>
    <xf numFmtId="0" fontId="0" fillId="9" borderId="15" xfId="0" applyFill="1" applyBorder="1"/>
    <xf numFmtId="0" fontId="0" fillId="9" borderId="16" xfId="0" applyFill="1" applyBorder="1"/>
    <xf numFmtId="0" fontId="0" fillId="9" borderId="17" xfId="0" applyFill="1" applyBorder="1"/>
    <xf numFmtId="0" fontId="0" fillId="9" borderId="18" xfId="0" applyFill="1" applyBorder="1"/>
    <xf numFmtId="0" fontId="0" fillId="9" borderId="7" xfId="0" applyFill="1" applyBorder="1" applyAlignment="1">
      <alignment horizontal="left" vertical="center"/>
    </xf>
    <xf numFmtId="0" fontId="12" fillId="4" borderId="0" xfId="2" applyFill="1"/>
    <xf numFmtId="0" fontId="12" fillId="4" borderId="27" xfId="2" applyFill="1" applyBorder="1"/>
    <xf numFmtId="0" fontId="12" fillId="4" borderId="28" xfId="2" applyFill="1" applyBorder="1"/>
    <xf numFmtId="0" fontId="12" fillId="4" borderId="29" xfId="2" applyFill="1" applyBorder="1"/>
    <xf numFmtId="0" fontId="12" fillId="4" borderId="30" xfId="2" applyFill="1" applyBorder="1"/>
    <xf numFmtId="0" fontId="12" fillId="4" borderId="31" xfId="2" applyFill="1" applyBorder="1"/>
    <xf numFmtId="0" fontId="12" fillId="4" borderId="32" xfId="2" applyFill="1" applyBorder="1"/>
    <xf numFmtId="0" fontId="12" fillId="4" borderId="33" xfId="2" applyFill="1" applyBorder="1"/>
    <xf numFmtId="0" fontId="12" fillId="4" borderId="34" xfId="2" applyFill="1" applyBorder="1"/>
    <xf numFmtId="0" fontId="12" fillId="4" borderId="0" xfId="2" applyFill="1" applyAlignment="1">
      <alignment horizontal="center" wrapText="1"/>
    </xf>
    <xf numFmtId="0" fontId="12" fillId="4" borderId="0" xfId="2" applyFill="1" applyAlignment="1">
      <alignment vertical="center"/>
    </xf>
    <xf numFmtId="0" fontId="12" fillId="4" borderId="0" xfId="2" applyFill="1" applyAlignment="1">
      <alignment vertical="center" wrapText="1"/>
    </xf>
    <xf numFmtId="0" fontId="15" fillId="4" borderId="0" xfId="2" applyFont="1" applyFill="1"/>
    <xf numFmtId="0" fontId="12" fillId="4" borderId="0" xfId="2" applyFill="1" applyAlignment="1">
      <alignment vertical="top" wrapText="1"/>
    </xf>
    <xf numFmtId="0" fontId="15" fillId="4" borderId="0" xfId="2" applyFont="1" applyFill="1" applyAlignment="1">
      <alignment vertical="center"/>
    </xf>
    <xf numFmtId="0" fontId="12" fillId="4" borderId="0" xfId="2" applyFill="1" applyAlignment="1">
      <alignment wrapText="1"/>
    </xf>
    <xf numFmtId="0" fontId="12" fillId="4" borderId="0" xfId="2" quotePrefix="1" applyFill="1"/>
    <xf numFmtId="14" fontId="12" fillId="4" borderId="0" xfId="2" quotePrefix="1" applyNumberFormat="1" applyFill="1" applyAlignment="1">
      <alignment vertical="center"/>
    </xf>
    <xf numFmtId="0" fontId="2" fillId="4" borderId="0" xfId="0" applyFont="1" applyFill="1" applyAlignment="1">
      <alignment horizontal="right"/>
    </xf>
    <xf numFmtId="0" fontId="10" fillId="12" borderId="14" xfId="0" applyFont="1" applyFill="1" applyBorder="1" applyAlignment="1">
      <alignment horizontal="center" vertical="center"/>
    </xf>
    <xf numFmtId="0" fontId="10" fillId="12" borderId="8" xfId="0" applyFont="1" applyFill="1" applyBorder="1" applyAlignment="1">
      <alignment horizontal="center" vertical="center"/>
    </xf>
    <xf numFmtId="0" fontId="10" fillId="12" borderId="7" xfId="0" applyFont="1" applyFill="1" applyBorder="1" applyAlignment="1">
      <alignment horizontal="center" vertical="center"/>
    </xf>
    <xf numFmtId="0" fontId="10" fillId="12" borderId="15"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4" xfId="0" applyFont="1" applyFill="1" applyBorder="1" applyAlignment="1">
      <alignment horizontal="center" vertical="center"/>
    </xf>
    <xf numFmtId="0" fontId="4" fillId="11" borderId="22" xfId="0" applyFont="1" applyFill="1" applyBorder="1" applyAlignment="1">
      <alignment horizontal="center" vertical="center"/>
    </xf>
    <xf numFmtId="0" fontId="4" fillId="11" borderId="25" xfId="0" applyFont="1" applyFill="1" applyBorder="1" applyAlignment="1">
      <alignment horizontal="center" vertical="center"/>
    </xf>
    <xf numFmtId="0" fontId="9" fillId="11" borderId="43" xfId="0" applyFont="1" applyFill="1" applyBorder="1" applyAlignment="1">
      <alignment horizontal="center"/>
    </xf>
    <xf numFmtId="0" fontId="10" fillId="12" borderId="44" xfId="0" applyFont="1" applyFill="1" applyBorder="1" applyAlignment="1">
      <alignment horizontal="center" vertical="center"/>
    </xf>
    <xf numFmtId="0" fontId="2" fillId="3" borderId="44" xfId="0" applyFont="1" applyFill="1" applyBorder="1"/>
    <xf numFmtId="0" fontId="2" fillId="4" borderId="44" xfId="0" applyFont="1" applyFill="1" applyBorder="1"/>
    <xf numFmtId="0" fontId="0" fillId="0" borderId="0" xfId="0" applyAlignment="1">
      <alignment horizontal="left" vertical="center"/>
    </xf>
    <xf numFmtId="0" fontId="2" fillId="3" borderId="7" xfId="0" applyFont="1" applyFill="1" applyBorder="1"/>
    <xf numFmtId="0" fontId="2" fillId="4" borderId="7" xfId="0" applyFont="1" applyFill="1" applyBorder="1"/>
    <xf numFmtId="0" fontId="0" fillId="4" borderId="7" xfId="0" applyFill="1" applyBorder="1"/>
    <xf numFmtId="0" fontId="0" fillId="4" borderId="44" xfId="0" applyFill="1" applyBorder="1"/>
    <xf numFmtId="0" fontId="0" fillId="3" borderId="7" xfId="0" applyFill="1" applyBorder="1"/>
    <xf numFmtId="0" fontId="0" fillId="3" borderId="44" xfId="0" applyFill="1" applyBorder="1"/>
    <xf numFmtId="0" fontId="0" fillId="3" borderId="17" xfId="0" applyFill="1" applyBorder="1"/>
    <xf numFmtId="0" fontId="0" fillId="3" borderId="36" xfId="0" applyFill="1" applyBorder="1"/>
    <xf numFmtId="0" fontId="16" fillId="4" borderId="0" xfId="2" applyFont="1" applyFill="1" applyAlignment="1">
      <alignment horizontal="left" vertical="center" wrapText="1"/>
    </xf>
    <xf numFmtId="0" fontId="12" fillId="4" borderId="0" xfId="2" applyFill="1" applyAlignment="1">
      <alignment horizontal="left" vertical="center" wrapText="1"/>
    </xf>
    <xf numFmtId="0" fontId="12" fillId="4" borderId="0" xfId="2" applyFill="1" applyAlignment="1">
      <alignment vertical="center" wrapText="1"/>
    </xf>
    <xf numFmtId="0" fontId="16" fillId="4" borderId="0" xfId="2" applyFont="1" applyFill="1" applyAlignment="1">
      <alignment vertical="center" wrapText="1"/>
    </xf>
    <xf numFmtId="0" fontId="13" fillId="4" borderId="0" xfId="2" applyFont="1" applyFill="1" applyAlignment="1">
      <alignment horizontal="center"/>
    </xf>
    <xf numFmtId="0" fontId="14" fillId="4" borderId="30" xfId="2" applyFont="1" applyFill="1" applyBorder="1" applyAlignment="1">
      <alignment horizontal="center" vertical="center" wrapText="1"/>
    </xf>
    <xf numFmtId="0" fontId="14" fillId="4" borderId="0" xfId="2" applyFont="1" applyFill="1" applyAlignment="1">
      <alignment vertical="center" wrapText="1"/>
    </xf>
    <xf numFmtId="0" fontId="14" fillId="4" borderId="31" xfId="2" applyFont="1" applyFill="1" applyBorder="1" applyAlignment="1">
      <alignment vertical="center" wrapText="1"/>
    </xf>
    <xf numFmtId="0" fontId="12" fillId="4" borderId="0" xfId="2" applyFill="1" applyAlignment="1">
      <alignment horizontal="center" wrapText="1"/>
    </xf>
    <xf numFmtId="0" fontId="15" fillId="4" borderId="0" xfId="2" applyFont="1" applyFill="1" applyAlignment="1">
      <alignment vertical="center" wrapText="1"/>
    </xf>
    <xf numFmtId="0" fontId="12" fillId="4" borderId="0" xfId="2" applyFill="1" applyAlignment="1">
      <alignment horizontal="left" wrapText="1"/>
    </xf>
    <xf numFmtId="0" fontId="11" fillId="4" borderId="3" xfId="0" applyFont="1" applyFill="1" applyBorder="1" applyAlignment="1">
      <alignment wrapText="1"/>
    </xf>
    <xf numFmtId="0" fontId="11" fillId="4" borderId="0" xfId="0" applyFont="1" applyFill="1" applyAlignment="1">
      <alignment wrapText="1"/>
    </xf>
    <xf numFmtId="0" fontId="11" fillId="4" borderId="4" xfId="0" applyFont="1" applyFill="1" applyBorder="1" applyAlignment="1">
      <alignment wrapText="1"/>
    </xf>
    <xf numFmtId="164" fontId="11" fillId="4" borderId="3" xfId="3" applyFont="1" applyFill="1" applyBorder="1" applyAlignment="1">
      <alignment horizontal="left" wrapText="1"/>
    </xf>
    <xf numFmtId="164" fontId="11" fillId="4" borderId="0" xfId="3" applyFont="1" applyFill="1" applyAlignment="1">
      <alignment horizontal="left" wrapText="1"/>
    </xf>
    <xf numFmtId="164" fontId="11" fillId="4" borderId="4" xfId="3" applyFont="1" applyFill="1" applyBorder="1" applyAlignment="1">
      <alignment horizontal="left" wrapText="1"/>
    </xf>
    <xf numFmtId="164" fontId="11" fillId="4" borderId="3" xfId="3" applyFont="1" applyFill="1" applyBorder="1" applyAlignment="1">
      <alignment horizontal="left" vertical="center" wrapText="1"/>
    </xf>
    <xf numFmtId="164" fontId="11" fillId="4" borderId="0" xfId="3" applyFont="1" applyFill="1" applyAlignment="1">
      <alignment horizontal="left" vertical="center" wrapText="1"/>
    </xf>
    <xf numFmtId="164" fontId="11" fillId="4" borderId="4" xfId="3" applyFont="1" applyFill="1" applyBorder="1" applyAlignment="1">
      <alignment horizontal="left" vertical="center" wrapText="1"/>
    </xf>
    <xf numFmtId="164" fontId="19" fillId="10" borderId="35" xfId="3" applyFont="1" applyFill="1" applyBorder="1" applyAlignment="1">
      <alignment horizontal="center" wrapText="1"/>
    </xf>
    <xf numFmtId="164" fontId="19" fillId="10" borderId="36" xfId="3" applyFont="1" applyFill="1" applyBorder="1" applyAlignment="1">
      <alignment horizontal="center" wrapText="1"/>
    </xf>
    <xf numFmtId="164" fontId="19" fillId="10" borderId="25" xfId="3" applyFont="1" applyFill="1" applyBorder="1" applyAlignment="1">
      <alignment horizontal="center" wrapText="1"/>
    </xf>
    <xf numFmtId="164" fontId="11" fillId="4" borderId="1" xfId="3" applyFont="1" applyFill="1" applyBorder="1" applyAlignment="1">
      <alignment horizontal="left" wrapText="1"/>
    </xf>
    <xf numFmtId="164" fontId="11" fillId="4" borderId="9" xfId="3" applyFont="1" applyFill="1" applyBorder="1" applyAlignment="1">
      <alignment horizontal="left" wrapText="1"/>
    </xf>
    <xf numFmtId="164" fontId="11" fillId="4" borderId="2" xfId="3" applyFont="1" applyFill="1" applyBorder="1" applyAlignment="1">
      <alignment horizontal="left" wrapText="1"/>
    </xf>
    <xf numFmtId="0" fontId="11" fillId="4" borderId="3" xfId="0" applyFont="1" applyFill="1" applyBorder="1" applyAlignment="1">
      <alignment horizontal="left" wrapText="1"/>
    </xf>
    <xf numFmtId="0" fontId="11" fillId="4" borderId="0" xfId="0" applyFont="1" applyFill="1" applyAlignment="1">
      <alignment horizontal="left" wrapText="1"/>
    </xf>
    <xf numFmtId="0" fontId="11" fillId="4" borderId="4" xfId="0" applyFont="1" applyFill="1" applyBorder="1" applyAlignment="1">
      <alignment horizontal="left" wrapText="1"/>
    </xf>
    <xf numFmtId="0" fontId="7" fillId="10" borderId="0" xfId="0" applyFont="1" applyFill="1" applyAlignment="1">
      <alignment horizontal="center"/>
    </xf>
    <xf numFmtId="0" fontId="0" fillId="4" borderId="0" xfId="0" applyFill="1" applyAlignment="1">
      <alignment horizontal="left"/>
    </xf>
    <xf numFmtId="0" fontId="3" fillId="11" borderId="0" xfId="0" applyFont="1" applyFill="1" applyAlignment="1">
      <alignment horizontal="center"/>
    </xf>
    <xf numFmtId="0" fontId="0" fillId="4" borderId="0" xfId="0" applyFill="1" applyAlignment="1">
      <alignment horizontal="center" vertical="center" wrapText="1"/>
    </xf>
    <xf numFmtId="0" fontId="2" fillId="4" borderId="0" xfId="0" applyFont="1" applyFill="1" applyAlignment="1">
      <alignment horizontal="center"/>
    </xf>
    <xf numFmtId="0" fontId="10" fillId="11" borderId="11" xfId="0" applyFont="1" applyFill="1" applyBorder="1" applyAlignment="1">
      <alignment horizontal="center"/>
    </xf>
    <xf numFmtId="0" fontId="10" fillId="11" borderId="12" xfId="0" applyFont="1" applyFill="1" applyBorder="1" applyAlignment="1">
      <alignment horizontal="center"/>
    </xf>
    <xf numFmtId="0" fontId="10" fillId="11" borderId="13" xfId="0" applyFont="1" applyFill="1" applyBorder="1" applyAlignment="1">
      <alignment horizontal="center"/>
    </xf>
    <xf numFmtId="0" fontId="0" fillId="6" borderId="14" xfId="0" applyFill="1" applyBorder="1" applyAlignment="1">
      <alignment horizontal="center"/>
    </xf>
    <xf numFmtId="0" fontId="0" fillId="6" borderId="7" xfId="0" applyFill="1" applyBorder="1" applyAlignment="1">
      <alignment horizontal="center"/>
    </xf>
    <xf numFmtId="0" fontId="0" fillId="6" borderId="15" xfId="0" applyFill="1" applyBorder="1" applyAlignment="1">
      <alignment horizontal="center"/>
    </xf>
    <xf numFmtId="0" fontId="0" fillId="6" borderId="16" xfId="0" applyFill="1"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9" fillId="11" borderId="11" xfId="0" applyFont="1" applyFill="1" applyBorder="1" applyAlignment="1">
      <alignment horizontal="center"/>
    </xf>
    <xf numFmtId="0" fontId="9" fillId="11" borderId="19" xfId="0" applyFont="1" applyFill="1" applyBorder="1" applyAlignment="1">
      <alignment horizontal="center"/>
    </xf>
    <xf numFmtId="0" fontId="0" fillId="7" borderId="37" xfId="0" applyFill="1" applyBorder="1" applyAlignment="1">
      <alignment horizontal="center"/>
    </xf>
    <xf numFmtId="0" fontId="0" fillId="7" borderId="38" xfId="0" applyFill="1" applyBorder="1" applyAlignment="1">
      <alignment horizontal="center"/>
    </xf>
    <xf numFmtId="0" fontId="0" fillId="7" borderId="39" xfId="0" applyFill="1" applyBorder="1" applyAlignment="1">
      <alignment horizontal="center"/>
    </xf>
    <xf numFmtId="0" fontId="0" fillId="7" borderId="3" xfId="0" applyFill="1" applyBorder="1" applyAlignment="1">
      <alignment horizontal="center"/>
    </xf>
    <xf numFmtId="0" fontId="0" fillId="7" borderId="0" xfId="0" applyFill="1" applyAlignment="1">
      <alignment horizontal="center"/>
    </xf>
    <xf numFmtId="0" fontId="0" fillId="7" borderId="4" xfId="0" applyFill="1" applyBorder="1" applyAlignment="1">
      <alignment horizontal="center"/>
    </xf>
    <xf numFmtId="0" fontId="0" fillId="7" borderId="40" xfId="0" applyFill="1" applyBorder="1" applyAlignment="1">
      <alignment horizontal="center"/>
    </xf>
    <xf numFmtId="0" fontId="0" fillId="7" borderId="41" xfId="0" applyFill="1" applyBorder="1" applyAlignment="1">
      <alignment horizontal="center"/>
    </xf>
    <xf numFmtId="0" fontId="0" fillId="7" borderId="42" xfId="0" applyFill="1" applyBorder="1" applyAlignment="1">
      <alignment horizontal="center"/>
    </xf>
    <xf numFmtId="0" fontId="2" fillId="5" borderId="11"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6" xfId="0" applyFont="1" applyFill="1" applyBorder="1" applyAlignment="1">
      <alignment horizontal="center" vertical="center"/>
    </xf>
    <xf numFmtId="0" fontId="0" fillId="11" borderId="1" xfId="0" applyFill="1" applyBorder="1" applyAlignment="1">
      <alignment horizontal="center" vertical="center"/>
    </xf>
    <xf numFmtId="0" fontId="0" fillId="11" borderId="9" xfId="0" applyFill="1" applyBorder="1" applyAlignment="1">
      <alignment horizontal="center" vertical="center"/>
    </xf>
    <xf numFmtId="0" fontId="0" fillId="11" borderId="5" xfId="0" applyFill="1" applyBorder="1" applyAlignment="1">
      <alignment horizontal="center" vertical="center"/>
    </xf>
    <xf numFmtId="0" fontId="0" fillId="11" borderId="10" xfId="0" applyFill="1" applyBorder="1" applyAlignment="1">
      <alignment horizontal="center" vertical="center"/>
    </xf>
    <xf numFmtId="0" fontId="2" fillId="4" borderId="11"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6" xfId="0" applyFont="1" applyFill="1" applyBorder="1" applyAlignment="1">
      <alignment horizontal="center" vertical="center"/>
    </xf>
  </cellXfs>
  <cellStyles count="4">
    <cellStyle name="Normal" xfId="0" builtinId="0"/>
    <cellStyle name="Normal 2" xfId="3" xr:uid="{455194FC-4ACE-4EA0-B9A9-554A0D929F8A}"/>
    <cellStyle name="Normal 2 5" xfId="2" xr:uid="{5A863FA8-A5C3-4EFB-8AD5-21E6175861F8}"/>
    <cellStyle name="Percent" xfId="1" builtinId="5"/>
  </cellStyles>
  <dxfs count="75">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fgColor indexed="64"/>
          <bgColor theme="0"/>
        </patternFill>
      </fill>
    </dxf>
    <dxf>
      <fill>
        <patternFill>
          <fgColor rgb="FF000000"/>
          <bgColor rgb="FFFFFFFF"/>
        </patternFill>
      </fill>
    </dxf>
    <dxf>
      <fill>
        <patternFill>
          <fgColor indexed="64"/>
          <bgColor theme="0"/>
        </patternFill>
      </fill>
    </dxf>
    <dxf>
      <font>
        <strike val="0"/>
        <outline val="0"/>
        <shadow val="0"/>
        <u val="none"/>
        <vertAlign val="baseline"/>
        <sz val="11"/>
        <name val="Calibri"/>
        <family val="2"/>
        <scheme val="minor"/>
      </font>
      <fill>
        <patternFill>
          <fgColor indexed="64"/>
          <bgColor theme="0"/>
        </patternFill>
      </fill>
    </dxf>
    <dxf>
      <font>
        <strike val="0"/>
        <outline val="0"/>
        <shadow val="0"/>
        <u val="none"/>
        <vertAlign val="baseline"/>
        <sz val="11"/>
        <name val="Calibri"/>
        <family val="2"/>
        <scheme val="minor"/>
      </font>
      <fill>
        <patternFill>
          <fgColor indexed="64"/>
          <bgColor theme="0"/>
        </patternFill>
      </fill>
    </dxf>
    <dxf>
      <font>
        <strike val="0"/>
        <outline val="0"/>
        <shadow val="0"/>
        <u val="none"/>
        <vertAlign val="baseline"/>
        <sz val="11"/>
        <name val="Calibri"/>
        <family val="2"/>
        <scheme val="minor"/>
      </font>
      <fill>
        <patternFill>
          <fgColor indexed="64"/>
          <bgColor theme="0"/>
        </patternFill>
      </fill>
    </dxf>
    <dxf>
      <font>
        <strike val="0"/>
        <outline val="0"/>
        <shadow val="0"/>
        <u val="none"/>
        <vertAlign val="baseline"/>
        <sz val="11"/>
        <name val="Calibri"/>
        <family val="2"/>
        <scheme val="minor"/>
      </font>
      <fill>
        <patternFill>
          <fgColor indexed="64"/>
          <bgColor theme="0"/>
        </patternFill>
      </fill>
    </dxf>
    <dxf>
      <font>
        <strike val="0"/>
        <outline val="0"/>
        <shadow val="0"/>
        <u val="none"/>
        <vertAlign val="baseline"/>
        <sz val="11"/>
        <name val="Calibri"/>
        <family val="2"/>
        <scheme val="minor"/>
      </font>
      <fill>
        <patternFill>
          <fgColor indexed="64"/>
          <bgColor theme="0"/>
        </patternFill>
      </fill>
    </dxf>
    <dxf>
      <font>
        <strike val="0"/>
        <outline val="0"/>
        <shadow val="0"/>
        <u val="none"/>
        <vertAlign val="baseline"/>
        <sz val="11"/>
        <name val="Calibri"/>
        <family val="2"/>
        <scheme val="minor"/>
      </font>
      <fill>
        <patternFill>
          <fgColor indexed="64"/>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TOTAL Pedestrian Flags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Results!$B$6</c:f>
              <c:strCache>
                <c:ptCount val="1"/>
                <c:pt idx="0">
                  <c:v>Percent Yellow Flags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Results!$C$4:$E$4</c:f>
              <c:strCache>
                <c:ptCount val="3"/>
                <c:pt idx="0">
                  <c:v>Scenario 1</c:v>
                </c:pt>
                <c:pt idx="1">
                  <c:v>Scenario 2</c:v>
                </c:pt>
                <c:pt idx="2">
                  <c:v>Scenario 3</c:v>
                </c:pt>
              </c:strCache>
            </c:strRef>
          </c:cat>
          <c:val>
            <c:numRef>
              <c:f>Results!$C$6:$E$6</c:f>
              <c:numCache>
                <c:formatCode>0%</c:formatCode>
                <c:ptCount val="3"/>
                <c:pt idx="0">
                  <c:v>0</c:v>
                </c:pt>
                <c:pt idx="1">
                  <c:v>0</c:v>
                </c:pt>
                <c:pt idx="2">
                  <c:v>0</c:v>
                </c:pt>
              </c:numCache>
            </c:numRef>
          </c:val>
          <c:extLst>
            <c:ext xmlns:c16="http://schemas.microsoft.com/office/drawing/2014/chart" uri="{C3380CC4-5D6E-409C-BE32-E72D297353CC}">
              <c16:uniqueId val="{00000000-9DC0-4673-BD54-C1444B2AC9EF}"/>
            </c:ext>
          </c:extLst>
        </c:ser>
        <c:ser>
          <c:idx val="1"/>
          <c:order val="1"/>
          <c:tx>
            <c:strRef>
              <c:f>Results!$B$7</c:f>
              <c:strCache>
                <c:ptCount val="1"/>
                <c:pt idx="0">
                  <c:v>Percent Red Flags</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Results!$C$4:$E$4</c:f>
              <c:strCache>
                <c:ptCount val="3"/>
                <c:pt idx="0">
                  <c:v>Scenario 1</c:v>
                </c:pt>
                <c:pt idx="1">
                  <c:v>Scenario 2</c:v>
                </c:pt>
                <c:pt idx="2">
                  <c:v>Scenario 3</c:v>
                </c:pt>
              </c:strCache>
            </c:strRef>
          </c:cat>
          <c:val>
            <c:numRef>
              <c:f>Results!$C$7:$E$7</c:f>
              <c:numCache>
                <c:formatCode>0%</c:formatCode>
                <c:ptCount val="3"/>
                <c:pt idx="0">
                  <c:v>0</c:v>
                </c:pt>
                <c:pt idx="1">
                  <c:v>0</c:v>
                </c:pt>
                <c:pt idx="2">
                  <c:v>0</c:v>
                </c:pt>
              </c:numCache>
            </c:numRef>
          </c:val>
          <c:extLst>
            <c:ext xmlns:c16="http://schemas.microsoft.com/office/drawing/2014/chart" uri="{C3380CC4-5D6E-409C-BE32-E72D297353CC}">
              <c16:uniqueId val="{00000001-9DC0-4673-BD54-C1444B2AC9EF}"/>
            </c:ext>
          </c:extLst>
        </c:ser>
        <c:ser>
          <c:idx val="2"/>
          <c:order val="2"/>
          <c:tx>
            <c:strRef>
              <c:f>Results!$B$8</c:f>
              <c:strCache>
                <c:ptCount val="1"/>
                <c:pt idx="0">
                  <c:v>Percent Not Flagged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Results!$C$4:$E$4</c:f>
              <c:strCache>
                <c:ptCount val="3"/>
                <c:pt idx="0">
                  <c:v>Scenario 1</c:v>
                </c:pt>
                <c:pt idx="1">
                  <c:v>Scenario 2</c:v>
                </c:pt>
                <c:pt idx="2">
                  <c:v>Scenario 3</c:v>
                </c:pt>
              </c:strCache>
            </c:strRef>
          </c:cat>
          <c:val>
            <c:numRef>
              <c:f>Results!$C$8:$E$8</c:f>
              <c:numCache>
                <c:formatCode>0%</c:formatCode>
                <c:ptCount val="3"/>
                <c:pt idx="0">
                  <c:v>0</c:v>
                </c:pt>
                <c:pt idx="1">
                  <c:v>0</c:v>
                </c:pt>
                <c:pt idx="2">
                  <c:v>1</c:v>
                </c:pt>
              </c:numCache>
            </c:numRef>
          </c:val>
          <c:extLst>
            <c:ext xmlns:c16="http://schemas.microsoft.com/office/drawing/2014/chart" uri="{C3380CC4-5D6E-409C-BE32-E72D297353CC}">
              <c16:uniqueId val="{00000002-9DC0-4673-BD54-C1444B2AC9EF}"/>
            </c:ext>
          </c:extLst>
        </c:ser>
        <c:dLbls>
          <c:dLblPos val="ctr"/>
          <c:showLegendKey val="0"/>
          <c:showVal val="1"/>
          <c:showCatName val="0"/>
          <c:showSerName val="0"/>
          <c:showPercent val="0"/>
          <c:showBubbleSize val="0"/>
        </c:dLbls>
        <c:gapWidth val="79"/>
        <c:overlap val="100"/>
        <c:axId val="2062523648"/>
        <c:axId val="2061810784"/>
      </c:barChart>
      <c:catAx>
        <c:axId val="2062523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61810784"/>
        <c:crosses val="autoZero"/>
        <c:auto val="1"/>
        <c:lblAlgn val="ctr"/>
        <c:lblOffset val="100"/>
        <c:noMultiLvlLbl val="0"/>
      </c:catAx>
      <c:valAx>
        <c:axId val="2061810784"/>
        <c:scaling>
          <c:orientation val="minMax"/>
        </c:scaling>
        <c:delete val="1"/>
        <c:axPos val="l"/>
        <c:numFmt formatCode="0%" sourceLinked="1"/>
        <c:majorTickMark val="none"/>
        <c:minorTickMark val="none"/>
        <c:tickLblPos val="nextTo"/>
        <c:crossAx val="2062523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TOTAL Bicycle Flags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Results!$B$9</c:f>
              <c:strCache>
                <c:ptCount val="1"/>
                <c:pt idx="0">
                  <c:v>Percent Yellow Flags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Results!$C$4:$E$4</c:f>
              <c:strCache>
                <c:ptCount val="3"/>
                <c:pt idx="0">
                  <c:v>Scenario 1</c:v>
                </c:pt>
                <c:pt idx="1">
                  <c:v>Scenario 2</c:v>
                </c:pt>
                <c:pt idx="2">
                  <c:v>Scenario 3</c:v>
                </c:pt>
              </c:strCache>
            </c:strRef>
          </c:cat>
          <c:val>
            <c:numRef>
              <c:f>Results!$C$9:$E$9</c:f>
              <c:numCache>
                <c:formatCode>0%</c:formatCode>
                <c:ptCount val="3"/>
                <c:pt idx="0">
                  <c:v>0</c:v>
                </c:pt>
                <c:pt idx="1">
                  <c:v>0</c:v>
                </c:pt>
                <c:pt idx="2">
                  <c:v>0</c:v>
                </c:pt>
              </c:numCache>
            </c:numRef>
          </c:val>
          <c:extLst>
            <c:ext xmlns:c16="http://schemas.microsoft.com/office/drawing/2014/chart" uri="{C3380CC4-5D6E-409C-BE32-E72D297353CC}">
              <c16:uniqueId val="{00000000-8FAC-43E3-8742-68D7EBD5DBF2}"/>
            </c:ext>
          </c:extLst>
        </c:ser>
        <c:ser>
          <c:idx val="1"/>
          <c:order val="1"/>
          <c:tx>
            <c:strRef>
              <c:f>Results!$B$10</c:f>
              <c:strCache>
                <c:ptCount val="1"/>
                <c:pt idx="0">
                  <c:v>Percent Red Flags</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Results!$C$4:$E$4</c:f>
              <c:strCache>
                <c:ptCount val="3"/>
                <c:pt idx="0">
                  <c:v>Scenario 1</c:v>
                </c:pt>
                <c:pt idx="1">
                  <c:v>Scenario 2</c:v>
                </c:pt>
                <c:pt idx="2">
                  <c:v>Scenario 3</c:v>
                </c:pt>
              </c:strCache>
            </c:strRef>
          </c:cat>
          <c:val>
            <c:numRef>
              <c:f>Results!$C$10:$E$10</c:f>
              <c:numCache>
                <c:formatCode>0%</c:formatCode>
                <c:ptCount val="3"/>
                <c:pt idx="0">
                  <c:v>0</c:v>
                </c:pt>
                <c:pt idx="1">
                  <c:v>0</c:v>
                </c:pt>
                <c:pt idx="2">
                  <c:v>0</c:v>
                </c:pt>
              </c:numCache>
            </c:numRef>
          </c:val>
          <c:extLst>
            <c:ext xmlns:c16="http://schemas.microsoft.com/office/drawing/2014/chart" uri="{C3380CC4-5D6E-409C-BE32-E72D297353CC}">
              <c16:uniqueId val="{00000001-8FAC-43E3-8742-68D7EBD5DBF2}"/>
            </c:ext>
          </c:extLst>
        </c:ser>
        <c:ser>
          <c:idx val="2"/>
          <c:order val="2"/>
          <c:tx>
            <c:strRef>
              <c:f>Results!$B$11</c:f>
              <c:strCache>
                <c:ptCount val="1"/>
                <c:pt idx="0">
                  <c:v>Percent Not Flagged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Results!$C$4:$E$4</c:f>
              <c:strCache>
                <c:ptCount val="3"/>
                <c:pt idx="0">
                  <c:v>Scenario 1</c:v>
                </c:pt>
                <c:pt idx="1">
                  <c:v>Scenario 2</c:v>
                </c:pt>
                <c:pt idx="2">
                  <c:v>Scenario 3</c:v>
                </c:pt>
              </c:strCache>
            </c:strRef>
          </c:cat>
          <c:val>
            <c:numRef>
              <c:f>Results!$C$11:$E$11</c:f>
              <c:numCache>
                <c:formatCode>0%</c:formatCode>
                <c:ptCount val="3"/>
                <c:pt idx="0">
                  <c:v>0</c:v>
                </c:pt>
                <c:pt idx="1">
                  <c:v>0</c:v>
                </c:pt>
                <c:pt idx="2">
                  <c:v>1</c:v>
                </c:pt>
              </c:numCache>
            </c:numRef>
          </c:val>
          <c:extLst>
            <c:ext xmlns:c16="http://schemas.microsoft.com/office/drawing/2014/chart" uri="{C3380CC4-5D6E-409C-BE32-E72D297353CC}">
              <c16:uniqueId val="{00000002-8FAC-43E3-8742-68D7EBD5DBF2}"/>
            </c:ext>
          </c:extLst>
        </c:ser>
        <c:dLbls>
          <c:dLblPos val="ctr"/>
          <c:showLegendKey val="0"/>
          <c:showVal val="1"/>
          <c:showCatName val="0"/>
          <c:showSerName val="0"/>
          <c:showPercent val="0"/>
          <c:showBubbleSize val="0"/>
        </c:dLbls>
        <c:gapWidth val="79"/>
        <c:overlap val="100"/>
        <c:axId val="2062523648"/>
        <c:axId val="2061810784"/>
      </c:barChart>
      <c:catAx>
        <c:axId val="2062523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61810784"/>
        <c:crosses val="autoZero"/>
        <c:auto val="1"/>
        <c:lblAlgn val="ctr"/>
        <c:lblOffset val="100"/>
        <c:noMultiLvlLbl val="0"/>
      </c:catAx>
      <c:valAx>
        <c:axId val="2061810784"/>
        <c:scaling>
          <c:orientation val="minMax"/>
        </c:scaling>
        <c:delete val="1"/>
        <c:axPos val="l"/>
        <c:numFmt formatCode="0%" sourceLinked="1"/>
        <c:majorTickMark val="none"/>
        <c:minorTickMark val="none"/>
        <c:tickLblPos val="nextTo"/>
        <c:crossAx val="2062523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TOTAL All Flags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Results!$B$12</c:f>
              <c:strCache>
                <c:ptCount val="1"/>
                <c:pt idx="0">
                  <c:v>Percent Yellow Flags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Results!$C$4:$E$4</c:f>
              <c:strCache>
                <c:ptCount val="3"/>
                <c:pt idx="0">
                  <c:v>Scenario 1</c:v>
                </c:pt>
                <c:pt idx="1">
                  <c:v>Scenario 2</c:v>
                </c:pt>
                <c:pt idx="2">
                  <c:v>Scenario 3</c:v>
                </c:pt>
              </c:strCache>
            </c:strRef>
          </c:cat>
          <c:val>
            <c:numRef>
              <c:f>Results!$C$12:$E$12</c:f>
              <c:numCache>
                <c:formatCode>0%</c:formatCode>
                <c:ptCount val="3"/>
                <c:pt idx="0">
                  <c:v>0</c:v>
                </c:pt>
                <c:pt idx="1">
                  <c:v>0</c:v>
                </c:pt>
                <c:pt idx="2">
                  <c:v>0</c:v>
                </c:pt>
              </c:numCache>
            </c:numRef>
          </c:val>
          <c:extLst>
            <c:ext xmlns:c16="http://schemas.microsoft.com/office/drawing/2014/chart" uri="{C3380CC4-5D6E-409C-BE32-E72D297353CC}">
              <c16:uniqueId val="{00000000-7FC9-4772-9D88-63C3CFDC40DE}"/>
            </c:ext>
          </c:extLst>
        </c:ser>
        <c:ser>
          <c:idx val="1"/>
          <c:order val="1"/>
          <c:tx>
            <c:strRef>
              <c:f>Results!$B$13</c:f>
              <c:strCache>
                <c:ptCount val="1"/>
                <c:pt idx="0">
                  <c:v>Percent Red Flags</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Results!$C$4:$E$4</c:f>
              <c:strCache>
                <c:ptCount val="3"/>
                <c:pt idx="0">
                  <c:v>Scenario 1</c:v>
                </c:pt>
                <c:pt idx="1">
                  <c:v>Scenario 2</c:v>
                </c:pt>
                <c:pt idx="2">
                  <c:v>Scenario 3</c:v>
                </c:pt>
              </c:strCache>
            </c:strRef>
          </c:cat>
          <c:val>
            <c:numRef>
              <c:f>Results!$C$13:$E$13</c:f>
              <c:numCache>
                <c:formatCode>0%</c:formatCode>
                <c:ptCount val="3"/>
                <c:pt idx="0">
                  <c:v>0</c:v>
                </c:pt>
                <c:pt idx="1">
                  <c:v>0</c:v>
                </c:pt>
                <c:pt idx="2">
                  <c:v>0</c:v>
                </c:pt>
              </c:numCache>
            </c:numRef>
          </c:val>
          <c:extLst>
            <c:ext xmlns:c16="http://schemas.microsoft.com/office/drawing/2014/chart" uri="{C3380CC4-5D6E-409C-BE32-E72D297353CC}">
              <c16:uniqueId val="{00000001-7FC9-4772-9D88-63C3CFDC40DE}"/>
            </c:ext>
          </c:extLst>
        </c:ser>
        <c:ser>
          <c:idx val="2"/>
          <c:order val="2"/>
          <c:tx>
            <c:strRef>
              <c:f>Results!$B$14</c:f>
              <c:strCache>
                <c:ptCount val="1"/>
                <c:pt idx="0">
                  <c:v>Percent Not Flagged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Results!$C$4:$E$4</c:f>
              <c:strCache>
                <c:ptCount val="3"/>
                <c:pt idx="0">
                  <c:v>Scenario 1</c:v>
                </c:pt>
                <c:pt idx="1">
                  <c:v>Scenario 2</c:v>
                </c:pt>
                <c:pt idx="2">
                  <c:v>Scenario 3</c:v>
                </c:pt>
              </c:strCache>
            </c:strRef>
          </c:cat>
          <c:val>
            <c:numRef>
              <c:f>Results!$C$14:$E$14</c:f>
              <c:numCache>
                <c:formatCode>0%</c:formatCode>
                <c:ptCount val="3"/>
                <c:pt idx="0">
                  <c:v>0</c:v>
                </c:pt>
                <c:pt idx="1">
                  <c:v>0</c:v>
                </c:pt>
                <c:pt idx="2">
                  <c:v>1</c:v>
                </c:pt>
              </c:numCache>
            </c:numRef>
          </c:val>
          <c:extLst>
            <c:ext xmlns:c16="http://schemas.microsoft.com/office/drawing/2014/chart" uri="{C3380CC4-5D6E-409C-BE32-E72D297353CC}">
              <c16:uniqueId val="{00000002-7FC9-4772-9D88-63C3CFDC40DE}"/>
            </c:ext>
          </c:extLst>
        </c:ser>
        <c:dLbls>
          <c:dLblPos val="ctr"/>
          <c:showLegendKey val="0"/>
          <c:showVal val="1"/>
          <c:showCatName val="0"/>
          <c:showSerName val="0"/>
          <c:showPercent val="0"/>
          <c:showBubbleSize val="0"/>
        </c:dLbls>
        <c:gapWidth val="79"/>
        <c:overlap val="100"/>
        <c:axId val="2062523648"/>
        <c:axId val="2061810784"/>
      </c:barChart>
      <c:catAx>
        <c:axId val="2062523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61810784"/>
        <c:crosses val="autoZero"/>
        <c:auto val="1"/>
        <c:lblAlgn val="ctr"/>
        <c:lblOffset val="100"/>
        <c:noMultiLvlLbl val="0"/>
      </c:catAx>
      <c:valAx>
        <c:axId val="2061810784"/>
        <c:scaling>
          <c:orientation val="minMax"/>
        </c:scaling>
        <c:delete val="1"/>
        <c:axPos val="l"/>
        <c:numFmt formatCode="0%" sourceLinked="1"/>
        <c:majorTickMark val="none"/>
        <c:minorTickMark val="none"/>
        <c:tickLblPos val="nextTo"/>
        <c:crossAx val="2062523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PRIMARY Pedestrian Flags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Results!$B$6</c:f>
              <c:strCache>
                <c:ptCount val="1"/>
                <c:pt idx="0">
                  <c:v>Percent Yellow Flags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Results!$G$4:$I$4</c:f>
              <c:strCache>
                <c:ptCount val="3"/>
                <c:pt idx="0">
                  <c:v>Scenario 1</c:v>
                </c:pt>
                <c:pt idx="1">
                  <c:v>Scenario 2</c:v>
                </c:pt>
                <c:pt idx="2">
                  <c:v>Scenario 3</c:v>
                </c:pt>
              </c:strCache>
            </c:strRef>
          </c:cat>
          <c:val>
            <c:numRef>
              <c:f>Results!$G$6:$I$6</c:f>
              <c:numCache>
                <c:formatCode>0%</c:formatCode>
                <c:ptCount val="3"/>
                <c:pt idx="0">
                  <c:v>0</c:v>
                </c:pt>
                <c:pt idx="1">
                  <c:v>0</c:v>
                </c:pt>
                <c:pt idx="2">
                  <c:v>0</c:v>
                </c:pt>
              </c:numCache>
            </c:numRef>
          </c:val>
          <c:extLst>
            <c:ext xmlns:c16="http://schemas.microsoft.com/office/drawing/2014/chart" uri="{C3380CC4-5D6E-409C-BE32-E72D297353CC}">
              <c16:uniqueId val="{00000000-1F16-4567-A742-A849DB3C9329}"/>
            </c:ext>
          </c:extLst>
        </c:ser>
        <c:ser>
          <c:idx val="1"/>
          <c:order val="1"/>
          <c:tx>
            <c:strRef>
              <c:f>Results!$B$7</c:f>
              <c:strCache>
                <c:ptCount val="1"/>
                <c:pt idx="0">
                  <c:v>Percent Red Flags</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Results!$G$4:$I$4</c:f>
              <c:strCache>
                <c:ptCount val="3"/>
                <c:pt idx="0">
                  <c:v>Scenario 1</c:v>
                </c:pt>
                <c:pt idx="1">
                  <c:v>Scenario 2</c:v>
                </c:pt>
                <c:pt idx="2">
                  <c:v>Scenario 3</c:v>
                </c:pt>
              </c:strCache>
            </c:strRef>
          </c:cat>
          <c:val>
            <c:numRef>
              <c:f>Results!$G$7:$I$7</c:f>
              <c:numCache>
                <c:formatCode>0%</c:formatCode>
                <c:ptCount val="3"/>
                <c:pt idx="0">
                  <c:v>0</c:v>
                </c:pt>
                <c:pt idx="1">
                  <c:v>0</c:v>
                </c:pt>
                <c:pt idx="2">
                  <c:v>0</c:v>
                </c:pt>
              </c:numCache>
            </c:numRef>
          </c:val>
          <c:extLst>
            <c:ext xmlns:c16="http://schemas.microsoft.com/office/drawing/2014/chart" uri="{C3380CC4-5D6E-409C-BE32-E72D297353CC}">
              <c16:uniqueId val="{00000001-1F16-4567-A742-A849DB3C9329}"/>
            </c:ext>
          </c:extLst>
        </c:ser>
        <c:ser>
          <c:idx val="2"/>
          <c:order val="2"/>
          <c:tx>
            <c:strRef>
              <c:f>Results!$B$8</c:f>
              <c:strCache>
                <c:ptCount val="1"/>
                <c:pt idx="0">
                  <c:v>Percent Not Flagged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Results!$G$4:$I$4</c:f>
              <c:strCache>
                <c:ptCount val="3"/>
                <c:pt idx="0">
                  <c:v>Scenario 1</c:v>
                </c:pt>
                <c:pt idx="1">
                  <c:v>Scenario 2</c:v>
                </c:pt>
                <c:pt idx="2">
                  <c:v>Scenario 3</c:v>
                </c:pt>
              </c:strCache>
            </c:strRef>
          </c:cat>
          <c:val>
            <c:numRef>
              <c:f>Results!$G$8:$I$8</c:f>
              <c:numCache>
                <c:formatCode>0%</c:formatCode>
                <c:ptCount val="3"/>
                <c:pt idx="0">
                  <c:v>0</c:v>
                </c:pt>
                <c:pt idx="1">
                  <c:v>0</c:v>
                </c:pt>
                <c:pt idx="2">
                  <c:v>1</c:v>
                </c:pt>
              </c:numCache>
            </c:numRef>
          </c:val>
          <c:extLst>
            <c:ext xmlns:c16="http://schemas.microsoft.com/office/drawing/2014/chart" uri="{C3380CC4-5D6E-409C-BE32-E72D297353CC}">
              <c16:uniqueId val="{00000002-1F16-4567-A742-A849DB3C9329}"/>
            </c:ext>
          </c:extLst>
        </c:ser>
        <c:dLbls>
          <c:dLblPos val="ctr"/>
          <c:showLegendKey val="0"/>
          <c:showVal val="1"/>
          <c:showCatName val="0"/>
          <c:showSerName val="0"/>
          <c:showPercent val="0"/>
          <c:showBubbleSize val="0"/>
        </c:dLbls>
        <c:gapWidth val="79"/>
        <c:overlap val="100"/>
        <c:axId val="2062523648"/>
        <c:axId val="2061810784"/>
      </c:barChart>
      <c:catAx>
        <c:axId val="2062523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61810784"/>
        <c:crosses val="autoZero"/>
        <c:auto val="1"/>
        <c:lblAlgn val="ctr"/>
        <c:lblOffset val="100"/>
        <c:noMultiLvlLbl val="0"/>
      </c:catAx>
      <c:valAx>
        <c:axId val="2061810784"/>
        <c:scaling>
          <c:orientation val="minMax"/>
        </c:scaling>
        <c:delete val="1"/>
        <c:axPos val="l"/>
        <c:numFmt formatCode="0%" sourceLinked="1"/>
        <c:majorTickMark val="none"/>
        <c:minorTickMark val="none"/>
        <c:tickLblPos val="nextTo"/>
        <c:crossAx val="2062523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PRIMARY</a:t>
            </a:r>
            <a:r>
              <a:rPr lang="en-US" baseline="0"/>
              <a:t> </a:t>
            </a:r>
            <a:r>
              <a:rPr lang="en-US"/>
              <a:t>Bicycle Flags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Results!$B$9</c:f>
              <c:strCache>
                <c:ptCount val="1"/>
                <c:pt idx="0">
                  <c:v>Percent Yellow Flags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Results!$G$4:$I$4</c:f>
              <c:strCache>
                <c:ptCount val="3"/>
                <c:pt idx="0">
                  <c:v>Scenario 1</c:v>
                </c:pt>
                <c:pt idx="1">
                  <c:v>Scenario 2</c:v>
                </c:pt>
                <c:pt idx="2">
                  <c:v>Scenario 3</c:v>
                </c:pt>
              </c:strCache>
            </c:strRef>
          </c:cat>
          <c:val>
            <c:numRef>
              <c:f>Results!$G$9:$I$9</c:f>
              <c:numCache>
                <c:formatCode>0%</c:formatCode>
                <c:ptCount val="3"/>
                <c:pt idx="0">
                  <c:v>0</c:v>
                </c:pt>
                <c:pt idx="1">
                  <c:v>0</c:v>
                </c:pt>
                <c:pt idx="2">
                  <c:v>0</c:v>
                </c:pt>
              </c:numCache>
            </c:numRef>
          </c:val>
          <c:extLst>
            <c:ext xmlns:c16="http://schemas.microsoft.com/office/drawing/2014/chart" uri="{C3380CC4-5D6E-409C-BE32-E72D297353CC}">
              <c16:uniqueId val="{00000000-3AEC-43DA-9FBB-04862ED8B997}"/>
            </c:ext>
          </c:extLst>
        </c:ser>
        <c:ser>
          <c:idx val="1"/>
          <c:order val="1"/>
          <c:tx>
            <c:strRef>
              <c:f>Results!$B$10</c:f>
              <c:strCache>
                <c:ptCount val="1"/>
                <c:pt idx="0">
                  <c:v>Percent Red Flags</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Results!$G$4:$I$4</c:f>
              <c:strCache>
                <c:ptCount val="3"/>
                <c:pt idx="0">
                  <c:v>Scenario 1</c:v>
                </c:pt>
                <c:pt idx="1">
                  <c:v>Scenario 2</c:v>
                </c:pt>
                <c:pt idx="2">
                  <c:v>Scenario 3</c:v>
                </c:pt>
              </c:strCache>
            </c:strRef>
          </c:cat>
          <c:val>
            <c:numRef>
              <c:f>Results!$G$10:$I$10</c:f>
              <c:numCache>
                <c:formatCode>0%</c:formatCode>
                <c:ptCount val="3"/>
                <c:pt idx="0">
                  <c:v>0</c:v>
                </c:pt>
                <c:pt idx="1">
                  <c:v>0</c:v>
                </c:pt>
                <c:pt idx="2">
                  <c:v>0</c:v>
                </c:pt>
              </c:numCache>
            </c:numRef>
          </c:val>
          <c:extLst>
            <c:ext xmlns:c16="http://schemas.microsoft.com/office/drawing/2014/chart" uri="{C3380CC4-5D6E-409C-BE32-E72D297353CC}">
              <c16:uniqueId val="{00000001-3AEC-43DA-9FBB-04862ED8B997}"/>
            </c:ext>
          </c:extLst>
        </c:ser>
        <c:ser>
          <c:idx val="2"/>
          <c:order val="2"/>
          <c:tx>
            <c:strRef>
              <c:f>Results!$B$11</c:f>
              <c:strCache>
                <c:ptCount val="1"/>
                <c:pt idx="0">
                  <c:v>Percent Not Flagged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Results!$G$4:$I$4</c:f>
              <c:strCache>
                <c:ptCount val="3"/>
                <c:pt idx="0">
                  <c:v>Scenario 1</c:v>
                </c:pt>
                <c:pt idx="1">
                  <c:v>Scenario 2</c:v>
                </c:pt>
                <c:pt idx="2">
                  <c:v>Scenario 3</c:v>
                </c:pt>
              </c:strCache>
            </c:strRef>
          </c:cat>
          <c:val>
            <c:numRef>
              <c:f>Results!$G$11:$I$11</c:f>
              <c:numCache>
                <c:formatCode>0%</c:formatCode>
                <c:ptCount val="3"/>
                <c:pt idx="0">
                  <c:v>0</c:v>
                </c:pt>
                <c:pt idx="1">
                  <c:v>0</c:v>
                </c:pt>
                <c:pt idx="2">
                  <c:v>1</c:v>
                </c:pt>
              </c:numCache>
            </c:numRef>
          </c:val>
          <c:extLst>
            <c:ext xmlns:c16="http://schemas.microsoft.com/office/drawing/2014/chart" uri="{C3380CC4-5D6E-409C-BE32-E72D297353CC}">
              <c16:uniqueId val="{00000002-3AEC-43DA-9FBB-04862ED8B997}"/>
            </c:ext>
          </c:extLst>
        </c:ser>
        <c:dLbls>
          <c:dLblPos val="ctr"/>
          <c:showLegendKey val="0"/>
          <c:showVal val="1"/>
          <c:showCatName val="0"/>
          <c:showSerName val="0"/>
          <c:showPercent val="0"/>
          <c:showBubbleSize val="0"/>
        </c:dLbls>
        <c:gapWidth val="79"/>
        <c:overlap val="100"/>
        <c:axId val="2062523648"/>
        <c:axId val="2061810784"/>
      </c:barChart>
      <c:catAx>
        <c:axId val="2062523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61810784"/>
        <c:crosses val="autoZero"/>
        <c:auto val="1"/>
        <c:lblAlgn val="ctr"/>
        <c:lblOffset val="100"/>
        <c:noMultiLvlLbl val="0"/>
      </c:catAx>
      <c:valAx>
        <c:axId val="2061810784"/>
        <c:scaling>
          <c:orientation val="minMax"/>
        </c:scaling>
        <c:delete val="1"/>
        <c:axPos val="l"/>
        <c:numFmt formatCode="0%" sourceLinked="1"/>
        <c:majorTickMark val="none"/>
        <c:minorTickMark val="none"/>
        <c:tickLblPos val="nextTo"/>
        <c:crossAx val="2062523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PRIMARY All Flags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Results!$B$12</c:f>
              <c:strCache>
                <c:ptCount val="1"/>
                <c:pt idx="0">
                  <c:v>Percent Yellow Flags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Results!$G$4:$I$4</c:f>
              <c:strCache>
                <c:ptCount val="3"/>
                <c:pt idx="0">
                  <c:v>Scenario 1</c:v>
                </c:pt>
                <c:pt idx="1">
                  <c:v>Scenario 2</c:v>
                </c:pt>
                <c:pt idx="2">
                  <c:v>Scenario 3</c:v>
                </c:pt>
              </c:strCache>
            </c:strRef>
          </c:cat>
          <c:val>
            <c:numRef>
              <c:f>Results!$G$12:$I$12</c:f>
              <c:numCache>
                <c:formatCode>0%</c:formatCode>
                <c:ptCount val="3"/>
                <c:pt idx="0">
                  <c:v>0</c:v>
                </c:pt>
                <c:pt idx="1">
                  <c:v>0</c:v>
                </c:pt>
                <c:pt idx="2">
                  <c:v>0</c:v>
                </c:pt>
              </c:numCache>
            </c:numRef>
          </c:val>
          <c:extLst>
            <c:ext xmlns:c16="http://schemas.microsoft.com/office/drawing/2014/chart" uri="{C3380CC4-5D6E-409C-BE32-E72D297353CC}">
              <c16:uniqueId val="{00000000-E36D-440E-B5B5-AAEE88ECC8D7}"/>
            </c:ext>
          </c:extLst>
        </c:ser>
        <c:ser>
          <c:idx val="1"/>
          <c:order val="1"/>
          <c:tx>
            <c:strRef>
              <c:f>Results!$B$13</c:f>
              <c:strCache>
                <c:ptCount val="1"/>
                <c:pt idx="0">
                  <c:v>Percent Red Flags</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Results!$G$4:$I$4</c:f>
              <c:strCache>
                <c:ptCount val="3"/>
                <c:pt idx="0">
                  <c:v>Scenario 1</c:v>
                </c:pt>
                <c:pt idx="1">
                  <c:v>Scenario 2</c:v>
                </c:pt>
                <c:pt idx="2">
                  <c:v>Scenario 3</c:v>
                </c:pt>
              </c:strCache>
            </c:strRef>
          </c:cat>
          <c:val>
            <c:numRef>
              <c:f>Results!$G$13:$I$13</c:f>
              <c:numCache>
                <c:formatCode>0%</c:formatCode>
                <c:ptCount val="3"/>
                <c:pt idx="0">
                  <c:v>0</c:v>
                </c:pt>
                <c:pt idx="1">
                  <c:v>0</c:v>
                </c:pt>
                <c:pt idx="2">
                  <c:v>0</c:v>
                </c:pt>
              </c:numCache>
            </c:numRef>
          </c:val>
          <c:extLst>
            <c:ext xmlns:c16="http://schemas.microsoft.com/office/drawing/2014/chart" uri="{C3380CC4-5D6E-409C-BE32-E72D297353CC}">
              <c16:uniqueId val="{00000001-E36D-440E-B5B5-AAEE88ECC8D7}"/>
            </c:ext>
          </c:extLst>
        </c:ser>
        <c:ser>
          <c:idx val="2"/>
          <c:order val="2"/>
          <c:tx>
            <c:strRef>
              <c:f>Results!$B$14</c:f>
              <c:strCache>
                <c:ptCount val="1"/>
                <c:pt idx="0">
                  <c:v>Percent Not Flagged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Results!$G$4:$I$4</c:f>
              <c:strCache>
                <c:ptCount val="3"/>
                <c:pt idx="0">
                  <c:v>Scenario 1</c:v>
                </c:pt>
                <c:pt idx="1">
                  <c:v>Scenario 2</c:v>
                </c:pt>
                <c:pt idx="2">
                  <c:v>Scenario 3</c:v>
                </c:pt>
              </c:strCache>
            </c:strRef>
          </c:cat>
          <c:val>
            <c:numRef>
              <c:f>Results!$G$14:$I$14</c:f>
              <c:numCache>
                <c:formatCode>0%</c:formatCode>
                <c:ptCount val="3"/>
                <c:pt idx="0">
                  <c:v>0</c:v>
                </c:pt>
                <c:pt idx="1">
                  <c:v>0</c:v>
                </c:pt>
                <c:pt idx="2">
                  <c:v>1</c:v>
                </c:pt>
              </c:numCache>
            </c:numRef>
          </c:val>
          <c:extLst>
            <c:ext xmlns:c16="http://schemas.microsoft.com/office/drawing/2014/chart" uri="{C3380CC4-5D6E-409C-BE32-E72D297353CC}">
              <c16:uniqueId val="{00000002-E36D-440E-B5B5-AAEE88ECC8D7}"/>
            </c:ext>
          </c:extLst>
        </c:ser>
        <c:dLbls>
          <c:dLblPos val="ctr"/>
          <c:showLegendKey val="0"/>
          <c:showVal val="1"/>
          <c:showCatName val="0"/>
          <c:showSerName val="0"/>
          <c:showPercent val="0"/>
          <c:showBubbleSize val="0"/>
        </c:dLbls>
        <c:gapWidth val="79"/>
        <c:overlap val="100"/>
        <c:axId val="2062523648"/>
        <c:axId val="2061810784"/>
      </c:barChart>
      <c:catAx>
        <c:axId val="2062523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61810784"/>
        <c:crosses val="autoZero"/>
        <c:auto val="1"/>
        <c:lblAlgn val="ctr"/>
        <c:lblOffset val="100"/>
        <c:noMultiLvlLbl val="0"/>
      </c:catAx>
      <c:valAx>
        <c:axId val="2061810784"/>
        <c:scaling>
          <c:orientation val="minMax"/>
        </c:scaling>
        <c:delete val="1"/>
        <c:axPos val="l"/>
        <c:numFmt formatCode="0%" sourceLinked="1"/>
        <c:majorTickMark val="none"/>
        <c:minorTickMark val="none"/>
        <c:tickLblPos val="nextTo"/>
        <c:crossAx val="2062523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6">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SECONDARY PedESTRIAN Flags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Results!$B$6</c:f>
              <c:strCache>
                <c:ptCount val="1"/>
                <c:pt idx="0">
                  <c:v>Percent Yellow Flags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Results!$K$4:$M$4</c:f>
              <c:strCache>
                <c:ptCount val="3"/>
                <c:pt idx="0">
                  <c:v>Scenario 1</c:v>
                </c:pt>
                <c:pt idx="1">
                  <c:v>Scenario 2</c:v>
                </c:pt>
                <c:pt idx="2">
                  <c:v>Scenario 3</c:v>
                </c:pt>
              </c:strCache>
            </c:strRef>
          </c:cat>
          <c:val>
            <c:numRef>
              <c:f>Results!$K$6:$M$6</c:f>
              <c:numCache>
                <c:formatCode>0%</c:formatCode>
                <c:ptCount val="3"/>
                <c:pt idx="0">
                  <c:v>0</c:v>
                </c:pt>
                <c:pt idx="1">
                  <c:v>0</c:v>
                </c:pt>
                <c:pt idx="2">
                  <c:v>0</c:v>
                </c:pt>
              </c:numCache>
            </c:numRef>
          </c:val>
          <c:extLst>
            <c:ext xmlns:c16="http://schemas.microsoft.com/office/drawing/2014/chart" uri="{C3380CC4-5D6E-409C-BE32-E72D297353CC}">
              <c16:uniqueId val="{00000000-8E8C-4826-B620-7502B08976A3}"/>
            </c:ext>
          </c:extLst>
        </c:ser>
        <c:ser>
          <c:idx val="1"/>
          <c:order val="1"/>
          <c:tx>
            <c:strRef>
              <c:f>Results!$B$7</c:f>
              <c:strCache>
                <c:ptCount val="1"/>
                <c:pt idx="0">
                  <c:v>Percent Red Flags</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Results!$K$4:$M$4</c:f>
              <c:strCache>
                <c:ptCount val="3"/>
                <c:pt idx="0">
                  <c:v>Scenario 1</c:v>
                </c:pt>
                <c:pt idx="1">
                  <c:v>Scenario 2</c:v>
                </c:pt>
                <c:pt idx="2">
                  <c:v>Scenario 3</c:v>
                </c:pt>
              </c:strCache>
            </c:strRef>
          </c:cat>
          <c:val>
            <c:numRef>
              <c:f>Results!$K$7:$M$7</c:f>
              <c:numCache>
                <c:formatCode>0%</c:formatCode>
                <c:ptCount val="3"/>
                <c:pt idx="0">
                  <c:v>0</c:v>
                </c:pt>
                <c:pt idx="1">
                  <c:v>0</c:v>
                </c:pt>
                <c:pt idx="2">
                  <c:v>0</c:v>
                </c:pt>
              </c:numCache>
            </c:numRef>
          </c:val>
          <c:extLst>
            <c:ext xmlns:c16="http://schemas.microsoft.com/office/drawing/2014/chart" uri="{C3380CC4-5D6E-409C-BE32-E72D297353CC}">
              <c16:uniqueId val="{00000001-8E8C-4826-B620-7502B08976A3}"/>
            </c:ext>
          </c:extLst>
        </c:ser>
        <c:ser>
          <c:idx val="2"/>
          <c:order val="2"/>
          <c:tx>
            <c:strRef>
              <c:f>Results!$B$8</c:f>
              <c:strCache>
                <c:ptCount val="1"/>
                <c:pt idx="0">
                  <c:v>Percent Not Flagged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Results!$K$4:$M$4</c:f>
              <c:strCache>
                <c:ptCount val="3"/>
                <c:pt idx="0">
                  <c:v>Scenario 1</c:v>
                </c:pt>
                <c:pt idx="1">
                  <c:v>Scenario 2</c:v>
                </c:pt>
                <c:pt idx="2">
                  <c:v>Scenario 3</c:v>
                </c:pt>
              </c:strCache>
            </c:strRef>
          </c:cat>
          <c:val>
            <c:numRef>
              <c:f>Results!$K$8:$M$8</c:f>
              <c:numCache>
                <c:formatCode>0%</c:formatCode>
                <c:ptCount val="3"/>
                <c:pt idx="0">
                  <c:v>0</c:v>
                </c:pt>
                <c:pt idx="1">
                  <c:v>0</c:v>
                </c:pt>
                <c:pt idx="2">
                  <c:v>1</c:v>
                </c:pt>
              </c:numCache>
            </c:numRef>
          </c:val>
          <c:extLst>
            <c:ext xmlns:c16="http://schemas.microsoft.com/office/drawing/2014/chart" uri="{C3380CC4-5D6E-409C-BE32-E72D297353CC}">
              <c16:uniqueId val="{00000002-8E8C-4826-B620-7502B08976A3}"/>
            </c:ext>
          </c:extLst>
        </c:ser>
        <c:dLbls>
          <c:dLblPos val="ctr"/>
          <c:showLegendKey val="0"/>
          <c:showVal val="1"/>
          <c:showCatName val="0"/>
          <c:showSerName val="0"/>
          <c:showPercent val="0"/>
          <c:showBubbleSize val="0"/>
        </c:dLbls>
        <c:gapWidth val="79"/>
        <c:overlap val="100"/>
        <c:axId val="2062523648"/>
        <c:axId val="2061810784"/>
      </c:barChart>
      <c:catAx>
        <c:axId val="2062523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61810784"/>
        <c:crosses val="autoZero"/>
        <c:auto val="1"/>
        <c:lblAlgn val="ctr"/>
        <c:lblOffset val="100"/>
        <c:noMultiLvlLbl val="0"/>
      </c:catAx>
      <c:valAx>
        <c:axId val="2061810784"/>
        <c:scaling>
          <c:orientation val="minMax"/>
        </c:scaling>
        <c:delete val="1"/>
        <c:axPos val="l"/>
        <c:numFmt formatCode="0%" sourceLinked="1"/>
        <c:majorTickMark val="none"/>
        <c:minorTickMark val="none"/>
        <c:tickLblPos val="nextTo"/>
        <c:crossAx val="2062523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SECONDARY Bicycle Flags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Results!$B$9</c:f>
              <c:strCache>
                <c:ptCount val="1"/>
                <c:pt idx="0">
                  <c:v>Percent Yellow Flags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Results!$K$4:$M$4</c:f>
              <c:strCache>
                <c:ptCount val="3"/>
                <c:pt idx="0">
                  <c:v>Scenario 1</c:v>
                </c:pt>
                <c:pt idx="1">
                  <c:v>Scenario 2</c:v>
                </c:pt>
                <c:pt idx="2">
                  <c:v>Scenario 3</c:v>
                </c:pt>
              </c:strCache>
            </c:strRef>
          </c:cat>
          <c:val>
            <c:numRef>
              <c:f>Results!$K$9:$M$9</c:f>
              <c:numCache>
                <c:formatCode>0%</c:formatCode>
                <c:ptCount val="3"/>
                <c:pt idx="0">
                  <c:v>0</c:v>
                </c:pt>
                <c:pt idx="1">
                  <c:v>0</c:v>
                </c:pt>
                <c:pt idx="2">
                  <c:v>0</c:v>
                </c:pt>
              </c:numCache>
            </c:numRef>
          </c:val>
          <c:extLst>
            <c:ext xmlns:c16="http://schemas.microsoft.com/office/drawing/2014/chart" uri="{C3380CC4-5D6E-409C-BE32-E72D297353CC}">
              <c16:uniqueId val="{00000000-EE57-4E92-9DB0-7C70D4CAB915}"/>
            </c:ext>
          </c:extLst>
        </c:ser>
        <c:ser>
          <c:idx val="1"/>
          <c:order val="1"/>
          <c:tx>
            <c:strRef>
              <c:f>Results!$B$10</c:f>
              <c:strCache>
                <c:ptCount val="1"/>
                <c:pt idx="0">
                  <c:v>Percent Red Flags</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Results!$K$4:$M$4</c:f>
              <c:strCache>
                <c:ptCount val="3"/>
                <c:pt idx="0">
                  <c:v>Scenario 1</c:v>
                </c:pt>
                <c:pt idx="1">
                  <c:v>Scenario 2</c:v>
                </c:pt>
                <c:pt idx="2">
                  <c:v>Scenario 3</c:v>
                </c:pt>
              </c:strCache>
            </c:strRef>
          </c:cat>
          <c:val>
            <c:numRef>
              <c:f>Results!$K$10:$M$10</c:f>
              <c:numCache>
                <c:formatCode>0%</c:formatCode>
                <c:ptCount val="3"/>
                <c:pt idx="0">
                  <c:v>0</c:v>
                </c:pt>
                <c:pt idx="1">
                  <c:v>0</c:v>
                </c:pt>
                <c:pt idx="2">
                  <c:v>0</c:v>
                </c:pt>
              </c:numCache>
            </c:numRef>
          </c:val>
          <c:extLst>
            <c:ext xmlns:c16="http://schemas.microsoft.com/office/drawing/2014/chart" uri="{C3380CC4-5D6E-409C-BE32-E72D297353CC}">
              <c16:uniqueId val="{00000001-EE57-4E92-9DB0-7C70D4CAB915}"/>
            </c:ext>
          </c:extLst>
        </c:ser>
        <c:ser>
          <c:idx val="2"/>
          <c:order val="2"/>
          <c:tx>
            <c:strRef>
              <c:f>Results!$B$11</c:f>
              <c:strCache>
                <c:ptCount val="1"/>
                <c:pt idx="0">
                  <c:v>Percent Not Flagged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Results!$K$4:$M$4</c:f>
              <c:strCache>
                <c:ptCount val="3"/>
                <c:pt idx="0">
                  <c:v>Scenario 1</c:v>
                </c:pt>
                <c:pt idx="1">
                  <c:v>Scenario 2</c:v>
                </c:pt>
                <c:pt idx="2">
                  <c:v>Scenario 3</c:v>
                </c:pt>
              </c:strCache>
            </c:strRef>
          </c:cat>
          <c:val>
            <c:numRef>
              <c:f>Results!$K$11:$M$11</c:f>
              <c:numCache>
                <c:formatCode>0%</c:formatCode>
                <c:ptCount val="3"/>
                <c:pt idx="0">
                  <c:v>0</c:v>
                </c:pt>
                <c:pt idx="1">
                  <c:v>0</c:v>
                </c:pt>
                <c:pt idx="2">
                  <c:v>1</c:v>
                </c:pt>
              </c:numCache>
            </c:numRef>
          </c:val>
          <c:extLst>
            <c:ext xmlns:c16="http://schemas.microsoft.com/office/drawing/2014/chart" uri="{C3380CC4-5D6E-409C-BE32-E72D297353CC}">
              <c16:uniqueId val="{00000002-EE57-4E92-9DB0-7C70D4CAB915}"/>
            </c:ext>
          </c:extLst>
        </c:ser>
        <c:dLbls>
          <c:dLblPos val="ctr"/>
          <c:showLegendKey val="0"/>
          <c:showVal val="1"/>
          <c:showCatName val="0"/>
          <c:showSerName val="0"/>
          <c:showPercent val="0"/>
          <c:showBubbleSize val="0"/>
        </c:dLbls>
        <c:gapWidth val="79"/>
        <c:overlap val="100"/>
        <c:axId val="2062523648"/>
        <c:axId val="2061810784"/>
      </c:barChart>
      <c:catAx>
        <c:axId val="2062523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61810784"/>
        <c:crosses val="autoZero"/>
        <c:auto val="1"/>
        <c:lblAlgn val="ctr"/>
        <c:lblOffset val="100"/>
        <c:noMultiLvlLbl val="0"/>
      </c:catAx>
      <c:valAx>
        <c:axId val="2061810784"/>
        <c:scaling>
          <c:orientation val="minMax"/>
        </c:scaling>
        <c:delete val="1"/>
        <c:axPos val="l"/>
        <c:numFmt formatCode="0%" sourceLinked="1"/>
        <c:majorTickMark val="none"/>
        <c:minorTickMark val="none"/>
        <c:tickLblPos val="nextTo"/>
        <c:crossAx val="2062523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SECONDARY All Flags</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Results!$B$12</c:f>
              <c:strCache>
                <c:ptCount val="1"/>
                <c:pt idx="0">
                  <c:v>Percent Yellow Flags</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Results!$K$4:$M$4</c:f>
              <c:strCache>
                <c:ptCount val="3"/>
                <c:pt idx="0">
                  <c:v>Scenario 1</c:v>
                </c:pt>
                <c:pt idx="1">
                  <c:v>Scenario 2</c:v>
                </c:pt>
                <c:pt idx="2">
                  <c:v>Scenario 3</c:v>
                </c:pt>
              </c:strCache>
            </c:strRef>
          </c:cat>
          <c:val>
            <c:numRef>
              <c:f>Results!$K$12:$M$12</c:f>
              <c:numCache>
                <c:formatCode>0%</c:formatCode>
                <c:ptCount val="3"/>
                <c:pt idx="0">
                  <c:v>0</c:v>
                </c:pt>
                <c:pt idx="1">
                  <c:v>0</c:v>
                </c:pt>
                <c:pt idx="2">
                  <c:v>0</c:v>
                </c:pt>
              </c:numCache>
            </c:numRef>
          </c:val>
          <c:extLst>
            <c:ext xmlns:c16="http://schemas.microsoft.com/office/drawing/2014/chart" uri="{C3380CC4-5D6E-409C-BE32-E72D297353CC}">
              <c16:uniqueId val="{00000000-7912-47AC-BEAC-6D91D131B54F}"/>
            </c:ext>
          </c:extLst>
        </c:ser>
        <c:ser>
          <c:idx val="1"/>
          <c:order val="1"/>
          <c:tx>
            <c:strRef>
              <c:f>Results!$B$13</c:f>
              <c:strCache>
                <c:ptCount val="1"/>
                <c:pt idx="0">
                  <c:v>Percent Red Flags</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Results!$K$4:$M$4</c:f>
              <c:strCache>
                <c:ptCount val="3"/>
                <c:pt idx="0">
                  <c:v>Scenario 1</c:v>
                </c:pt>
                <c:pt idx="1">
                  <c:v>Scenario 2</c:v>
                </c:pt>
                <c:pt idx="2">
                  <c:v>Scenario 3</c:v>
                </c:pt>
              </c:strCache>
            </c:strRef>
          </c:cat>
          <c:val>
            <c:numRef>
              <c:f>Results!$K$13:$M$13</c:f>
              <c:numCache>
                <c:formatCode>0%</c:formatCode>
                <c:ptCount val="3"/>
                <c:pt idx="0">
                  <c:v>0</c:v>
                </c:pt>
                <c:pt idx="1">
                  <c:v>0</c:v>
                </c:pt>
                <c:pt idx="2">
                  <c:v>0</c:v>
                </c:pt>
              </c:numCache>
            </c:numRef>
          </c:val>
          <c:extLst>
            <c:ext xmlns:c16="http://schemas.microsoft.com/office/drawing/2014/chart" uri="{C3380CC4-5D6E-409C-BE32-E72D297353CC}">
              <c16:uniqueId val="{00000001-7912-47AC-BEAC-6D91D131B54F}"/>
            </c:ext>
          </c:extLst>
        </c:ser>
        <c:ser>
          <c:idx val="2"/>
          <c:order val="2"/>
          <c:tx>
            <c:strRef>
              <c:f>Results!$B$14</c:f>
              <c:strCache>
                <c:ptCount val="1"/>
                <c:pt idx="0">
                  <c:v>Percent Not Flagged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Results!$K$4:$M$4</c:f>
              <c:strCache>
                <c:ptCount val="3"/>
                <c:pt idx="0">
                  <c:v>Scenario 1</c:v>
                </c:pt>
                <c:pt idx="1">
                  <c:v>Scenario 2</c:v>
                </c:pt>
                <c:pt idx="2">
                  <c:v>Scenario 3</c:v>
                </c:pt>
              </c:strCache>
            </c:strRef>
          </c:cat>
          <c:val>
            <c:numRef>
              <c:f>Results!$K$14:$M$14</c:f>
              <c:numCache>
                <c:formatCode>0%</c:formatCode>
                <c:ptCount val="3"/>
                <c:pt idx="0">
                  <c:v>0</c:v>
                </c:pt>
                <c:pt idx="1">
                  <c:v>0</c:v>
                </c:pt>
                <c:pt idx="2">
                  <c:v>1</c:v>
                </c:pt>
              </c:numCache>
            </c:numRef>
          </c:val>
          <c:extLst>
            <c:ext xmlns:c16="http://schemas.microsoft.com/office/drawing/2014/chart" uri="{C3380CC4-5D6E-409C-BE32-E72D297353CC}">
              <c16:uniqueId val="{00000002-7912-47AC-BEAC-6D91D131B54F}"/>
            </c:ext>
          </c:extLst>
        </c:ser>
        <c:dLbls>
          <c:dLblPos val="ctr"/>
          <c:showLegendKey val="0"/>
          <c:showVal val="1"/>
          <c:showCatName val="0"/>
          <c:showSerName val="0"/>
          <c:showPercent val="0"/>
          <c:showBubbleSize val="0"/>
        </c:dLbls>
        <c:gapWidth val="79"/>
        <c:overlap val="100"/>
        <c:axId val="2062523648"/>
        <c:axId val="2061810784"/>
      </c:barChart>
      <c:catAx>
        <c:axId val="20625236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2061810784"/>
        <c:crosses val="autoZero"/>
        <c:auto val="1"/>
        <c:lblAlgn val="ctr"/>
        <c:lblOffset val="100"/>
        <c:noMultiLvlLbl val="0"/>
      </c:catAx>
      <c:valAx>
        <c:axId val="2061810784"/>
        <c:scaling>
          <c:orientation val="minMax"/>
        </c:scaling>
        <c:delete val="1"/>
        <c:axPos val="l"/>
        <c:numFmt formatCode="0%" sourceLinked="1"/>
        <c:majorTickMark val="none"/>
        <c:minorTickMark val="none"/>
        <c:tickLblPos val="nextTo"/>
        <c:crossAx val="206252364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5">
        <a:lumMod val="20000"/>
        <a:lumOff val="80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3</xdr:col>
      <xdr:colOff>588645</xdr:colOff>
      <xdr:row>32</xdr:row>
      <xdr:rowOff>128587</xdr:rowOff>
    </xdr:to>
    <xdr:graphicFrame macro="">
      <xdr:nvGraphicFramePr>
        <xdr:cNvPr id="2" name="Chart 1">
          <a:extLst>
            <a:ext uri="{FF2B5EF4-FFF2-40B4-BE49-F238E27FC236}">
              <a16:creationId xmlns:a16="http://schemas.microsoft.com/office/drawing/2014/main" id="{D2331A9A-8967-4CD4-87FF-A5A201C718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16</xdr:row>
      <xdr:rowOff>0</xdr:rowOff>
    </xdr:from>
    <xdr:to>
      <xdr:col>10</xdr:col>
      <xdr:colOff>74295</xdr:colOff>
      <xdr:row>32</xdr:row>
      <xdr:rowOff>132397</xdr:rowOff>
    </xdr:to>
    <xdr:graphicFrame macro="">
      <xdr:nvGraphicFramePr>
        <xdr:cNvPr id="3" name="Chart 2">
          <a:extLst>
            <a:ext uri="{FF2B5EF4-FFF2-40B4-BE49-F238E27FC236}">
              <a16:creationId xmlns:a16="http://schemas.microsoft.com/office/drawing/2014/main" id="{8133C9AE-BB17-4BCF-8FB5-D03DE355B9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295275</xdr:colOff>
      <xdr:row>16</xdr:row>
      <xdr:rowOff>0</xdr:rowOff>
    </xdr:from>
    <xdr:to>
      <xdr:col>17</xdr:col>
      <xdr:colOff>76200</xdr:colOff>
      <xdr:row>32</xdr:row>
      <xdr:rowOff>136207</xdr:rowOff>
    </xdr:to>
    <xdr:graphicFrame macro="">
      <xdr:nvGraphicFramePr>
        <xdr:cNvPr id="4" name="Chart 3">
          <a:extLst>
            <a:ext uri="{FF2B5EF4-FFF2-40B4-BE49-F238E27FC236}">
              <a16:creationId xmlns:a16="http://schemas.microsoft.com/office/drawing/2014/main" id="{398FDBBD-4BC9-41EF-B361-2D0F1B12B1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33</xdr:row>
      <xdr:rowOff>0</xdr:rowOff>
    </xdr:from>
    <xdr:to>
      <xdr:col>3</xdr:col>
      <xdr:colOff>588645</xdr:colOff>
      <xdr:row>50</xdr:row>
      <xdr:rowOff>90487</xdr:rowOff>
    </xdr:to>
    <xdr:graphicFrame macro="">
      <xdr:nvGraphicFramePr>
        <xdr:cNvPr id="8" name="Chart 7">
          <a:extLst>
            <a:ext uri="{FF2B5EF4-FFF2-40B4-BE49-F238E27FC236}">
              <a16:creationId xmlns:a16="http://schemas.microsoft.com/office/drawing/2014/main" id="{40A12AC3-7AAD-43C4-A06D-40F2FFD3C1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33</xdr:row>
      <xdr:rowOff>0</xdr:rowOff>
    </xdr:from>
    <xdr:to>
      <xdr:col>10</xdr:col>
      <xdr:colOff>74295</xdr:colOff>
      <xdr:row>50</xdr:row>
      <xdr:rowOff>94297</xdr:rowOff>
    </xdr:to>
    <xdr:graphicFrame macro="">
      <xdr:nvGraphicFramePr>
        <xdr:cNvPr id="9" name="Chart 8">
          <a:extLst>
            <a:ext uri="{FF2B5EF4-FFF2-40B4-BE49-F238E27FC236}">
              <a16:creationId xmlns:a16="http://schemas.microsoft.com/office/drawing/2014/main" id="{E576DD5E-F855-47E7-AE60-BDFBC43F65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295275</xdr:colOff>
      <xdr:row>33</xdr:row>
      <xdr:rowOff>0</xdr:rowOff>
    </xdr:from>
    <xdr:to>
      <xdr:col>17</xdr:col>
      <xdr:colOff>76200</xdr:colOff>
      <xdr:row>50</xdr:row>
      <xdr:rowOff>98107</xdr:rowOff>
    </xdr:to>
    <xdr:graphicFrame macro="">
      <xdr:nvGraphicFramePr>
        <xdr:cNvPr id="10" name="Chart 9">
          <a:extLst>
            <a:ext uri="{FF2B5EF4-FFF2-40B4-BE49-F238E27FC236}">
              <a16:creationId xmlns:a16="http://schemas.microsoft.com/office/drawing/2014/main" id="{831B53C9-83D6-42B7-A3CB-3DE95D9D18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51</xdr:row>
      <xdr:rowOff>0</xdr:rowOff>
    </xdr:from>
    <xdr:to>
      <xdr:col>3</xdr:col>
      <xdr:colOff>588645</xdr:colOff>
      <xdr:row>68</xdr:row>
      <xdr:rowOff>100012</xdr:rowOff>
    </xdr:to>
    <xdr:graphicFrame macro="">
      <xdr:nvGraphicFramePr>
        <xdr:cNvPr id="11" name="Chart 10">
          <a:extLst>
            <a:ext uri="{FF2B5EF4-FFF2-40B4-BE49-F238E27FC236}">
              <a16:creationId xmlns:a16="http://schemas.microsoft.com/office/drawing/2014/main" id="{C6933151-2533-4A27-B40F-B316FCDE43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51</xdr:row>
      <xdr:rowOff>0</xdr:rowOff>
    </xdr:from>
    <xdr:to>
      <xdr:col>10</xdr:col>
      <xdr:colOff>74295</xdr:colOff>
      <xdr:row>68</xdr:row>
      <xdr:rowOff>103822</xdr:rowOff>
    </xdr:to>
    <xdr:graphicFrame macro="">
      <xdr:nvGraphicFramePr>
        <xdr:cNvPr id="12" name="Chart 11">
          <a:extLst>
            <a:ext uri="{FF2B5EF4-FFF2-40B4-BE49-F238E27FC236}">
              <a16:creationId xmlns:a16="http://schemas.microsoft.com/office/drawing/2014/main" id="{4DB413BB-248C-41CD-901F-94041AFDD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295275</xdr:colOff>
      <xdr:row>51</xdr:row>
      <xdr:rowOff>0</xdr:rowOff>
    </xdr:from>
    <xdr:to>
      <xdr:col>17</xdr:col>
      <xdr:colOff>76200</xdr:colOff>
      <xdr:row>68</xdr:row>
      <xdr:rowOff>107632</xdr:rowOff>
    </xdr:to>
    <xdr:graphicFrame macro="">
      <xdr:nvGraphicFramePr>
        <xdr:cNvPr id="13" name="Chart 12">
          <a:extLst>
            <a:ext uri="{FF2B5EF4-FFF2-40B4-BE49-F238E27FC236}">
              <a16:creationId xmlns:a16="http://schemas.microsoft.com/office/drawing/2014/main" id="{12E6F5B0-9CD4-4065-8A76-50BD7C2D08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H:\25\25917%20-%20NCHRP%2017-98%20ICE%20Guide\Task%207%20-%20Develop%20Guide%20and%20Tools\7.2%20Tool%20Development\formatted%20tools\Cap-X_ODOT_Formatted.xlsm" TargetMode="External"/><Relationship Id="rId1" Type="http://schemas.openxmlformats.org/officeDocument/2006/relationships/externalLinkPath" Target="file:///\\nrc\trb\25\25917%20-%20NCHRP%2017-98%20ICE%20Guide\Task%207%20-%20Develop%20Guide%20and%20Tools\7.2%20Tool%20Development\formatted%20tools\Cap-X_ODOT_Format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pryus\Downloads\Multimodal%20urban%20street%20LOS%20planning%20tool%202018-06-21.xlsm"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H:\25\25917%20-%20NCHRP%2017-98%20ICE%20Guide\Task%207%20-%20Develop%20Guide%20and%20Tools\7.2%20Tool%20Development\formatted%20tools\FHWA_SPICE_Formatted.xlsm" TargetMode="External"/><Relationship Id="rId1" Type="http://schemas.openxmlformats.org/officeDocument/2006/relationships/externalLinkPath" Target="file:///\\nrc\trb\25\25917%20-%20NCHRP%2017-98%20ICE%20Guide\Task%207%20-%20Develop%20Guide%20and%20Tools\7.2%20Tool%20Development\formatted%20tools\FHWA_SPICE_Formatte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schroeder/Downloads/Signalized%20Crossing%20Pedestrian%20Delay%20Computational%20Engi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verview"/>
      <sheetName val="Introduction"/>
      <sheetName val="Abbreviations &amp; Assumptions"/>
      <sheetName val="Changelog"/>
      <sheetName val="1 - Volume Input"/>
      <sheetName val="2 - Base and Alt Sel"/>
      <sheetName val="LanesDefaults"/>
      <sheetName val="3 - Alt Num Lanes Input"/>
      <sheetName val="Crosswalks sheet"/>
      <sheetName val="Multimodal Ped"/>
      <sheetName val="Multimodal Ped_Default_vals"/>
      <sheetName val="Multimodal Bike"/>
      <sheetName val="Multimodal Bike_Default_vals"/>
      <sheetName val="4a - Summary Results"/>
      <sheetName val="4b - Detailed Results"/>
      <sheetName val="5a - Summary Report"/>
      <sheetName val="SumComp"/>
      <sheetName val="5b - Detailed Report"/>
      <sheetName val="Conventional Shared RT LT"/>
      <sheetName val="Traffic Signal"/>
      <sheetName val="CGT N"/>
      <sheetName val="CGT W"/>
      <sheetName val="CGT E"/>
      <sheetName val="CGT S"/>
      <sheetName val="TWSC N-S"/>
      <sheetName val="TWSC E-W"/>
      <sheetName val="AWSC"/>
      <sheetName val="QR S-W"/>
      <sheetName val="QR N-E"/>
      <sheetName val="QR S-E"/>
      <sheetName val="QR N-W"/>
      <sheetName val="P DLT N-S"/>
      <sheetName val="P DLT E-W"/>
      <sheetName val="Full DLT"/>
      <sheetName val="RCUT N-S"/>
      <sheetName val="RCUT E-W"/>
      <sheetName val="Unsig RCUT N-S"/>
      <sheetName val="Unsig RCUT E-W"/>
      <sheetName val="MUT N-S "/>
      <sheetName val="MUT E-W"/>
      <sheetName val="PMUT N-S"/>
      <sheetName val="PMUT E-W"/>
      <sheetName val="Bowtie N-S"/>
      <sheetName val="Bowtie E-W"/>
      <sheetName val="Split Intersection E-W"/>
      <sheetName val="Split Intersection N-S"/>
      <sheetName val="Echelon N-S"/>
      <sheetName val="Echelon E-W"/>
      <sheetName val="Center Turn Overpass"/>
      <sheetName val="Center Turn Overpass E-W"/>
      <sheetName val="50 Mini-Rndabt"/>
      <sheetName val="75 Mini-Rndabt"/>
      <sheetName val="1x1 Rndabt "/>
      <sheetName val="1NS x 2 EW Rndabt"/>
      <sheetName val="2 NS x 1 EW Rndabt"/>
      <sheetName val="2x2 Rndabt"/>
      <sheetName val="3x3 Rndabt"/>
      <sheetName val="TD N-S"/>
      <sheetName val="TD E-W"/>
      <sheetName val="PCLA N-S"/>
      <sheetName val="PCLA E-W"/>
      <sheetName val="PCLB N-S"/>
      <sheetName val="PCLB E-W"/>
      <sheetName val="DLTI N-S"/>
      <sheetName val="DLTI E-W "/>
      <sheetName val="DDI N-S"/>
      <sheetName val="DDI E-W"/>
      <sheetName val="Contraflow Left N-S"/>
      <sheetName val="Contraflow Left E-W"/>
      <sheetName val="SPI N-S "/>
      <sheetName val="SPI E-W"/>
      <sheetName val="Sheet2"/>
      <sheetName val="SPI RAB N-S"/>
      <sheetName val="SPI RAB E-W"/>
      <sheetName val="Instructions"/>
    </sheetNames>
    <sheetDataSet>
      <sheetData sheetId="0" refreshError="1"/>
      <sheetData sheetId="1" refreshError="1"/>
      <sheetData sheetId="2" refreshError="1"/>
      <sheetData sheetId="3" refreshError="1"/>
      <sheetData sheetId="4">
        <row r="8">
          <cell r="M8" t="str">
            <v>Cap-X Sample Street</v>
          </cell>
        </row>
        <row r="10">
          <cell r="M10">
            <v>10000</v>
          </cell>
        </row>
        <row r="12">
          <cell r="M12" t="str">
            <v>Anywhere, USA</v>
          </cell>
        </row>
        <row r="14">
          <cell r="M14" t="str">
            <v>2017 AM</v>
          </cell>
        </row>
        <row r="16">
          <cell r="M16">
            <v>4</v>
          </cell>
        </row>
        <row r="18">
          <cell r="M18" t="str">
            <v>North-South</v>
          </cell>
          <cell r="BH18" t="str">
            <v>East-West</v>
          </cell>
        </row>
        <row r="20">
          <cell r="M20" t="str">
            <v>N</v>
          </cell>
        </row>
        <row r="32">
          <cell r="AQ32">
            <v>0.02</v>
          </cell>
          <cell r="AY32">
            <v>0</v>
          </cell>
        </row>
        <row r="34">
          <cell r="AQ34">
            <v>0.02</v>
          </cell>
          <cell r="AY34">
            <v>0</v>
          </cell>
        </row>
        <row r="36">
          <cell r="AQ36">
            <v>0.02</v>
          </cell>
          <cell r="AY36">
            <v>0</v>
          </cell>
        </row>
        <row r="38">
          <cell r="AQ38">
            <v>0.02</v>
          </cell>
          <cell r="AY38">
            <v>0</v>
          </cell>
        </row>
        <row r="40">
          <cell r="K40">
            <v>0.8</v>
          </cell>
          <cell r="S40">
            <v>0.95</v>
          </cell>
          <cell r="AI40">
            <v>0.85</v>
          </cell>
        </row>
        <row r="44">
          <cell r="AU44">
            <v>2</v>
          </cell>
        </row>
        <row r="56">
          <cell r="AU56">
            <v>1800</v>
          </cell>
        </row>
        <row r="58">
          <cell r="AU58">
            <v>1750</v>
          </cell>
        </row>
        <row r="60">
          <cell r="AU60">
            <v>1700</v>
          </cell>
        </row>
        <row r="64">
          <cell r="BG64">
            <v>3</v>
          </cell>
        </row>
        <row r="74">
          <cell r="S74">
            <v>0</v>
          </cell>
          <cell r="AA74">
            <v>306</v>
          </cell>
          <cell r="AI74">
            <v>1020</v>
          </cell>
          <cell r="AQ74">
            <v>204</v>
          </cell>
        </row>
        <row r="76">
          <cell r="S76">
            <v>0</v>
          </cell>
          <cell r="AA76">
            <v>340</v>
          </cell>
          <cell r="AI76">
            <v>1133</v>
          </cell>
          <cell r="AQ76">
            <v>226</v>
          </cell>
        </row>
        <row r="78">
          <cell r="S78">
            <v>0</v>
          </cell>
          <cell r="AA78">
            <v>31</v>
          </cell>
          <cell r="AI78">
            <v>216</v>
          </cell>
          <cell r="AQ78">
            <v>51</v>
          </cell>
        </row>
        <row r="80">
          <cell r="S80">
            <v>0</v>
          </cell>
          <cell r="AA80">
            <v>102</v>
          </cell>
          <cell r="AI80">
            <v>306</v>
          </cell>
          <cell r="AQ80">
            <v>179</v>
          </cell>
        </row>
      </sheetData>
      <sheetData sheetId="5">
        <row r="47">
          <cell r="C47" t="b">
            <v>1</v>
          </cell>
        </row>
        <row r="48">
          <cell r="C48" t="b">
            <v>1</v>
          </cell>
        </row>
        <row r="49">
          <cell r="C49" t="b">
            <v>1</v>
          </cell>
        </row>
        <row r="50">
          <cell r="C50" t="b">
            <v>1</v>
          </cell>
        </row>
        <row r="51">
          <cell r="C51" t="b">
            <v>0</v>
          </cell>
        </row>
        <row r="52">
          <cell r="C52" t="b">
            <v>1</v>
          </cell>
        </row>
        <row r="53">
          <cell r="C53" t="b">
            <v>1</v>
          </cell>
        </row>
        <row r="54">
          <cell r="C54" t="b">
            <v>1</v>
          </cell>
        </row>
        <row r="55">
          <cell r="C55" t="b">
            <v>1</v>
          </cell>
        </row>
        <row r="56">
          <cell r="C56" t="b">
            <v>1</v>
          </cell>
        </row>
        <row r="57">
          <cell r="C57" t="b">
            <v>1</v>
          </cell>
        </row>
        <row r="58">
          <cell r="C58" t="b">
            <v>1</v>
          </cell>
        </row>
        <row r="59">
          <cell r="C59" t="b">
            <v>1</v>
          </cell>
        </row>
        <row r="60">
          <cell r="C60" t="b">
            <v>1</v>
          </cell>
        </row>
        <row r="61">
          <cell r="C61" t="b">
            <v>1</v>
          </cell>
        </row>
        <row r="62">
          <cell r="C62" t="b">
            <v>1</v>
          </cell>
        </row>
        <row r="63">
          <cell r="C63" t="b">
            <v>1</v>
          </cell>
        </row>
        <row r="64">
          <cell r="C64" t="b">
            <v>1</v>
          </cell>
        </row>
        <row r="65">
          <cell r="C65" t="b">
            <v>1</v>
          </cell>
        </row>
        <row r="66">
          <cell r="C66" t="b">
            <v>1</v>
          </cell>
        </row>
        <row r="67">
          <cell r="C67" t="b">
            <v>1</v>
          </cell>
        </row>
        <row r="68">
          <cell r="C68" t="b">
            <v>1</v>
          </cell>
        </row>
        <row r="69">
          <cell r="C69" t="b">
            <v>1</v>
          </cell>
        </row>
        <row r="70">
          <cell r="C70" t="b">
            <v>1</v>
          </cell>
        </row>
        <row r="71">
          <cell r="C71" t="b">
            <v>1</v>
          </cell>
        </row>
        <row r="72">
          <cell r="C72" t="b">
            <v>1</v>
          </cell>
        </row>
        <row r="73">
          <cell r="C73" t="b">
            <v>1</v>
          </cell>
        </row>
        <row r="75">
          <cell r="C75" t="b">
            <v>1</v>
          </cell>
        </row>
        <row r="76">
          <cell r="C76" t="b">
            <v>1</v>
          </cell>
        </row>
        <row r="77">
          <cell r="C77" t="b">
            <v>1</v>
          </cell>
        </row>
        <row r="78">
          <cell r="C78" t="b">
            <v>1</v>
          </cell>
        </row>
        <row r="79">
          <cell r="C79" t="b">
            <v>1</v>
          </cell>
        </row>
        <row r="80">
          <cell r="C80" t="b">
            <v>1</v>
          </cell>
        </row>
        <row r="81">
          <cell r="C81" t="b">
            <v>1</v>
          </cell>
        </row>
        <row r="82">
          <cell r="C82" t="b">
            <v>1</v>
          </cell>
        </row>
        <row r="83">
          <cell r="C83" t="b">
            <v>1</v>
          </cell>
        </row>
      </sheetData>
      <sheetData sheetId="6" refreshError="1"/>
      <sheetData sheetId="7">
        <row r="16">
          <cell r="M16" t="str">
            <v>Intersections and Interchanges</v>
          </cell>
        </row>
      </sheetData>
      <sheetData sheetId="8">
        <row r="5">
          <cell r="L5" t="str">
            <v>Stop/Signal Controlled</v>
          </cell>
          <cell r="M5" t="str">
            <v>Marked</v>
          </cell>
        </row>
        <row r="6">
          <cell r="L6" t="str">
            <v>Free Flowing</v>
          </cell>
          <cell r="M6" t="str">
            <v>Unmarked</v>
          </cell>
        </row>
        <row r="7">
          <cell r="L7" t="str">
            <v xml:space="preserve">Yield Controlled </v>
          </cell>
        </row>
        <row r="8">
          <cell r="L8" t="str">
            <v xml:space="preserve">Permissive Left </v>
          </cell>
        </row>
      </sheetData>
      <sheetData sheetId="9">
        <row r="21">
          <cell r="AO21">
            <v>20</v>
          </cell>
        </row>
        <row r="23">
          <cell r="AO23">
            <v>20</v>
          </cell>
        </row>
        <row r="25">
          <cell r="AO25">
            <v>20</v>
          </cell>
        </row>
        <row r="27">
          <cell r="P27">
            <v>25</v>
          </cell>
          <cell r="AO27">
            <v>30</v>
          </cell>
        </row>
        <row r="29">
          <cell r="P29">
            <v>30</v>
          </cell>
          <cell r="AO29">
            <v>30</v>
          </cell>
        </row>
        <row r="316">
          <cell r="W316" t="str">
            <v>No</v>
          </cell>
        </row>
        <row r="317">
          <cell r="W317" t="str">
            <v>Yes Crossing(s) with 2 stages</v>
          </cell>
        </row>
        <row r="318">
          <cell r="W318" t="str">
            <v>Yes Crossing(s) with 3+ stages</v>
          </cell>
        </row>
      </sheetData>
      <sheetData sheetId="10">
        <row r="21">
          <cell r="Z21">
            <v>45</v>
          </cell>
        </row>
        <row r="23">
          <cell r="Z23">
            <v>35</v>
          </cell>
        </row>
      </sheetData>
      <sheetData sheetId="11" refreshError="1"/>
      <sheetData sheetId="12">
        <row r="251">
          <cell r="AH251">
            <v>9.0705999999999995E-2</v>
          </cell>
        </row>
      </sheetData>
      <sheetData sheetId="13" refreshError="1"/>
      <sheetData sheetId="14" refreshError="1"/>
      <sheetData sheetId="15" refreshError="1"/>
      <sheetData sheetId="16" refreshError="1"/>
      <sheetData sheetId="17" refreshError="1"/>
      <sheetData sheetId="18">
        <row r="28">
          <cell r="H28">
            <v>1364</v>
          </cell>
        </row>
        <row r="31">
          <cell r="H31">
            <v>0.8</v>
          </cell>
        </row>
      </sheetData>
      <sheetData sheetId="19">
        <row r="28">
          <cell r="H28">
            <v>973.69252077562328</v>
          </cell>
        </row>
        <row r="31">
          <cell r="H31">
            <v>0.72</v>
          </cell>
        </row>
      </sheetData>
      <sheetData sheetId="20">
        <row r="28">
          <cell r="H28">
            <v>921.23684210526324</v>
          </cell>
        </row>
        <row r="31">
          <cell r="H31">
            <v>0.53</v>
          </cell>
        </row>
      </sheetData>
      <sheetData sheetId="21">
        <row r="28">
          <cell r="H28">
            <v>537.47368421052636</v>
          </cell>
        </row>
        <row r="31">
          <cell r="H31">
            <v>0.31</v>
          </cell>
        </row>
      </sheetData>
      <sheetData sheetId="22">
        <row r="28">
          <cell r="H28">
            <v>543.52631578947376</v>
          </cell>
        </row>
        <row r="31">
          <cell r="H31">
            <v>0.31</v>
          </cell>
        </row>
      </sheetData>
      <sheetData sheetId="23">
        <row r="28">
          <cell r="H28">
            <v>975.26315789473688</v>
          </cell>
        </row>
        <row r="31">
          <cell r="H31">
            <v>0.56000000000000005</v>
          </cell>
        </row>
      </sheetData>
      <sheetData sheetId="24">
        <row r="21">
          <cell r="AM21" t="str">
            <v>&gt;10</v>
          </cell>
        </row>
      </sheetData>
      <sheetData sheetId="25">
        <row r="22">
          <cell r="AM22" t="str">
            <v>&gt;10</v>
          </cell>
        </row>
      </sheetData>
      <sheetData sheetId="26">
        <row r="28">
          <cell r="J28">
            <v>4037</v>
          </cell>
        </row>
        <row r="31">
          <cell r="J31">
            <v>2.2400000000000002</v>
          </cell>
        </row>
      </sheetData>
      <sheetData sheetId="27">
        <row r="18">
          <cell r="E18">
            <v>975.26315789473676</v>
          </cell>
          <cell r="AM18">
            <v>947.08823529411768</v>
          </cell>
        </row>
        <row r="21">
          <cell r="E21">
            <v>0.56000000000000005</v>
          </cell>
          <cell r="AM21">
            <v>0.53</v>
          </cell>
        </row>
        <row r="63">
          <cell r="AY63">
            <v>775.5</v>
          </cell>
        </row>
        <row r="66">
          <cell r="AY66">
            <v>0.44</v>
          </cell>
        </row>
      </sheetData>
      <sheetData sheetId="28">
        <row r="28">
          <cell r="C28">
            <v>778.63157894736844</v>
          </cell>
        </row>
        <row r="31">
          <cell r="C31">
            <v>0.44</v>
          </cell>
        </row>
        <row r="50">
          <cell r="C50">
            <v>873.58823529411768</v>
          </cell>
        </row>
        <row r="53">
          <cell r="C53">
            <v>0.49</v>
          </cell>
        </row>
        <row r="67">
          <cell r="AV67">
            <v>987.73684210526324</v>
          </cell>
        </row>
        <row r="70">
          <cell r="AV70">
            <v>0.56000000000000005</v>
          </cell>
        </row>
      </sheetData>
      <sheetData sheetId="29">
        <row r="17">
          <cell r="AS17">
            <v>975.26315789473676</v>
          </cell>
        </row>
        <row r="20">
          <cell r="AS20">
            <v>0.56000000000000005</v>
          </cell>
        </row>
        <row r="24">
          <cell r="C24">
            <v>816</v>
          </cell>
        </row>
        <row r="27">
          <cell r="C27">
            <v>0.45</v>
          </cell>
        </row>
        <row r="62">
          <cell r="C62">
            <v>567.8947368421052</v>
          </cell>
        </row>
        <row r="65">
          <cell r="C65">
            <v>0.32</v>
          </cell>
        </row>
      </sheetData>
      <sheetData sheetId="30">
        <row r="24">
          <cell r="AW24">
            <v>588.1052631578948</v>
          </cell>
        </row>
        <row r="27">
          <cell r="AW27">
            <v>0.34</v>
          </cell>
        </row>
        <row r="54">
          <cell r="AW54">
            <v>1014.5</v>
          </cell>
        </row>
        <row r="57">
          <cell r="AW57">
            <v>0.56000000000000005</v>
          </cell>
        </row>
        <row r="65">
          <cell r="I65">
            <v>921.23684210526324</v>
          </cell>
        </row>
        <row r="68">
          <cell r="I68">
            <v>0.53</v>
          </cell>
        </row>
      </sheetData>
      <sheetData sheetId="31">
        <row r="19">
          <cell r="I19">
            <v>338.63157894736844</v>
          </cell>
        </row>
        <row r="22">
          <cell r="I22">
            <v>0.19</v>
          </cell>
        </row>
        <row r="25">
          <cell r="AS25">
            <v>1041.6052631578948</v>
          </cell>
        </row>
        <row r="28">
          <cell r="AS28">
            <v>0.6</v>
          </cell>
        </row>
        <row r="57">
          <cell r="AS57">
            <v>385.36842105263156</v>
          </cell>
        </row>
        <row r="60">
          <cell r="AS60">
            <v>0.21</v>
          </cell>
        </row>
      </sheetData>
      <sheetData sheetId="32">
        <row r="27">
          <cell r="AQ27">
            <v>781.86842105263156</v>
          </cell>
        </row>
        <row r="28">
          <cell r="G28">
            <v>939.6052631578948</v>
          </cell>
        </row>
        <row r="30">
          <cell r="AQ30">
            <v>0.45</v>
          </cell>
        </row>
        <row r="31">
          <cell r="G31">
            <v>0.52</v>
          </cell>
        </row>
        <row r="58">
          <cell r="AU58">
            <v>883.3947368421052</v>
          </cell>
        </row>
        <row r="61">
          <cell r="AU61">
            <v>0.49</v>
          </cell>
        </row>
      </sheetData>
      <sheetData sheetId="33">
        <row r="17">
          <cell r="E17">
            <v>338.63157894736844</v>
          </cell>
          <cell r="AW17">
            <v>883.3947368421052</v>
          </cell>
        </row>
        <row r="20">
          <cell r="E20">
            <v>0.19</v>
          </cell>
          <cell r="AW20">
            <v>0.49</v>
          </cell>
        </row>
        <row r="27">
          <cell r="E27">
            <v>719.5</v>
          </cell>
        </row>
        <row r="30">
          <cell r="E30">
            <v>0.4</v>
          </cell>
        </row>
        <row r="66">
          <cell r="E66">
            <v>939.6052631578948</v>
          </cell>
          <cell r="AW66">
            <v>385.36842105263156</v>
          </cell>
        </row>
        <row r="69">
          <cell r="E69">
            <v>0.52</v>
          </cell>
          <cell r="AW69">
            <v>0.21</v>
          </cell>
        </row>
      </sheetData>
      <sheetData sheetId="34">
        <row r="20">
          <cell r="F20">
            <v>1990.25</v>
          </cell>
        </row>
        <row r="23">
          <cell r="F23">
            <v>1.1100000000000001</v>
          </cell>
        </row>
        <row r="28">
          <cell r="AV28">
            <v>3409.4117647058829</v>
          </cell>
        </row>
        <row r="31">
          <cell r="AV31">
            <v>1.89</v>
          </cell>
        </row>
        <row r="57">
          <cell r="F57">
            <v>3192.9411764705883</v>
          </cell>
        </row>
        <row r="60">
          <cell r="F60">
            <v>1.77</v>
          </cell>
        </row>
        <row r="65">
          <cell r="AV65">
            <v>1951</v>
          </cell>
        </row>
        <row r="68">
          <cell r="AV68">
            <v>1.08</v>
          </cell>
        </row>
      </sheetData>
      <sheetData sheetId="35">
        <row r="17">
          <cell r="P17">
            <v>968.08823529411768</v>
          </cell>
          <cell r="BG17">
            <v>1359.5</v>
          </cell>
        </row>
        <row r="20">
          <cell r="P20">
            <v>0.54</v>
          </cell>
          <cell r="BG20">
            <v>0.76</v>
          </cell>
        </row>
        <row r="49">
          <cell r="N49">
            <v>1073.75</v>
          </cell>
          <cell r="BG49">
            <v>1216.0882352941176</v>
          </cell>
        </row>
        <row r="52">
          <cell r="N52">
            <v>0.6</v>
          </cell>
          <cell r="BG52">
            <v>0.68</v>
          </cell>
        </row>
      </sheetData>
      <sheetData sheetId="36">
        <row r="20">
          <cell r="F20">
            <v>298</v>
          </cell>
        </row>
        <row r="23">
          <cell r="F23">
            <v>1.3917961660080125</v>
          </cell>
        </row>
        <row r="28">
          <cell r="AV28">
            <v>612</v>
          </cell>
        </row>
        <row r="31">
          <cell r="AV31">
            <v>3.895836934997003</v>
          </cell>
        </row>
        <row r="57">
          <cell r="F57">
            <v>556</v>
          </cell>
        </row>
        <row r="60">
          <cell r="F60">
            <v>3.2242371015887099</v>
          </cell>
        </row>
        <row r="65">
          <cell r="AV65">
            <v>587</v>
          </cell>
        </row>
        <row r="68">
          <cell r="AV68">
            <v>1.6198994491308947</v>
          </cell>
        </row>
      </sheetData>
      <sheetData sheetId="37">
        <row r="17">
          <cell r="P17">
            <v>1235</v>
          </cell>
          <cell r="BG17">
            <v>1699</v>
          </cell>
        </row>
        <row r="20">
          <cell r="P20">
            <v>1.7738985884601257</v>
          </cell>
          <cell r="BG20">
            <v>1.3852088231333026</v>
          </cell>
        </row>
        <row r="49">
          <cell r="N49">
            <v>1530</v>
          </cell>
          <cell r="BG49">
            <v>1051</v>
          </cell>
        </row>
        <row r="52">
          <cell r="N52">
            <v>0.71552536484859508</v>
          </cell>
          <cell r="BG52">
            <v>2.6290148620343943</v>
          </cell>
        </row>
      </sheetData>
      <sheetData sheetId="38">
        <row r="24">
          <cell r="AM24">
            <v>701.5</v>
          </cell>
        </row>
        <row r="27">
          <cell r="AM27">
            <v>0.39</v>
          </cell>
        </row>
        <row r="41">
          <cell r="AT41">
            <v>912.94117647058829</v>
          </cell>
        </row>
        <row r="44">
          <cell r="AT44">
            <v>0.51</v>
          </cell>
        </row>
        <row r="59">
          <cell r="AM59">
            <v>714.75</v>
          </cell>
        </row>
        <row r="62">
          <cell r="AM62">
            <v>0.4</v>
          </cell>
        </row>
      </sheetData>
      <sheetData sheetId="39">
        <row r="22">
          <cell r="F22">
            <v>1228.75</v>
          </cell>
          <cell r="AK22">
            <v>1067.0882352941176</v>
          </cell>
          <cell r="BP22">
            <v>1359.5</v>
          </cell>
        </row>
        <row r="25">
          <cell r="F25">
            <v>0.68</v>
          </cell>
          <cell r="AK25">
            <v>0.59</v>
          </cell>
          <cell r="BP25">
            <v>0.76</v>
          </cell>
        </row>
      </sheetData>
      <sheetData sheetId="40">
        <row r="24">
          <cell r="AM24">
            <v>276.5</v>
          </cell>
        </row>
        <row r="27">
          <cell r="AM27">
            <v>0.15</v>
          </cell>
        </row>
        <row r="41">
          <cell r="AT41">
            <v>1092.6052631578948</v>
          </cell>
        </row>
        <row r="44">
          <cell r="AT44">
            <v>0.62</v>
          </cell>
        </row>
        <row r="59">
          <cell r="AM59">
            <v>332.25</v>
          </cell>
        </row>
        <row r="62">
          <cell r="AM62">
            <v>0.18</v>
          </cell>
        </row>
      </sheetData>
      <sheetData sheetId="41">
        <row r="21">
          <cell r="AK21">
            <v>979.71981424148612</v>
          </cell>
        </row>
        <row r="22">
          <cell r="F22">
            <v>1190</v>
          </cell>
          <cell r="BP22">
            <v>1232</v>
          </cell>
        </row>
        <row r="24">
          <cell r="AK24">
            <v>0.56000000000000005</v>
          </cell>
        </row>
        <row r="25">
          <cell r="F25">
            <v>0.66</v>
          </cell>
          <cell r="BP25">
            <v>0.68</v>
          </cell>
        </row>
      </sheetData>
      <sheetData sheetId="42">
        <row r="24">
          <cell r="V24">
            <v>988.5</v>
          </cell>
        </row>
        <row r="27">
          <cell r="V27">
            <v>0.73222222222222222</v>
          </cell>
          <cell r="AQ27">
            <v>1906</v>
          </cell>
        </row>
        <row r="28">
          <cell r="G28">
            <v>1530</v>
          </cell>
        </row>
        <row r="30">
          <cell r="AQ30">
            <v>1.0900000000000001</v>
          </cell>
        </row>
        <row r="31">
          <cell r="G31">
            <v>1.6186690479636423</v>
          </cell>
        </row>
        <row r="58">
          <cell r="AU58">
            <v>792.5</v>
          </cell>
        </row>
        <row r="59">
          <cell r="AI59">
            <v>933.5</v>
          </cell>
        </row>
        <row r="61">
          <cell r="AU61">
            <v>0.80901352423058015</v>
          </cell>
        </row>
        <row r="62">
          <cell r="AN62">
            <v>0.69148148148148147</v>
          </cell>
        </row>
      </sheetData>
      <sheetData sheetId="43">
        <row r="19">
          <cell r="I19">
            <v>159</v>
          </cell>
        </row>
        <row r="22">
          <cell r="I22">
            <v>0.16741358883666524</v>
          </cell>
        </row>
        <row r="25">
          <cell r="AS25">
            <v>1847</v>
          </cell>
        </row>
        <row r="28">
          <cell r="AS28">
            <v>1.06</v>
          </cell>
        </row>
        <row r="32">
          <cell r="E32">
            <v>1280</v>
          </cell>
        </row>
        <row r="35">
          <cell r="E35">
            <v>0.90140845070422537</v>
          </cell>
        </row>
        <row r="54">
          <cell r="E54">
            <v>584</v>
          </cell>
        </row>
        <row r="57">
          <cell r="E57">
            <v>0.41126760563380282</v>
          </cell>
          <cell r="AS57">
            <v>255</v>
          </cell>
        </row>
        <row r="60">
          <cell r="AS60">
            <v>0.23914179811329123</v>
          </cell>
        </row>
      </sheetData>
      <sheetData sheetId="44">
        <row r="28">
          <cell r="H28">
            <v>1745</v>
          </cell>
          <cell r="AP28">
            <v>1576</v>
          </cell>
        </row>
        <row r="31">
          <cell r="H31">
            <v>1</v>
          </cell>
          <cell r="AP31">
            <v>0.9</v>
          </cell>
        </row>
      </sheetData>
      <sheetData sheetId="45">
        <row r="28">
          <cell r="H28">
            <v>1900</v>
          </cell>
          <cell r="AP28">
            <v>2101</v>
          </cell>
        </row>
        <row r="31">
          <cell r="H31">
            <v>1.0900000000000001</v>
          </cell>
          <cell r="AP31">
            <v>1.2</v>
          </cell>
        </row>
      </sheetData>
      <sheetData sheetId="46">
        <row r="28">
          <cell r="AR28">
            <v>778</v>
          </cell>
        </row>
        <row r="31">
          <cell r="AR31">
            <v>0.43</v>
          </cell>
        </row>
        <row r="54">
          <cell r="I54">
            <v>618</v>
          </cell>
        </row>
        <row r="57">
          <cell r="I57">
            <v>0.34</v>
          </cell>
        </row>
      </sheetData>
      <sheetData sheetId="47">
        <row r="28">
          <cell r="H28">
            <v>675</v>
          </cell>
        </row>
        <row r="31">
          <cell r="H31">
            <v>0.38</v>
          </cell>
        </row>
        <row r="55">
          <cell r="AS55">
            <v>721</v>
          </cell>
        </row>
        <row r="58">
          <cell r="AS58">
            <v>0.4</v>
          </cell>
        </row>
      </sheetData>
      <sheetData sheetId="48">
        <row r="28">
          <cell r="H28">
            <v>778</v>
          </cell>
        </row>
        <row r="31">
          <cell r="H31">
            <v>0.43</v>
          </cell>
        </row>
        <row r="56">
          <cell r="AQ56">
            <v>465.26315789473688</v>
          </cell>
        </row>
        <row r="59">
          <cell r="AQ59">
            <v>0.26</v>
          </cell>
        </row>
      </sheetData>
      <sheetData sheetId="49" refreshError="1"/>
      <sheetData sheetId="50">
        <row r="23">
          <cell r="J23">
            <v>297.9591836734694</v>
          </cell>
        </row>
        <row r="25">
          <cell r="AU25">
            <v>6.0821265976762691</v>
          </cell>
        </row>
        <row r="65">
          <cell r="J65">
            <v>3.6325061619432129</v>
          </cell>
          <cell r="AT65">
            <v>586.73469387755108</v>
          </cell>
        </row>
      </sheetData>
      <sheetData sheetId="51">
        <row r="23">
          <cell r="J23">
            <v>297.9591836734694</v>
          </cell>
        </row>
        <row r="25">
          <cell r="AU25">
            <v>4.8447845039852622</v>
          </cell>
        </row>
        <row r="65">
          <cell r="J65">
            <v>3.3239678055596298</v>
          </cell>
          <cell r="AT65">
            <v>586.73469387755108</v>
          </cell>
        </row>
      </sheetData>
      <sheetData sheetId="52">
        <row r="23">
          <cell r="J23">
            <v>1.0985129654843313</v>
          </cell>
        </row>
        <row r="25">
          <cell r="AU25">
            <v>2.6024128940422404</v>
          </cell>
        </row>
        <row r="65">
          <cell r="J65">
            <v>2.0588075244259958</v>
          </cell>
          <cell r="AT65">
            <v>1.7324364130677354</v>
          </cell>
        </row>
      </sheetData>
      <sheetData sheetId="53">
        <row r="23">
          <cell r="J23">
            <v>0.8796264197834186</v>
          </cell>
          <cell r="AX23">
            <v>1.2537052232921932</v>
          </cell>
        </row>
        <row r="25">
          <cell r="AX25">
            <v>1.2785356225270927</v>
          </cell>
        </row>
        <row r="62">
          <cell r="J62">
            <v>1.0045013388731892</v>
          </cell>
          <cell r="AX62">
            <v>1.4396115909591312</v>
          </cell>
        </row>
        <row r="64">
          <cell r="J64">
            <v>1.033543584323751</v>
          </cell>
        </row>
      </sheetData>
      <sheetData sheetId="54">
        <row r="23">
          <cell r="J23">
            <v>0.48554743640371928</v>
          </cell>
          <cell r="AX23">
            <v>2.4123313632586654</v>
          </cell>
        </row>
        <row r="25">
          <cell r="J25">
            <v>0.46620200248521187</v>
          </cell>
        </row>
        <row r="62">
          <cell r="J62">
            <v>1.950082234573115</v>
          </cell>
          <cell r="AX62">
            <v>0.78262082745023387</v>
          </cell>
        </row>
        <row r="64">
          <cell r="AX64">
            <v>0.76299414320833958</v>
          </cell>
        </row>
      </sheetData>
      <sheetData sheetId="55">
        <row r="23">
          <cell r="J23">
            <v>0.48554743640371928</v>
          </cell>
          <cell r="AX23">
            <v>1.2537052232921932</v>
          </cell>
        </row>
        <row r="25">
          <cell r="J25">
            <v>0.46620200248521187</v>
          </cell>
          <cell r="AX25">
            <v>1.2785356225270927</v>
          </cell>
        </row>
        <row r="63">
          <cell r="J63">
            <v>1.0045013388731892</v>
          </cell>
          <cell r="AX63">
            <v>0.78262082745023387</v>
          </cell>
        </row>
        <row r="65">
          <cell r="J65">
            <v>1.033543584323751</v>
          </cell>
          <cell r="AX65">
            <v>0.76299414320833958</v>
          </cell>
        </row>
      </sheetData>
      <sheetData sheetId="56">
        <row r="21">
          <cell r="I21">
            <v>0.33058548861529824</v>
          </cell>
          <cell r="AY21">
            <v>0.85358653500745074</v>
          </cell>
        </row>
        <row r="23">
          <cell r="I23">
            <v>0.33058548861529818</v>
          </cell>
          <cell r="AY23">
            <v>0.85358653500745074</v>
          </cell>
        </row>
        <row r="25">
          <cell r="I25">
            <v>0.31666551112203073</v>
          </cell>
          <cell r="AY25">
            <v>0.86843929077311954</v>
          </cell>
        </row>
        <row r="63">
          <cell r="I63">
            <v>0.68391580519025663</v>
          </cell>
          <cell r="AY63">
            <v>0.53284822294484013</v>
          </cell>
        </row>
        <row r="65">
          <cell r="I65">
            <v>0.68391580519025674</v>
          </cell>
          <cell r="AY65">
            <v>0.53284822294484013</v>
          </cell>
        </row>
        <row r="67">
          <cell r="I67">
            <v>0.70202960444632145</v>
          </cell>
          <cell r="AY67">
            <v>0.51826017274528713</v>
          </cell>
        </row>
      </sheetData>
      <sheetData sheetId="57">
        <row r="17">
          <cell r="U17">
            <v>847.47368421052636</v>
          </cell>
          <cell r="AY17">
            <v>1260.2105263157896</v>
          </cell>
        </row>
        <row r="20">
          <cell r="U20">
            <v>0.48</v>
          </cell>
          <cell r="AY20">
            <v>0.72</v>
          </cell>
        </row>
      </sheetData>
      <sheetData sheetId="58">
        <row r="33">
          <cell r="AS33">
            <v>1032.2894736842104</v>
          </cell>
        </row>
        <row r="36">
          <cell r="AS36">
            <v>0.59</v>
          </cell>
        </row>
        <row r="46">
          <cell r="AS46">
            <v>1134.578947368421</v>
          </cell>
        </row>
        <row r="49">
          <cell r="AS49">
            <v>0.65</v>
          </cell>
        </row>
      </sheetData>
      <sheetData sheetId="59">
        <row r="23">
          <cell r="E23">
            <v>481.39473684210526</v>
          </cell>
        </row>
        <row r="26">
          <cell r="E26">
            <v>0.27</v>
          </cell>
        </row>
        <row r="65">
          <cell r="AW65">
            <v>526.1052631578948</v>
          </cell>
        </row>
        <row r="68">
          <cell r="AW68">
            <v>0.28999999999999998</v>
          </cell>
        </row>
      </sheetData>
      <sheetData sheetId="60">
        <row r="19">
          <cell r="AW19">
            <v>843.86842105263156</v>
          </cell>
        </row>
        <row r="22">
          <cell r="AW22">
            <v>0.47</v>
          </cell>
        </row>
        <row r="64">
          <cell r="D64">
            <v>695.63157894736844</v>
          </cell>
        </row>
        <row r="67">
          <cell r="D67">
            <v>0.39</v>
          </cell>
        </row>
      </sheetData>
      <sheetData sheetId="61">
        <row r="23">
          <cell r="E23">
            <v>230.86842105263159</v>
          </cell>
        </row>
        <row r="26">
          <cell r="E26">
            <v>0.13</v>
          </cell>
        </row>
        <row r="65">
          <cell r="AW65">
            <v>236.63157894736844</v>
          </cell>
        </row>
        <row r="68">
          <cell r="AW68">
            <v>0.13</v>
          </cell>
        </row>
      </sheetData>
      <sheetData sheetId="62">
        <row r="19">
          <cell r="AW19">
            <v>1058.6052631578948</v>
          </cell>
        </row>
        <row r="22">
          <cell r="AW22">
            <v>0.59</v>
          </cell>
        </row>
        <row r="64">
          <cell r="D64">
            <v>1173.8947368421052</v>
          </cell>
        </row>
        <row r="67">
          <cell r="D67">
            <v>0.65</v>
          </cell>
        </row>
      </sheetData>
      <sheetData sheetId="63">
        <row r="18">
          <cell r="AP18">
            <v>543.8947368421052</v>
          </cell>
        </row>
        <row r="21">
          <cell r="AP21">
            <v>0.3</v>
          </cell>
        </row>
        <row r="33">
          <cell r="AP33">
            <v>1838.6315789473686</v>
          </cell>
        </row>
        <row r="36">
          <cell r="AP36">
            <v>1.02</v>
          </cell>
        </row>
        <row r="50">
          <cell r="AP50">
            <v>1657.6842105263158</v>
          </cell>
        </row>
        <row r="53">
          <cell r="AP53">
            <v>0.92</v>
          </cell>
        </row>
        <row r="64">
          <cell r="AP64">
            <v>492.73684210526318</v>
          </cell>
        </row>
        <row r="67">
          <cell r="AP67">
            <v>0.27</v>
          </cell>
        </row>
      </sheetData>
      <sheetData sheetId="64">
        <row r="17">
          <cell r="F17">
            <v>939.6052631578948</v>
          </cell>
          <cell r="T17">
            <v>650.13157894736844</v>
          </cell>
          <cell r="BA17">
            <v>979.86842105263156</v>
          </cell>
          <cell r="BO17">
            <v>883.3947368421052</v>
          </cell>
        </row>
        <row r="20">
          <cell r="F20">
            <v>0.52</v>
          </cell>
          <cell r="T20">
            <v>0.36</v>
          </cell>
          <cell r="BA20">
            <v>0.54</v>
          </cell>
          <cell r="BO20">
            <v>0.49</v>
          </cell>
        </row>
      </sheetData>
      <sheetData sheetId="65">
        <row r="24">
          <cell r="AW24">
            <v>543.8947368421052</v>
          </cell>
        </row>
        <row r="27">
          <cell r="AW27">
            <v>0.3</v>
          </cell>
        </row>
        <row r="31">
          <cell r="E31">
            <v>429.5</v>
          </cell>
        </row>
        <row r="34">
          <cell r="E34">
            <v>0.24</v>
          </cell>
        </row>
        <row r="36">
          <cell r="AW36">
            <v>481.39473684210526</v>
          </cell>
        </row>
        <row r="39">
          <cell r="AW39">
            <v>0.27</v>
          </cell>
        </row>
        <row r="47">
          <cell r="E47">
            <v>526.1052631578948</v>
          </cell>
        </row>
        <row r="50">
          <cell r="E50">
            <v>0.28999999999999998</v>
          </cell>
        </row>
        <row r="53">
          <cell r="AW53">
            <v>482</v>
          </cell>
        </row>
        <row r="56">
          <cell r="AW56">
            <v>0.27</v>
          </cell>
        </row>
        <row r="60">
          <cell r="E60">
            <v>492.73684210526318</v>
          </cell>
        </row>
        <row r="63">
          <cell r="E63">
            <v>0.27</v>
          </cell>
        </row>
      </sheetData>
      <sheetData sheetId="66">
        <row r="17">
          <cell r="D17">
            <v>677.5</v>
          </cell>
          <cell r="Q17">
            <v>1280.5</v>
          </cell>
          <cell r="AD17">
            <v>695.63157894736844</v>
          </cell>
          <cell r="AQ17">
            <v>843.86842105263156</v>
          </cell>
          <cell r="BD17">
            <v>1262</v>
          </cell>
          <cell r="BQ17">
            <v>736.08823529411768</v>
          </cell>
        </row>
        <row r="20">
          <cell r="D20">
            <v>0.38</v>
          </cell>
          <cell r="Q20">
            <v>0.71</v>
          </cell>
          <cell r="AD20">
            <v>0.39</v>
          </cell>
          <cell r="AQ20">
            <v>0.47</v>
          </cell>
          <cell r="BD20">
            <v>0.7</v>
          </cell>
          <cell r="BQ20">
            <v>0.41</v>
          </cell>
        </row>
      </sheetData>
      <sheetData sheetId="67">
        <row r="21">
          <cell r="F21">
            <v>664</v>
          </cell>
        </row>
        <row r="24">
          <cell r="F24">
            <v>0.38</v>
          </cell>
        </row>
        <row r="59">
          <cell r="AU59">
            <v>600</v>
          </cell>
        </row>
        <row r="62">
          <cell r="AU62">
            <v>0.34</v>
          </cell>
        </row>
      </sheetData>
      <sheetData sheetId="68">
        <row r="18">
          <cell r="L18">
            <v>928</v>
          </cell>
          <cell r="BH18">
            <v>1100</v>
          </cell>
        </row>
        <row r="21">
          <cell r="L21">
            <v>0.53</v>
          </cell>
          <cell r="BH21">
            <v>0.63</v>
          </cell>
        </row>
      </sheetData>
      <sheetData sheetId="69">
        <row r="26">
          <cell r="AR26">
            <v>571.88235294117646</v>
          </cell>
        </row>
        <row r="29">
          <cell r="AR29">
            <v>0.32</v>
          </cell>
        </row>
        <row r="40">
          <cell r="AR40">
            <v>618.26315789473688</v>
          </cell>
        </row>
        <row r="43">
          <cell r="AR43">
            <v>0.36</v>
          </cell>
        </row>
        <row r="54">
          <cell r="AR54">
            <v>518</v>
          </cell>
        </row>
        <row r="57">
          <cell r="AR57">
            <v>0.28999999999999998</v>
          </cell>
        </row>
      </sheetData>
      <sheetData sheetId="70">
        <row r="17">
          <cell r="T17">
            <v>677.5</v>
          </cell>
          <cell r="AJ17">
            <v>1031.7631578947369</v>
          </cell>
          <cell r="AZ17">
            <v>736.08823529411768</v>
          </cell>
        </row>
        <row r="20">
          <cell r="T20">
            <v>0.38</v>
          </cell>
          <cell r="AJ20">
            <v>0.61</v>
          </cell>
          <cell r="AZ20">
            <v>0.41</v>
          </cell>
        </row>
      </sheetData>
      <sheetData sheetId="71" refreshError="1"/>
      <sheetData sheetId="72">
        <row r="29">
          <cell r="CN29">
            <v>0.26007016630601454</v>
          </cell>
        </row>
        <row r="32">
          <cell r="CX32">
            <v>0.45853138737107557</v>
          </cell>
        </row>
        <row r="42">
          <cell r="CL42">
            <v>0.36763780587562511</v>
          </cell>
        </row>
        <row r="45">
          <cell r="CY45">
            <v>0.39044234049343701</v>
          </cell>
        </row>
      </sheetData>
      <sheetData sheetId="73">
        <row r="29">
          <cell r="CN29">
            <v>0.29622987216886193</v>
          </cell>
        </row>
        <row r="32">
          <cell r="CX32">
            <v>1.8665957989809578</v>
          </cell>
        </row>
        <row r="42">
          <cell r="CL42">
            <v>1.6186690479636423</v>
          </cell>
        </row>
        <row r="45">
          <cell r="CY45">
            <v>0.81273993088687047</v>
          </cell>
        </row>
      </sheetData>
      <sheetData sheetId="7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verview"/>
      <sheetName val="Introduction"/>
      <sheetName val="Disclaimer"/>
      <sheetName val="Project Information"/>
      <sheetName val="Definitions"/>
      <sheetName val="Control Strategy Selection"/>
      <sheetName val="At-Grade Inputs"/>
      <sheetName val="Ramp-Terminal Inputs"/>
      <sheetName val="RTI_Ranges"/>
      <sheetName val="ExistingData"/>
      <sheetName val="Calibration"/>
      <sheetName val="Results"/>
      <sheetName val="ResultsRTI"/>
      <sheetName val="Notes"/>
      <sheetName val="User Selections"/>
      <sheetName val="Labels"/>
      <sheetName val="CalibrationDefaults"/>
      <sheetName val="Instructions"/>
    </sheetNames>
    <sheetDataSet>
      <sheetData sheetId="0" refreshError="1"/>
      <sheetData sheetId="1" refreshError="1"/>
      <sheetData sheetId="2" refreshError="1"/>
      <sheetData sheetId="3" refreshError="1"/>
      <sheetData sheetId="4">
        <row r="4">
          <cell r="O4" t="str">
            <v>3Leg</v>
          </cell>
          <cell r="P4">
            <v>675</v>
          </cell>
          <cell r="Q4">
            <v>17369</v>
          </cell>
          <cell r="R4">
            <v>409</v>
          </cell>
          <cell r="S4">
            <v>14000</v>
          </cell>
        </row>
        <row r="5">
          <cell r="I5" t="str">
            <v>3ST</v>
          </cell>
          <cell r="J5">
            <v>0</v>
          </cell>
          <cell r="K5">
            <v>19500</v>
          </cell>
          <cell r="L5">
            <v>0</v>
          </cell>
          <cell r="M5">
            <v>4300</v>
          </cell>
          <cell r="O5" t="str">
            <v>4Leg</v>
          </cell>
          <cell r="P5">
            <v>1000</v>
          </cell>
          <cell r="Q5">
            <v>19733</v>
          </cell>
          <cell r="R5">
            <v>280</v>
          </cell>
          <cell r="S5">
            <v>11239</v>
          </cell>
        </row>
        <row r="6">
          <cell r="I6" t="str">
            <v>4ST</v>
          </cell>
          <cell r="J6">
            <v>0</v>
          </cell>
          <cell r="K6">
            <v>14700</v>
          </cell>
          <cell r="L6">
            <v>0</v>
          </cell>
          <cell r="M6">
            <v>3500</v>
          </cell>
        </row>
        <row r="7">
          <cell r="I7" t="str">
            <v>3SG</v>
          </cell>
          <cell r="J7">
            <v>0</v>
          </cell>
          <cell r="K7">
            <v>23591</v>
          </cell>
          <cell r="L7">
            <v>0</v>
          </cell>
          <cell r="M7">
            <v>23320</v>
          </cell>
          <cell r="O7" t="str">
            <v>3Leg</v>
          </cell>
          <cell r="P7">
            <v>1000</v>
          </cell>
          <cell r="Q7">
            <v>22050</v>
          </cell>
          <cell r="R7">
            <v>476</v>
          </cell>
          <cell r="S7">
            <v>15108</v>
          </cell>
        </row>
        <row r="8">
          <cell r="I8" t="str">
            <v>4SG</v>
          </cell>
          <cell r="J8">
            <v>0</v>
          </cell>
          <cell r="K8">
            <v>25200</v>
          </cell>
          <cell r="L8">
            <v>0</v>
          </cell>
          <cell r="M8">
            <v>12500</v>
          </cell>
          <cell r="O8" t="str">
            <v>4Leg</v>
          </cell>
          <cell r="P8">
            <v>1000</v>
          </cell>
          <cell r="Q8">
            <v>28333</v>
          </cell>
          <cell r="R8">
            <v>390</v>
          </cell>
          <cell r="S8">
            <v>19371</v>
          </cell>
        </row>
        <row r="9">
          <cell r="I9" t="str">
            <v>3AWST</v>
          </cell>
          <cell r="J9" t="str">
            <v>-</v>
          </cell>
          <cell r="K9" t="str">
            <v>-</v>
          </cell>
          <cell r="L9" t="str">
            <v>-</v>
          </cell>
          <cell r="M9" t="str">
            <v>-</v>
          </cell>
        </row>
        <row r="10">
          <cell r="I10" t="str">
            <v>4AWST</v>
          </cell>
          <cell r="J10">
            <v>0</v>
          </cell>
          <cell r="K10">
            <v>12983</v>
          </cell>
          <cell r="L10">
            <v>0</v>
          </cell>
          <cell r="M10">
            <v>9985</v>
          </cell>
        </row>
        <row r="14">
          <cell r="I14" t="str">
            <v>3ST</v>
          </cell>
          <cell r="J14">
            <v>0</v>
          </cell>
          <cell r="K14">
            <v>78300</v>
          </cell>
          <cell r="L14">
            <v>0</v>
          </cell>
          <cell r="M14">
            <v>23000</v>
          </cell>
        </row>
        <row r="15">
          <cell r="I15" t="str">
            <v>4ST</v>
          </cell>
          <cell r="J15">
            <v>0</v>
          </cell>
          <cell r="K15">
            <v>78300</v>
          </cell>
          <cell r="L15">
            <v>0</v>
          </cell>
          <cell r="M15">
            <v>7400</v>
          </cell>
        </row>
        <row r="16">
          <cell r="I16" t="str">
            <v>3SG</v>
          </cell>
          <cell r="J16">
            <v>0</v>
          </cell>
          <cell r="K16">
            <v>56000</v>
          </cell>
          <cell r="L16">
            <v>0</v>
          </cell>
          <cell r="M16">
            <v>27000</v>
          </cell>
        </row>
        <row r="17">
          <cell r="I17" t="str">
            <v>4SG</v>
          </cell>
          <cell r="J17">
            <v>0</v>
          </cell>
          <cell r="K17">
            <v>43500</v>
          </cell>
          <cell r="L17">
            <v>0</v>
          </cell>
          <cell r="M17">
            <v>18500</v>
          </cell>
        </row>
        <row r="18">
          <cell r="I18" t="str">
            <v>3AWST</v>
          </cell>
          <cell r="J18" t="str">
            <v>-</v>
          </cell>
          <cell r="K18" t="str">
            <v>-</v>
          </cell>
          <cell r="L18" t="str">
            <v>-</v>
          </cell>
          <cell r="M18" t="str">
            <v>-</v>
          </cell>
        </row>
        <row r="19">
          <cell r="I19" t="str">
            <v>4AWST</v>
          </cell>
          <cell r="J19" t="str">
            <v>-</v>
          </cell>
          <cell r="K19" t="str">
            <v>-</v>
          </cell>
          <cell r="L19" t="str">
            <v>-</v>
          </cell>
          <cell r="M19" t="str">
            <v>-</v>
          </cell>
        </row>
        <row r="23">
          <cell r="I23" t="str">
            <v>3ST</v>
          </cell>
          <cell r="J23">
            <v>0</v>
          </cell>
          <cell r="K23">
            <v>45700</v>
          </cell>
          <cell r="L23">
            <v>0</v>
          </cell>
          <cell r="M23">
            <v>9300</v>
          </cell>
        </row>
        <row r="24">
          <cell r="I24" t="str">
            <v>4ST</v>
          </cell>
          <cell r="J24">
            <v>0</v>
          </cell>
          <cell r="K24">
            <v>46800</v>
          </cell>
          <cell r="L24">
            <v>0</v>
          </cell>
          <cell r="M24">
            <v>5900</v>
          </cell>
        </row>
        <row r="25">
          <cell r="I25" t="str">
            <v>3SG</v>
          </cell>
          <cell r="J25">
            <v>0</v>
          </cell>
          <cell r="K25">
            <v>58100</v>
          </cell>
          <cell r="L25">
            <v>0</v>
          </cell>
          <cell r="M25">
            <v>16400</v>
          </cell>
        </row>
        <row r="26">
          <cell r="I26" t="str">
            <v>4SG</v>
          </cell>
          <cell r="J26">
            <v>0</v>
          </cell>
          <cell r="K26">
            <v>67700</v>
          </cell>
          <cell r="L26">
            <v>0</v>
          </cell>
          <cell r="M26">
            <v>33400</v>
          </cell>
        </row>
        <row r="27">
          <cell r="I27" t="str">
            <v>3AWST</v>
          </cell>
          <cell r="J27">
            <v>0</v>
          </cell>
          <cell r="K27">
            <v>20131</v>
          </cell>
          <cell r="L27">
            <v>0</v>
          </cell>
          <cell r="M27">
            <v>11000</v>
          </cell>
        </row>
        <row r="28">
          <cell r="I28" t="str">
            <v>4AWST</v>
          </cell>
          <cell r="J28">
            <v>0</v>
          </cell>
          <cell r="K28">
            <v>12955</v>
          </cell>
          <cell r="L28">
            <v>0</v>
          </cell>
          <cell r="M28">
            <v>11982</v>
          </cell>
        </row>
        <row r="30">
          <cell r="I30" t="str">
            <v>3ST</v>
          </cell>
          <cell r="J30">
            <v>0</v>
          </cell>
          <cell r="K30">
            <v>66800</v>
          </cell>
          <cell r="L30">
            <v>0</v>
          </cell>
          <cell r="M30">
            <v>8600</v>
          </cell>
        </row>
        <row r="31">
          <cell r="I31" t="str">
            <v>4ST</v>
          </cell>
          <cell r="J31">
            <v>0</v>
          </cell>
          <cell r="K31">
            <v>54600</v>
          </cell>
          <cell r="L31">
            <v>0</v>
          </cell>
          <cell r="M31">
            <v>4600</v>
          </cell>
        </row>
        <row r="32">
          <cell r="I32" t="str">
            <v>3SG</v>
          </cell>
          <cell r="J32">
            <v>0</v>
          </cell>
          <cell r="K32">
            <v>94000</v>
          </cell>
          <cell r="L32">
            <v>0</v>
          </cell>
          <cell r="M32">
            <v>31000</v>
          </cell>
        </row>
        <row r="33">
          <cell r="I33" t="str">
            <v>4SG</v>
          </cell>
          <cell r="J33">
            <v>0</v>
          </cell>
          <cell r="K33">
            <v>137600</v>
          </cell>
          <cell r="L33">
            <v>0</v>
          </cell>
          <cell r="M33">
            <v>68400</v>
          </cell>
        </row>
        <row r="34">
          <cell r="I34" t="str">
            <v>3AWST</v>
          </cell>
          <cell r="J34" t="str">
            <v>-</v>
          </cell>
          <cell r="K34" t="str">
            <v>-</v>
          </cell>
          <cell r="L34" t="str">
            <v>-</v>
          </cell>
          <cell r="M34" t="str">
            <v>-</v>
          </cell>
        </row>
        <row r="35">
          <cell r="I35" t="str">
            <v>4AWST</v>
          </cell>
          <cell r="J35" t="str">
            <v>-</v>
          </cell>
          <cell r="K35" t="str">
            <v>-</v>
          </cell>
          <cell r="L35" t="str">
            <v>-</v>
          </cell>
          <cell r="M35" t="str">
            <v>-</v>
          </cell>
        </row>
        <row r="38">
          <cell r="I38" t="str">
            <v>3ST</v>
          </cell>
          <cell r="J38">
            <v>0</v>
          </cell>
          <cell r="K38">
            <v>42700</v>
          </cell>
          <cell r="L38">
            <v>0</v>
          </cell>
          <cell r="M38">
            <v>13400</v>
          </cell>
        </row>
        <row r="39">
          <cell r="I39" t="str">
            <v>4ST</v>
          </cell>
          <cell r="J39">
            <v>0</v>
          </cell>
          <cell r="K39">
            <v>23400</v>
          </cell>
          <cell r="L39">
            <v>0</v>
          </cell>
          <cell r="M39">
            <v>19200</v>
          </cell>
        </row>
        <row r="40">
          <cell r="I40" t="str">
            <v>3SG</v>
          </cell>
          <cell r="J40">
            <v>0</v>
          </cell>
          <cell r="K40">
            <v>43800</v>
          </cell>
          <cell r="L40">
            <v>0</v>
          </cell>
          <cell r="M40">
            <v>58800</v>
          </cell>
        </row>
        <row r="41">
          <cell r="I41" t="str">
            <v>4SG</v>
          </cell>
          <cell r="J41">
            <v>0</v>
          </cell>
          <cell r="K41">
            <v>77000</v>
          </cell>
          <cell r="L41">
            <v>0</v>
          </cell>
          <cell r="M41">
            <v>98900</v>
          </cell>
        </row>
        <row r="42">
          <cell r="I42" t="str">
            <v>3AWST</v>
          </cell>
          <cell r="J42" t="str">
            <v>-</v>
          </cell>
          <cell r="K42" t="str">
            <v>-</v>
          </cell>
          <cell r="L42" t="str">
            <v>-</v>
          </cell>
          <cell r="M42" t="str">
            <v>-</v>
          </cell>
        </row>
        <row r="43">
          <cell r="I43" t="str">
            <v>4AWST</v>
          </cell>
          <cell r="J43" t="str">
            <v>-</v>
          </cell>
          <cell r="K43" t="str">
            <v>-</v>
          </cell>
          <cell r="L43" t="str">
            <v>-</v>
          </cell>
          <cell r="M43" t="str">
            <v>-</v>
          </cell>
        </row>
        <row r="45">
          <cell r="I45" t="str">
            <v>3ST</v>
          </cell>
          <cell r="J45">
            <v>0</v>
          </cell>
          <cell r="K45">
            <v>16900</v>
          </cell>
          <cell r="L45">
            <v>0</v>
          </cell>
          <cell r="M45">
            <v>11100</v>
          </cell>
        </row>
        <row r="46">
          <cell r="I46" t="str">
            <v>4ST</v>
          </cell>
          <cell r="J46">
            <v>0</v>
          </cell>
          <cell r="K46">
            <v>11000</v>
          </cell>
          <cell r="L46">
            <v>0</v>
          </cell>
          <cell r="M46">
            <v>6800</v>
          </cell>
        </row>
        <row r="47">
          <cell r="I47" t="str">
            <v>3SG</v>
          </cell>
          <cell r="J47">
            <v>0</v>
          </cell>
          <cell r="K47">
            <v>20100</v>
          </cell>
          <cell r="L47">
            <v>0</v>
          </cell>
          <cell r="M47">
            <v>7500</v>
          </cell>
        </row>
        <row r="48">
          <cell r="I48" t="str">
            <v>4SG</v>
          </cell>
          <cell r="J48">
            <v>0</v>
          </cell>
          <cell r="K48">
            <v>24300</v>
          </cell>
          <cell r="L48">
            <v>0</v>
          </cell>
          <cell r="M48">
            <v>16900</v>
          </cell>
        </row>
        <row r="49">
          <cell r="I49" t="str">
            <v>3AWST</v>
          </cell>
          <cell r="J49" t="str">
            <v>-</v>
          </cell>
          <cell r="K49" t="str">
            <v>-</v>
          </cell>
          <cell r="L49" t="str">
            <v>-</v>
          </cell>
          <cell r="M49" t="str">
            <v>-</v>
          </cell>
        </row>
        <row r="50">
          <cell r="I50" t="str">
            <v>4AWST</v>
          </cell>
          <cell r="J50" t="str">
            <v>-</v>
          </cell>
          <cell r="K50" t="str">
            <v>-</v>
          </cell>
          <cell r="L50" t="str">
            <v>-</v>
          </cell>
          <cell r="M50" t="str">
            <v>-</v>
          </cell>
        </row>
        <row r="53">
          <cell r="I53" t="str">
            <v>3ST</v>
          </cell>
          <cell r="J53">
            <v>0</v>
          </cell>
          <cell r="K53">
            <v>58594</v>
          </cell>
          <cell r="L53">
            <v>0</v>
          </cell>
          <cell r="M53">
            <v>11335</v>
          </cell>
        </row>
        <row r="54">
          <cell r="I54" t="str">
            <v>4ST</v>
          </cell>
          <cell r="J54">
            <v>0</v>
          </cell>
          <cell r="K54">
            <v>59000</v>
          </cell>
          <cell r="L54">
            <v>0</v>
          </cell>
          <cell r="M54">
            <v>29800</v>
          </cell>
        </row>
        <row r="55">
          <cell r="I55" t="str">
            <v>3SG</v>
          </cell>
          <cell r="J55">
            <v>0</v>
          </cell>
          <cell r="K55">
            <v>47200</v>
          </cell>
          <cell r="L55">
            <v>0</v>
          </cell>
          <cell r="M55">
            <v>11282</v>
          </cell>
        </row>
        <row r="56">
          <cell r="I56" t="str">
            <v>4SG</v>
          </cell>
          <cell r="J56">
            <v>0</v>
          </cell>
          <cell r="K56">
            <v>59800</v>
          </cell>
          <cell r="L56">
            <v>0</v>
          </cell>
          <cell r="M56">
            <v>30029</v>
          </cell>
        </row>
        <row r="57">
          <cell r="I57" t="str">
            <v>3AWST</v>
          </cell>
          <cell r="J57" t="str">
            <v>-</v>
          </cell>
          <cell r="K57" t="str">
            <v>-</v>
          </cell>
          <cell r="L57" t="str">
            <v>-</v>
          </cell>
          <cell r="M57" t="str">
            <v>-</v>
          </cell>
        </row>
        <row r="58">
          <cell r="I58" t="str">
            <v>4AWST</v>
          </cell>
          <cell r="J58" t="str">
            <v>-</v>
          </cell>
          <cell r="K58" t="str">
            <v>-</v>
          </cell>
          <cell r="L58" t="str">
            <v>-</v>
          </cell>
          <cell r="M58" t="str">
            <v>-</v>
          </cell>
        </row>
      </sheetData>
      <sheetData sheetId="5">
        <row r="4">
          <cell r="D4" t="str">
            <v>Opening and Design Year</v>
          </cell>
        </row>
        <row r="7">
          <cell r="D7" t="str">
            <v>On Urban and Suburban Arterial</v>
          </cell>
        </row>
        <row r="9">
          <cell r="D9" t="str">
            <v>3-leg</v>
          </cell>
        </row>
        <row r="10">
          <cell r="D10" t="str">
            <v>2-way Intersecting 2-way</v>
          </cell>
        </row>
        <row r="11">
          <cell r="D11" t="str">
            <v>5 or fewer</v>
          </cell>
        </row>
        <row r="12">
          <cell r="D12" t="str">
            <v>Less than 55 mph</v>
          </cell>
        </row>
        <row r="19">
          <cell r="B19" t="str">
            <v>Yes</v>
          </cell>
        </row>
        <row r="21">
          <cell r="B21" t="str">
            <v>Yes</v>
          </cell>
        </row>
        <row r="22">
          <cell r="B22" t="str">
            <v>No</v>
          </cell>
        </row>
        <row r="23">
          <cell r="B23" t="str">
            <v>Yes</v>
          </cell>
        </row>
        <row r="24">
          <cell r="B24" t="str">
            <v>Yes</v>
          </cell>
        </row>
        <row r="31">
          <cell r="B31" t="str">
            <v>No</v>
          </cell>
        </row>
        <row r="32">
          <cell r="B32" t="str">
            <v>No</v>
          </cell>
        </row>
        <row r="45">
          <cell r="D45" t="str">
            <v>Rural</v>
          </cell>
        </row>
        <row r="48">
          <cell r="D48">
            <v>10000</v>
          </cell>
          <cell r="E48">
            <v>10000</v>
          </cell>
        </row>
        <row r="49">
          <cell r="D49">
            <v>10000</v>
          </cell>
          <cell r="E49">
            <v>10000</v>
          </cell>
        </row>
        <row r="50">
          <cell r="D50">
            <v>2000</v>
          </cell>
          <cell r="E50">
            <v>2000</v>
          </cell>
        </row>
        <row r="51">
          <cell r="D51">
            <v>2000</v>
          </cell>
          <cell r="E51">
            <v>2000</v>
          </cell>
        </row>
        <row r="53">
          <cell r="D53">
            <v>20000</v>
          </cell>
          <cell r="E53">
            <v>20000</v>
          </cell>
        </row>
        <row r="54">
          <cell r="D54">
            <v>20000</v>
          </cell>
          <cell r="E54">
            <v>20000</v>
          </cell>
        </row>
        <row r="55">
          <cell r="D55">
            <v>3500</v>
          </cell>
          <cell r="E55">
            <v>3500</v>
          </cell>
        </row>
        <row r="56">
          <cell r="D56">
            <v>3500</v>
          </cell>
          <cell r="E56">
            <v>3500</v>
          </cell>
        </row>
        <row r="61">
          <cell r="A61" t="str">
            <v>Conventional Traffic Signal</v>
          </cell>
        </row>
        <row r="62">
          <cell r="A62" t="str">
            <v>Conventional Traffic Signal (Alt)</v>
          </cell>
        </row>
        <row r="63">
          <cell r="A63" t="str">
            <v>Crossover Traffic Signal (of DDI)</v>
          </cell>
        </row>
        <row r="64">
          <cell r="A64" t="str">
            <v>Single-Point Diamond Traffic Signal</v>
          </cell>
        </row>
        <row r="65">
          <cell r="A65" t="str">
            <v>Minor Road (ramp) Stop</v>
          </cell>
        </row>
        <row r="66">
          <cell r="A66" t="str">
            <v>1-lane Roundabout (No SPF/CMF Available)</v>
          </cell>
          <cell r="B66" t="str">
            <v>Yes</v>
          </cell>
          <cell r="D66" t="str">
            <v>Conventional Traffic Signal</v>
          </cell>
        </row>
        <row r="67">
          <cell r="A67" t="str">
            <v>2-lane Roundabout (No SPF/CMF Available)</v>
          </cell>
          <cell r="B67" t="str">
            <v>Yes</v>
          </cell>
        </row>
        <row r="68">
          <cell r="A68" t="str">
            <v>Other 1</v>
          </cell>
          <cell r="B68" t="str">
            <v>Yes</v>
          </cell>
        </row>
        <row r="69">
          <cell r="A69" t="str">
            <v>Other 2</v>
          </cell>
          <cell r="B69" t="str">
            <v>Yes</v>
          </cell>
        </row>
      </sheetData>
      <sheetData sheetId="6">
        <row r="28">
          <cell r="D28" t="str">
            <v>Low (20)</v>
          </cell>
          <cell r="F28" t="str">
            <v>Low (20)</v>
          </cell>
        </row>
        <row r="31">
          <cell r="D31">
            <v>0</v>
          </cell>
        </row>
        <row r="32">
          <cell r="D32" t="str">
            <v>No</v>
          </cell>
        </row>
        <row r="33">
          <cell r="D33">
            <v>0</v>
          </cell>
        </row>
        <row r="37">
          <cell r="L37">
            <v>0</v>
          </cell>
          <cell r="N37">
            <v>0</v>
          </cell>
        </row>
        <row r="51">
          <cell r="L51">
            <v>0</v>
          </cell>
          <cell r="N51">
            <v>0</v>
          </cell>
        </row>
      </sheetData>
      <sheetData sheetId="7">
        <row r="15">
          <cell r="B15">
            <v>4</v>
          </cell>
          <cell r="C15">
            <v>4</v>
          </cell>
          <cell r="D15">
            <v>4</v>
          </cell>
          <cell r="E15">
            <v>4</v>
          </cell>
        </row>
        <row r="16">
          <cell r="B16">
            <v>2</v>
          </cell>
          <cell r="C16">
            <v>2</v>
          </cell>
          <cell r="D16">
            <v>2</v>
          </cell>
          <cell r="E16">
            <v>2</v>
          </cell>
        </row>
      </sheetData>
      <sheetData sheetId="8" refreshError="1"/>
      <sheetData sheetId="9" refreshError="1"/>
      <sheetData sheetId="10" refreshError="1"/>
      <sheetData sheetId="11" refreshError="1"/>
      <sheetData sheetId="12" refreshError="1"/>
      <sheetData sheetId="13" refreshError="1"/>
      <sheetData sheetId="14">
        <row r="3">
          <cell r="B3" t="b">
            <v>1</v>
          </cell>
        </row>
        <row r="4">
          <cell r="B4" t="b">
            <v>1</v>
          </cell>
        </row>
        <row r="5">
          <cell r="B5" t="b">
            <v>1</v>
          </cell>
        </row>
        <row r="6">
          <cell r="B6" t="b">
            <v>0</v>
          </cell>
        </row>
        <row r="7">
          <cell r="B7" t="b">
            <v>1</v>
          </cell>
        </row>
        <row r="8">
          <cell r="B8" t="b">
            <v>1</v>
          </cell>
        </row>
        <row r="9">
          <cell r="B9" t="b">
            <v>1</v>
          </cell>
        </row>
        <row r="10">
          <cell r="B10" t="b">
            <v>1</v>
          </cell>
        </row>
        <row r="11">
          <cell r="B11" t="b">
            <v>1</v>
          </cell>
        </row>
        <row r="12">
          <cell r="B12" t="b">
            <v>1</v>
          </cell>
        </row>
        <row r="13">
          <cell r="B13" t="b">
            <v>1</v>
          </cell>
        </row>
        <row r="14">
          <cell r="B14" t="b">
            <v>0</v>
          </cell>
        </row>
        <row r="15">
          <cell r="B15" t="b">
            <v>0</v>
          </cell>
        </row>
        <row r="16">
          <cell r="B16" t="b">
            <v>0</v>
          </cell>
        </row>
        <row r="21">
          <cell r="B21" t="b">
            <v>1</v>
          </cell>
        </row>
        <row r="22">
          <cell r="B22" t="b">
            <v>1</v>
          </cell>
        </row>
        <row r="25">
          <cell r="B25" t="b">
            <v>1</v>
          </cell>
        </row>
      </sheetData>
      <sheetData sheetId="15">
        <row r="5">
          <cell r="A5" t="str">
            <v>Traffic Signal</v>
          </cell>
        </row>
        <row r="6">
          <cell r="A6" t="str">
            <v>Minor Road Stop</v>
          </cell>
        </row>
        <row r="7">
          <cell r="A7" t="str">
            <v>All Way Stop</v>
          </cell>
        </row>
        <row r="8">
          <cell r="A8" t="str">
            <v>1-lane Roundabout</v>
          </cell>
        </row>
        <row r="9">
          <cell r="A9" t="str">
            <v>2-lane Roundabout</v>
          </cell>
        </row>
        <row r="10">
          <cell r="A10" t="str">
            <v>Displaced Left-Turn (DLT)</v>
          </cell>
        </row>
        <row r="11">
          <cell r="A11" t="str">
            <v>Median U-Turn (MUT)</v>
          </cell>
        </row>
        <row r="12">
          <cell r="A12" t="str">
            <v>Signalized RCUT</v>
          </cell>
        </row>
        <row r="13">
          <cell r="A13" t="str">
            <v>Unsignalized RCUT</v>
          </cell>
        </row>
        <row r="14">
          <cell r="A14" t="str">
            <v>Continuous Green-T (CGT) Intersection</v>
          </cell>
        </row>
        <row r="15">
          <cell r="A15" t="str">
            <v>Jughandle</v>
          </cell>
        </row>
        <row r="34">
          <cell r="A34" t="str">
            <v>On Rural 2-Lane Highway</v>
          </cell>
        </row>
        <row r="35">
          <cell r="A35" t="str">
            <v>On Rural Multilane Highway</v>
          </cell>
        </row>
        <row r="36">
          <cell r="A36" t="str">
            <v>On Urban and Suburban Arterial</v>
          </cell>
        </row>
        <row r="46">
          <cell r="A46" t="str">
            <v>Opening and Design Year</v>
          </cell>
        </row>
      </sheetData>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One Leg One Stage"/>
      <sheetName val="One Leg Two Stages"/>
      <sheetName val="Two Legs Two Stages"/>
    </sheetNames>
    <sheetDataSet>
      <sheetData sheetId="0" refreshError="1"/>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709E8A-37D4-477D-8E39-2D1A68928450}" name="Table1" displayName="Table1" ref="D204:D208" totalsRowShown="0" headerRowDxfId="74" dataDxfId="73">
  <autoFilter ref="D204:D208" xr:uid="{15709E8A-37D4-477D-8E39-2D1A68928450}"/>
  <tableColumns count="1">
    <tableColumn id="1" xr3:uid="{D79460F3-C210-4F9E-AA40-BCB1AD95D249}" name="Input" dataDxfId="7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CCC614-906F-4E95-82E7-8857112D4555}" name="Table13" displayName="Table13" ref="D204:D208" totalsRowShown="0" headerRowDxfId="71" dataDxfId="70">
  <autoFilter ref="D204:D208" xr:uid="{44CCC614-906F-4E95-82E7-8857112D4555}"/>
  <tableColumns count="1">
    <tableColumn id="1" xr3:uid="{0F125935-A672-4592-A211-1D18971BEE63}" name="Input" dataDxfId="6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12F6506-6AC8-45DF-ACA2-386727ABB0CE}" name="Table146" displayName="Table146" ref="D204:D208" totalsRowShown="0" headerRowDxfId="68" dataDxfId="67">
  <autoFilter ref="D204:D208" xr:uid="{15709E8A-37D4-477D-8E39-2D1A68928450}"/>
  <tableColumns count="1">
    <tableColumn id="1" xr3:uid="{40B489F7-2E19-47F9-ABC4-901BBE378EC5}" name="Input" dataDxfId="6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4585D-9502-4ADB-9BC8-280EE15235B7}">
  <sheetPr codeName="Sheet5"/>
  <dimension ref="A1:X38"/>
  <sheetViews>
    <sheetView tabSelected="1" workbookViewId="0">
      <selection activeCell="B26" sqref="B26:M26"/>
    </sheetView>
  </sheetViews>
  <sheetFormatPr defaultColWidth="8.85546875" defaultRowHeight="12.75" x14ac:dyDescent="0.2"/>
  <cols>
    <col min="1" max="1" width="3.42578125" style="58" customWidth="1"/>
    <col min="2" max="2" width="12" style="58" customWidth="1"/>
    <col min="3" max="12" width="8.85546875" style="58"/>
    <col min="13" max="13" width="12.140625" style="58" customWidth="1"/>
    <col min="14" max="24" width="8.85546875" style="58"/>
    <col min="25" max="256" width="8.85546875" style="46"/>
    <col min="257" max="257" width="3.42578125" style="46" customWidth="1"/>
    <col min="258" max="512" width="8.85546875" style="46"/>
    <col min="513" max="513" width="3.42578125" style="46" customWidth="1"/>
    <col min="514" max="768" width="8.85546875" style="46"/>
    <col min="769" max="769" width="3.42578125" style="46" customWidth="1"/>
    <col min="770" max="1024" width="8.85546875" style="46"/>
    <col min="1025" max="1025" width="3.42578125" style="46" customWidth="1"/>
    <col min="1026" max="1280" width="8.85546875" style="46"/>
    <col min="1281" max="1281" width="3.42578125" style="46" customWidth="1"/>
    <col min="1282" max="1536" width="8.85546875" style="46"/>
    <col min="1537" max="1537" width="3.42578125" style="46" customWidth="1"/>
    <col min="1538" max="1792" width="8.85546875" style="46"/>
    <col min="1793" max="1793" width="3.42578125" style="46" customWidth="1"/>
    <col min="1794" max="2048" width="8.85546875" style="46"/>
    <col min="2049" max="2049" width="3.42578125" style="46" customWidth="1"/>
    <col min="2050" max="2304" width="8.85546875" style="46"/>
    <col min="2305" max="2305" width="3.42578125" style="46" customWidth="1"/>
    <col min="2306" max="2560" width="8.85546875" style="46"/>
    <col min="2561" max="2561" width="3.42578125" style="46" customWidth="1"/>
    <col min="2562" max="2816" width="8.85546875" style="46"/>
    <col min="2817" max="2817" width="3.42578125" style="46" customWidth="1"/>
    <col min="2818" max="3072" width="8.85546875" style="46"/>
    <col min="3073" max="3073" width="3.42578125" style="46" customWidth="1"/>
    <col min="3074" max="3328" width="8.85546875" style="46"/>
    <col min="3329" max="3329" width="3.42578125" style="46" customWidth="1"/>
    <col min="3330" max="3584" width="8.85546875" style="46"/>
    <col min="3585" max="3585" width="3.42578125" style="46" customWidth="1"/>
    <col min="3586" max="3840" width="8.85546875" style="46"/>
    <col min="3841" max="3841" width="3.42578125" style="46" customWidth="1"/>
    <col min="3842" max="4096" width="8.85546875" style="46"/>
    <col min="4097" max="4097" width="3.42578125" style="46" customWidth="1"/>
    <col min="4098" max="4352" width="8.85546875" style="46"/>
    <col min="4353" max="4353" width="3.42578125" style="46" customWidth="1"/>
    <col min="4354" max="4608" width="8.85546875" style="46"/>
    <col min="4609" max="4609" width="3.42578125" style="46" customWidth="1"/>
    <col min="4610" max="4864" width="8.85546875" style="46"/>
    <col min="4865" max="4865" width="3.42578125" style="46" customWidth="1"/>
    <col min="4866" max="5120" width="8.85546875" style="46"/>
    <col min="5121" max="5121" width="3.42578125" style="46" customWidth="1"/>
    <col min="5122" max="5376" width="8.85546875" style="46"/>
    <col min="5377" max="5377" width="3.42578125" style="46" customWidth="1"/>
    <col min="5378" max="5632" width="8.85546875" style="46"/>
    <col min="5633" max="5633" width="3.42578125" style="46" customWidth="1"/>
    <col min="5634" max="5888" width="8.85546875" style="46"/>
    <col min="5889" max="5889" width="3.42578125" style="46" customWidth="1"/>
    <col min="5890" max="6144" width="8.85546875" style="46"/>
    <col min="6145" max="6145" width="3.42578125" style="46" customWidth="1"/>
    <col min="6146" max="6400" width="8.85546875" style="46"/>
    <col min="6401" max="6401" width="3.42578125" style="46" customWidth="1"/>
    <col min="6402" max="6656" width="8.85546875" style="46"/>
    <col min="6657" max="6657" width="3.42578125" style="46" customWidth="1"/>
    <col min="6658" max="6912" width="8.85546875" style="46"/>
    <col min="6913" max="6913" width="3.42578125" style="46" customWidth="1"/>
    <col min="6914" max="7168" width="8.85546875" style="46"/>
    <col min="7169" max="7169" width="3.42578125" style="46" customWidth="1"/>
    <col min="7170" max="7424" width="8.85546875" style="46"/>
    <col min="7425" max="7425" width="3.42578125" style="46" customWidth="1"/>
    <col min="7426" max="7680" width="8.85546875" style="46"/>
    <col min="7681" max="7681" width="3.42578125" style="46" customWidth="1"/>
    <col min="7682" max="7936" width="8.85546875" style="46"/>
    <col min="7937" max="7937" width="3.42578125" style="46" customWidth="1"/>
    <col min="7938" max="8192" width="8.85546875" style="46"/>
    <col min="8193" max="8193" width="3.42578125" style="46" customWidth="1"/>
    <col min="8194" max="8448" width="8.85546875" style="46"/>
    <col min="8449" max="8449" width="3.42578125" style="46" customWidth="1"/>
    <col min="8450" max="8704" width="8.85546875" style="46"/>
    <col min="8705" max="8705" width="3.42578125" style="46" customWidth="1"/>
    <col min="8706" max="8960" width="8.85546875" style="46"/>
    <col min="8961" max="8961" width="3.42578125" style="46" customWidth="1"/>
    <col min="8962" max="9216" width="8.85546875" style="46"/>
    <col min="9217" max="9217" width="3.42578125" style="46" customWidth="1"/>
    <col min="9218" max="9472" width="8.85546875" style="46"/>
    <col min="9473" max="9473" width="3.42578125" style="46" customWidth="1"/>
    <col min="9474" max="9728" width="8.85546875" style="46"/>
    <col min="9729" max="9729" width="3.42578125" style="46" customWidth="1"/>
    <col min="9730" max="9984" width="8.85546875" style="46"/>
    <col min="9985" max="9985" width="3.42578125" style="46" customWidth="1"/>
    <col min="9986" max="10240" width="8.85546875" style="46"/>
    <col min="10241" max="10241" width="3.42578125" style="46" customWidth="1"/>
    <col min="10242" max="10496" width="8.85546875" style="46"/>
    <col min="10497" max="10497" width="3.42578125" style="46" customWidth="1"/>
    <col min="10498" max="10752" width="8.85546875" style="46"/>
    <col min="10753" max="10753" width="3.42578125" style="46" customWidth="1"/>
    <col min="10754" max="11008" width="8.85546875" style="46"/>
    <col min="11009" max="11009" width="3.42578125" style="46" customWidth="1"/>
    <col min="11010" max="11264" width="8.85546875" style="46"/>
    <col min="11265" max="11265" width="3.42578125" style="46" customWidth="1"/>
    <col min="11266" max="11520" width="8.85546875" style="46"/>
    <col min="11521" max="11521" width="3.42578125" style="46" customWidth="1"/>
    <col min="11522" max="11776" width="8.85546875" style="46"/>
    <col min="11777" max="11777" width="3.42578125" style="46" customWidth="1"/>
    <col min="11778" max="12032" width="8.85546875" style="46"/>
    <col min="12033" max="12033" width="3.42578125" style="46" customWidth="1"/>
    <col min="12034" max="12288" width="8.85546875" style="46"/>
    <col min="12289" max="12289" width="3.42578125" style="46" customWidth="1"/>
    <col min="12290" max="12544" width="8.85546875" style="46"/>
    <col min="12545" max="12545" width="3.42578125" style="46" customWidth="1"/>
    <col min="12546" max="12800" width="8.85546875" style="46"/>
    <col min="12801" max="12801" width="3.42578125" style="46" customWidth="1"/>
    <col min="12802" max="13056" width="8.85546875" style="46"/>
    <col min="13057" max="13057" width="3.42578125" style="46" customWidth="1"/>
    <col min="13058" max="13312" width="8.85546875" style="46"/>
    <col min="13313" max="13313" width="3.42578125" style="46" customWidth="1"/>
    <col min="13314" max="13568" width="8.85546875" style="46"/>
    <col min="13569" max="13569" width="3.42578125" style="46" customWidth="1"/>
    <col min="13570" max="13824" width="8.85546875" style="46"/>
    <col min="13825" max="13825" width="3.42578125" style="46" customWidth="1"/>
    <col min="13826" max="14080" width="8.85546875" style="46"/>
    <col min="14081" max="14081" width="3.42578125" style="46" customWidth="1"/>
    <col min="14082" max="14336" width="8.85546875" style="46"/>
    <col min="14337" max="14337" width="3.42578125" style="46" customWidth="1"/>
    <col min="14338" max="14592" width="8.85546875" style="46"/>
    <col min="14593" max="14593" width="3.42578125" style="46" customWidth="1"/>
    <col min="14594" max="14848" width="8.85546875" style="46"/>
    <col min="14849" max="14849" width="3.42578125" style="46" customWidth="1"/>
    <col min="14850" max="15104" width="8.85546875" style="46"/>
    <col min="15105" max="15105" width="3.42578125" style="46" customWidth="1"/>
    <col min="15106" max="15360" width="8.85546875" style="46"/>
    <col min="15361" max="15361" width="3.42578125" style="46" customWidth="1"/>
    <col min="15362" max="15616" width="8.85546875" style="46"/>
    <col min="15617" max="15617" width="3.42578125" style="46" customWidth="1"/>
    <col min="15618" max="15872" width="8.85546875" style="46"/>
    <col min="15873" max="15873" width="3.42578125" style="46" customWidth="1"/>
    <col min="15874" max="16128" width="8.85546875" style="46"/>
    <col min="16129" max="16129" width="3.42578125" style="46" customWidth="1"/>
    <col min="16130" max="16384" width="8.85546875" style="46"/>
  </cols>
  <sheetData>
    <row r="1" spans="1:24" ht="13.5" thickBot="1" x14ac:dyDescent="0.25"/>
    <row r="2" spans="1:24" ht="13.5" thickTop="1" x14ac:dyDescent="0.2">
      <c r="B2" s="59"/>
      <c r="C2" s="60"/>
      <c r="D2" s="60"/>
      <c r="E2" s="60"/>
      <c r="F2" s="60"/>
      <c r="G2" s="60"/>
      <c r="H2" s="60"/>
      <c r="I2" s="60"/>
      <c r="J2" s="60"/>
      <c r="K2" s="60"/>
      <c r="L2" s="60"/>
      <c r="M2" s="61"/>
    </row>
    <row r="3" spans="1:24" ht="26.25" customHeight="1" x14ac:dyDescent="0.25">
      <c r="B3" s="62"/>
      <c r="C3" s="102" t="s">
        <v>91</v>
      </c>
      <c r="D3" s="102"/>
      <c r="E3" s="102"/>
      <c r="F3" s="102"/>
      <c r="G3" s="102"/>
      <c r="H3" s="102"/>
      <c r="I3" s="102"/>
      <c r="J3" s="102"/>
      <c r="K3" s="102"/>
      <c r="L3" s="102"/>
      <c r="M3" s="63"/>
    </row>
    <row r="4" spans="1:24" ht="56.25" customHeight="1" x14ac:dyDescent="0.2">
      <c r="B4" s="103" t="s">
        <v>92</v>
      </c>
      <c r="C4" s="104"/>
      <c r="D4" s="104"/>
      <c r="E4" s="104"/>
      <c r="F4" s="104"/>
      <c r="G4" s="104"/>
      <c r="H4" s="104"/>
      <c r="I4" s="104"/>
      <c r="J4" s="104"/>
      <c r="K4" s="104"/>
      <c r="L4" s="104"/>
      <c r="M4" s="105"/>
    </row>
    <row r="5" spans="1:24" ht="13.5" thickBot="1" x14ac:dyDescent="0.25">
      <c r="B5" s="64"/>
      <c r="C5" s="65"/>
      <c r="D5" s="65"/>
      <c r="E5" s="65"/>
      <c r="F5" s="65"/>
      <c r="G5" s="65"/>
      <c r="H5" s="65"/>
      <c r="I5" s="65"/>
      <c r="J5" s="65"/>
      <c r="K5" s="65"/>
      <c r="L5" s="65"/>
      <c r="M5" s="66"/>
    </row>
    <row r="6" spans="1:24" ht="13.5" thickTop="1" x14ac:dyDescent="0.2"/>
    <row r="7" spans="1:24" x14ac:dyDescent="0.2">
      <c r="B7" s="106" t="s">
        <v>100</v>
      </c>
      <c r="C7" s="106"/>
      <c r="D7" s="106"/>
      <c r="E7" s="106"/>
      <c r="F7" s="106"/>
      <c r="G7" s="106"/>
      <c r="H7" s="106"/>
      <c r="I7" s="106"/>
      <c r="J7" s="106"/>
      <c r="K7" s="106"/>
      <c r="L7" s="106"/>
      <c r="M7" s="106"/>
    </row>
    <row r="8" spans="1:24" ht="28.5" customHeight="1" x14ac:dyDescent="0.2">
      <c r="B8" s="108" t="s">
        <v>93</v>
      </c>
      <c r="C8" s="108"/>
      <c r="D8" s="108"/>
      <c r="E8" s="108"/>
      <c r="F8" s="108"/>
      <c r="G8" s="108"/>
      <c r="H8" s="108"/>
      <c r="I8" s="108"/>
      <c r="J8" s="108"/>
      <c r="K8" s="108"/>
      <c r="L8" s="108"/>
      <c r="M8" s="108"/>
    </row>
    <row r="9" spans="1:24" ht="28.5" customHeight="1" x14ac:dyDescent="0.2">
      <c r="B9" s="108" t="s">
        <v>108</v>
      </c>
      <c r="C9" s="108"/>
      <c r="D9" s="108"/>
      <c r="E9" s="108"/>
      <c r="F9" s="108"/>
      <c r="G9" s="108"/>
      <c r="H9" s="108"/>
      <c r="I9" s="108"/>
      <c r="J9" s="108"/>
      <c r="K9" s="108"/>
      <c r="L9" s="108"/>
      <c r="M9" s="108"/>
    </row>
    <row r="10" spans="1:24" s="47" customFormat="1" ht="15.75" customHeight="1" x14ac:dyDescent="0.25">
      <c r="A10" s="68"/>
      <c r="B10" s="107" t="s">
        <v>94</v>
      </c>
      <c r="C10" s="100"/>
      <c r="D10" s="100"/>
      <c r="E10" s="100"/>
      <c r="F10" s="100"/>
      <c r="G10" s="100"/>
      <c r="H10" s="100"/>
      <c r="I10" s="100"/>
      <c r="J10" s="100"/>
      <c r="K10" s="100"/>
      <c r="L10" s="100"/>
      <c r="M10" s="100"/>
      <c r="N10" s="68"/>
      <c r="O10" s="68"/>
      <c r="P10" s="68"/>
      <c r="Q10" s="68"/>
      <c r="R10" s="68"/>
      <c r="S10" s="68"/>
      <c r="T10" s="68"/>
      <c r="U10" s="68"/>
      <c r="V10" s="68"/>
      <c r="W10" s="68"/>
      <c r="X10" s="68"/>
    </row>
    <row r="11" spans="1:24" s="47" customFormat="1" ht="14.25" customHeight="1" x14ac:dyDescent="0.25">
      <c r="A11" s="68"/>
      <c r="B11" s="100" t="s">
        <v>107</v>
      </c>
      <c r="C11" s="100"/>
      <c r="D11" s="100"/>
      <c r="E11" s="100"/>
      <c r="F11" s="69"/>
      <c r="G11" s="69"/>
      <c r="H11" s="69"/>
      <c r="I11" s="69"/>
      <c r="J11" s="69"/>
      <c r="K11" s="69"/>
      <c r="L11" s="69"/>
      <c r="M11" s="69"/>
      <c r="N11" s="68"/>
      <c r="O11" s="68"/>
      <c r="P11" s="68"/>
      <c r="Q11" s="68"/>
      <c r="R11" s="68"/>
      <c r="S11" s="68"/>
      <c r="T11" s="68"/>
      <c r="U11" s="68"/>
      <c r="V11" s="68"/>
      <c r="W11" s="68"/>
      <c r="X11" s="68"/>
    </row>
    <row r="12" spans="1:24" x14ac:dyDescent="0.2">
      <c r="B12" s="67"/>
      <c r="C12" s="67"/>
      <c r="D12" s="67"/>
      <c r="E12" s="67"/>
      <c r="F12" s="67"/>
      <c r="G12" s="67"/>
      <c r="H12" s="67"/>
      <c r="I12" s="67"/>
      <c r="J12" s="67"/>
      <c r="K12" s="67"/>
      <c r="L12" s="67"/>
      <c r="M12" s="67"/>
    </row>
    <row r="13" spans="1:24" x14ac:dyDescent="0.2">
      <c r="B13" s="70" t="s">
        <v>75</v>
      </c>
    </row>
    <row r="14" spans="1:24" ht="39.75" customHeight="1" x14ac:dyDescent="0.2">
      <c r="B14" s="101" t="s">
        <v>95</v>
      </c>
      <c r="C14" s="100"/>
      <c r="D14" s="100"/>
      <c r="E14" s="100"/>
      <c r="F14" s="100"/>
      <c r="G14" s="100"/>
      <c r="H14" s="100"/>
      <c r="I14" s="100"/>
      <c r="J14" s="100"/>
      <c r="K14" s="100"/>
      <c r="L14" s="100"/>
      <c r="M14" s="100"/>
    </row>
    <row r="16" spans="1:24" x14ac:dyDescent="0.2">
      <c r="B16" s="70" t="s">
        <v>76</v>
      </c>
    </row>
    <row r="17" spans="2:13" ht="57" customHeight="1" x14ac:dyDescent="0.2">
      <c r="B17" s="100" t="s">
        <v>77</v>
      </c>
      <c r="C17" s="100"/>
      <c r="D17" s="100"/>
      <c r="E17" s="100"/>
      <c r="F17" s="100"/>
      <c r="G17" s="100"/>
      <c r="H17" s="100"/>
      <c r="I17" s="100"/>
      <c r="J17" s="100"/>
      <c r="K17" s="100"/>
      <c r="L17" s="100"/>
      <c r="M17" s="100"/>
    </row>
    <row r="18" spans="2:13" ht="13.5" customHeight="1" x14ac:dyDescent="0.2">
      <c r="B18" s="69"/>
      <c r="C18" s="69"/>
      <c r="D18" s="69"/>
      <c r="E18" s="69"/>
      <c r="F18" s="69"/>
      <c r="G18" s="69"/>
      <c r="H18" s="69"/>
      <c r="I18" s="69"/>
      <c r="J18" s="69"/>
      <c r="K18" s="69"/>
      <c r="L18" s="69"/>
      <c r="M18" s="69"/>
    </row>
    <row r="19" spans="2:13" ht="13.5" hidden="1" customHeight="1" x14ac:dyDescent="0.2">
      <c r="B19" s="70" t="s">
        <v>78</v>
      </c>
    </row>
    <row r="20" spans="2:13" ht="15.75" hidden="1" customHeight="1" x14ac:dyDescent="0.2">
      <c r="B20" s="100" t="s">
        <v>79</v>
      </c>
      <c r="C20" s="100"/>
      <c r="D20" s="100"/>
      <c r="E20" s="100"/>
      <c r="F20" s="100"/>
      <c r="G20" s="100"/>
      <c r="H20" s="100"/>
      <c r="I20" s="100"/>
      <c r="J20" s="100"/>
      <c r="K20" s="100"/>
      <c r="L20" s="100"/>
      <c r="M20" s="100"/>
    </row>
    <row r="21" spans="2:13" ht="13.5" hidden="1" customHeight="1" x14ac:dyDescent="0.2">
      <c r="B21" s="100" t="s">
        <v>80</v>
      </c>
      <c r="C21" s="100"/>
      <c r="D21" s="100"/>
      <c r="E21" s="100"/>
      <c r="F21" s="100"/>
      <c r="G21" s="100"/>
      <c r="H21" s="100"/>
      <c r="I21" s="100"/>
      <c r="J21" s="100"/>
      <c r="K21" s="100"/>
      <c r="L21" s="100"/>
      <c r="M21" s="100"/>
    </row>
    <row r="22" spans="2:13" hidden="1" x14ac:dyDescent="0.2"/>
    <row r="23" spans="2:13" x14ac:dyDescent="0.2">
      <c r="B23" s="70" t="s">
        <v>81</v>
      </c>
    </row>
    <row r="24" spans="2:13" ht="56.1" customHeight="1" x14ac:dyDescent="0.2">
      <c r="B24" s="100" t="s">
        <v>96</v>
      </c>
      <c r="C24" s="100"/>
      <c r="D24" s="100"/>
      <c r="E24" s="100"/>
      <c r="F24" s="100"/>
      <c r="G24" s="100"/>
      <c r="H24" s="100"/>
      <c r="I24" s="100"/>
      <c r="J24" s="100"/>
      <c r="K24" s="100"/>
      <c r="L24" s="100"/>
      <c r="M24" s="100"/>
    </row>
    <row r="26" spans="2:13" ht="92.25" customHeight="1" x14ac:dyDescent="0.2">
      <c r="B26" s="100" t="s">
        <v>82</v>
      </c>
      <c r="C26" s="100"/>
      <c r="D26" s="100"/>
      <c r="E26" s="100"/>
      <c r="F26" s="100"/>
      <c r="G26" s="100"/>
      <c r="H26" s="100"/>
      <c r="I26" s="100"/>
      <c r="J26" s="100"/>
      <c r="K26" s="100"/>
      <c r="L26" s="100"/>
      <c r="M26" s="100"/>
    </row>
    <row r="27" spans="2:13" ht="14.1" customHeight="1" x14ac:dyDescent="0.2">
      <c r="B27" s="71"/>
      <c r="C27" s="71"/>
      <c r="D27" s="71"/>
      <c r="E27" s="71"/>
      <c r="F27" s="71"/>
      <c r="G27" s="71"/>
      <c r="H27" s="71"/>
      <c r="I27" s="71"/>
      <c r="J27" s="71"/>
      <c r="K27" s="71"/>
      <c r="L27" s="71"/>
      <c r="M27" s="71"/>
    </row>
    <row r="28" spans="2:13" x14ac:dyDescent="0.2">
      <c r="B28" s="72" t="s">
        <v>83</v>
      </c>
      <c r="C28" s="68"/>
      <c r="D28" s="68"/>
      <c r="E28" s="68"/>
      <c r="F28" s="68"/>
      <c r="G28" s="68"/>
      <c r="H28" s="68"/>
      <c r="I28" s="68"/>
      <c r="J28" s="68"/>
      <c r="K28" s="68"/>
      <c r="L28" s="68"/>
      <c r="M28" s="68"/>
    </row>
    <row r="30" spans="2:13" ht="12.75" customHeight="1" x14ac:dyDescent="0.2">
      <c r="B30" s="98" t="s">
        <v>85</v>
      </c>
      <c r="C30" s="99"/>
      <c r="D30" s="99"/>
      <c r="E30" s="99"/>
      <c r="F30" s="99"/>
      <c r="G30" s="99"/>
      <c r="H30" s="99"/>
      <c r="I30" s="99"/>
      <c r="J30" s="99"/>
      <c r="K30" s="99"/>
      <c r="L30" s="99"/>
      <c r="M30" s="99"/>
    </row>
    <row r="31" spans="2:13" ht="33" customHeight="1" x14ac:dyDescent="0.2">
      <c r="B31" s="99"/>
      <c r="C31" s="99"/>
      <c r="D31" s="99"/>
      <c r="E31" s="99"/>
      <c r="F31" s="99"/>
      <c r="G31" s="99"/>
      <c r="H31" s="99"/>
      <c r="I31" s="99"/>
      <c r="J31" s="99"/>
      <c r="K31" s="99"/>
      <c r="L31" s="99"/>
      <c r="M31" s="99"/>
    </row>
    <row r="32" spans="2:13" ht="12.75" customHeight="1" x14ac:dyDescent="0.2">
      <c r="B32" s="69"/>
      <c r="C32" s="69"/>
      <c r="D32" s="69"/>
      <c r="E32" s="69"/>
      <c r="F32" s="69"/>
      <c r="G32" s="69"/>
      <c r="H32" s="69"/>
      <c r="I32" s="69"/>
      <c r="J32" s="69"/>
      <c r="K32" s="69"/>
      <c r="L32" s="69"/>
      <c r="M32" s="69"/>
    </row>
    <row r="33" spans="2:13" ht="36.75" customHeight="1" x14ac:dyDescent="0.2">
      <c r="B33" s="100" t="s">
        <v>86</v>
      </c>
      <c r="C33" s="100"/>
      <c r="D33" s="100"/>
      <c r="E33" s="100"/>
      <c r="F33" s="100"/>
      <c r="G33" s="100"/>
      <c r="H33" s="100"/>
      <c r="I33" s="100"/>
      <c r="J33" s="100"/>
      <c r="K33" s="100"/>
      <c r="L33" s="100"/>
      <c r="M33" s="100"/>
    </row>
    <row r="34" spans="2:13" ht="12.75" customHeight="1" x14ac:dyDescent="0.2">
      <c r="B34" s="73"/>
      <c r="C34" s="73"/>
      <c r="D34" s="73"/>
      <c r="E34" s="73"/>
      <c r="F34" s="73"/>
      <c r="G34" s="73"/>
      <c r="H34" s="73"/>
      <c r="I34" s="73"/>
      <c r="J34" s="73"/>
      <c r="K34" s="73"/>
      <c r="L34" s="73"/>
      <c r="M34" s="73"/>
    </row>
    <row r="35" spans="2:13" x14ac:dyDescent="0.2">
      <c r="B35" s="72" t="s">
        <v>84</v>
      </c>
      <c r="C35" s="68"/>
      <c r="D35" s="68"/>
    </row>
    <row r="36" spans="2:13" x14ac:dyDescent="0.2">
      <c r="B36" s="74" t="s">
        <v>101</v>
      </c>
      <c r="C36" s="58" t="s">
        <v>102</v>
      </c>
      <c r="D36" s="68"/>
    </row>
    <row r="37" spans="2:13" x14ac:dyDescent="0.2">
      <c r="B37" s="75" t="s">
        <v>103</v>
      </c>
      <c r="C37" s="68" t="s">
        <v>104</v>
      </c>
    </row>
    <row r="38" spans="2:13" x14ac:dyDescent="0.2">
      <c r="B38" s="74" t="s">
        <v>105</v>
      </c>
      <c r="C38" s="58" t="s">
        <v>106</v>
      </c>
    </row>
  </sheetData>
  <sheetProtection algorithmName="SHA-512" hashValue="0X102k/Q+M4H6+bhZO7C7gu869eQEz4GhEotyA9PuLN26CVMHGbxVrPcU5DZwXLSgasJc1yXpj3gvyAoWSgFZA==" saltValue="ssymIXMn8yBS0tyeieWOmg==" spinCount="100000" sheet="1" objects="1" scenarios="1"/>
  <mergeCells count="15">
    <mergeCell ref="B14:M14"/>
    <mergeCell ref="C3:L3"/>
    <mergeCell ref="B4:M4"/>
    <mergeCell ref="B7:M7"/>
    <mergeCell ref="B10:M10"/>
    <mergeCell ref="B11:E11"/>
    <mergeCell ref="B8:M8"/>
    <mergeCell ref="B9:M9"/>
    <mergeCell ref="B30:M31"/>
    <mergeCell ref="B33:M33"/>
    <mergeCell ref="B17:M17"/>
    <mergeCell ref="B20:M20"/>
    <mergeCell ref="B21:M21"/>
    <mergeCell ref="B24:M24"/>
    <mergeCell ref="B26:M26"/>
  </mergeCells>
  <pageMargins left="0.75" right="0.75" top="1" bottom="1" header="0.5" footer="0.5"/>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00F9E-62D6-4778-AE8E-18429DF71CAA}">
  <sheetPr codeName="Sheet7"/>
  <dimension ref="A1:C10"/>
  <sheetViews>
    <sheetView workbookViewId="0">
      <selection sqref="A1:C1"/>
    </sheetView>
  </sheetViews>
  <sheetFormatPr defaultColWidth="0" defaultRowHeight="15" zeroHeight="1" x14ac:dyDescent="0.25"/>
  <cols>
    <col min="1" max="1" width="83.5703125" customWidth="1"/>
    <col min="2" max="2" width="10" customWidth="1"/>
    <col min="3" max="3" width="79" customWidth="1"/>
    <col min="4" max="16384" width="8.85546875" hidden="1"/>
  </cols>
  <sheetData>
    <row r="1" spans="1:3" ht="22.9" customHeight="1" thickBot="1" x14ac:dyDescent="0.4">
      <c r="A1" s="118" t="s">
        <v>59</v>
      </c>
      <c r="B1" s="119"/>
      <c r="C1" s="120"/>
    </row>
    <row r="2" spans="1:3" ht="22.9" customHeight="1" x14ac:dyDescent="0.25">
      <c r="A2" s="121" t="s">
        <v>87</v>
      </c>
      <c r="B2" s="122"/>
      <c r="C2" s="123"/>
    </row>
    <row r="3" spans="1:3" ht="22.9" customHeight="1" x14ac:dyDescent="0.25">
      <c r="A3" s="112" t="s">
        <v>88</v>
      </c>
      <c r="B3" s="113"/>
      <c r="C3" s="114"/>
    </row>
    <row r="4" spans="1:3" ht="22.9" customHeight="1" x14ac:dyDescent="0.25">
      <c r="A4" s="112" t="s">
        <v>89</v>
      </c>
      <c r="B4" s="113"/>
      <c r="C4" s="114"/>
    </row>
    <row r="5" spans="1:3" ht="22.9" customHeight="1" x14ac:dyDescent="0.25">
      <c r="A5" s="112"/>
      <c r="B5" s="113"/>
      <c r="C5" s="114"/>
    </row>
    <row r="6" spans="1:3" ht="22.9" hidden="1" customHeight="1" x14ac:dyDescent="0.25">
      <c r="A6" s="124"/>
      <c r="B6" s="125"/>
      <c r="C6" s="126"/>
    </row>
    <row r="7" spans="1:3" ht="22.9" hidden="1" customHeight="1" x14ac:dyDescent="0.25">
      <c r="A7" s="109"/>
      <c r="B7" s="110"/>
      <c r="C7" s="111"/>
    </row>
    <row r="8" spans="1:3" ht="22.9" hidden="1" customHeight="1" x14ac:dyDescent="0.25">
      <c r="A8" s="112"/>
      <c r="B8" s="113"/>
      <c r="C8" s="114"/>
    </row>
    <row r="9" spans="1:3" ht="22.9" hidden="1" customHeight="1" x14ac:dyDescent="0.25">
      <c r="A9" s="115"/>
      <c r="B9" s="116"/>
      <c r="C9" s="117"/>
    </row>
    <row r="10" spans="1:3" ht="14.45" hidden="1" customHeight="1" x14ac:dyDescent="0.25">
      <c r="A10" s="112"/>
      <c r="B10" s="113"/>
      <c r="C10" s="114"/>
    </row>
  </sheetData>
  <sheetProtection algorithmName="SHA-512" hashValue="eMvdeUgMkUMjtgBN9SVuFwLTHorNM2uM+MmKl7OTZlSz7D5nHpVavzN+EJxVGPrYDU9vIULLHtsja2cfEj3ncw==" saltValue="Bo/uauFJ4M9Lh3JnnNakqQ==" spinCount="100000" sheet="1" objects="1" scenarios="1"/>
  <mergeCells count="10">
    <mergeCell ref="A7:C7"/>
    <mergeCell ref="A8:C8"/>
    <mergeCell ref="A9:C9"/>
    <mergeCell ref="A10:C10"/>
    <mergeCell ref="A1:C1"/>
    <mergeCell ref="A2:C2"/>
    <mergeCell ref="A3:C3"/>
    <mergeCell ref="A4:C4"/>
    <mergeCell ref="A5:C5"/>
    <mergeCell ref="A6:C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9140-15FB-4B81-BD84-5BE5266B0F80}">
  <sheetPr codeName="Sheet3">
    <tabColor theme="9" tint="0.59999389629810485"/>
  </sheetPr>
  <dimension ref="A1:R19"/>
  <sheetViews>
    <sheetView workbookViewId="0">
      <selection sqref="A1:R1"/>
    </sheetView>
  </sheetViews>
  <sheetFormatPr defaultColWidth="0" defaultRowHeight="15" zeroHeight="1" x14ac:dyDescent="0.25"/>
  <cols>
    <col min="1" max="1" width="18.85546875" style="1" bestFit="1" customWidth="1"/>
    <col min="2" max="2" width="19" style="1" bestFit="1" customWidth="1"/>
    <col min="3" max="5" width="12.42578125" style="1" customWidth="1"/>
    <col min="6" max="8" width="8.85546875" style="1" customWidth="1"/>
    <col min="9" max="9" width="9.85546875" style="1" customWidth="1"/>
    <col min="10" max="18" width="8.85546875" style="1" customWidth="1"/>
    <col min="19" max="16384" width="8.85546875" style="1" hidden="1"/>
  </cols>
  <sheetData>
    <row r="1" spans="1:18" ht="25.15" customHeight="1" x14ac:dyDescent="0.35">
      <c r="A1" s="127" t="s">
        <v>54</v>
      </c>
      <c r="B1" s="127"/>
      <c r="C1" s="127"/>
      <c r="D1" s="127"/>
      <c r="E1" s="127"/>
      <c r="F1" s="127"/>
      <c r="G1" s="127"/>
      <c r="H1" s="127"/>
      <c r="I1" s="127"/>
      <c r="J1" s="127"/>
      <c r="K1" s="127"/>
      <c r="L1" s="127"/>
      <c r="M1" s="127"/>
      <c r="N1" s="127"/>
      <c r="O1" s="127"/>
      <c r="P1" s="127"/>
      <c r="Q1" s="127"/>
      <c r="R1" s="127"/>
    </row>
    <row r="2" spans="1:18" ht="19.899999999999999" customHeight="1" x14ac:dyDescent="0.3">
      <c r="A2" s="129" t="s">
        <v>59</v>
      </c>
      <c r="B2" s="129"/>
      <c r="C2" s="129"/>
      <c r="D2" s="129"/>
      <c r="E2" s="129"/>
      <c r="F2" s="129"/>
      <c r="G2" s="129"/>
      <c r="H2" s="129"/>
      <c r="I2" s="129"/>
      <c r="J2" s="129"/>
      <c r="K2" s="129"/>
      <c r="L2" s="129"/>
      <c r="M2" s="129"/>
      <c r="N2" s="129"/>
      <c r="O2" s="129"/>
      <c r="P2" s="129"/>
      <c r="Q2" s="129"/>
      <c r="R2" s="129"/>
    </row>
    <row r="3" spans="1:18" ht="14.45" customHeight="1" x14ac:dyDescent="0.25">
      <c r="A3" s="130" t="s">
        <v>74</v>
      </c>
      <c r="B3" s="130"/>
      <c r="C3" s="130"/>
      <c r="D3" s="130"/>
      <c r="E3" s="130"/>
      <c r="F3" s="130"/>
      <c r="G3" s="130"/>
      <c r="H3" s="130"/>
      <c r="I3" s="130"/>
      <c r="J3" s="130"/>
      <c r="K3" s="130"/>
      <c r="L3" s="130"/>
      <c r="M3" s="130"/>
      <c r="N3" s="130"/>
      <c r="O3" s="130"/>
      <c r="P3" s="130"/>
      <c r="Q3" s="130"/>
      <c r="R3" s="130"/>
    </row>
    <row r="4" spans="1:18" x14ac:dyDescent="0.25">
      <c r="A4" s="130"/>
      <c r="B4" s="130"/>
      <c r="C4" s="130"/>
      <c r="D4" s="130"/>
      <c r="E4" s="130"/>
      <c r="F4" s="130"/>
      <c r="G4" s="130"/>
      <c r="H4" s="130"/>
      <c r="I4" s="130"/>
      <c r="J4" s="130"/>
      <c r="K4" s="130"/>
      <c r="L4" s="130"/>
      <c r="M4" s="130"/>
      <c r="N4" s="130"/>
      <c r="O4" s="130"/>
      <c r="P4" s="130"/>
      <c r="Q4" s="130"/>
      <c r="R4" s="130"/>
    </row>
    <row r="5" spans="1:18" x14ac:dyDescent="0.25">
      <c r="A5" s="130"/>
      <c r="B5" s="130"/>
      <c r="C5" s="130"/>
      <c r="D5" s="130"/>
      <c r="E5" s="130"/>
      <c r="F5" s="130"/>
      <c r="G5" s="130"/>
      <c r="H5" s="130"/>
      <c r="I5" s="130"/>
      <c r="J5" s="130"/>
      <c r="K5" s="130"/>
      <c r="L5" s="130"/>
      <c r="M5" s="130"/>
      <c r="N5" s="130"/>
      <c r="O5" s="130"/>
      <c r="P5" s="130"/>
      <c r="Q5" s="130"/>
      <c r="R5" s="130"/>
    </row>
    <row r="6" spans="1:18" x14ac:dyDescent="0.25">
      <c r="A6" s="130"/>
      <c r="B6" s="130"/>
      <c r="C6" s="130"/>
      <c r="D6" s="130"/>
      <c r="E6" s="130"/>
      <c r="F6" s="130"/>
      <c r="G6" s="130"/>
      <c r="H6" s="130"/>
      <c r="I6" s="130"/>
      <c r="J6" s="130"/>
      <c r="K6" s="130"/>
      <c r="L6" s="130"/>
      <c r="M6" s="130"/>
      <c r="N6" s="130"/>
      <c r="O6" s="130"/>
      <c r="P6" s="130"/>
      <c r="Q6" s="130"/>
      <c r="R6" s="130"/>
    </row>
    <row r="7" spans="1:18" x14ac:dyDescent="0.25">
      <c r="A7" s="2"/>
      <c r="B7" s="2"/>
      <c r="C7" s="2"/>
      <c r="D7" s="2"/>
      <c r="E7" s="2"/>
      <c r="F7" s="2"/>
      <c r="G7" s="2"/>
      <c r="H7" s="2"/>
      <c r="I7" s="2"/>
    </row>
    <row r="8" spans="1:18" ht="19.899999999999999" customHeight="1" x14ac:dyDescent="0.3">
      <c r="A8" s="129" t="s">
        <v>56</v>
      </c>
      <c r="B8" s="129"/>
      <c r="C8" s="129"/>
      <c r="D8" s="129"/>
      <c r="E8" s="129"/>
      <c r="F8" s="129"/>
      <c r="G8" s="129"/>
      <c r="H8" s="129"/>
      <c r="I8" s="129"/>
      <c r="J8" s="129"/>
      <c r="K8" s="129"/>
      <c r="L8" s="129"/>
      <c r="M8" s="129"/>
      <c r="N8" s="129"/>
      <c r="O8" s="129"/>
      <c r="P8" s="129"/>
      <c r="Q8" s="129"/>
      <c r="R8" s="129"/>
    </row>
    <row r="9" spans="1:18" x14ac:dyDescent="0.25">
      <c r="A9" s="1" t="s">
        <v>57</v>
      </c>
      <c r="C9" s="128" t="s">
        <v>60</v>
      </c>
      <c r="D9" s="128"/>
      <c r="E9" s="128"/>
      <c r="F9" s="128"/>
      <c r="G9" s="128"/>
      <c r="H9" s="128"/>
      <c r="I9" s="128"/>
    </row>
    <row r="10" spans="1:18" x14ac:dyDescent="0.25">
      <c r="A10" s="1" t="s">
        <v>58</v>
      </c>
      <c r="C10" s="128" t="s">
        <v>61</v>
      </c>
      <c r="D10" s="128"/>
      <c r="E10" s="128"/>
      <c r="F10" s="128"/>
      <c r="G10" s="128"/>
      <c r="H10" s="128"/>
      <c r="I10" s="128"/>
    </row>
    <row r="11" spans="1:18" x14ac:dyDescent="0.25">
      <c r="A11" s="1" t="s">
        <v>40</v>
      </c>
      <c r="C11" s="128" t="s">
        <v>62</v>
      </c>
      <c r="D11" s="128"/>
      <c r="E11" s="128"/>
      <c r="F11" s="128"/>
      <c r="G11" s="128"/>
      <c r="H11" s="128"/>
      <c r="I11" s="128"/>
    </row>
    <row r="12" spans="1:18" x14ac:dyDescent="0.25">
      <c r="A12" s="1" t="s">
        <v>41</v>
      </c>
      <c r="C12" s="128" t="s">
        <v>63</v>
      </c>
      <c r="D12" s="128"/>
      <c r="E12" s="128"/>
      <c r="F12" s="128"/>
      <c r="G12" s="128"/>
      <c r="H12" s="128"/>
      <c r="I12" s="128"/>
    </row>
    <row r="13" spans="1:18" x14ac:dyDescent="0.25"/>
    <row r="17" s="1" customFormat="1" hidden="1" x14ac:dyDescent="0.25"/>
    <row r="18" s="1" customFormat="1" hidden="1" x14ac:dyDescent="0.25"/>
    <row r="19" s="1" customFormat="1" hidden="1" x14ac:dyDescent="0.25"/>
  </sheetData>
  <sheetProtection algorithmName="SHA-512" hashValue="rBrxWqNMhWlEc2N1sEpoe6Zkd4qGX7dRQlJJ7N7DR0jhkRLL8GBnks0Ahjkuy58SoZKGQnwl4x1q3ornJSmFvQ==" saltValue="i27e3v2+zwB5KqcArrOA5A==" spinCount="100000" sheet="1"/>
  <mergeCells count="8">
    <mergeCell ref="A1:R1"/>
    <mergeCell ref="C12:I12"/>
    <mergeCell ref="C9:I9"/>
    <mergeCell ref="A2:R2"/>
    <mergeCell ref="A8:R8"/>
    <mergeCell ref="A3:R6"/>
    <mergeCell ref="C10:I10"/>
    <mergeCell ref="C11:I11"/>
  </mergeCells>
  <conditionalFormatting sqref="A9:B9">
    <cfRule type="containsText" dxfId="65" priority="2" operator="containsText" text="Yellow Flag">
      <formula>NOT(ISERROR(SEARCH("Yellow Flag",A9)))</formula>
    </cfRule>
  </conditionalFormatting>
  <conditionalFormatting sqref="A10:B10">
    <cfRule type="containsText" dxfId="64" priority="1" operator="containsText" text="Red Flag">
      <formula>NOT(ISERROR(SEARCH("Red Flag",A10)))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AFC00-F4A6-434A-B4FC-5144BFE96E0A}">
  <sheetPr codeName="Sheet1">
    <tabColor theme="9" tint="-0.249977111117893"/>
  </sheetPr>
  <dimension ref="A1:T209"/>
  <sheetViews>
    <sheetView workbookViewId="0">
      <selection activeCell="D3" sqref="D3"/>
    </sheetView>
  </sheetViews>
  <sheetFormatPr defaultColWidth="0" defaultRowHeight="15" zeroHeight="1" x14ac:dyDescent="0.25"/>
  <cols>
    <col min="1" max="1" width="26.7109375" style="1" customWidth="1"/>
    <col min="2" max="2" width="41" style="1" customWidth="1"/>
    <col min="3" max="3" width="20.28515625" style="1" customWidth="1"/>
    <col min="4" max="19" width="10" style="1" customWidth="1"/>
    <col min="20" max="20" width="8.85546875" style="1" customWidth="1"/>
    <col min="21" max="16384" width="8.85546875" style="1" hidden="1"/>
  </cols>
  <sheetData>
    <row r="1" spans="1:20" ht="21" x14ac:dyDescent="0.35">
      <c r="A1" s="127" t="s">
        <v>47</v>
      </c>
      <c r="B1" s="127"/>
      <c r="C1" s="127"/>
      <c r="D1" s="127"/>
      <c r="E1" s="127"/>
      <c r="F1" s="127"/>
      <c r="G1" s="127"/>
      <c r="H1" s="127"/>
      <c r="I1" s="127"/>
      <c r="J1" s="127"/>
      <c r="K1" s="127"/>
      <c r="L1" s="127"/>
      <c r="M1" s="127"/>
      <c r="N1" s="127"/>
      <c r="O1" s="127"/>
      <c r="P1" s="127"/>
      <c r="Q1" s="127"/>
      <c r="R1" s="127"/>
      <c r="S1" s="127"/>
      <c r="T1" s="127"/>
    </row>
    <row r="2" spans="1:20" ht="9" customHeight="1" x14ac:dyDescent="0.25">
      <c r="A2" s="3"/>
      <c r="B2" s="3"/>
      <c r="C2" s="3"/>
    </row>
    <row r="3" spans="1:20" ht="31.5" x14ac:dyDescent="0.25">
      <c r="A3" s="25" t="s">
        <v>73</v>
      </c>
      <c r="B3" s="57"/>
      <c r="C3" s="89"/>
    </row>
    <row r="4" spans="1:20" ht="15.75" x14ac:dyDescent="0.25">
      <c r="A4" s="27" t="s">
        <v>45</v>
      </c>
      <c r="B4" s="57"/>
      <c r="C4" s="89"/>
      <c r="D4" s="1" t="s">
        <v>46</v>
      </c>
    </row>
    <row r="5" spans="1:20" ht="15.75" thickBot="1" x14ac:dyDescent="0.3">
      <c r="A5" s="4"/>
      <c r="B5" s="5"/>
      <c r="C5" s="5"/>
    </row>
    <row r="6" spans="1:20" ht="15.75" x14ac:dyDescent="0.25">
      <c r="A6" s="141"/>
      <c r="B6" s="142"/>
      <c r="C6" s="85"/>
      <c r="D6" s="132" t="s">
        <v>65</v>
      </c>
      <c r="E6" s="133"/>
      <c r="F6" s="133"/>
      <c r="G6" s="134"/>
      <c r="H6" s="132" t="s">
        <v>66</v>
      </c>
      <c r="I6" s="133"/>
      <c r="J6" s="133"/>
      <c r="K6" s="133"/>
      <c r="L6" s="133"/>
      <c r="M6" s="133"/>
      <c r="N6" s="133"/>
      <c r="O6" s="133"/>
      <c r="P6" s="133"/>
      <c r="Q6" s="133"/>
      <c r="R6" s="133"/>
      <c r="S6" s="134"/>
    </row>
    <row r="7" spans="1:20" ht="15.75" x14ac:dyDescent="0.25">
      <c r="A7" s="77" t="s">
        <v>0</v>
      </c>
      <c r="B7" s="79" t="s">
        <v>1</v>
      </c>
      <c r="C7" s="86" t="s">
        <v>109</v>
      </c>
      <c r="D7" s="77" t="s">
        <v>2</v>
      </c>
      <c r="E7" s="79" t="s">
        <v>3</v>
      </c>
      <c r="F7" s="79" t="s">
        <v>4</v>
      </c>
      <c r="G7" s="80" t="s">
        <v>5</v>
      </c>
      <c r="H7" s="77" t="s">
        <v>6</v>
      </c>
      <c r="I7" s="79" t="s">
        <v>7</v>
      </c>
      <c r="J7" s="79" t="s">
        <v>8</v>
      </c>
      <c r="K7" s="79" t="s">
        <v>9</v>
      </c>
      <c r="L7" s="79" t="s">
        <v>10</v>
      </c>
      <c r="M7" s="79" t="s">
        <v>11</v>
      </c>
      <c r="N7" s="79" t="s">
        <v>12</v>
      </c>
      <c r="O7" s="79" t="s">
        <v>13</v>
      </c>
      <c r="P7" s="79" t="s">
        <v>14</v>
      </c>
      <c r="Q7" s="79" t="s">
        <v>15</v>
      </c>
      <c r="R7" s="79" t="s">
        <v>16</v>
      </c>
      <c r="S7" s="80" t="s">
        <v>17</v>
      </c>
    </row>
    <row r="8" spans="1:20" x14ac:dyDescent="0.25">
      <c r="A8" s="19">
        <v>1</v>
      </c>
      <c r="B8" s="90" t="s">
        <v>18</v>
      </c>
      <c r="C8" s="87" t="s">
        <v>110</v>
      </c>
      <c r="D8" s="48"/>
      <c r="E8" s="49"/>
      <c r="F8" s="49"/>
      <c r="G8" s="50"/>
      <c r="H8" s="143"/>
      <c r="I8" s="144"/>
      <c r="J8" s="144"/>
      <c r="K8" s="144"/>
      <c r="L8" s="144"/>
      <c r="M8" s="144"/>
      <c r="N8" s="144"/>
      <c r="O8" s="144"/>
      <c r="P8" s="144"/>
      <c r="Q8" s="144"/>
      <c r="R8" s="144"/>
      <c r="S8" s="145"/>
    </row>
    <row r="9" spans="1:20" x14ac:dyDescent="0.25">
      <c r="A9" s="16">
        <v>2</v>
      </c>
      <c r="B9" s="92" t="s">
        <v>19</v>
      </c>
      <c r="C9" s="93" t="s">
        <v>111</v>
      </c>
      <c r="D9" s="51"/>
      <c r="E9" s="52"/>
      <c r="F9" s="52"/>
      <c r="G9" s="53"/>
      <c r="H9" s="146"/>
      <c r="I9" s="147"/>
      <c r="J9" s="147"/>
      <c r="K9" s="147"/>
      <c r="L9" s="147"/>
      <c r="M9" s="147"/>
      <c r="N9" s="147"/>
      <c r="O9" s="147"/>
      <c r="P9" s="147"/>
      <c r="Q9" s="147"/>
      <c r="R9" s="147"/>
      <c r="S9" s="148"/>
    </row>
    <row r="10" spans="1:20" x14ac:dyDescent="0.25">
      <c r="A10" s="19">
        <v>3</v>
      </c>
      <c r="B10" s="94" t="s">
        <v>20</v>
      </c>
      <c r="C10" s="95" t="s">
        <v>111</v>
      </c>
      <c r="D10" s="51"/>
      <c r="E10" s="52"/>
      <c r="F10" s="52"/>
      <c r="G10" s="50"/>
      <c r="H10" s="149"/>
      <c r="I10" s="150"/>
      <c r="J10" s="150"/>
      <c r="K10" s="150"/>
      <c r="L10" s="150"/>
      <c r="M10" s="150"/>
      <c r="N10" s="150"/>
      <c r="O10" s="150"/>
      <c r="P10" s="150"/>
      <c r="Q10" s="150"/>
      <c r="R10" s="150"/>
      <c r="S10" s="151"/>
    </row>
    <row r="11" spans="1:20" x14ac:dyDescent="0.25">
      <c r="A11" s="16">
        <v>4</v>
      </c>
      <c r="B11" s="91" t="s">
        <v>21</v>
      </c>
      <c r="C11" s="88" t="s">
        <v>110</v>
      </c>
      <c r="D11" s="51"/>
      <c r="E11" s="52"/>
      <c r="F11" s="52"/>
      <c r="G11" s="53"/>
      <c r="H11" s="51"/>
      <c r="I11" s="52"/>
      <c r="J11" s="49"/>
      <c r="K11" s="52"/>
      <c r="L11" s="49"/>
      <c r="M11" s="52"/>
      <c r="N11" s="49"/>
      <c r="O11" s="52"/>
      <c r="P11" s="49"/>
      <c r="Q11" s="52"/>
      <c r="R11" s="49"/>
      <c r="S11" s="50"/>
    </row>
    <row r="12" spans="1:20" x14ac:dyDescent="0.25">
      <c r="A12" s="19">
        <v>5</v>
      </c>
      <c r="B12" s="94" t="s">
        <v>22</v>
      </c>
      <c r="C12" s="95" t="s">
        <v>111</v>
      </c>
      <c r="D12" s="48"/>
      <c r="E12" s="52"/>
      <c r="F12" s="49"/>
      <c r="G12" s="50"/>
      <c r="H12" s="48"/>
      <c r="I12" s="52"/>
      <c r="J12" s="49"/>
      <c r="K12" s="52"/>
      <c r="L12" s="49"/>
      <c r="M12" s="52"/>
      <c r="N12" s="49"/>
      <c r="O12" s="52"/>
      <c r="P12" s="49"/>
      <c r="Q12" s="52"/>
      <c r="R12" s="49"/>
      <c r="S12" s="50"/>
    </row>
    <row r="13" spans="1:20" x14ac:dyDescent="0.25">
      <c r="A13" s="16">
        <v>6</v>
      </c>
      <c r="B13" s="92" t="s">
        <v>23</v>
      </c>
      <c r="C13" s="93" t="s">
        <v>111</v>
      </c>
      <c r="D13" s="51"/>
      <c r="E13" s="52"/>
      <c r="F13" s="52"/>
      <c r="G13" s="53"/>
      <c r="H13" s="51"/>
      <c r="I13" s="52"/>
      <c r="J13" s="52"/>
      <c r="K13" s="52"/>
      <c r="L13" s="52"/>
      <c r="M13" s="52"/>
      <c r="N13" s="52"/>
      <c r="O13" s="52"/>
      <c r="P13" s="52"/>
      <c r="Q13" s="52"/>
      <c r="R13" s="52"/>
      <c r="S13" s="53"/>
    </row>
    <row r="14" spans="1:20" x14ac:dyDescent="0.25">
      <c r="A14" s="19">
        <v>7</v>
      </c>
      <c r="B14" s="90" t="s">
        <v>24</v>
      </c>
      <c r="C14" s="87" t="s">
        <v>110</v>
      </c>
      <c r="D14" s="51"/>
      <c r="E14" s="52"/>
      <c r="F14" s="49"/>
      <c r="G14" s="50"/>
      <c r="H14" s="51"/>
      <c r="I14" s="52"/>
      <c r="J14" s="49"/>
      <c r="K14" s="52"/>
      <c r="L14" s="49"/>
      <c r="M14" s="52"/>
      <c r="N14" s="49"/>
      <c r="O14" s="52"/>
      <c r="P14" s="49"/>
      <c r="Q14" s="52"/>
      <c r="R14" s="52"/>
      <c r="S14" s="50"/>
    </row>
    <row r="15" spans="1:20" x14ac:dyDescent="0.25">
      <c r="A15" s="16">
        <v>8</v>
      </c>
      <c r="B15" s="92" t="s">
        <v>25</v>
      </c>
      <c r="C15" s="93" t="s">
        <v>111</v>
      </c>
      <c r="D15" s="51"/>
      <c r="E15" s="52"/>
      <c r="F15" s="52"/>
      <c r="G15" s="53"/>
      <c r="H15" s="51"/>
      <c r="I15" s="52"/>
      <c r="J15" s="52"/>
      <c r="K15" s="52"/>
      <c r="L15" s="52"/>
      <c r="M15" s="52"/>
      <c r="N15" s="52"/>
      <c r="O15" s="52"/>
      <c r="P15" s="52"/>
      <c r="Q15" s="52"/>
      <c r="R15" s="49"/>
      <c r="S15" s="53"/>
    </row>
    <row r="16" spans="1:20" x14ac:dyDescent="0.25">
      <c r="A16" s="19">
        <v>9</v>
      </c>
      <c r="B16" s="94" t="s">
        <v>26</v>
      </c>
      <c r="C16" s="95" t="s">
        <v>111</v>
      </c>
      <c r="D16" s="51"/>
      <c r="E16" s="52"/>
      <c r="F16" s="49"/>
      <c r="G16" s="50"/>
      <c r="H16" s="51"/>
      <c r="I16" s="52"/>
      <c r="J16" s="49"/>
      <c r="K16" s="52"/>
      <c r="L16" s="52"/>
      <c r="M16" s="52"/>
      <c r="N16" s="49"/>
      <c r="O16" s="52"/>
      <c r="P16" s="52"/>
      <c r="Q16" s="52"/>
      <c r="R16" s="52"/>
      <c r="S16" s="50"/>
    </row>
    <row r="17" spans="1:19" x14ac:dyDescent="0.25">
      <c r="A17" s="16">
        <v>10</v>
      </c>
      <c r="B17" s="91" t="s">
        <v>27</v>
      </c>
      <c r="C17" s="88" t="s">
        <v>110</v>
      </c>
      <c r="D17" s="51"/>
      <c r="E17" s="52"/>
      <c r="F17" s="52"/>
      <c r="G17" s="53"/>
      <c r="H17" s="51"/>
      <c r="I17" s="49"/>
      <c r="J17" s="52"/>
      <c r="K17" s="52"/>
      <c r="L17" s="49"/>
      <c r="M17" s="49"/>
      <c r="N17" s="52"/>
      <c r="O17" s="52"/>
      <c r="P17" s="52"/>
      <c r="Q17" s="52"/>
      <c r="R17" s="52"/>
      <c r="S17" s="53"/>
    </row>
    <row r="18" spans="1:19" x14ac:dyDescent="0.25">
      <c r="A18" s="19">
        <v>11</v>
      </c>
      <c r="B18" s="94" t="s">
        <v>28</v>
      </c>
      <c r="C18" s="95" t="s">
        <v>111</v>
      </c>
      <c r="D18" s="51"/>
      <c r="E18" s="49"/>
      <c r="F18" s="49"/>
      <c r="G18" s="50"/>
      <c r="H18" s="51"/>
      <c r="I18" s="52"/>
      <c r="J18" s="49"/>
      <c r="K18" s="49"/>
      <c r="L18" s="52"/>
      <c r="M18" s="52"/>
      <c r="N18" s="49"/>
      <c r="O18" s="49"/>
      <c r="P18" s="49"/>
      <c r="Q18" s="49"/>
      <c r="R18" s="49"/>
      <c r="S18" s="50"/>
    </row>
    <row r="19" spans="1:19" x14ac:dyDescent="0.25">
      <c r="A19" s="16">
        <v>12</v>
      </c>
      <c r="B19" s="92" t="s">
        <v>29</v>
      </c>
      <c r="C19" s="93" t="s">
        <v>111</v>
      </c>
      <c r="D19" s="51"/>
      <c r="E19" s="52"/>
      <c r="F19" s="52"/>
      <c r="G19" s="53"/>
      <c r="H19" s="51"/>
      <c r="I19" s="52"/>
      <c r="J19" s="52"/>
      <c r="K19" s="52"/>
      <c r="L19" s="52"/>
      <c r="M19" s="52"/>
      <c r="N19" s="52"/>
      <c r="O19" s="52"/>
      <c r="P19" s="52"/>
      <c r="Q19" s="52"/>
      <c r="R19" s="52"/>
      <c r="S19" s="53"/>
    </row>
    <row r="20" spans="1:19" x14ac:dyDescent="0.25">
      <c r="A20" s="19">
        <v>13</v>
      </c>
      <c r="B20" s="94" t="s">
        <v>30</v>
      </c>
      <c r="C20" s="95" t="s">
        <v>111</v>
      </c>
      <c r="D20" s="48"/>
      <c r="E20" s="49"/>
      <c r="F20" s="49"/>
      <c r="G20" s="50"/>
      <c r="H20" s="48"/>
      <c r="I20" s="49"/>
      <c r="J20" s="49"/>
      <c r="K20" s="49"/>
      <c r="L20" s="49"/>
      <c r="M20" s="49"/>
      <c r="N20" s="49"/>
      <c r="O20" s="49"/>
      <c r="P20" s="49"/>
      <c r="Q20" s="49"/>
      <c r="R20" s="49"/>
      <c r="S20" s="50"/>
    </row>
    <row r="21" spans="1:19" x14ac:dyDescent="0.25">
      <c r="A21" s="19">
        <v>14</v>
      </c>
      <c r="B21" s="90" t="s">
        <v>31</v>
      </c>
      <c r="C21" s="87" t="s">
        <v>110</v>
      </c>
      <c r="D21" s="135"/>
      <c r="E21" s="136"/>
      <c r="F21" s="136"/>
      <c r="G21" s="137"/>
      <c r="H21" s="51"/>
      <c r="I21" s="52"/>
      <c r="J21" s="52"/>
      <c r="K21" s="52"/>
      <c r="L21" s="52"/>
      <c r="M21" s="52"/>
      <c r="N21" s="52"/>
      <c r="O21" s="52"/>
      <c r="P21" s="52"/>
      <c r="Q21" s="52"/>
      <c r="R21" s="52"/>
      <c r="S21" s="53"/>
    </row>
    <row r="22" spans="1:19" x14ac:dyDescent="0.25">
      <c r="A22" s="16">
        <v>15</v>
      </c>
      <c r="B22" s="92" t="s">
        <v>32</v>
      </c>
      <c r="C22" s="93" t="s">
        <v>111</v>
      </c>
      <c r="D22" s="135"/>
      <c r="E22" s="136"/>
      <c r="F22" s="136"/>
      <c r="G22" s="137"/>
      <c r="H22" s="48"/>
      <c r="I22" s="49"/>
      <c r="J22" s="49"/>
      <c r="K22" s="49"/>
      <c r="L22" s="49"/>
      <c r="M22" s="52"/>
      <c r="N22" s="49"/>
      <c r="O22" s="49"/>
      <c r="P22" s="49"/>
      <c r="Q22" s="49"/>
      <c r="R22" s="52"/>
      <c r="S22" s="53"/>
    </row>
    <row r="23" spans="1:19" x14ac:dyDescent="0.25">
      <c r="A23" s="19">
        <v>16</v>
      </c>
      <c r="B23" s="90" t="s">
        <v>33</v>
      </c>
      <c r="C23" s="87" t="s">
        <v>110</v>
      </c>
      <c r="D23" s="135"/>
      <c r="E23" s="136"/>
      <c r="F23" s="136"/>
      <c r="G23" s="137"/>
      <c r="H23" s="51"/>
      <c r="I23" s="52"/>
      <c r="J23" s="52"/>
      <c r="K23" s="52"/>
      <c r="L23" s="52"/>
      <c r="M23" s="49"/>
      <c r="N23" s="52"/>
      <c r="O23" s="52"/>
      <c r="P23" s="52"/>
      <c r="Q23" s="52"/>
      <c r="R23" s="52"/>
      <c r="S23" s="53"/>
    </row>
    <row r="24" spans="1:19" x14ac:dyDescent="0.25">
      <c r="A24" s="16">
        <v>17</v>
      </c>
      <c r="B24" s="91" t="s">
        <v>34</v>
      </c>
      <c r="C24" s="88" t="s">
        <v>110</v>
      </c>
      <c r="D24" s="135"/>
      <c r="E24" s="136"/>
      <c r="F24" s="136"/>
      <c r="G24" s="137"/>
      <c r="H24" s="48"/>
      <c r="I24" s="52"/>
      <c r="J24" s="49"/>
      <c r="K24" s="49"/>
      <c r="L24" s="52"/>
      <c r="M24" s="52"/>
      <c r="N24" s="49"/>
      <c r="O24" s="49"/>
      <c r="P24" s="49"/>
      <c r="Q24" s="49"/>
      <c r="R24" s="49"/>
      <c r="S24" s="53"/>
    </row>
    <row r="25" spans="1:19" x14ac:dyDescent="0.25">
      <c r="A25" s="19">
        <v>18</v>
      </c>
      <c r="B25" s="90" t="s">
        <v>35</v>
      </c>
      <c r="C25" s="87" t="s">
        <v>110</v>
      </c>
      <c r="D25" s="135"/>
      <c r="E25" s="136"/>
      <c r="F25" s="136"/>
      <c r="G25" s="137"/>
      <c r="H25" s="51"/>
      <c r="I25" s="52"/>
      <c r="J25" s="52"/>
      <c r="K25" s="52"/>
      <c r="L25" s="52"/>
      <c r="M25" s="52"/>
      <c r="N25" s="52"/>
      <c r="O25" s="52"/>
      <c r="P25" s="52"/>
      <c r="Q25" s="52"/>
      <c r="R25" s="52"/>
      <c r="S25" s="53"/>
    </row>
    <row r="26" spans="1:19" x14ac:dyDescent="0.25">
      <c r="A26" s="16">
        <v>19</v>
      </c>
      <c r="B26" s="91" t="s">
        <v>36</v>
      </c>
      <c r="C26" s="88" t="s">
        <v>110</v>
      </c>
      <c r="D26" s="135"/>
      <c r="E26" s="136"/>
      <c r="F26" s="136"/>
      <c r="G26" s="137"/>
      <c r="H26" s="48"/>
      <c r="I26" s="52"/>
      <c r="J26" s="52"/>
      <c r="K26" s="49"/>
      <c r="L26" s="52"/>
      <c r="M26" s="52"/>
      <c r="N26" s="49"/>
      <c r="O26" s="49"/>
      <c r="P26" s="49"/>
      <c r="Q26" s="49"/>
      <c r="R26" s="49"/>
      <c r="S26" s="50"/>
    </row>
    <row r="27" spans="1:19" ht="15.75" thickBot="1" x14ac:dyDescent="0.3">
      <c r="A27" s="20">
        <v>20</v>
      </c>
      <c r="B27" s="96" t="s">
        <v>37</v>
      </c>
      <c r="C27" s="97" t="s">
        <v>111</v>
      </c>
      <c r="D27" s="138"/>
      <c r="E27" s="139"/>
      <c r="F27" s="139"/>
      <c r="G27" s="140"/>
      <c r="H27" s="54"/>
      <c r="I27" s="55"/>
      <c r="J27" s="55"/>
      <c r="K27" s="55"/>
      <c r="L27" s="55"/>
      <c r="M27" s="55"/>
      <c r="N27" s="55"/>
      <c r="O27" s="55"/>
      <c r="P27" s="55"/>
      <c r="Q27" s="55"/>
      <c r="R27" s="55"/>
      <c r="S27" s="56"/>
    </row>
    <row r="28" spans="1:19" x14ac:dyDescent="0.25">
      <c r="B28" s="76" t="s">
        <v>99</v>
      </c>
      <c r="C28" s="76"/>
      <c r="D28" s="3">
        <f>COUNTIF(D8:D20,"yellow")</f>
        <v>0</v>
      </c>
      <c r="E28" s="3">
        <f t="shared" ref="E28:G28" si="0">COUNTIF(E8:E20,"yellow")</f>
        <v>0</v>
      </c>
      <c r="F28" s="3">
        <f t="shared" si="0"/>
        <v>0</v>
      </c>
      <c r="G28" s="3">
        <f t="shared" si="0"/>
        <v>0</v>
      </c>
      <c r="H28" s="3">
        <f>COUNTIF(H11:H27,"yellow")</f>
        <v>0</v>
      </c>
      <c r="I28" s="3">
        <f t="shared" ref="I28:S28" si="1">COUNTIF(I11:I27,"yellow")</f>
        <v>0</v>
      </c>
      <c r="J28" s="3">
        <f t="shared" si="1"/>
        <v>0</v>
      </c>
      <c r="K28" s="3">
        <f t="shared" si="1"/>
        <v>0</v>
      </c>
      <c r="L28" s="3">
        <f t="shared" si="1"/>
        <v>0</v>
      </c>
      <c r="M28" s="3">
        <f t="shared" si="1"/>
        <v>0</v>
      </c>
      <c r="N28" s="3">
        <f t="shared" si="1"/>
        <v>0</v>
      </c>
      <c r="O28" s="3">
        <f t="shared" si="1"/>
        <v>0</v>
      </c>
      <c r="P28" s="3">
        <f t="shared" si="1"/>
        <v>0</v>
      </c>
      <c r="Q28" s="3">
        <f t="shared" si="1"/>
        <v>0</v>
      </c>
      <c r="R28" s="3">
        <f t="shared" si="1"/>
        <v>0</v>
      </c>
      <c r="S28" s="3">
        <f t="shared" si="1"/>
        <v>0</v>
      </c>
    </row>
    <row r="29" spans="1:19" x14ac:dyDescent="0.25">
      <c r="B29" s="76" t="s">
        <v>90</v>
      </c>
      <c r="C29" s="76"/>
      <c r="D29" s="3">
        <f>COUNTIF(D8:D20,"red")</f>
        <v>0</v>
      </c>
      <c r="E29" s="3">
        <f t="shared" ref="E29:G29" si="2">COUNTIF(E8:E20,"red")</f>
        <v>0</v>
      </c>
      <c r="F29" s="3">
        <f t="shared" si="2"/>
        <v>0</v>
      </c>
      <c r="G29" s="3">
        <f t="shared" si="2"/>
        <v>0</v>
      </c>
      <c r="H29" s="3">
        <f>COUNTIF(H11:H27,"red")</f>
        <v>0</v>
      </c>
      <c r="I29" s="3">
        <f t="shared" ref="I29:S29" si="3">COUNTIF(I11:I27,"red")</f>
        <v>0</v>
      </c>
      <c r="J29" s="3">
        <f t="shared" si="3"/>
        <v>0</v>
      </c>
      <c r="K29" s="3">
        <f t="shared" si="3"/>
        <v>0</v>
      </c>
      <c r="L29" s="3">
        <f t="shared" si="3"/>
        <v>0</v>
      </c>
      <c r="M29" s="3">
        <f t="shared" si="3"/>
        <v>0</v>
      </c>
      <c r="N29" s="3">
        <f t="shared" si="3"/>
        <v>0</v>
      </c>
      <c r="O29" s="3">
        <f t="shared" si="3"/>
        <v>0</v>
      </c>
      <c r="P29" s="3">
        <f t="shared" si="3"/>
        <v>0</v>
      </c>
      <c r="Q29" s="3">
        <f t="shared" si="3"/>
        <v>0</v>
      </c>
      <c r="R29" s="3">
        <f t="shared" si="3"/>
        <v>0</v>
      </c>
      <c r="S29" s="3">
        <f t="shared" si="3"/>
        <v>0</v>
      </c>
    </row>
    <row r="30" spans="1:19" x14ac:dyDescent="0.25">
      <c r="D30" s="131" t="s">
        <v>112</v>
      </c>
      <c r="E30" s="131"/>
      <c r="F30" s="131"/>
      <c r="G30" s="131" t="s">
        <v>113</v>
      </c>
      <c r="H30" s="131"/>
      <c r="I30" s="131"/>
      <c r="J30" s="131" t="s">
        <v>114</v>
      </c>
      <c r="K30" s="131"/>
      <c r="L30" s="131"/>
    </row>
    <row r="31" spans="1:19" ht="15.75" thickBot="1" x14ac:dyDescent="0.3">
      <c r="D31" s="6" t="s">
        <v>69</v>
      </c>
      <c r="E31" s="6" t="s">
        <v>70</v>
      </c>
      <c r="F31" s="6" t="s">
        <v>71</v>
      </c>
      <c r="G31" s="6" t="s">
        <v>69</v>
      </c>
      <c r="H31" s="6" t="s">
        <v>70</v>
      </c>
      <c r="I31" s="6" t="s">
        <v>71</v>
      </c>
      <c r="J31" s="6" t="s">
        <v>69</v>
      </c>
      <c r="K31" s="6" t="s">
        <v>70</v>
      </c>
      <c r="L31" s="6" t="s">
        <v>71</v>
      </c>
    </row>
    <row r="32" spans="1:19" x14ac:dyDescent="0.25">
      <c r="C32" s="22" t="s">
        <v>38</v>
      </c>
      <c r="D32" s="7">
        <f>COUNTIF(D8:S27, "Yellow")</f>
        <v>0</v>
      </c>
      <c r="E32" s="7">
        <f>COUNTIF(D8:G20, "Yellow")</f>
        <v>0</v>
      </c>
      <c r="F32" s="8">
        <f>COUNTIF(H$11:S$27, "Yellow")</f>
        <v>0</v>
      </c>
      <c r="G32" s="7">
        <f>COUNTIF(D8:G8, "Yellow")+COUNTIF(D11:S11, "Yellow")+COUNTIF(D14:S14, "Yellow")+COUNTIF(D17:S17, "Yellow")+COUNTIF(H21:S21, "Yellow")+COUNTIF(H23:S26, "Yellow")</f>
        <v>0</v>
      </c>
      <c r="H32" s="7">
        <f>COUNTIF(D8:G8, "Yellow")+COUNTIF(D11:G11, "Yellow")+COUNTIF(D14:G14, "Yellow")+COUNTIF(D17:G17, "Yellow")</f>
        <v>0</v>
      </c>
      <c r="I32" s="8">
        <f>COUNTIF(H11:S11, "Yellow")+COUNTIF(H14:S14, "Yellow")+COUNTIF(H17:S17, "Yellow")+COUNTIF(H21:S21, "Yellow")+COUNTIF(H23:S26, "Yellow")</f>
        <v>0</v>
      </c>
      <c r="J32" s="7">
        <f>D32-G32</f>
        <v>0</v>
      </c>
      <c r="K32" s="7">
        <f t="shared" ref="K32:L36" si="4">E32-H32</f>
        <v>0</v>
      </c>
      <c r="L32" s="8">
        <f t="shared" si="4"/>
        <v>0</v>
      </c>
    </row>
    <row r="33" spans="3:12" x14ac:dyDescent="0.25">
      <c r="C33" s="23" t="s">
        <v>48</v>
      </c>
      <c r="D33" s="9">
        <f>COUNTIF(D8:S27,"Red")</f>
        <v>0</v>
      </c>
      <c r="E33" s="9">
        <f>COUNTIF(D8:G20, "Red")</f>
        <v>0</v>
      </c>
      <c r="F33" s="10">
        <f>COUNTIF(H11:S27, "Red")</f>
        <v>0</v>
      </c>
      <c r="G33" s="9">
        <f>COUNTIF(D8:G8, "red")+COUNTIF(D11:S11, "red")+COUNTIF(D14:S14, "red")+COUNTIF(D17:S17, "red")+COUNTIF(H21:S21, "red")+COUNTIF(H23:S26, "red")</f>
        <v>0</v>
      </c>
      <c r="H33" s="9">
        <f>COUNTIF(D8:G8, "red")+COUNTIF(D11:G11, "red")+COUNTIF(D14:G14, "red")+COUNTIF(D17:G17, "red")</f>
        <v>0</v>
      </c>
      <c r="I33" s="10">
        <f>COUNTIF(H11:S11, "red")+COUNTIF(H14:S14, "red")+COUNTIF(H17:S17, "red")+COUNTIF(H21:S21, "red")+COUNTIF(H23:S26, "red")</f>
        <v>0</v>
      </c>
      <c r="J33" s="9">
        <f t="shared" ref="J33:J36" si="5">D33-G33</f>
        <v>0</v>
      </c>
      <c r="K33" s="9">
        <f t="shared" si="4"/>
        <v>0</v>
      </c>
      <c r="L33" s="10">
        <f t="shared" si="4"/>
        <v>0</v>
      </c>
    </row>
    <row r="34" spans="3:12" x14ac:dyDescent="0.25">
      <c r="C34" s="23" t="s">
        <v>49</v>
      </c>
      <c r="D34" s="9">
        <f>COUNTIF(D8:S27,"No Flag")</f>
        <v>0</v>
      </c>
      <c r="E34" s="9">
        <f>COUNTIF(D8:G20, "No Flag")</f>
        <v>0</v>
      </c>
      <c r="F34" s="10">
        <f>COUNTIF(H11:S27, "No Flag")</f>
        <v>0</v>
      </c>
      <c r="G34" s="9">
        <f>COUNTIF(D8:G8, "No Flag")+COUNTIF(D11:S11, "No Flag")+COUNTIF(D14:S14, "No Flag")+COUNTIF(D17:S17, "No Flag")+COUNTIF(H21:S21, "No Flag")+COUNTIF(H23:S26, "No Flag")</f>
        <v>0</v>
      </c>
      <c r="H34" s="9">
        <f>COUNTIF(D8:G8, "No Flag")+COUNTIF(D11:G11, "No Flag")+COUNTIF(D14:G14, "No Flag")+COUNTIF(D17:G17, "No Flag")</f>
        <v>0</v>
      </c>
      <c r="I34" s="10">
        <f>COUNTIF(H11:S11, "No Flag")+COUNTIF(H14:S14, "No Flag")+COUNTIF(H17:S17, "No Flag")+COUNTIF(H21:S21, "No Flag")+COUNTIF(H23:S26, "No Flag")</f>
        <v>0</v>
      </c>
      <c r="J34" s="9">
        <f t="shared" si="5"/>
        <v>0</v>
      </c>
      <c r="K34" s="9">
        <f t="shared" si="4"/>
        <v>0</v>
      </c>
      <c r="L34" s="10">
        <f t="shared" si="4"/>
        <v>0</v>
      </c>
    </row>
    <row r="35" spans="3:12" x14ac:dyDescent="0.25">
      <c r="C35" s="23" t="s">
        <v>43</v>
      </c>
      <c r="D35" s="9">
        <f>COUNTIF(D8:S27,"N/A")</f>
        <v>0</v>
      </c>
      <c r="E35" s="9">
        <f>COUNTIF(D8:G20, "N/A")</f>
        <v>0</v>
      </c>
      <c r="F35" s="10">
        <f>COUNTIF(H11:S27, "N/A")</f>
        <v>0</v>
      </c>
      <c r="G35" s="9">
        <f>COUNTIF(D8:G8, "N/A")+COUNTIF(D11:S11, "N/A")+COUNTIF(D14:S14, "N/A")+COUNTIF(D17:S17, "N/A")+COUNTIF(H21:S21, "N/A")+COUNTIF(H23:S26, "N/A")</f>
        <v>0</v>
      </c>
      <c r="H35" s="9">
        <f>COUNTIF(D8:G8, "N/A")+COUNTIF(D11:G11, "N/A")+COUNTIF(D14:G14, "N/A")+COUNTIF(D17:G17, "N/A")</f>
        <v>0</v>
      </c>
      <c r="I35" s="10">
        <f>COUNTIF(H11:S11, "N/A")+COUNTIF(H14:S14, "N/A")+COUNTIF(H17:S17, "N/A")+COUNTIF(H21:S21, "N/A")+COUNTIF(H23:S26, "N/A")</f>
        <v>0</v>
      </c>
      <c r="J35" s="9">
        <f t="shared" si="5"/>
        <v>0</v>
      </c>
      <c r="K35" s="9">
        <f t="shared" si="4"/>
        <v>0</v>
      </c>
      <c r="L35" s="10">
        <f t="shared" si="4"/>
        <v>0</v>
      </c>
    </row>
    <row r="36" spans="3:12" x14ac:dyDescent="0.25">
      <c r="C36" s="23" t="s">
        <v>72</v>
      </c>
      <c r="D36" s="9">
        <f>(13*4)+(12*17)-D35</f>
        <v>256</v>
      </c>
      <c r="E36" s="9">
        <f>(13*4)-E35</f>
        <v>52</v>
      </c>
      <c r="F36" s="10">
        <f>(12*17)-F35</f>
        <v>204</v>
      </c>
      <c r="G36" s="9">
        <f>(1*4)+(3*16)+5*12</f>
        <v>112</v>
      </c>
      <c r="H36" s="9">
        <v>16</v>
      </c>
      <c r="I36" s="10">
        <f>8*12</f>
        <v>96</v>
      </c>
      <c r="J36" s="9">
        <f t="shared" si="5"/>
        <v>144</v>
      </c>
      <c r="K36" s="9">
        <f t="shared" si="4"/>
        <v>36</v>
      </c>
      <c r="L36" s="10">
        <f t="shared" si="4"/>
        <v>108</v>
      </c>
    </row>
    <row r="37" spans="3:12" x14ac:dyDescent="0.25">
      <c r="C37" s="23" t="s">
        <v>67</v>
      </c>
      <c r="D37" s="11">
        <f t="shared" ref="D37:L37" si="6">D32/D36</f>
        <v>0</v>
      </c>
      <c r="E37" s="11">
        <f t="shared" si="6"/>
        <v>0</v>
      </c>
      <c r="F37" s="13">
        <f t="shared" si="6"/>
        <v>0</v>
      </c>
      <c r="G37" s="11">
        <f t="shared" si="6"/>
        <v>0</v>
      </c>
      <c r="H37" s="11">
        <f t="shared" si="6"/>
        <v>0</v>
      </c>
      <c r="I37" s="13">
        <f t="shared" si="6"/>
        <v>0</v>
      </c>
      <c r="J37" s="11">
        <f t="shared" si="6"/>
        <v>0</v>
      </c>
      <c r="K37" s="11">
        <f t="shared" si="6"/>
        <v>0</v>
      </c>
      <c r="L37" s="13">
        <f t="shared" si="6"/>
        <v>0</v>
      </c>
    </row>
    <row r="38" spans="3:12" x14ac:dyDescent="0.25">
      <c r="C38" s="23" t="s">
        <v>68</v>
      </c>
      <c r="D38" s="11">
        <f t="shared" ref="D38:L38" si="7">D33/D36</f>
        <v>0</v>
      </c>
      <c r="E38" s="11">
        <f t="shared" si="7"/>
        <v>0</v>
      </c>
      <c r="F38" s="13">
        <f t="shared" si="7"/>
        <v>0</v>
      </c>
      <c r="G38" s="11">
        <f t="shared" si="7"/>
        <v>0</v>
      </c>
      <c r="H38" s="11">
        <f t="shared" si="7"/>
        <v>0</v>
      </c>
      <c r="I38" s="13">
        <f t="shared" si="7"/>
        <v>0</v>
      </c>
      <c r="J38" s="11">
        <f t="shared" si="7"/>
        <v>0</v>
      </c>
      <c r="K38" s="11">
        <f t="shared" si="7"/>
        <v>0</v>
      </c>
      <c r="L38" s="13">
        <f t="shared" si="7"/>
        <v>0</v>
      </c>
    </row>
    <row r="39" spans="3:12" ht="15.75" thickBot="1" x14ac:dyDescent="0.3">
      <c r="C39" s="24" t="s">
        <v>97</v>
      </c>
      <c r="D39" s="12">
        <f t="shared" ref="D39:L39" si="8">100%-SUM(D37:D38)</f>
        <v>1</v>
      </c>
      <c r="E39" s="12">
        <f t="shared" si="8"/>
        <v>1</v>
      </c>
      <c r="F39" s="14">
        <f t="shared" si="8"/>
        <v>1</v>
      </c>
      <c r="G39" s="12">
        <f t="shared" si="8"/>
        <v>1</v>
      </c>
      <c r="H39" s="12">
        <f t="shared" si="8"/>
        <v>1</v>
      </c>
      <c r="I39" s="14">
        <f t="shared" si="8"/>
        <v>1</v>
      </c>
      <c r="J39" s="12">
        <f t="shared" si="8"/>
        <v>1</v>
      </c>
      <c r="K39" s="12">
        <f t="shared" si="8"/>
        <v>1</v>
      </c>
      <c r="L39" s="14">
        <f t="shared" si="8"/>
        <v>1</v>
      </c>
    </row>
    <row r="40" spans="3:12" x14ac:dyDescent="0.25"/>
    <row r="48" spans="3:12" x14ac:dyDescent="0.25"/>
    <row r="192" x14ac:dyDescent="0.25"/>
    <row r="204" spans="4:4" hidden="1" x14ac:dyDescent="0.25">
      <c r="D204" s="1" t="s">
        <v>42</v>
      </c>
    </row>
    <row r="205" spans="4:4" hidden="1" x14ac:dyDescent="0.25">
      <c r="D205" s="1" t="s">
        <v>39</v>
      </c>
    </row>
    <row r="206" spans="4:4" hidden="1" x14ac:dyDescent="0.25">
      <c r="D206" s="1" t="s">
        <v>44</v>
      </c>
    </row>
    <row r="207" spans="4:4" hidden="1" x14ac:dyDescent="0.25">
      <c r="D207" s="1" t="s">
        <v>40</v>
      </c>
    </row>
    <row r="208" spans="4:4" hidden="1" x14ac:dyDescent="0.25">
      <c r="D208" s="1" t="s">
        <v>41</v>
      </c>
    </row>
    <row r="209" x14ac:dyDescent="0.25"/>
  </sheetData>
  <sheetProtection algorithmName="SHA-512" hashValue="qZrP46lbcW13pkexu+ipBF+uqhIz/KwjH4/fCTeHnSTpBAq0RjRS+QKcacBuaRE27JOKGaBsbCt066Df9NTVsA==" saltValue="7c/XtSLro8Kp78iKwl34eA==" spinCount="100000" sheet="1"/>
  <protectedRanges>
    <protectedRange sqref="B3:C4 D8:G20 H11:S27" name="Range1"/>
  </protectedRanges>
  <mergeCells count="9">
    <mergeCell ref="D30:F30"/>
    <mergeCell ref="G30:I30"/>
    <mergeCell ref="J30:L30"/>
    <mergeCell ref="A1:T1"/>
    <mergeCell ref="D6:G6"/>
    <mergeCell ref="H6:S6"/>
    <mergeCell ref="D21:G27"/>
    <mergeCell ref="A6:B6"/>
    <mergeCell ref="H8:S10"/>
  </mergeCells>
  <conditionalFormatting sqref="D8:G20">
    <cfRule type="containsText" dxfId="63" priority="52" operator="containsText" text="Yellow">
      <formula>NOT(ISERROR(SEARCH("Yellow",D8)))</formula>
    </cfRule>
    <cfRule type="containsText" dxfId="62" priority="51" operator="containsText" text="Red">
      <formula>NOT(ISERROR(SEARCH("Red",D8)))</formula>
    </cfRule>
  </conditionalFormatting>
  <conditionalFormatting sqref="H21">
    <cfRule type="containsText" dxfId="61" priority="37" operator="containsText" text="Red">
      <formula>NOT(ISERROR(SEARCH("Red",H21)))</formula>
    </cfRule>
  </conditionalFormatting>
  <conditionalFormatting sqref="H23">
    <cfRule type="containsText" dxfId="60" priority="35" operator="containsText" text="Red">
      <formula>NOT(ISERROR(SEARCH("Red",H23)))</formula>
    </cfRule>
  </conditionalFormatting>
  <conditionalFormatting sqref="H27">
    <cfRule type="containsText" dxfId="59" priority="31" operator="containsText" text="Red">
      <formula>NOT(ISERROR(SEARCH("Red",H27)))</formula>
    </cfRule>
  </conditionalFormatting>
  <conditionalFormatting sqref="H25:I25">
    <cfRule type="containsText" dxfId="58" priority="29" operator="containsText" text="Red">
      <formula>NOT(ISERROR(SEARCH("Red",H25)))</formula>
    </cfRule>
  </conditionalFormatting>
  <conditionalFormatting sqref="H11:J14">
    <cfRule type="containsText" dxfId="57" priority="17" operator="containsText" text="Red">
      <formula>NOT(ISERROR(SEARCH("Red",H11)))</formula>
    </cfRule>
    <cfRule type="containsText" dxfId="56" priority="18" operator="containsText" text="Yellow">
      <formula>NOT(ISERROR(SEARCH("Yellow",H11)))</formula>
    </cfRule>
  </conditionalFormatting>
  <conditionalFormatting sqref="H19:J20">
    <cfRule type="containsText" dxfId="55" priority="26" operator="containsText" text="Yellow">
      <formula>NOT(ISERROR(SEARCH("Yellow",H19)))</formula>
    </cfRule>
    <cfRule type="containsText" dxfId="54" priority="25" operator="containsText" text="Red">
      <formula>NOT(ISERROR(SEARCH("Red",H19)))</formula>
    </cfRule>
  </conditionalFormatting>
  <conditionalFormatting sqref="H25:J25">
    <cfRule type="containsText" dxfId="53" priority="30" operator="containsText" text="Yellow">
      <formula>NOT(ISERROR(SEARCH("Yellow",H25)))</formula>
    </cfRule>
  </conditionalFormatting>
  <conditionalFormatting sqref="H21:L22">
    <cfRule type="containsText" dxfId="52" priority="38" operator="containsText" text="Yellow">
      <formula>NOT(ISERROR(SEARCH("Yellow",H21)))</formula>
    </cfRule>
  </conditionalFormatting>
  <conditionalFormatting sqref="H23:L24">
    <cfRule type="containsText" dxfId="51" priority="36" operator="containsText" text="Yellow">
      <formula>NOT(ISERROR(SEARCH("Yellow",H23)))</formula>
    </cfRule>
  </conditionalFormatting>
  <conditionalFormatting sqref="H15:M18">
    <cfRule type="containsText" dxfId="50" priority="3" operator="containsText" text="Red">
      <formula>NOT(ISERROR(SEARCH("Red",H15)))</formula>
    </cfRule>
    <cfRule type="containsText" dxfId="49" priority="4" operator="containsText" text="Yellow">
      <formula>NOT(ISERROR(SEARCH("Yellow",H15)))</formula>
    </cfRule>
  </conditionalFormatting>
  <conditionalFormatting sqref="H26:S27">
    <cfRule type="containsText" dxfId="48" priority="32" operator="containsText" text="Yellow">
      <formula>NOT(ISERROR(SEARCH("Yellow",H26)))</formula>
    </cfRule>
  </conditionalFormatting>
  <conditionalFormatting sqref="K13:Q14 N15:Q15 Q16 N16:O18 Q17:R19 K19:O19 K20:R20">
    <cfRule type="containsText" dxfId="47" priority="23" operator="containsText" text="Red">
      <formula>NOT(ISERROR(SEARCH("Red",K13)))</formula>
    </cfRule>
    <cfRule type="containsText" dxfId="46" priority="24" operator="containsText" text="Yellow">
      <formula>NOT(ISERROR(SEARCH("Yellow",K13)))</formula>
    </cfRule>
  </conditionalFormatting>
  <conditionalFormatting sqref="K25:Q25">
    <cfRule type="containsText" dxfId="45" priority="27" operator="containsText" text="Red">
      <formula>NOT(ISERROR(SEARCH("Red",K25)))</formula>
    </cfRule>
    <cfRule type="containsText" dxfId="44" priority="28" operator="containsText" text="Yellow">
      <formula>NOT(ISERROR(SEARCH("Yellow",K25)))</formula>
    </cfRule>
  </conditionalFormatting>
  <conditionalFormatting sqref="K11:R12">
    <cfRule type="containsText" dxfId="43" priority="16" operator="containsText" text="Yellow">
      <formula>NOT(ISERROR(SEARCH("Yellow",K11)))</formula>
    </cfRule>
    <cfRule type="containsText" dxfId="42" priority="15" operator="containsText" text="Red">
      <formula>NOT(ISERROR(SEARCH("Red",K11)))</formula>
    </cfRule>
  </conditionalFormatting>
  <conditionalFormatting sqref="M21:M24">
    <cfRule type="containsText" dxfId="41" priority="2" operator="containsText" text="Yellow">
      <formula>NOT(ISERROR(SEARCH("Yellow",M21)))</formula>
    </cfRule>
    <cfRule type="containsText" dxfId="40" priority="1" operator="containsText" text="Red">
      <formula>NOT(ISERROR(SEARCH("Red",M21)))</formula>
    </cfRule>
  </conditionalFormatting>
  <conditionalFormatting sqref="N21:S21 N22:Q24 I21:L21 H22:L22 I23:L23 H24:L24 H26:S26 I27:S27 J25 S22:S25">
    <cfRule type="containsText" dxfId="39" priority="50" operator="containsText" text="Red">
      <formula>NOT(ISERROR(SEARCH("Red",H21)))</formula>
    </cfRule>
  </conditionalFormatting>
  <conditionalFormatting sqref="N21:S21 N22:Q24">
    <cfRule type="containsText" dxfId="38" priority="49" operator="containsText" text="Yellow">
      <formula>NOT(ISERROR(SEARCH("Yellow",N21)))</formula>
    </cfRule>
  </conditionalFormatting>
  <conditionalFormatting sqref="P16:P19">
    <cfRule type="containsText" dxfId="37" priority="10" operator="containsText" text="Yellow">
      <formula>NOT(ISERROR(SEARCH("Yellow",P16)))</formula>
    </cfRule>
    <cfRule type="containsText" dxfId="36" priority="9" operator="containsText" text="Red">
      <formula>NOT(ISERROR(SEARCH("Red",P16)))</formula>
    </cfRule>
  </conditionalFormatting>
  <conditionalFormatting sqref="R13:R16">
    <cfRule type="containsText" dxfId="35" priority="8" operator="containsText" text="Yellow">
      <formula>NOT(ISERROR(SEARCH("Yellow",R13)))</formula>
    </cfRule>
    <cfRule type="containsText" dxfId="34" priority="7" operator="containsText" text="Red">
      <formula>NOT(ISERROR(SEARCH("Red",R13)))</formula>
    </cfRule>
  </conditionalFormatting>
  <conditionalFormatting sqref="R22:R25">
    <cfRule type="containsText" dxfId="33" priority="5" operator="containsText" text="Red">
      <formula>NOT(ISERROR(SEARCH("Red",R22)))</formula>
    </cfRule>
  </conditionalFormatting>
  <conditionalFormatting sqref="R22:S25">
    <cfRule type="containsText" dxfId="32" priority="6" operator="containsText" text="Yellow">
      <formula>NOT(ISERROR(SEARCH("Yellow",R22)))</formula>
    </cfRule>
  </conditionalFormatting>
  <conditionalFormatting sqref="S11:S20">
    <cfRule type="containsText" dxfId="31" priority="22" operator="containsText" text="Yellow">
      <formula>NOT(ISERROR(SEARCH("Yellow",S11)))</formula>
    </cfRule>
    <cfRule type="containsText" dxfId="30" priority="21" operator="containsText" text="Red">
      <formula>NOT(ISERROR(SEARCH("Red",S11)))</formula>
    </cfRule>
  </conditionalFormatting>
  <dataValidations count="1">
    <dataValidation type="list" allowBlank="1" showInputMessage="1" showErrorMessage="1" sqref="D8:G20 H11:S27" xr:uid="{867CB1C5-5518-49DE-A104-9164FE8E0B72}">
      <formula1>$D$205:$D$208</formula1>
    </dataValidation>
  </dataValidations>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09AC-C0AE-4279-828D-F23464E2917A}">
  <sheetPr codeName="Sheet2">
    <tabColor theme="9" tint="-0.249977111117893"/>
  </sheetPr>
  <dimension ref="A1:T208"/>
  <sheetViews>
    <sheetView workbookViewId="0">
      <selection activeCell="B3" sqref="B3"/>
    </sheetView>
  </sheetViews>
  <sheetFormatPr defaultColWidth="0" defaultRowHeight="15" zeroHeight="1" x14ac:dyDescent="0.25"/>
  <cols>
    <col min="1" max="1" width="26.7109375" style="1" customWidth="1"/>
    <col min="2" max="2" width="41" style="1" customWidth="1"/>
    <col min="3" max="3" width="20.28515625" style="1" customWidth="1"/>
    <col min="4" max="19" width="10.42578125" style="1" customWidth="1"/>
    <col min="20" max="20" width="8.85546875" style="1" customWidth="1"/>
    <col min="21" max="16384" width="4.28515625" style="1" hidden="1"/>
  </cols>
  <sheetData>
    <row r="1" spans="1:20" ht="21" x14ac:dyDescent="0.35">
      <c r="A1" s="127" t="s">
        <v>50</v>
      </c>
      <c r="B1" s="127"/>
      <c r="C1" s="127"/>
      <c r="D1" s="127"/>
      <c r="E1" s="127"/>
      <c r="F1" s="127"/>
      <c r="G1" s="127"/>
      <c r="H1" s="127"/>
      <c r="I1" s="127"/>
      <c r="J1" s="127"/>
      <c r="K1" s="127"/>
      <c r="L1" s="127"/>
      <c r="M1" s="127"/>
      <c r="N1" s="127"/>
      <c r="O1" s="127"/>
      <c r="P1" s="127"/>
      <c r="Q1" s="127"/>
      <c r="R1" s="127"/>
      <c r="S1" s="127"/>
      <c r="T1" s="127"/>
    </row>
    <row r="2" spans="1:20" ht="9" customHeight="1" x14ac:dyDescent="0.25">
      <c r="A2" s="3"/>
      <c r="B2" s="3"/>
      <c r="C2" s="3"/>
    </row>
    <row r="3" spans="1:20" ht="31.5" x14ac:dyDescent="0.25">
      <c r="A3" s="25" t="s">
        <v>73</v>
      </c>
      <c r="B3" s="57"/>
      <c r="C3" s="89"/>
    </row>
    <row r="4" spans="1:20" ht="15.75" x14ac:dyDescent="0.25">
      <c r="A4" s="27" t="s">
        <v>45</v>
      </c>
      <c r="B4" s="26">
        <f>'Scenario 1'!B4</f>
        <v>0</v>
      </c>
      <c r="C4" s="89"/>
      <c r="D4" s="1" t="s">
        <v>46</v>
      </c>
    </row>
    <row r="5" spans="1:20" ht="15.75" thickBot="1" x14ac:dyDescent="0.3">
      <c r="A5" s="4"/>
      <c r="B5" s="5"/>
      <c r="C5" s="5"/>
    </row>
    <row r="6" spans="1:20" ht="15.75" x14ac:dyDescent="0.25">
      <c r="A6" s="141"/>
      <c r="B6" s="142"/>
      <c r="C6" s="85"/>
      <c r="D6" s="132" t="s">
        <v>65</v>
      </c>
      <c r="E6" s="133"/>
      <c r="F6" s="133"/>
      <c r="G6" s="134"/>
      <c r="H6" s="132" t="s">
        <v>66</v>
      </c>
      <c r="I6" s="133"/>
      <c r="J6" s="133"/>
      <c r="K6" s="133"/>
      <c r="L6" s="133"/>
      <c r="M6" s="133"/>
      <c r="N6" s="133"/>
      <c r="O6" s="133"/>
      <c r="P6" s="133"/>
      <c r="Q6" s="133"/>
      <c r="R6" s="133"/>
      <c r="S6" s="134"/>
    </row>
    <row r="7" spans="1:20" ht="15.75" x14ac:dyDescent="0.25">
      <c r="A7" s="77" t="s">
        <v>0</v>
      </c>
      <c r="B7" s="78" t="s">
        <v>1</v>
      </c>
      <c r="C7" s="86" t="s">
        <v>109</v>
      </c>
      <c r="D7" s="77" t="s">
        <v>2</v>
      </c>
      <c r="E7" s="79" t="s">
        <v>3</v>
      </c>
      <c r="F7" s="79" t="s">
        <v>4</v>
      </c>
      <c r="G7" s="80" t="s">
        <v>5</v>
      </c>
      <c r="H7" s="77" t="s">
        <v>6</v>
      </c>
      <c r="I7" s="79" t="s">
        <v>7</v>
      </c>
      <c r="J7" s="79" t="s">
        <v>8</v>
      </c>
      <c r="K7" s="79" t="s">
        <v>9</v>
      </c>
      <c r="L7" s="79" t="s">
        <v>10</v>
      </c>
      <c r="M7" s="79" t="s">
        <v>11</v>
      </c>
      <c r="N7" s="79" t="s">
        <v>12</v>
      </c>
      <c r="O7" s="79" t="s">
        <v>13</v>
      </c>
      <c r="P7" s="79" t="s">
        <v>14</v>
      </c>
      <c r="Q7" s="79" t="s">
        <v>15</v>
      </c>
      <c r="R7" s="79" t="s">
        <v>16</v>
      </c>
      <c r="S7" s="80" t="s">
        <v>17</v>
      </c>
    </row>
    <row r="8" spans="1:20" x14ac:dyDescent="0.25">
      <c r="A8" s="19">
        <v>1</v>
      </c>
      <c r="B8" s="17" t="s">
        <v>18</v>
      </c>
      <c r="C8" s="87" t="s">
        <v>110</v>
      </c>
      <c r="D8" s="48"/>
      <c r="E8" s="49"/>
      <c r="F8" s="49"/>
      <c r="G8" s="50"/>
      <c r="H8" s="143"/>
      <c r="I8" s="144"/>
      <c r="J8" s="144"/>
      <c r="K8" s="144"/>
      <c r="L8" s="144"/>
      <c r="M8" s="144"/>
      <c r="N8" s="144"/>
      <c r="O8" s="144"/>
      <c r="P8" s="144"/>
      <c r="Q8" s="144"/>
      <c r="R8" s="144"/>
      <c r="S8" s="145"/>
    </row>
    <row r="9" spans="1:20" x14ac:dyDescent="0.25">
      <c r="A9" s="16">
        <v>2</v>
      </c>
      <c r="B9" s="18" t="s">
        <v>19</v>
      </c>
      <c r="C9" s="93" t="s">
        <v>111</v>
      </c>
      <c r="D9" s="51"/>
      <c r="E9" s="52"/>
      <c r="F9" s="52"/>
      <c r="G9" s="53"/>
      <c r="H9" s="146"/>
      <c r="I9" s="147"/>
      <c r="J9" s="147"/>
      <c r="K9" s="147"/>
      <c r="L9" s="147"/>
      <c r="M9" s="147"/>
      <c r="N9" s="147"/>
      <c r="O9" s="147"/>
      <c r="P9" s="147"/>
      <c r="Q9" s="147"/>
      <c r="R9" s="147"/>
      <c r="S9" s="148"/>
    </row>
    <row r="10" spans="1:20" x14ac:dyDescent="0.25">
      <c r="A10" s="19">
        <v>3</v>
      </c>
      <c r="B10" s="17" t="s">
        <v>20</v>
      </c>
      <c r="C10" s="95" t="s">
        <v>111</v>
      </c>
      <c r="D10" s="51"/>
      <c r="E10" s="52"/>
      <c r="F10" s="52"/>
      <c r="G10" s="50"/>
      <c r="H10" s="149"/>
      <c r="I10" s="150"/>
      <c r="J10" s="150"/>
      <c r="K10" s="150"/>
      <c r="L10" s="150"/>
      <c r="M10" s="150"/>
      <c r="N10" s="150"/>
      <c r="O10" s="150"/>
      <c r="P10" s="150"/>
      <c r="Q10" s="150"/>
      <c r="R10" s="150"/>
      <c r="S10" s="151"/>
    </row>
    <row r="11" spans="1:20" x14ac:dyDescent="0.25">
      <c r="A11" s="16">
        <v>4</v>
      </c>
      <c r="B11" s="18" t="s">
        <v>21</v>
      </c>
      <c r="C11" s="88" t="s">
        <v>110</v>
      </c>
      <c r="D11" s="51"/>
      <c r="E11" s="52"/>
      <c r="F11" s="52"/>
      <c r="G11" s="53"/>
      <c r="H11" s="51"/>
      <c r="I11" s="52"/>
      <c r="J11" s="49"/>
      <c r="K11" s="52"/>
      <c r="L11" s="49"/>
      <c r="M11" s="52"/>
      <c r="N11" s="49"/>
      <c r="O11" s="52"/>
      <c r="P11" s="49"/>
      <c r="Q11" s="52"/>
      <c r="R11" s="49"/>
      <c r="S11" s="50"/>
    </row>
    <row r="12" spans="1:20" x14ac:dyDescent="0.25">
      <c r="A12" s="19">
        <v>5</v>
      </c>
      <c r="B12" s="17" t="s">
        <v>22</v>
      </c>
      <c r="C12" s="95" t="s">
        <v>111</v>
      </c>
      <c r="D12" s="48"/>
      <c r="E12" s="52"/>
      <c r="F12" s="49"/>
      <c r="G12" s="50"/>
      <c r="H12" s="48"/>
      <c r="I12" s="52"/>
      <c r="J12" s="49"/>
      <c r="K12" s="52"/>
      <c r="L12" s="49"/>
      <c r="M12" s="52"/>
      <c r="N12" s="49"/>
      <c r="O12" s="52"/>
      <c r="P12" s="49"/>
      <c r="Q12" s="52"/>
      <c r="R12" s="49"/>
      <c r="S12" s="50"/>
    </row>
    <row r="13" spans="1:20" x14ac:dyDescent="0.25">
      <c r="A13" s="16">
        <v>6</v>
      </c>
      <c r="B13" s="18" t="s">
        <v>23</v>
      </c>
      <c r="C13" s="93" t="s">
        <v>111</v>
      </c>
      <c r="D13" s="51"/>
      <c r="E13" s="52"/>
      <c r="F13" s="52"/>
      <c r="G13" s="53"/>
      <c r="H13" s="51"/>
      <c r="I13" s="52"/>
      <c r="J13" s="52"/>
      <c r="K13" s="52"/>
      <c r="L13" s="52"/>
      <c r="M13" s="52"/>
      <c r="N13" s="52"/>
      <c r="O13" s="52"/>
      <c r="P13" s="52"/>
      <c r="Q13" s="52"/>
      <c r="R13" s="52"/>
      <c r="S13" s="53"/>
    </row>
    <row r="14" spans="1:20" x14ac:dyDescent="0.25">
      <c r="A14" s="19">
        <v>7</v>
      </c>
      <c r="B14" s="17" t="s">
        <v>24</v>
      </c>
      <c r="C14" s="87" t="s">
        <v>110</v>
      </c>
      <c r="D14" s="51"/>
      <c r="E14" s="52"/>
      <c r="F14" s="49"/>
      <c r="G14" s="50"/>
      <c r="H14" s="51"/>
      <c r="I14" s="52"/>
      <c r="J14" s="49"/>
      <c r="K14" s="52"/>
      <c r="L14" s="49"/>
      <c r="M14" s="52"/>
      <c r="N14" s="49"/>
      <c r="O14" s="52"/>
      <c r="P14" s="49"/>
      <c r="Q14" s="52"/>
      <c r="R14" s="49"/>
      <c r="S14" s="50"/>
    </row>
    <row r="15" spans="1:20" x14ac:dyDescent="0.25">
      <c r="A15" s="16">
        <v>8</v>
      </c>
      <c r="B15" s="18" t="s">
        <v>25</v>
      </c>
      <c r="C15" s="93" t="s">
        <v>111</v>
      </c>
      <c r="D15" s="51"/>
      <c r="E15" s="52"/>
      <c r="F15" s="52"/>
      <c r="G15" s="53"/>
      <c r="H15" s="51"/>
      <c r="I15" s="52"/>
      <c r="J15" s="52"/>
      <c r="K15" s="52"/>
      <c r="L15" s="52"/>
      <c r="M15" s="52"/>
      <c r="N15" s="52"/>
      <c r="O15" s="52"/>
      <c r="P15" s="52"/>
      <c r="Q15" s="52"/>
      <c r="R15" s="52"/>
      <c r="S15" s="53"/>
    </row>
    <row r="16" spans="1:20" x14ac:dyDescent="0.25">
      <c r="A16" s="19">
        <v>9</v>
      </c>
      <c r="B16" s="17" t="s">
        <v>26</v>
      </c>
      <c r="C16" s="95" t="s">
        <v>111</v>
      </c>
      <c r="D16" s="51"/>
      <c r="E16" s="52"/>
      <c r="F16" s="49"/>
      <c r="G16" s="50"/>
      <c r="H16" s="51"/>
      <c r="I16" s="52"/>
      <c r="J16" s="49"/>
      <c r="K16" s="52"/>
      <c r="L16" s="49"/>
      <c r="M16" s="52"/>
      <c r="N16" s="49"/>
      <c r="O16" s="52"/>
      <c r="P16" s="49"/>
      <c r="Q16" s="52"/>
      <c r="R16" s="49"/>
      <c r="S16" s="50"/>
    </row>
    <row r="17" spans="1:19" x14ac:dyDescent="0.25">
      <c r="A17" s="16">
        <v>10</v>
      </c>
      <c r="B17" s="18" t="s">
        <v>27</v>
      </c>
      <c r="C17" s="88" t="s">
        <v>110</v>
      </c>
      <c r="D17" s="51"/>
      <c r="E17" s="52"/>
      <c r="F17" s="52"/>
      <c r="G17" s="53"/>
      <c r="H17" s="51"/>
      <c r="I17" s="52"/>
      <c r="J17" s="52"/>
      <c r="K17" s="52"/>
      <c r="L17" s="52"/>
      <c r="M17" s="52"/>
      <c r="N17" s="52"/>
      <c r="O17" s="52"/>
      <c r="P17" s="52"/>
      <c r="Q17" s="52"/>
      <c r="R17" s="52"/>
      <c r="S17" s="53"/>
    </row>
    <row r="18" spans="1:19" x14ac:dyDescent="0.25">
      <c r="A18" s="19">
        <v>11</v>
      </c>
      <c r="B18" s="17" t="s">
        <v>28</v>
      </c>
      <c r="C18" s="95" t="s">
        <v>111</v>
      </c>
      <c r="D18" s="51"/>
      <c r="E18" s="49"/>
      <c r="F18" s="49"/>
      <c r="G18" s="50"/>
      <c r="H18" s="51"/>
      <c r="I18" s="49"/>
      <c r="J18" s="49"/>
      <c r="K18" s="49"/>
      <c r="L18" s="49"/>
      <c r="M18" s="49"/>
      <c r="N18" s="49"/>
      <c r="O18" s="49"/>
      <c r="P18" s="49"/>
      <c r="Q18" s="49"/>
      <c r="R18" s="49"/>
      <c r="S18" s="50"/>
    </row>
    <row r="19" spans="1:19" x14ac:dyDescent="0.25">
      <c r="A19" s="16">
        <v>12</v>
      </c>
      <c r="B19" s="18" t="s">
        <v>29</v>
      </c>
      <c r="C19" s="93" t="s">
        <v>111</v>
      </c>
      <c r="D19" s="51"/>
      <c r="E19" s="52"/>
      <c r="F19" s="52"/>
      <c r="G19" s="53"/>
      <c r="H19" s="51"/>
      <c r="I19" s="52"/>
      <c r="J19" s="52"/>
      <c r="K19" s="52"/>
      <c r="L19" s="52"/>
      <c r="M19" s="52"/>
      <c r="N19" s="52"/>
      <c r="O19" s="52"/>
      <c r="P19" s="52"/>
      <c r="Q19" s="52"/>
      <c r="R19" s="52"/>
      <c r="S19" s="53"/>
    </row>
    <row r="20" spans="1:19" x14ac:dyDescent="0.25">
      <c r="A20" s="19">
        <v>13</v>
      </c>
      <c r="B20" s="17" t="s">
        <v>30</v>
      </c>
      <c r="C20" s="95" t="s">
        <v>111</v>
      </c>
      <c r="D20" s="48"/>
      <c r="E20" s="49"/>
      <c r="F20" s="49"/>
      <c r="G20" s="50"/>
      <c r="H20" s="48"/>
      <c r="I20" s="49"/>
      <c r="J20" s="49"/>
      <c r="K20" s="49"/>
      <c r="L20" s="49"/>
      <c r="M20" s="49"/>
      <c r="N20" s="49"/>
      <c r="O20" s="49"/>
      <c r="P20" s="49"/>
      <c r="Q20" s="49"/>
      <c r="R20" s="49"/>
      <c r="S20" s="50"/>
    </row>
    <row r="21" spans="1:19" x14ac:dyDescent="0.25">
      <c r="A21" s="19">
        <v>14</v>
      </c>
      <c r="B21" s="17" t="s">
        <v>31</v>
      </c>
      <c r="C21" s="87" t="s">
        <v>110</v>
      </c>
      <c r="D21" s="135"/>
      <c r="E21" s="136"/>
      <c r="F21" s="136"/>
      <c r="G21" s="137"/>
      <c r="H21" s="51"/>
      <c r="I21" s="52"/>
      <c r="J21" s="52"/>
      <c r="K21" s="52"/>
      <c r="L21" s="52"/>
      <c r="M21" s="52"/>
      <c r="N21" s="52"/>
      <c r="O21" s="52"/>
      <c r="P21" s="52"/>
      <c r="Q21" s="52"/>
      <c r="R21" s="52"/>
      <c r="S21" s="53"/>
    </row>
    <row r="22" spans="1:19" x14ac:dyDescent="0.25">
      <c r="A22" s="16">
        <v>15</v>
      </c>
      <c r="B22" s="18" t="s">
        <v>32</v>
      </c>
      <c r="C22" s="93" t="s">
        <v>111</v>
      </c>
      <c r="D22" s="135"/>
      <c r="E22" s="136"/>
      <c r="F22" s="136"/>
      <c r="G22" s="137"/>
      <c r="H22" s="48"/>
      <c r="I22" s="49"/>
      <c r="J22" s="49"/>
      <c r="K22" s="49"/>
      <c r="L22" s="49"/>
      <c r="M22" s="49"/>
      <c r="N22" s="49"/>
      <c r="O22" s="49"/>
      <c r="P22" s="49"/>
      <c r="Q22" s="49"/>
      <c r="R22" s="52"/>
      <c r="S22" s="53"/>
    </row>
    <row r="23" spans="1:19" x14ac:dyDescent="0.25">
      <c r="A23" s="19">
        <v>16</v>
      </c>
      <c r="B23" s="17" t="s">
        <v>33</v>
      </c>
      <c r="C23" s="87" t="s">
        <v>110</v>
      </c>
      <c r="D23" s="135"/>
      <c r="E23" s="136"/>
      <c r="F23" s="136"/>
      <c r="G23" s="137"/>
      <c r="H23" s="51"/>
      <c r="I23" s="52"/>
      <c r="J23" s="52"/>
      <c r="K23" s="52"/>
      <c r="L23" s="52"/>
      <c r="M23" s="52"/>
      <c r="N23" s="52"/>
      <c r="O23" s="52"/>
      <c r="P23" s="52"/>
      <c r="Q23" s="52"/>
      <c r="R23" s="52"/>
      <c r="S23" s="53"/>
    </row>
    <row r="24" spans="1:19" x14ac:dyDescent="0.25">
      <c r="A24" s="16">
        <v>17</v>
      </c>
      <c r="B24" s="18" t="s">
        <v>34</v>
      </c>
      <c r="C24" s="88" t="s">
        <v>110</v>
      </c>
      <c r="D24" s="135"/>
      <c r="E24" s="136"/>
      <c r="F24" s="136"/>
      <c r="G24" s="137"/>
      <c r="H24" s="48"/>
      <c r="I24" s="52"/>
      <c r="J24" s="49"/>
      <c r="K24" s="49"/>
      <c r="L24" s="52"/>
      <c r="M24" s="52"/>
      <c r="N24" s="49"/>
      <c r="O24" s="49"/>
      <c r="P24" s="49"/>
      <c r="Q24" s="49"/>
      <c r="R24" s="52"/>
      <c r="S24" s="53"/>
    </row>
    <row r="25" spans="1:19" x14ac:dyDescent="0.25">
      <c r="A25" s="19">
        <v>18</v>
      </c>
      <c r="B25" s="17" t="s">
        <v>35</v>
      </c>
      <c r="C25" s="87" t="s">
        <v>110</v>
      </c>
      <c r="D25" s="135"/>
      <c r="E25" s="136"/>
      <c r="F25" s="136"/>
      <c r="G25" s="137"/>
      <c r="H25" s="51"/>
      <c r="I25" s="52"/>
      <c r="J25" s="52"/>
      <c r="K25" s="52"/>
      <c r="L25" s="52"/>
      <c r="M25" s="52"/>
      <c r="N25" s="52"/>
      <c r="O25" s="52"/>
      <c r="P25" s="52"/>
      <c r="Q25" s="52"/>
      <c r="R25" s="52"/>
      <c r="S25" s="53"/>
    </row>
    <row r="26" spans="1:19" x14ac:dyDescent="0.25">
      <c r="A26" s="16">
        <v>19</v>
      </c>
      <c r="B26" s="18" t="s">
        <v>36</v>
      </c>
      <c r="C26" s="88" t="s">
        <v>110</v>
      </c>
      <c r="D26" s="135"/>
      <c r="E26" s="136"/>
      <c r="F26" s="136"/>
      <c r="G26" s="137"/>
      <c r="H26" s="48"/>
      <c r="I26" s="52"/>
      <c r="J26" s="52"/>
      <c r="K26" s="49"/>
      <c r="L26" s="52"/>
      <c r="M26" s="52"/>
      <c r="N26" s="49"/>
      <c r="O26" s="49"/>
      <c r="P26" s="49"/>
      <c r="Q26" s="49"/>
      <c r="R26" s="49"/>
      <c r="S26" s="50"/>
    </row>
    <row r="27" spans="1:19" ht="15.75" thickBot="1" x14ac:dyDescent="0.3">
      <c r="A27" s="20">
        <v>20</v>
      </c>
      <c r="B27" s="21" t="s">
        <v>37</v>
      </c>
      <c r="C27" s="97" t="s">
        <v>111</v>
      </c>
      <c r="D27" s="138"/>
      <c r="E27" s="139"/>
      <c r="F27" s="139"/>
      <c r="G27" s="140"/>
      <c r="H27" s="54"/>
      <c r="I27" s="55"/>
      <c r="J27" s="55"/>
      <c r="K27" s="55"/>
      <c r="L27" s="55"/>
      <c r="M27" s="55"/>
      <c r="N27" s="55"/>
      <c r="O27" s="55"/>
      <c r="P27" s="55"/>
      <c r="Q27" s="55"/>
      <c r="R27" s="55"/>
      <c r="S27" s="56"/>
    </row>
    <row r="28" spans="1:19" x14ac:dyDescent="0.25">
      <c r="B28" s="76" t="s">
        <v>99</v>
      </c>
      <c r="C28" s="76"/>
      <c r="D28" s="3">
        <f>COUNTIF(D8:D20,"yellow")</f>
        <v>0</v>
      </c>
      <c r="E28" s="3">
        <f t="shared" ref="E28:G28" si="0">COUNTIF(E8:E20,"yellow")</f>
        <v>0</v>
      </c>
      <c r="F28" s="3">
        <f t="shared" si="0"/>
        <v>0</v>
      </c>
      <c r="G28" s="3">
        <f t="shared" si="0"/>
        <v>0</v>
      </c>
      <c r="H28" s="3">
        <f>COUNTIF(H11:H27,"yellow")</f>
        <v>0</v>
      </c>
      <c r="I28" s="3">
        <f t="shared" ref="I28:S28" si="1">COUNTIF(I11:I27,"yellow")</f>
        <v>0</v>
      </c>
      <c r="J28" s="3">
        <f t="shared" si="1"/>
        <v>0</v>
      </c>
      <c r="K28" s="3">
        <f t="shared" si="1"/>
        <v>0</v>
      </c>
      <c r="L28" s="3">
        <f t="shared" si="1"/>
        <v>0</v>
      </c>
      <c r="M28" s="3">
        <f t="shared" si="1"/>
        <v>0</v>
      </c>
      <c r="N28" s="3">
        <f t="shared" si="1"/>
        <v>0</v>
      </c>
      <c r="O28" s="3">
        <f t="shared" si="1"/>
        <v>0</v>
      </c>
      <c r="P28" s="3">
        <f t="shared" si="1"/>
        <v>0</v>
      </c>
      <c r="Q28" s="3">
        <f t="shared" si="1"/>
        <v>0</v>
      </c>
      <c r="R28" s="3">
        <f t="shared" si="1"/>
        <v>0</v>
      </c>
      <c r="S28" s="3">
        <f t="shared" si="1"/>
        <v>0</v>
      </c>
    </row>
    <row r="29" spans="1:19" x14ac:dyDescent="0.25">
      <c r="B29" s="76" t="s">
        <v>90</v>
      </c>
      <c r="C29" s="76"/>
      <c r="D29" s="3">
        <f>COUNTIF(D8:D20,"red")</f>
        <v>0</v>
      </c>
      <c r="E29" s="3">
        <f t="shared" ref="E29:G29" si="2">COUNTIF(E8:E20,"red")</f>
        <v>0</v>
      </c>
      <c r="F29" s="3">
        <f t="shared" si="2"/>
        <v>0</v>
      </c>
      <c r="G29" s="3">
        <f t="shared" si="2"/>
        <v>0</v>
      </c>
      <c r="H29" s="3">
        <f>COUNTIF(H11:H27,"red")</f>
        <v>0</v>
      </c>
      <c r="I29" s="3">
        <f t="shared" ref="I29:S29" si="3">COUNTIF(I11:I27,"red")</f>
        <v>0</v>
      </c>
      <c r="J29" s="3">
        <f t="shared" si="3"/>
        <v>0</v>
      </c>
      <c r="K29" s="3">
        <f t="shared" si="3"/>
        <v>0</v>
      </c>
      <c r="L29" s="3">
        <f t="shared" si="3"/>
        <v>0</v>
      </c>
      <c r="M29" s="3">
        <f t="shared" si="3"/>
        <v>0</v>
      </c>
      <c r="N29" s="3">
        <f t="shared" si="3"/>
        <v>0</v>
      </c>
      <c r="O29" s="3">
        <f t="shared" si="3"/>
        <v>0</v>
      </c>
      <c r="P29" s="3">
        <f t="shared" si="3"/>
        <v>0</v>
      </c>
      <c r="Q29" s="3">
        <f t="shared" si="3"/>
        <v>0</v>
      </c>
      <c r="R29" s="3">
        <f t="shared" si="3"/>
        <v>0</v>
      </c>
      <c r="S29" s="3">
        <f t="shared" si="3"/>
        <v>0</v>
      </c>
    </row>
    <row r="30" spans="1:19" x14ac:dyDescent="0.25">
      <c r="D30" s="131" t="s">
        <v>112</v>
      </c>
      <c r="E30" s="131"/>
      <c r="F30" s="131"/>
      <c r="G30" s="131" t="s">
        <v>113</v>
      </c>
      <c r="H30" s="131"/>
      <c r="I30" s="131"/>
      <c r="J30" s="131" t="s">
        <v>114</v>
      </c>
      <c r="K30" s="131"/>
      <c r="L30" s="131"/>
    </row>
    <row r="31" spans="1:19" ht="15.75" thickBot="1" x14ac:dyDescent="0.3">
      <c r="D31" s="6" t="s">
        <v>69</v>
      </c>
      <c r="E31" s="6" t="s">
        <v>70</v>
      </c>
      <c r="F31" s="6" t="s">
        <v>71</v>
      </c>
      <c r="G31" s="6" t="s">
        <v>69</v>
      </c>
      <c r="H31" s="6" t="s">
        <v>70</v>
      </c>
      <c r="I31" s="6" t="s">
        <v>71</v>
      </c>
      <c r="J31" s="6" t="s">
        <v>69</v>
      </c>
      <c r="K31" s="6" t="s">
        <v>70</v>
      </c>
      <c r="L31" s="6" t="s">
        <v>71</v>
      </c>
    </row>
    <row r="32" spans="1:19" x14ac:dyDescent="0.25">
      <c r="C32" s="22" t="s">
        <v>38</v>
      </c>
      <c r="D32" s="7">
        <f>COUNTIF(D8:S27, "Yellow")</f>
        <v>0</v>
      </c>
      <c r="E32" s="7">
        <f>COUNTIF(D8:G20, "Yellow")</f>
        <v>0</v>
      </c>
      <c r="F32" s="8">
        <f>COUNTIF(H$11:S$27, "Yellow")</f>
        <v>0</v>
      </c>
      <c r="G32" s="7">
        <f>COUNTIF(D8:G8, "Yellow")+COUNTIF(D11:S11, "Yellow")+COUNTIF(D14:S14, "Yellow")+COUNTIF(D17:S17, "Yellow")+COUNTIF(H21:S21, "Yellow")+COUNTIF(H23:S26, "Yellow")</f>
        <v>0</v>
      </c>
      <c r="H32" s="7">
        <f>COUNTIF(D8:G8, "Yellow")+COUNTIF(D11:G11, "Yellow")+COUNTIF(D14:G14, "Yellow")+COUNTIF(D17:G17, "Yellow")</f>
        <v>0</v>
      </c>
      <c r="I32" s="8">
        <f>COUNTIF(H11:S11, "Yellow")+COUNTIF(H14:S14, "Yellow")+COUNTIF(H17:S17, "Yellow")+COUNTIF(H21:S21, "Yellow")+COUNTIF(H23:S26, "Yellow")</f>
        <v>0</v>
      </c>
      <c r="J32" s="7">
        <f>D32-G32</f>
        <v>0</v>
      </c>
      <c r="K32" s="7">
        <f t="shared" ref="K32:L36" si="4">E32-H32</f>
        <v>0</v>
      </c>
      <c r="L32" s="8">
        <f t="shared" si="4"/>
        <v>0</v>
      </c>
    </row>
    <row r="33" spans="3:12" x14ac:dyDescent="0.25">
      <c r="C33" s="23" t="s">
        <v>48</v>
      </c>
      <c r="D33" s="9">
        <f>COUNTIF(D8:S27,"Red")</f>
        <v>0</v>
      </c>
      <c r="E33" s="9">
        <f>COUNTIF(D8:G20, "Red")</f>
        <v>0</v>
      </c>
      <c r="F33" s="10">
        <f>COUNTIF(H11:S27, "Red")</f>
        <v>0</v>
      </c>
      <c r="G33" s="9">
        <f>COUNTIF(D8:G8, "red")+COUNTIF(D11:S11, "red")+COUNTIF(D14:S14, "red")+COUNTIF(D17:S17, "red")+COUNTIF(H21:S21, "red")+COUNTIF(H23:S26, "red")</f>
        <v>0</v>
      </c>
      <c r="H33" s="9">
        <f>COUNTIF(D8:G8, "red")+COUNTIF(D11:G11, "red")+COUNTIF(D14:G14, "red")+COUNTIF(D17:G17, "red")</f>
        <v>0</v>
      </c>
      <c r="I33" s="10">
        <f>COUNTIF(H11:S11, "red")+COUNTIF(H14:S14, "red")+COUNTIF(H17:S17, "red")+COUNTIF(H21:S21, "red")+COUNTIF(H23:S26, "red")</f>
        <v>0</v>
      </c>
      <c r="J33" s="9">
        <f t="shared" ref="J33:J36" si="5">D33-G33</f>
        <v>0</v>
      </c>
      <c r="K33" s="9">
        <f t="shared" si="4"/>
        <v>0</v>
      </c>
      <c r="L33" s="10">
        <f t="shared" si="4"/>
        <v>0</v>
      </c>
    </row>
    <row r="34" spans="3:12" x14ac:dyDescent="0.25">
      <c r="C34" s="23" t="s">
        <v>49</v>
      </c>
      <c r="D34" s="9">
        <f>COUNTIF(D8:S27,"No Flag")</f>
        <v>0</v>
      </c>
      <c r="E34" s="9">
        <f>COUNTIF(D8:G20, "No Flag")</f>
        <v>0</v>
      </c>
      <c r="F34" s="10">
        <f>COUNTIF(H11:S27, "No Flag")</f>
        <v>0</v>
      </c>
      <c r="G34" s="9">
        <f>COUNTIF(D8:G8, "No Flag")+COUNTIF(D11:S11, "No Flag")+COUNTIF(D14:S14, "No Flag")+COUNTIF(D17:S17, "No Flag")+COUNTIF(H21:S21, "No Flag")+COUNTIF(H23:S26, "No Flag")</f>
        <v>0</v>
      </c>
      <c r="H34" s="9">
        <f>COUNTIF(D8:G8, "No Flag")+COUNTIF(D11:G11, "No Flag")+COUNTIF(D14:G14, "No Flag")+COUNTIF(D17:G17, "No Flag")</f>
        <v>0</v>
      </c>
      <c r="I34" s="10">
        <f>COUNTIF(H11:S11, "No Flag")+COUNTIF(H14:S14, "No Flag")+COUNTIF(H17:S17, "No Flag")+COUNTIF(H21:S21, "No Flag")+COUNTIF(H23:S26, "No Flag")</f>
        <v>0</v>
      </c>
      <c r="J34" s="9">
        <f t="shared" si="5"/>
        <v>0</v>
      </c>
      <c r="K34" s="9">
        <f t="shared" si="4"/>
        <v>0</v>
      </c>
      <c r="L34" s="10">
        <f t="shared" si="4"/>
        <v>0</v>
      </c>
    </row>
    <row r="35" spans="3:12" x14ac:dyDescent="0.25">
      <c r="C35" s="23" t="s">
        <v>43</v>
      </c>
      <c r="D35" s="9">
        <f>COUNTIF(D8:S27,"N/A")</f>
        <v>0</v>
      </c>
      <c r="E35" s="9">
        <f>COUNTIF(D8:G20, "N/A")</f>
        <v>0</v>
      </c>
      <c r="F35" s="10">
        <f>COUNTIF(H11:S27, "N/A")</f>
        <v>0</v>
      </c>
      <c r="G35" s="9">
        <f>COUNTIF(D8:G8, "N/A")+COUNTIF(D11:S11, "N/A")+COUNTIF(D14:S14, "N/A")+COUNTIF(D17:S17, "N/A")+COUNTIF(H21:S21, "N/A")+COUNTIF(H23:S26, "N/A")</f>
        <v>0</v>
      </c>
      <c r="H35" s="9">
        <f>COUNTIF(D8:G8, "N/A")+COUNTIF(D11:G11, "N/A")+COUNTIF(D14:G14, "N/A")+COUNTIF(D17:G17, "N/A")</f>
        <v>0</v>
      </c>
      <c r="I35" s="10">
        <f>COUNTIF(H11:S11, "N/A")+COUNTIF(H14:S14, "N/A")+COUNTIF(H17:S17, "N/A")+COUNTIF(H21:S21, "N/A")+COUNTIF(H23:S26, "N/A")</f>
        <v>0</v>
      </c>
      <c r="J35" s="9">
        <f t="shared" si="5"/>
        <v>0</v>
      </c>
      <c r="K35" s="9">
        <f t="shared" si="4"/>
        <v>0</v>
      </c>
      <c r="L35" s="10">
        <f t="shared" si="4"/>
        <v>0</v>
      </c>
    </row>
    <row r="36" spans="3:12" x14ac:dyDescent="0.25">
      <c r="C36" s="23" t="s">
        <v>72</v>
      </c>
      <c r="D36" s="9">
        <f>(13*4)+(12*17)-D35</f>
        <v>256</v>
      </c>
      <c r="E36" s="9">
        <f>(13*4)-E35</f>
        <v>52</v>
      </c>
      <c r="F36" s="10">
        <f>(12*17)-F35</f>
        <v>204</v>
      </c>
      <c r="G36" s="9">
        <f>(1*4)+(3*16)+5*12</f>
        <v>112</v>
      </c>
      <c r="H36" s="9">
        <v>16</v>
      </c>
      <c r="I36" s="10">
        <f>8*12</f>
        <v>96</v>
      </c>
      <c r="J36" s="9">
        <f t="shared" si="5"/>
        <v>144</v>
      </c>
      <c r="K36" s="9">
        <f t="shared" si="4"/>
        <v>36</v>
      </c>
      <c r="L36" s="10">
        <f t="shared" si="4"/>
        <v>108</v>
      </c>
    </row>
    <row r="37" spans="3:12" x14ac:dyDescent="0.25">
      <c r="C37" s="23" t="s">
        <v>67</v>
      </c>
      <c r="D37" s="11">
        <f t="shared" ref="D37:L37" si="6">D32/D36</f>
        <v>0</v>
      </c>
      <c r="E37" s="11">
        <f t="shared" si="6"/>
        <v>0</v>
      </c>
      <c r="F37" s="13">
        <f t="shared" si="6"/>
        <v>0</v>
      </c>
      <c r="G37" s="11">
        <f t="shared" si="6"/>
        <v>0</v>
      </c>
      <c r="H37" s="11">
        <f t="shared" si="6"/>
        <v>0</v>
      </c>
      <c r="I37" s="13">
        <f t="shared" si="6"/>
        <v>0</v>
      </c>
      <c r="J37" s="11">
        <f t="shared" si="6"/>
        <v>0</v>
      </c>
      <c r="K37" s="11">
        <f t="shared" si="6"/>
        <v>0</v>
      </c>
      <c r="L37" s="13">
        <f t="shared" si="6"/>
        <v>0</v>
      </c>
    </row>
    <row r="38" spans="3:12" ht="19.149999999999999" customHeight="1" x14ac:dyDescent="0.25">
      <c r="C38" s="23" t="s">
        <v>68</v>
      </c>
      <c r="D38" s="11">
        <f t="shared" ref="D38:L38" si="7">D33/D36</f>
        <v>0</v>
      </c>
      <c r="E38" s="11">
        <f t="shared" si="7"/>
        <v>0</v>
      </c>
      <c r="F38" s="13">
        <f t="shared" si="7"/>
        <v>0</v>
      </c>
      <c r="G38" s="11">
        <f t="shared" si="7"/>
        <v>0</v>
      </c>
      <c r="H38" s="11">
        <f t="shared" si="7"/>
        <v>0</v>
      </c>
      <c r="I38" s="13">
        <f t="shared" si="7"/>
        <v>0</v>
      </c>
      <c r="J38" s="11">
        <f t="shared" si="7"/>
        <v>0</v>
      </c>
      <c r="K38" s="11">
        <f t="shared" si="7"/>
        <v>0</v>
      </c>
      <c r="L38" s="13">
        <f t="shared" si="7"/>
        <v>0</v>
      </c>
    </row>
    <row r="39" spans="3:12" ht="15.75" thickBot="1" x14ac:dyDescent="0.3">
      <c r="C39" s="24" t="s">
        <v>97</v>
      </c>
      <c r="D39" s="12">
        <f t="shared" ref="D39:L39" si="8">100%-SUM(D37:D38)</f>
        <v>1</v>
      </c>
      <c r="E39" s="12">
        <f t="shared" si="8"/>
        <v>1</v>
      </c>
      <c r="F39" s="14">
        <f t="shared" si="8"/>
        <v>1</v>
      </c>
      <c r="G39" s="12">
        <f t="shared" si="8"/>
        <v>1</v>
      </c>
      <c r="H39" s="12">
        <f t="shared" si="8"/>
        <v>1</v>
      </c>
      <c r="I39" s="14">
        <f t="shared" si="8"/>
        <v>1</v>
      </c>
      <c r="J39" s="12">
        <f t="shared" si="8"/>
        <v>1</v>
      </c>
      <c r="K39" s="12">
        <f t="shared" si="8"/>
        <v>1</v>
      </c>
      <c r="L39" s="14">
        <f t="shared" si="8"/>
        <v>1</v>
      </c>
    </row>
    <row r="40" spans="3:12" x14ac:dyDescent="0.25"/>
    <row r="193" spans="4:4" x14ac:dyDescent="0.25"/>
    <row r="204" spans="4:4" hidden="1" x14ac:dyDescent="0.25">
      <c r="D204" s="1" t="s">
        <v>42</v>
      </c>
    </row>
    <row r="205" spans="4:4" hidden="1" x14ac:dyDescent="0.25">
      <c r="D205" s="1" t="s">
        <v>39</v>
      </c>
    </row>
    <row r="206" spans="4:4" hidden="1" x14ac:dyDescent="0.25">
      <c r="D206" s="1" t="s">
        <v>44</v>
      </c>
    </row>
    <row r="207" spans="4:4" hidden="1" x14ac:dyDescent="0.25">
      <c r="D207" s="1" t="s">
        <v>40</v>
      </c>
    </row>
    <row r="208" spans="4:4" hidden="1" x14ac:dyDescent="0.25">
      <c r="D208" s="1" t="s">
        <v>41</v>
      </c>
    </row>
  </sheetData>
  <sheetProtection algorithmName="SHA-512" hashValue="xdiCulEIJh556peP889OrOPpKKd9kbfojfeb0P57grTBHITAnGA/AKxPbTUOBUj7oLMPTVoMxrpwOrvwBRXNEw==" saltValue="zmOu5SwPK6htrqnLVLXk8A==" spinCount="100000" sheet="1"/>
  <protectedRanges>
    <protectedRange sqref="B3 D8:G20 H11:S27" name="Range1"/>
    <protectedRange sqref="C3:C4" name="Range1_1"/>
  </protectedRanges>
  <mergeCells count="9">
    <mergeCell ref="D30:F30"/>
    <mergeCell ref="G30:I30"/>
    <mergeCell ref="J30:L30"/>
    <mergeCell ref="A1:T1"/>
    <mergeCell ref="D6:G6"/>
    <mergeCell ref="H6:S6"/>
    <mergeCell ref="D21:G27"/>
    <mergeCell ref="A6:B6"/>
    <mergeCell ref="H8:S10"/>
  </mergeCells>
  <conditionalFormatting sqref="D8:G20">
    <cfRule type="containsText" dxfId="29" priority="27" operator="containsText" text="Red">
      <formula>NOT(ISERROR(SEARCH("Red",D8)))</formula>
    </cfRule>
    <cfRule type="containsText" dxfId="28" priority="28" operator="containsText" text="Yellow">
      <formula>NOT(ISERROR(SEARCH("Yellow",D8)))</formula>
    </cfRule>
  </conditionalFormatting>
  <conditionalFormatting sqref="H21">
    <cfRule type="containsText" dxfId="27" priority="23" operator="containsText" text="Red">
      <formula>NOT(ISERROR(SEARCH("Red",H21)))</formula>
    </cfRule>
  </conditionalFormatting>
  <conditionalFormatting sqref="H23">
    <cfRule type="containsText" dxfId="26" priority="21" operator="containsText" text="Red">
      <formula>NOT(ISERROR(SEARCH("Red",H23)))</formula>
    </cfRule>
  </conditionalFormatting>
  <conditionalFormatting sqref="H27">
    <cfRule type="containsText" dxfId="25" priority="17" operator="containsText" text="Red">
      <formula>NOT(ISERROR(SEARCH("Red",H27)))</formula>
    </cfRule>
  </conditionalFormatting>
  <conditionalFormatting sqref="H25:I25">
    <cfRule type="containsText" dxfId="24" priority="15" operator="containsText" text="Red">
      <formula>NOT(ISERROR(SEARCH("Red",H25)))</formula>
    </cfRule>
  </conditionalFormatting>
  <conditionalFormatting sqref="H25:J25">
    <cfRule type="containsText" dxfId="23" priority="16" operator="containsText" text="Yellow">
      <formula>NOT(ISERROR(SEARCH("Yellow",H25)))</formula>
    </cfRule>
  </conditionalFormatting>
  <conditionalFormatting sqref="H11:S20">
    <cfRule type="containsText" dxfId="22" priority="1" operator="containsText" text="Red">
      <formula>NOT(ISERROR(SEARCH("Red",H11)))</formula>
    </cfRule>
    <cfRule type="containsText" dxfId="21" priority="2" operator="containsText" text="Yellow">
      <formula>NOT(ISERROR(SEARCH("Yellow",H11)))</formula>
    </cfRule>
  </conditionalFormatting>
  <conditionalFormatting sqref="H21:S22">
    <cfRule type="containsText" dxfId="20" priority="24" operator="containsText" text="Yellow">
      <formula>NOT(ISERROR(SEARCH("Yellow",H21)))</formula>
    </cfRule>
  </conditionalFormatting>
  <conditionalFormatting sqref="H23:S24">
    <cfRule type="containsText" dxfId="19" priority="22" operator="containsText" text="Yellow">
      <formula>NOT(ISERROR(SEARCH("Yellow",H23)))</formula>
    </cfRule>
  </conditionalFormatting>
  <conditionalFormatting sqref="H26:S27">
    <cfRule type="containsText" dxfId="18" priority="18" operator="containsText" text="Yellow">
      <formula>NOT(ISERROR(SEARCH("Yellow",H26)))</formula>
    </cfRule>
  </conditionalFormatting>
  <conditionalFormatting sqref="I21:S21 H22:S22 I23:S23 H24:S24 H26:S26 I27:S27 J25 R25:S25">
    <cfRule type="containsText" dxfId="17" priority="26" operator="containsText" text="Red">
      <formula>NOT(ISERROR(SEARCH("Red",H21)))</formula>
    </cfRule>
  </conditionalFormatting>
  <conditionalFormatting sqref="K25:Q25">
    <cfRule type="containsText" dxfId="16" priority="13" operator="containsText" text="Red">
      <formula>NOT(ISERROR(SEARCH("Red",K25)))</formula>
    </cfRule>
  </conditionalFormatting>
  <conditionalFormatting sqref="K25:S25">
    <cfRule type="containsText" dxfId="15" priority="14" operator="containsText" text="Yellow">
      <formula>NOT(ISERROR(SEARCH("Yellow",K25)))</formula>
    </cfRule>
  </conditionalFormatting>
  <dataValidations count="1">
    <dataValidation type="list" allowBlank="1" showInputMessage="1" showErrorMessage="1" sqref="D8:G20 H11:S27" xr:uid="{1DB5C3B2-717D-4D0E-B11D-F2E6F11F879D}">
      <formula1>$D$205:$D$208</formula1>
    </dataValidation>
  </dataValidations>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DAD5F-2908-4638-807A-E1E20AE9A5AB}">
  <sheetPr codeName="Sheet4">
    <tabColor theme="9" tint="-0.249977111117893"/>
  </sheetPr>
  <dimension ref="A1:T208"/>
  <sheetViews>
    <sheetView workbookViewId="0">
      <selection activeCell="H13" sqref="H13:S23"/>
    </sheetView>
  </sheetViews>
  <sheetFormatPr defaultColWidth="0" defaultRowHeight="15" zeroHeight="1" x14ac:dyDescent="0.25"/>
  <cols>
    <col min="1" max="1" width="26.7109375" style="1" customWidth="1"/>
    <col min="2" max="2" width="41" style="1" customWidth="1"/>
    <col min="3" max="3" width="20.28515625" style="1" customWidth="1"/>
    <col min="4" max="19" width="9.7109375" style="1" customWidth="1"/>
    <col min="20" max="20" width="8.85546875" style="1" customWidth="1"/>
    <col min="21" max="16384" width="8.85546875" style="1" hidden="1"/>
  </cols>
  <sheetData>
    <row r="1" spans="1:20" ht="21" x14ac:dyDescent="0.35">
      <c r="A1" s="127" t="s">
        <v>51</v>
      </c>
      <c r="B1" s="127"/>
      <c r="C1" s="127"/>
      <c r="D1" s="127"/>
      <c r="E1" s="127"/>
      <c r="F1" s="127"/>
      <c r="G1" s="127"/>
      <c r="H1" s="127"/>
      <c r="I1" s="127"/>
      <c r="J1" s="127"/>
      <c r="K1" s="127"/>
      <c r="L1" s="127"/>
      <c r="M1" s="127"/>
      <c r="N1" s="127"/>
      <c r="O1" s="127"/>
      <c r="P1" s="127"/>
      <c r="Q1" s="127"/>
      <c r="R1" s="127"/>
      <c r="S1" s="127"/>
      <c r="T1" s="127"/>
    </row>
    <row r="2" spans="1:20" ht="9" customHeight="1" x14ac:dyDescent="0.25">
      <c r="A2" s="3"/>
      <c r="B2" s="3"/>
      <c r="C2" s="3"/>
    </row>
    <row r="3" spans="1:20" ht="31.5" x14ac:dyDescent="0.25">
      <c r="A3" s="25" t="s">
        <v>73</v>
      </c>
      <c r="B3" s="57">
        <v>3</v>
      </c>
      <c r="C3" s="89"/>
    </row>
    <row r="4" spans="1:20" ht="15.75" x14ac:dyDescent="0.25">
      <c r="A4" s="27" t="s">
        <v>45</v>
      </c>
      <c r="B4" s="26">
        <f>'Scenario 1'!B4</f>
        <v>0</v>
      </c>
      <c r="C4" s="89"/>
      <c r="D4" s="1" t="s">
        <v>46</v>
      </c>
    </row>
    <row r="5" spans="1:20" ht="15.75" thickBot="1" x14ac:dyDescent="0.3">
      <c r="A5" s="4"/>
      <c r="B5" s="5"/>
      <c r="C5" s="5"/>
    </row>
    <row r="6" spans="1:20" ht="15.75" x14ac:dyDescent="0.25">
      <c r="A6" s="141"/>
      <c r="B6" s="142"/>
      <c r="C6" s="85"/>
      <c r="D6" s="132" t="s">
        <v>65</v>
      </c>
      <c r="E6" s="133"/>
      <c r="F6" s="133"/>
      <c r="G6" s="134"/>
      <c r="H6" s="132" t="s">
        <v>66</v>
      </c>
      <c r="I6" s="133"/>
      <c r="J6" s="133"/>
      <c r="K6" s="133"/>
      <c r="L6" s="133"/>
      <c r="M6" s="133"/>
      <c r="N6" s="133"/>
      <c r="O6" s="133"/>
      <c r="P6" s="133"/>
      <c r="Q6" s="133"/>
      <c r="R6" s="133"/>
      <c r="S6" s="134"/>
    </row>
    <row r="7" spans="1:20" ht="15.75" x14ac:dyDescent="0.25">
      <c r="A7" s="77" t="s">
        <v>0</v>
      </c>
      <c r="B7" s="78" t="s">
        <v>1</v>
      </c>
      <c r="C7" s="86" t="s">
        <v>109</v>
      </c>
      <c r="D7" s="77" t="s">
        <v>2</v>
      </c>
      <c r="E7" s="79" t="s">
        <v>3</v>
      </c>
      <c r="F7" s="79" t="s">
        <v>4</v>
      </c>
      <c r="G7" s="80" t="s">
        <v>5</v>
      </c>
      <c r="H7" s="77" t="s">
        <v>6</v>
      </c>
      <c r="I7" s="79" t="s">
        <v>7</v>
      </c>
      <c r="J7" s="79" t="s">
        <v>8</v>
      </c>
      <c r="K7" s="79" t="s">
        <v>9</v>
      </c>
      <c r="L7" s="79" t="s">
        <v>10</v>
      </c>
      <c r="M7" s="79" t="s">
        <v>11</v>
      </c>
      <c r="N7" s="79" t="s">
        <v>12</v>
      </c>
      <c r="O7" s="79" t="s">
        <v>13</v>
      </c>
      <c r="P7" s="79" t="s">
        <v>14</v>
      </c>
      <c r="Q7" s="79" t="s">
        <v>15</v>
      </c>
      <c r="R7" s="79" t="s">
        <v>16</v>
      </c>
      <c r="S7" s="80" t="s">
        <v>17</v>
      </c>
    </row>
    <row r="8" spans="1:20" x14ac:dyDescent="0.25">
      <c r="A8" s="19">
        <v>1</v>
      </c>
      <c r="B8" s="17" t="s">
        <v>18</v>
      </c>
      <c r="C8" s="87" t="s">
        <v>110</v>
      </c>
      <c r="D8" s="48"/>
      <c r="E8" s="49"/>
      <c r="F8" s="49"/>
      <c r="G8" s="50"/>
      <c r="H8" s="143"/>
      <c r="I8" s="144"/>
      <c r="J8" s="144"/>
      <c r="K8" s="144"/>
      <c r="L8" s="144"/>
      <c r="M8" s="144"/>
      <c r="N8" s="144"/>
      <c r="O8" s="144"/>
      <c r="P8" s="144"/>
      <c r="Q8" s="144"/>
      <c r="R8" s="144"/>
      <c r="S8" s="145"/>
    </row>
    <row r="9" spans="1:20" x14ac:dyDescent="0.25">
      <c r="A9" s="16">
        <v>2</v>
      </c>
      <c r="B9" s="18" t="s">
        <v>19</v>
      </c>
      <c r="C9" s="93" t="s">
        <v>111</v>
      </c>
      <c r="D9" s="51"/>
      <c r="E9" s="52"/>
      <c r="F9" s="52"/>
      <c r="G9" s="53"/>
      <c r="H9" s="146"/>
      <c r="I9" s="147"/>
      <c r="J9" s="147"/>
      <c r="K9" s="147"/>
      <c r="L9" s="147"/>
      <c r="M9" s="147"/>
      <c r="N9" s="147"/>
      <c r="O9" s="147"/>
      <c r="P9" s="147"/>
      <c r="Q9" s="147"/>
      <c r="R9" s="147"/>
      <c r="S9" s="148"/>
    </row>
    <row r="10" spans="1:20" x14ac:dyDescent="0.25">
      <c r="A10" s="19">
        <v>3</v>
      </c>
      <c r="B10" s="17" t="s">
        <v>20</v>
      </c>
      <c r="C10" s="95" t="s">
        <v>111</v>
      </c>
      <c r="D10" s="51"/>
      <c r="E10" s="52"/>
      <c r="F10" s="52"/>
      <c r="G10" s="50"/>
      <c r="H10" s="149"/>
      <c r="I10" s="150"/>
      <c r="J10" s="150"/>
      <c r="K10" s="150"/>
      <c r="L10" s="150"/>
      <c r="M10" s="150"/>
      <c r="N10" s="150"/>
      <c r="O10" s="150"/>
      <c r="P10" s="150"/>
      <c r="Q10" s="150"/>
      <c r="R10" s="150"/>
      <c r="S10" s="151"/>
    </row>
    <row r="11" spans="1:20" x14ac:dyDescent="0.25">
      <c r="A11" s="16">
        <v>4</v>
      </c>
      <c r="B11" s="18" t="s">
        <v>21</v>
      </c>
      <c r="C11" s="88" t="s">
        <v>110</v>
      </c>
      <c r="D11" s="51"/>
      <c r="E11" s="52"/>
      <c r="F11" s="52"/>
      <c r="G11" s="53"/>
      <c r="H11" s="51"/>
      <c r="I11" s="52"/>
      <c r="J11" s="49"/>
      <c r="K11" s="52"/>
      <c r="L11" s="49"/>
      <c r="M11" s="52"/>
      <c r="N11" s="49"/>
      <c r="O11" s="52"/>
      <c r="P11" s="49"/>
      <c r="Q11" s="52"/>
      <c r="R11" s="49"/>
      <c r="S11" s="50"/>
    </row>
    <row r="12" spans="1:20" x14ac:dyDescent="0.25">
      <c r="A12" s="19">
        <v>5</v>
      </c>
      <c r="B12" s="17" t="s">
        <v>22</v>
      </c>
      <c r="C12" s="95" t="s">
        <v>111</v>
      </c>
      <c r="D12" s="48"/>
      <c r="E12" s="52"/>
      <c r="F12" s="49"/>
      <c r="G12" s="50"/>
      <c r="H12" s="48"/>
      <c r="I12" s="52"/>
      <c r="J12" s="49"/>
      <c r="K12" s="52"/>
      <c r="L12" s="49"/>
      <c r="M12" s="52"/>
      <c r="N12" s="49"/>
      <c r="O12" s="52"/>
      <c r="P12" s="49"/>
      <c r="Q12" s="52"/>
      <c r="R12" s="49"/>
      <c r="S12" s="50"/>
    </row>
    <row r="13" spans="1:20" x14ac:dyDescent="0.25">
      <c r="A13" s="16">
        <v>6</v>
      </c>
      <c r="B13" s="18" t="s">
        <v>23</v>
      </c>
      <c r="C13" s="93" t="s">
        <v>111</v>
      </c>
      <c r="D13" s="51"/>
      <c r="E13" s="52"/>
      <c r="F13" s="52"/>
      <c r="G13" s="53"/>
      <c r="H13" s="51"/>
      <c r="I13" s="52"/>
      <c r="J13" s="52"/>
      <c r="K13" s="52"/>
      <c r="L13" s="52"/>
      <c r="M13" s="52"/>
      <c r="N13" s="52"/>
      <c r="O13" s="52"/>
      <c r="P13" s="52"/>
      <c r="Q13" s="52"/>
      <c r="R13" s="52"/>
      <c r="S13" s="53"/>
    </row>
    <row r="14" spans="1:20" x14ac:dyDescent="0.25">
      <c r="A14" s="19">
        <v>7</v>
      </c>
      <c r="B14" s="17" t="s">
        <v>24</v>
      </c>
      <c r="C14" s="87" t="s">
        <v>110</v>
      </c>
      <c r="D14" s="51"/>
      <c r="E14" s="52"/>
      <c r="F14" s="49"/>
      <c r="G14" s="50"/>
      <c r="H14" s="51"/>
      <c r="I14" s="52"/>
      <c r="J14" s="49"/>
      <c r="K14" s="52"/>
      <c r="L14" s="49"/>
      <c r="M14" s="52"/>
      <c r="N14" s="49"/>
      <c r="O14" s="52"/>
      <c r="P14" s="49"/>
      <c r="Q14" s="52"/>
      <c r="R14" s="49"/>
      <c r="S14" s="50"/>
    </row>
    <row r="15" spans="1:20" x14ac:dyDescent="0.25">
      <c r="A15" s="16">
        <v>8</v>
      </c>
      <c r="B15" s="18" t="s">
        <v>25</v>
      </c>
      <c r="C15" s="93" t="s">
        <v>111</v>
      </c>
      <c r="D15" s="51"/>
      <c r="E15" s="52"/>
      <c r="F15" s="52"/>
      <c r="G15" s="53"/>
      <c r="H15" s="51"/>
      <c r="I15" s="52"/>
      <c r="J15" s="52"/>
      <c r="K15" s="52"/>
      <c r="L15" s="52"/>
      <c r="M15" s="52"/>
      <c r="N15" s="52"/>
      <c r="O15" s="52"/>
      <c r="P15" s="52"/>
      <c r="Q15" s="52"/>
      <c r="R15" s="52"/>
      <c r="S15" s="53"/>
    </row>
    <row r="16" spans="1:20" x14ac:dyDescent="0.25">
      <c r="A16" s="19">
        <v>9</v>
      </c>
      <c r="B16" s="17" t="s">
        <v>26</v>
      </c>
      <c r="C16" s="95" t="s">
        <v>111</v>
      </c>
      <c r="D16" s="51"/>
      <c r="E16" s="52"/>
      <c r="F16" s="49"/>
      <c r="G16" s="50"/>
      <c r="H16" s="51"/>
      <c r="I16" s="52"/>
      <c r="J16" s="49"/>
      <c r="K16" s="52"/>
      <c r="L16" s="49"/>
      <c r="M16" s="52"/>
      <c r="N16" s="49"/>
      <c r="O16" s="52"/>
      <c r="P16" s="49"/>
      <c r="Q16" s="52"/>
      <c r="R16" s="49"/>
      <c r="S16" s="50"/>
    </row>
    <row r="17" spans="1:19" x14ac:dyDescent="0.25">
      <c r="A17" s="16">
        <v>10</v>
      </c>
      <c r="B17" s="18" t="s">
        <v>27</v>
      </c>
      <c r="C17" s="88" t="s">
        <v>110</v>
      </c>
      <c r="D17" s="51"/>
      <c r="E17" s="52"/>
      <c r="F17" s="52"/>
      <c r="G17" s="53"/>
      <c r="H17" s="51"/>
      <c r="I17" s="52"/>
      <c r="J17" s="52"/>
      <c r="K17" s="52"/>
      <c r="L17" s="52"/>
      <c r="M17" s="52"/>
      <c r="N17" s="52"/>
      <c r="O17" s="52"/>
      <c r="P17" s="52"/>
      <c r="Q17" s="52"/>
      <c r="R17" s="52"/>
      <c r="S17" s="53"/>
    </row>
    <row r="18" spans="1:19" x14ac:dyDescent="0.25">
      <c r="A18" s="19">
        <v>11</v>
      </c>
      <c r="B18" s="17" t="s">
        <v>28</v>
      </c>
      <c r="C18" s="95" t="s">
        <v>111</v>
      </c>
      <c r="D18" s="51"/>
      <c r="E18" s="49"/>
      <c r="F18" s="49"/>
      <c r="G18" s="50"/>
      <c r="H18" s="51"/>
      <c r="I18" s="49"/>
      <c r="J18" s="49"/>
      <c r="K18" s="49"/>
      <c r="L18" s="49"/>
      <c r="M18" s="49"/>
      <c r="N18" s="49"/>
      <c r="O18" s="49"/>
      <c r="P18" s="49"/>
      <c r="Q18" s="49"/>
      <c r="R18" s="49"/>
      <c r="S18" s="50"/>
    </row>
    <row r="19" spans="1:19" x14ac:dyDescent="0.25">
      <c r="A19" s="16">
        <v>12</v>
      </c>
      <c r="B19" s="18" t="s">
        <v>29</v>
      </c>
      <c r="C19" s="93" t="s">
        <v>111</v>
      </c>
      <c r="D19" s="51"/>
      <c r="E19" s="52"/>
      <c r="F19" s="52"/>
      <c r="G19" s="53"/>
      <c r="H19" s="51"/>
      <c r="I19" s="52"/>
      <c r="J19" s="52"/>
      <c r="K19" s="52"/>
      <c r="L19" s="52"/>
      <c r="M19" s="52"/>
      <c r="N19" s="52"/>
      <c r="O19" s="52"/>
      <c r="P19" s="52"/>
      <c r="Q19" s="52"/>
      <c r="R19" s="52"/>
      <c r="S19" s="53"/>
    </row>
    <row r="20" spans="1:19" x14ac:dyDescent="0.25">
      <c r="A20" s="19">
        <v>13</v>
      </c>
      <c r="B20" s="17" t="s">
        <v>30</v>
      </c>
      <c r="C20" s="95" t="s">
        <v>111</v>
      </c>
      <c r="D20" s="48"/>
      <c r="E20" s="49"/>
      <c r="F20" s="49"/>
      <c r="G20" s="50"/>
      <c r="H20" s="48"/>
      <c r="I20" s="49"/>
      <c r="J20" s="49"/>
      <c r="K20" s="49"/>
      <c r="L20" s="49"/>
      <c r="M20" s="49"/>
      <c r="N20" s="49"/>
      <c r="O20" s="49"/>
      <c r="P20" s="49"/>
      <c r="Q20" s="49"/>
      <c r="R20" s="49"/>
      <c r="S20" s="50"/>
    </row>
    <row r="21" spans="1:19" x14ac:dyDescent="0.25">
      <c r="A21" s="19">
        <v>14</v>
      </c>
      <c r="B21" s="17" t="s">
        <v>31</v>
      </c>
      <c r="C21" s="87" t="s">
        <v>110</v>
      </c>
      <c r="D21" s="135"/>
      <c r="E21" s="136"/>
      <c r="F21" s="136"/>
      <c r="G21" s="137"/>
      <c r="H21" s="51"/>
      <c r="I21" s="52"/>
      <c r="J21" s="52"/>
      <c r="K21" s="52"/>
      <c r="L21" s="52"/>
      <c r="M21" s="52"/>
      <c r="N21" s="52"/>
      <c r="O21" s="52"/>
      <c r="P21" s="52"/>
      <c r="Q21" s="52"/>
      <c r="R21" s="52"/>
      <c r="S21" s="53"/>
    </row>
    <row r="22" spans="1:19" x14ac:dyDescent="0.25">
      <c r="A22" s="16">
        <v>15</v>
      </c>
      <c r="B22" s="18" t="s">
        <v>32</v>
      </c>
      <c r="C22" s="93" t="s">
        <v>111</v>
      </c>
      <c r="D22" s="135"/>
      <c r="E22" s="136"/>
      <c r="F22" s="136"/>
      <c r="G22" s="137"/>
      <c r="H22" s="48"/>
      <c r="I22" s="49"/>
      <c r="J22" s="49"/>
      <c r="K22" s="49"/>
      <c r="L22" s="49"/>
      <c r="M22" s="49"/>
      <c r="N22" s="49"/>
      <c r="O22" s="49"/>
      <c r="P22" s="49"/>
      <c r="Q22" s="49"/>
      <c r="R22" s="52"/>
      <c r="S22" s="53"/>
    </row>
    <row r="23" spans="1:19" x14ac:dyDescent="0.25">
      <c r="A23" s="19">
        <v>16</v>
      </c>
      <c r="B23" s="17" t="s">
        <v>33</v>
      </c>
      <c r="C23" s="87" t="s">
        <v>110</v>
      </c>
      <c r="D23" s="135"/>
      <c r="E23" s="136"/>
      <c r="F23" s="136"/>
      <c r="G23" s="137"/>
      <c r="H23" s="51"/>
      <c r="I23" s="52"/>
      <c r="J23" s="52"/>
      <c r="K23" s="52"/>
      <c r="L23" s="52"/>
      <c r="M23" s="52"/>
      <c r="N23" s="52"/>
      <c r="O23" s="52"/>
      <c r="P23" s="52"/>
      <c r="Q23" s="52"/>
      <c r="R23" s="52"/>
      <c r="S23" s="53"/>
    </row>
    <row r="24" spans="1:19" x14ac:dyDescent="0.25">
      <c r="A24" s="16">
        <v>17</v>
      </c>
      <c r="B24" s="18" t="s">
        <v>34</v>
      </c>
      <c r="C24" s="88" t="s">
        <v>110</v>
      </c>
      <c r="D24" s="135"/>
      <c r="E24" s="136"/>
      <c r="F24" s="136"/>
      <c r="G24" s="137"/>
      <c r="H24" s="48"/>
      <c r="I24" s="52"/>
      <c r="J24" s="49"/>
      <c r="K24" s="49"/>
      <c r="L24" s="52"/>
      <c r="M24" s="52"/>
      <c r="N24" s="49"/>
      <c r="O24" s="49"/>
      <c r="P24" s="49"/>
      <c r="Q24" s="49"/>
      <c r="R24" s="52"/>
      <c r="S24" s="53"/>
    </row>
    <row r="25" spans="1:19" x14ac:dyDescent="0.25">
      <c r="A25" s="19">
        <v>18</v>
      </c>
      <c r="B25" s="17" t="s">
        <v>35</v>
      </c>
      <c r="C25" s="87" t="s">
        <v>110</v>
      </c>
      <c r="D25" s="135"/>
      <c r="E25" s="136"/>
      <c r="F25" s="136"/>
      <c r="G25" s="137"/>
      <c r="H25" s="51"/>
      <c r="I25" s="52"/>
      <c r="J25" s="52"/>
      <c r="K25" s="52"/>
      <c r="L25" s="52"/>
      <c r="M25" s="52"/>
      <c r="N25" s="52"/>
      <c r="O25" s="52"/>
      <c r="P25" s="52"/>
      <c r="Q25" s="52"/>
      <c r="R25" s="52"/>
      <c r="S25" s="53"/>
    </row>
    <row r="26" spans="1:19" x14ac:dyDescent="0.25">
      <c r="A26" s="16">
        <v>19</v>
      </c>
      <c r="B26" s="18" t="s">
        <v>36</v>
      </c>
      <c r="C26" s="88" t="s">
        <v>110</v>
      </c>
      <c r="D26" s="135"/>
      <c r="E26" s="136"/>
      <c r="F26" s="136"/>
      <c r="G26" s="137"/>
      <c r="H26" s="48"/>
      <c r="I26" s="52"/>
      <c r="J26" s="52"/>
      <c r="K26" s="49"/>
      <c r="L26" s="52"/>
      <c r="M26" s="52"/>
      <c r="N26" s="49"/>
      <c r="O26" s="49"/>
      <c r="P26" s="49"/>
      <c r="Q26" s="49"/>
      <c r="R26" s="49"/>
      <c r="S26" s="50"/>
    </row>
    <row r="27" spans="1:19" ht="15.75" thickBot="1" x14ac:dyDescent="0.3">
      <c r="A27" s="20">
        <v>20</v>
      </c>
      <c r="B27" s="21" t="s">
        <v>37</v>
      </c>
      <c r="C27" s="97" t="s">
        <v>111</v>
      </c>
      <c r="D27" s="138"/>
      <c r="E27" s="139"/>
      <c r="F27" s="139"/>
      <c r="G27" s="140"/>
      <c r="H27" s="54"/>
      <c r="I27" s="55"/>
      <c r="J27" s="55"/>
      <c r="K27" s="55"/>
      <c r="L27" s="55"/>
      <c r="M27" s="55"/>
      <c r="N27" s="55"/>
      <c r="O27" s="55"/>
      <c r="P27" s="55"/>
      <c r="Q27" s="55"/>
      <c r="R27" s="55"/>
      <c r="S27" s="56"/>
    </row>
    <row r="28" spans="1:19" x14ac:dyDescent="0.25">
      <c r="B28" s="76" t="s">
        <v>99</v>
      </c>
      <c r="C28" s="76"/>
      <c r="D28" s="3">
        <f>COUNTIF(D8:D20,"yellow")</f>
        <v>0</v>
      </c>
      <c r="E28" s="3">
        <f t="shared" ref="E28:G28" si="0">COUNTIF(E8:E20,"yellow")</f>
        <v>0</v>
      </c>
      <c r="F28" s="3">
        <f t="shared" si="0"/>
        <v>0</v>
      </c>
      <c r="G28" s="3">
        <f t="shared" si="0"/>
        <v>0</v>
      </c>
      <c r="H28" s="3">
        <f>COUNTIF(H11:H27,"yellow")</f>
        <v>0</v>
      </c>
      <c r="I28" s="3">
        <f t="shared" ref="I28:S28" si="1">COUNTIF(I11:I27,"yellow")</f>
        <v>0</v>
      </c>
      <c r="J28" s="3">
        <f t="shared" si="1"/>
        <v>0</v>
      </c>
      <c r="K28" s="3">
        <f t="shared" si="1"/>
        <v>0</v>
      </c>
      <c r="L28" s="3">
        <f t="shared" si="1"/>
        <v>0</v>
      </c>
      <c r="M28" s="3">
        <f t="shared" si="1"/>
        <v>0</v>
      </c>
      <c r="N28" s="3">
        <f t="shared" si="1"/>
        <v>0</v>
      </c>
      <c r="O28" s="3">
        <f t="shared" si="1"/>
        <v>0</v>
      </c>
      <c r="P28" s="3">
        <f t="shared" si="1"/>
        <v>0</v>
      </c>
      <c r="Q28" s="3">
        <f t="shared" si="1"/>
        <v>0</v>
      </c>
      <c r="R28" s="3">
        <f t="shared" si="1"/>
        <v>0</v>
      </c>
      <c r="S28" s="3">
        <f t="shared" si="1"/>
        <v>0</v>
      </c>
    </row>
    <row r="29" spans="1:19" x14ac:dyDescent="0.25">
      <c r="B29" s="76" t="s">
        <v>90</v>
      </c>
      <c r="C29" s="76"/>
      <c r="D29" s="3">
        <f>COUNTIF(D8:D20,"red")</f>
        <v>0</v>
      </c>
      <c r="E29" s="3">
        <f t="shared" ref="E29:G29" si="2">COUNTIF(E8:E20,"red")</f>
        <v>0</v>
      </c>
      <c r="F29" s="3">
        <f t="shared" si="2"/>
        <v>0</v>
      </c>
      <c r="G29" s="3">
        <f t="shared" si="2"/>
        <v>0</v>
      </c>
      <c r="H29" s="3">
        <f>COUNTIF(H11:H27,"red")</f>
        <v>0</v>
      </c>
      <c r="I29" s="3">
        <f t="shared" ref="I29:S29" si="3">COUNTIF(I11:I27,"red")</f>
        <v>0</v>
      </c>
      <c r="J29" s="3">
        <f t="shared" si="3"/>
        <v>0</v>
      </c>
      <c r="K29" s="3">
        <f t="shared" si="3"/>
        <v>0</v>
      </c>
      <c r="L29" s="3">
        <f t="shared" si="3"/>
        <v>0</v>
      </c>
      <c r="M29" s="3">
        <f t="shared" si="3"/>
        <v>0</v>
      </c>
      <c r="N29" s="3">
        <f t="shared" si="3"/>
        <v>0</v>
      </c>
      <c r="O29" s="3">
        <f t="shared" si="3"/>
        <v>0</v>
      </c>
      <c r="P29" s="3">
        <f t="shared" si="3"/>
        <v>0</v>
      </c>
      <c r="Q29" s="3">
        <f t="shared" si="3"/>
        <v>0</v>
      </c>
      <c r="R29" s="3">
        <f t="shared" si="3"/>
        <v>0</v>
      </c>
      <c r="S29" s="3">
        <f t="shared" si="3"/>
        <v>0</v>
      </c>
    </row>
    <row r="30" spans="1:19" x14ac:dyDescent="0.25">
      <c r="D30" s="131" t="s">
        <v>112</v>
      </c>
      <c r="E30" s="131"/>
      <c r="F30" s="131"/>
      <c r="G30" s="131" t="s">
        <v>113</v>
      </c>
      <c r="H30" s="131"/>
      <c r="I30" s="131"/>
      <c r="J30" s="131" t="s">
        <v>114</v>
      </c>
      <c r="K30" s="131"/>
      <c r="L30" s="131"/>
    </row>
    <row r="31" spans="1:19" ht="15.75" thickBot="1" x14ac:dyDescent="0.3">
      <c r="D31" s="6" t="s">
        <v>69</v>
      </c>
      <c r="E31" s="6" t="s">
        <v>70</v>
      </c>
      <c r="F31" s="6" t="s">
        <v>71</v>
      </c>
      <c r="G31" s="6" t="s">
        <v>69</v>
      </c>
      <c r="H31" s="6" t="s">
        <v>70</v>
      </c>
      <c r="I31" s="6" t="s">
        <v>71</v>
      </c>
      <c r="J31" s="6" t="s">
        <v>69</v>
      </c>
      <c r="K31" s="6" t="s">
        <v>70</v>
      </c>
      <c r="L31" s="6" t="s">
        <v>71</v>
      </c>
    </row>
    <row r="32" spans="1:19" x14ac:dyDescent="0.25">
      <c r="C32" s="22" t="s">
        <v>38</v>
      </c>
      <c r="D32" s="7">
        <f>COUNTIF(D8:S27, "Yellow")</f>
        <v>0</v>
      </c>
      <c r="E32" s="7">
        <f>COUNTIF(D8:G20, "Yellow")</f>
        <v>0</v>
      </c>
      <c r="F32" s="8">
        <f>COUNTIF(H$11:S$27, "Yellow")</f>
        <v>0</v>
      </c>
      <c r="G32" s="7">
        <f>COUNTIF(D8:G8, "Yellow")+COUNTIF(D11:S11, "Yellow")+COUNTIF(D14:S14, "Yellow")+COUNTIF(D17:S17, "Yellow")+COUNTIF(H21:S21, "Yellow")+COUNTIF(H23:S26, "Yellow")</f>
        <v>0</v>
      </c>
      <c r="H32" s="7">
        <f>COUNTIF(D8:G8, "Yellow")+COUNTIF(D11:G11, "Yellow")+COUNTIF(D14:G14, "Yellow")+COUNTIF(D17:G17, "Yellow")</f>
        <v>0</v>
      </c>
      <c r="I32" s="8">
        <f>COUNTIF(H11:S11, "Yellow")+COUNTIF(H14:S14, "Yellow")+COUNTIF(H17:S17, "Yellow")+COUNTIF(H21:S21, "Yellow")+COUNTIF(H23:S26, "Yellow")</f>
        <v>0</v>
      </c>
      <c r="J32" s="7">
        <f>D32-G32</f>
        <v>0</v>
      </c>
      <c r="K32" s="7">
        <f t="shared" ref="K32:L36" si="4">E32-H32</f>
        <v>0</v>
      </c>
      <c r="L32" s="8">
        <f t="shared" si="4"/>
        <v>0</v>
      </c>
    </row>
    <row r="33" spans="3:12" x14ac:dyDescent="0.25">
      <c r="C33" s="23" t="s">
        <v>48</v>
      </c>
      <c r="D33" s="9">
        <f>COUNTIF(D8:S27,"Red")</f>
        <v>0</v>
      </c>
      <c r="E33" s="9">
        <f>COUNTIF(D8:G20, "Red")</f>
        <v>0</v>
      </c>
      <c r="F33" s="10">
        <f>COUNTIF(H11:S27, "Red")</f>
        <v>0</v>
      </c>
      <c r="G33" s="9">
        <f>COUNTIF(D8:G8, "red")+COUNTIF(D11:S11, "red")+COUNTIF(D14:S14, "red")+COUNTIF(D17:S17, "red")+COUNTIF(H21:S21, "red")+COUNTIF(H23:S26, "red")</f>
        <v>0</v>
      </c>
      <c r="H33" s="9">
        <f>COUNTIF(D8:G8, "red")+COUNTIF(D11:G11, "red")+COUNTIF(D14:G14, "red")+COUNTIF(D17:G17, "red")</f>
        <v>0</v>
      </c>
      <c r="I33" s="10">
        <f>COUNTIF(H11:S11, "red")+COUNTIF(H14:S14, "red")+COUNTIF(H17:S17, "red")+COUNTIF(H21:S21, "red")+COUNTIF(H23:S26, "red")</f>
        <v>0</v>
      </c>
      <c r="J33" s="9">
        <f t="shared" ref="J33:J36" si="5">D33-G33</f>
        <v>0</v>
      </c>
      <c r="K33" s="9">
        <f t="shared" si="4"/>
        <v>0</v>
      </c>
      <c r="L33" s="10">
        <f t="shared" si="4"/>
        <v>0</v>
      </c>
    </row>
    <row r="34" spans="3:12" x14ac:dyDescent="0.25">
      <c r="C34" s="23" t="s">
        <v>49</v>
      </c>
      <c r="D34" s="9">
        <f>COUNTIF(D8:S27,"No Flag")</f>
        <v>0</v>
      </c>
      <c r="E34" s="9">
        <f>COUNTIF(D8:G20, "No Flag")</f>
        <v>0</v>
      </c>
      <c r="F34" s="10">
        <f>COUNTIF(H11:S27, "No Flag")</f>
        <v>0</v>
      </c>
      <c r="G34" s="9">
        <f>COUNTIF(D8:G8, "No Flag")+COUNTIF(D11:S11, "No Flag")+COUNTIF(D14:S14, "No Flag")+COUNTIF(D17:S17, "No Flag")+COUNTIF(H21:S21, "No Flag")+COUNTIF(H23:S26, "No Flag")</f>
        <v>0</v>
      </c>
      <c r="H34" s="9">
        <f>COUNTIF(D8:G8, "No Flag")+COUNTIF(D11:G11, "No Flag")+COUNTIF(D14:G14, "No Flag")+COUNTIF(D17:G17, "No Flag")</f>
        <v>0</v>
      </c>
      <c r="I34" s="10">
        <f>COUNTIF(H11:S11, "No Flag")+COUNTIF(H14:S14, "No Flag")+COUNTIF(H17:S17, "No Flag")+COUNTIF(H21:S21, "No Flag")+COUNTIF(H23:S26, "No Flag")</f>
        <v>0</v>
      </c>
      <c r="J34" s="9">
        <f t="shared" si="5"/>
        <v>0</v>
      </c>
      <c r="K34" s="9">
        <f t="shared" si="4"/>
        <v>0</v>
      </c>
      <c r="L34" s="10">
        <f t="shared" si="4"/>
        <v>0</v>
      </c>
    </row>
    <row r="35" spans="3:12" x14ac:dyDescent="0.25">
      <c r="C35" s="23" t="s">
        <v>43</v>
      </c>
      <c r="D35" s="9">
        <f>COUNTIF(D8:S27,"N/A")</f>
        <v>0</v>
      </c>
      <c r="E35" s="9">
        <f>COUNTIF(D8:G20, "N/A")</f>
        <v>0</v>
      </c>
      <c r="F35" s="10">
        <f>COUNTIF(H11:S27, "N/A")</f>
        <v>0</v>
      </c>
      <c r="G35" s="9">
        <f>COUNTIF(D8:G8, "N/A")+COUNTIF(D11:S11, "N/A")+COUNTIF(D14:S14, "N/A")+COUNTIF(D17:S17, "N/A")+COUNTIF(H21:S21, "N/A")+COUNTIF(H23:S26, "N/A")</f>
        <v>0</v>
      </c>
      <c r="H35" s="9">
        <f>COUNTIF(D8:G8, "N/A")+COUNTIF(D11:G11, "N/A")+COUNTIF(D14:G14, "N/A")+COUNTIF(D17:G17, "N/A")</f>
        <v>0</v>
      </c>
      <c r="I35" s="10">
        <f>COUNTIF(H11:S11, "N/A")+COUNTIF(H14:S14, "N/A")+COUNTIF(H17:S17, "N/A")+COUNTIF(H21:S21, "N/A")+COUNTIF(H23:S26, "N/A")</f>
        <v>0</v>
      </c>
      <c r="J35" s="9">
        <f t="shared" si="5"/>
        <v>0</v>
      </c>
      <c r="K35" s="9">
        <f t="shared" si="4"/>
        <v>0</v>
      </c>
      <c r="L35" s="10">
        <f t="shared" si="4"/>
        <v>0</v>
      </c>
    </row>
    <row r="36" spans="3:12" x14ac:dyDescent="0.25">
      <c r="C36" s="23" t="s">
        <v>72</v>
      </c>
      <c r="D36" s="9">
        <f>(13*4)+(12*17)-D35</f>
        <v>256</v>
      </c>
      <c r="E36" s="9">
        <f>(13*4)-E35</f>
        <v>52</v>
      </c>
      <c r="F36" s="10">
        <f>(12*17)-F35</f>
        <v>204</v>
      </c>
      <c r="G36" s="9">
        <f>(1*4)+(3*16)+5*12</f>
        <v>112</v>
      </c>
      <c r="H36" s="9">
        <v>16</v>
      </c>
      <c r="I36" s="10">
        <f>8*12</f>
        <v>96</v>
      </c>
      <c r="J36" s="9">
        <f t="shared" si="5"/>
        <v>144</v>
      </c>
      <c r="K36" s="9">
        <f t="shared" si="4"/>
        <v>36</v>
      </c>
      <c r="L36" s="10">
        <f t="shared" si="4"/>
        <v>108</v>
      </c>
    </row>
    <row r="37" spans="3:12" x14ac:dyDescent="0.25">
      <c r="C37" s="23" t="s">
        <v>67</v>
      </c>
      <c r="D37" s="11">
        <f t="shared" ref="D37:L37" si="6">D32/D36</f>
        <v>0</v>
      </c>
      <c r="E37" s="11">
        <f t="shared" si="6"/>
        <v>0</v>
      </c>
      <c r="F37" s="13">
        <f t="shared" si="6"/>
        <v>0</v>
      </c>
      <c r="G37" s="11">
        <f t="shared" si="6"/>
        <v>0</v>
      </c>
      <c r="H37" s="11">
        <f t="shared" si="6"/>
        <v>0</v>
      </c>
      <c r="I37" s="13">
        <f t="shared" si="6"/>
        <v>0</v>
      </c>
      <c r="J37" s="11">
        <f t="shared" si="6"/>
        <v>0</v>
      </c>
      <c r="K37" s="11">
        <f t="shared" si="6"/>
        <v>0</v>
      </c>
      <c r="L37" s="13">
        <f t="shared" si="6"/>
        <v>0</v>
      </c>
    </row>
    <row r="38" spans="3:12" x14ac:dyDescent="0.25">
      <c r="C38" s="23" t="s">
        <v>68</v>
      </c>
      <c r="D38" s="11">
        <f t="shared" ref="D38:L38" si="7">D33/D36</f>
        <v>0</v>
      </c>
      <c r="E38" s="11">
        <f t="shared" si="7"/>
        <v>0</v>
      </c>
      <c r="F38" s="13">
        <f t="shared" si="7"/>
        <v>0</v>
      </c>
      <c r="G38" s="11">
        <f t="shared" si="7"/>
        <v>0</v>
      </c>
      <c r="H38" s="11">
        <f t="shared" si="7"/>
        <v>0</v>
      </c>
      <c r="I38" s="13">
        <f t="shared" si="7"/>
        <v>0</v>
      </c>
      <c r="J38" s="11">
        <f t="shared" si="7"/>
        <v>0</v>
      </c>
      <c r="K38" s="11">
        <f t="shared" si="7"/>
        <v>0</v>
      </c>
      <c r="L38" s="13">
        <f t="shared" si="7"/>
        <v>0</v>
      </c>
    </row>
    <row r="39" spans="3:12" ht="15.75" thickBot="1" x14ac:dyDescent="0.3">
      <c r="C39" s="24" t="s">
        <v>97</v>
      </c>
      <c r="D39" s="12">
        <f t="shared" ref="D39:L39" si="8">100%-SUM(D37:D38)</f>
        <v>1</v>
      </c>
      <c r="E39" s="12">
        <f t="shared" si="8"/>
        <v>1</v>
      </c>
      <c r="F39" s="14">
        <f t="shared" si="8"/>
        <v>1</v>
      </c>
      <c r="G39" s="12">
        <f t="shared" si="8"/>
        <v>1</v>
      </c>
      <c r="H39" s="12">
        <f t="shared" si="8"/>
        <v>1</v>
      </c>
      <c r="I39" s="14">
        <f t="shared" si="8"/>
        <v>1</v>
      </c>
      <c r="J39" s="12">
        <f t="shared" si="8"/>
        <v>1</v>
      </c>
      <c r="K39" s="12">
        <f t="shared" si="8"/>
        <v>1</v>
      </c>
      <c r="L39" s="14">
        <f t="shared" si="8"/>
        <v>1</v>
      </c>
    </row>
    <row r="40" spans="3:12" x14ac:dyDescent="0.25"/>
    <row r="193" spans="4:4" x14ac:dyDescent="0.25"/>
    <row r="204" spans="4:4" hidden="1" x14ac:dyDescent="0.25">
      <c r="D204" s="1" t="s">
        <v>42</v>
      </c>
    </row>
    <row r="205" spans="4:4" hidden="1" x14ac:dyDescent="0.25">
      <c r="D205" s="1" t="s">
        <v>39</v>
      </c>
    </row>
    <row r="206" spans="4:4" hidden="1" x14ac:dyDescent="0.25">
      <c r="D206" s="1" t="s">
        <v>44</v>
      </c>
    </row>
    <row r="207" spans="4:4" hidden="1" x14ac:dyDescent="0.25">
      <c r="D207" s="1" t="s">
        <v>40</v>
      </c>
    </row>
    <row r="208" spans="4:4" hidden="1" x14ac:dyDescent="0.25">
      <c r="D208" s="1" t="s">
        <v>41</v>
      </c>
    </row>
  </sheetData>
  <sheetProtection algorithmName="SHA-512" hashValue="qu7HNx9CFit4zPIwgaWnViGhLU4x5JJ9A4w5XnWx5w6sbsViOM/flZ6xX75qzqZPDbKI7kWMzxL3yE197c23+A==" saltValue="Y9MfYRzhn1KkHPXBvEVH3g==" spinCount="100000" sheet="1"/>
  <protectedRanges>
    <protectedRange sqref="B3 D8:G20 H11:S27" name="Range1"/>
    <protectedRange sqref="C3:C4" name="Range1_1"/>
  </protectedRanges>
  <mergeCells count="9">
    <mergeCell ref="D30:F30"/>
    <mergeCell ref="G30:I30"/>
    <mergeCell ref="J30:L30"/>
    <mergeCell ref="A1:T1"/>
    <mergeCell ref="D6:G6"/>
    <mergeCell ref="H6:S6"/>
    <mergeCell ref="D21:G27"/>
    <mergeCell ref="A6:B6"/>
    <mergeCell ref="H8:S10"/>
  </mergeCells>
  <conditionalFormatting sqref="D8:G20">
    <cfRule type="containsText" dxfId="14" priority="27" operator="containsText" text="Red">
      <formula>NOT(ISERROR(SEARCH("Red",D8)))</formula>
    </cfRule>
    <cfRule type="containsText" dxfId="13" priority="28" operator="containsText" text="Yellow">
      <formula>NOT(ISERROR(SEARCH("Yellow",D8)))</formula>
    </cfRule>
  </conditionalFormatting>
  <conditionalFormatting sqref="H21">
    <cfRule type="containsText" dxfId="12" priority="23" operator="containsText" text="Red">
      <formula>NOT(ISERROR(SEARCH("Red",H21)))</formula>
    </cfRule>
  </conditionalFormatting>
  <conditionalFormatting sqref="H23">
    <cfRule type="containsText" dxfId="11" priority="21" operator="containsText" text="Red">
      <formula>NOT(ISERROR(SEARCH("Red",H23)))</formula>
    </cfRule>
  </conditionalFormatting>
  <conditionalFormatting sqref="H27">
    <cfRule type="containsText" dxfId="10" priority="17" operator="containsText" text="Red">
      <formula>NOT(ISERROR(SEARCH("Red",H27)))</formula>
    </cfRule>
  </conditionalFormatting>
  <conditionalFormatting sqref="H25:I25">
    <cfRule type="containsText" dxfId="9" priority="15" operator="containsText" text="Red">
      <formula>NOT(ISERROR(SEARCH("Red",H25)))</formula>
    </cfRule>
  </conditionalFormatting>
  <conditionalFormatting sqref="H25:J25">
    <cfRule type="containsText" dxfId="8" priority="16" operator="containsText" text="Yellow">
      <formula>NOT(ISERROR(SEARCH("Yellow",H25)))</formula>
    </cfRule>
  </conditionalFormatting>
  <conditionalFormatting sqref="H11:S20">
    <cfRule type="containsText" dxfId="7" priority="1" operator="containsText" text="Red">
      <formula>NOT(ISERROR(SEARCH("Red",H11)))</formula>
    </cfRule>
    <cfRule type="containsText" dxfId="6" priority="2" operator="containsText" text="Yellow">
      <formula>NOT(ISERROR(SEARCH("Yellow",H11)))</formula>
    </cfRule>
  </conditionalFormatting>
  <conditionalFormatting sqref="H21:S22">
    <cfRule type="containsText" dxfId="5" priority="24" operator="containsText" text="Yellow">
      <formula>NOT(ISERROR(SEARCH("Yellow",H21)))</formula>
    </cfRule>
  </conditionalFormatting>
  <conditionalFormatting sqref="H23:S24">
    <cfRule type="containsText" dxfId="4" priority="22" operator="containsText" text="Yellow">
      <formula>NOT(ISERROR(SEARCH("Yellow",H23)))</formula>
    </cfRule>
  </conditionalFormatting>
  <conditionalFormatting sqref="H26:S27">
    <cfRule type="containsText" dxfId="3" priority="18" operator="containsText" text="Yellow">
      <formula>NOT(ISERROR(SEARCH("Yellow",H26)))</formula>
    </cfRule>
  </conditionalFormatting>
  <conditionalFormatting sqref="I21:S21 H22:S22 I23:S23 H24:S24 H26:S26 I27:S27 J25 R25:S25">
    <cfRule type="containsText" dxfId="2" priority="26" operator="containsText" text="Red">
      <formula>NOT(ISERROR(SEARCH("Red",H21)))</formula>
    </cfRule>
  </conditionalFormatting>
  <conditionalFormatting sqref="K25:Q25">
    <cfRule type="containsText" dxfId="1" priority="13" operator="containsText" text="Red">
      <formula>NOT(ISERROR(SEARCH("Red",K25)))</formula>
    </cfRule>
  </conditionalFormatting>
  <conditionalFormatting sqref="K25:S25">
    <cfRule type="containsText" dxfId="0" priority="14" operator="containsText" text="Yellow">
      <formula>NOT(ISERROR(SEARCH("Yellow",K25)))</formula>
    </cfRule>
  </conditionalFormatting>
  <dataValidations count="1">
    <dataValidation type="list" allowBlank="1" showInputMessage="1" showErrorMessage="1" sqref="D8:G20 H11:S27" xr:uid="{8EE283B3-B8F3-463C-A413-2250D53CE1EB}">
      <formula1>$D$205:$D$208</formula1>
    </dataValidation>
  </dataValidation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0427A-F304-4588-9A87-65C5778D5934}">
  <sheetPr codeName="Sheet6">
    <tabColor theme="5" tint="-0.249977111117893"/>
  </sheetPr>
  <dimension ref="A1:R85"/>
  <sheetViews>
    <sheetView topLeftCell="A3" workbookViewId="0">
      <selection activeCell="I14" sqref="I14"/>
    </sheetView>
  </sheetViews>
  <sheetFormatPr defaultColWidth="0" defaultRowHeight="14.45" customHeight="1" x14ac:dyDescent="0.25"/>
  <cols>
    <col min="1" max="1" width="18.85546875" style="1" bestFit="1" customWidth="1"/>
    <col min="2" max="2" width="19" style="1" bestFit="1" customWidth="1"/>
    <col min="3" max="13" width="11" style="1" customWidth="1"/>
    <col min="14" max="18" width="8.85546875" style="1" customWidth="1"/>
    <col min="19" max="16384" width="8.85546875" style="1" hidden="1"/>
  </cols>
  <sheetData>
    <row r="1" spans="1:18" ht="25.15" customHeight="1" x14ac:dyDescent="0.35">
      <c r="A1" s="127" t="s">
        <v>55</v>
      </c>
      <c r="B1" s="127"/>
      <c r="C1" s="127"/>
      <c r="D1" s="127"/>
      <c r="E1" s="127"/>
      <c r="F1" s="127"/>
      <c r="G1" s="127"/>
      <c r="H1" s="127"/>
      <c r="I1" s="127"/>
      <c r="J1" s="127"/>
      <c r="K1" s="127"/>
      <c r="L1" s="127"/>
      <c r="M1" s="127"/>
      <c r="N1" s="127"/>
      <c r="O1" s="127"/>
      <c r="P1" s="127"/>
      <c r="Q1" s="127"/>
      <c r="R1" s="127"/>
    </row>
    <row r="2" spans="1:18" ht="15" x14ac:dyDescent="0.25">
      <c r="A2" s="15" t="s">
        <v>64</v>
      </c>
      <c r="B2" s="15"/>
      <c r="C2" s="131" t="s">
        <v>112</v>
      </c>
      <c r="D2" s="131"/>
      <c r="E2" s="131"/>
      <c r="G2" s="131" t="s">
        <v>113</v>
      </c>
      <c r="H2" s="131"/>
      <c r="I2" s="131"/>
      <c r="K2" s="131" t="s">
        <v>114</v>
      </c>
      <c r="L2" s="131"/>
      <c r="M2" s="131"/>
    </row>
    <row r="3" spans="1:18" ht="4.9000000000000004" customHeight="1" thickBot="1" x14ac:dyDescent="0.3"/>
    <row r="4" spans="1:18" ht="15" x14ac:dyDescent="0.25">
      <c r="A4" s="155"/>
      <c r="B4" s="156"/>
      <c r="C4" s="81" t="s">
        <v>47</v>
      </c>
      <c r="D4" s="81" t="s">
        <v>50</v>
      </c>
      <c r="E4" s="82" t="s">
        <v>51</v>
      </c>
      <c r="G4" s="81" t="s">
        <v>47</v>
      </c>
      <c r="H4" s="81" t="s">
        <v>50</v>
      </c>
      <c r="I4" s="82" t="s">
        <v>51</v>
      </c>
      <c r="K4" s="81" t="s">
        <v>47</v>
      </c>
      <c r="L4" s="81" t="s">
        <v>50</v>
      </c>
      <c r="M4" s="82" t="s">
        <v>51</v>
      </c>
    </row>
    <row r="5" spans="1:18" ht="15.75" thickBot="1" x14ac:dyDescent="0.3">
      <c r="A5" s="157"/>
      <c r="B5" s="158"/>
      <c r="C5" s="83" t="str">
        <f>IF(ISBLANK('Scenario 1'!B3),"-",'Scenario 1'!B3)</f>
        <v>-</v>
      </c>
      <c r="D5" s="83" t="str">
        <f>IF(ISBLANK('Scenario 2'!B3),"-",'Scenario 2'!B3)</f>
        <v>-</v>
      </c>
      <c r="E5" s="84">
        <f>IF(ISBLANK('Scenario 3'!B3),"-",'Scenario 3'!B3)</f>
        <v>3</v>
      </c>
      <c r="G5" s="83" t="str">
        <f>C5</f>
        <v>-</v>
      </c>
      <c r="H5" s="83" t="str">
        <f>D5</f>
        <v>-</v>
      </c>
      <c r="I5" s="84">
        <f>E5</f>
        <v>3</v>
      </c>
      <c r="K5" s="83" t="str">
        <f>C5</f>
        <v>-</v>
      </c>
      <c r="L5" s="83" t="str">
        <f>D5</f>
        <v>-</v>
      </c>
      <c r="M5" s="84">
        <f>E5</f>
        <v>3</v>
      </c>
    </row>
    <row r="6" spans="1:18" ht="15" x14ac:dyDescent="0.25">
      <c r="A6" s="159" t="s">
        <v>70</v>
      </c>
      <c r="B6" s="34" t="s">
        <v>52</v>
      </c>
      <c r="C6" s="28" t="str">
        <f>IF(C5="-","-",'Scenario 1'!E37)</f>
        <v>-</v>
      </c>
      <c r="D6" s="28" t="str">
        <f>IF(D5="-","-",'Scenario 2'!E37)</f>
        <v>-</v>
      </c>
      <c r="E6" s="31">
        <f>IF(E5="-","-",'Scenario 3'!E37)</f>
        <v>0</v>
      </c>
      <c r="G6" s="28" t="str">
        <f>IF(G5="-","-",'Scenario 1'!H37)</f>
        <v>-</v>
      </c>
      <c r="H6" s="28" t="str">
        <f>IF(H5="-","-",'Scenario 2'!H37)</f>
        <v>-</v>
      </c>
      <c r="I6" s="31">
        <f>IF(I5="-","-",'Scenario 3'!H37)</f>
        <v>0</v>
      </c>
      <c r="K6" s="28" t="str">
        <f>IF(K5="-","-",'Scenario 1'!K37)</f>
        <v>-</v>
      </c>
      <c r="L6" s="28" t="str">
        <f>IF(L5="-","-",'Scenario 2'!K37)</f>
        <v>-</v>
      </c>
      <c r="M6" s="31">
        <f>IF(M5="-","-",'Scenario 3'!K37)</f>
        <v>0</v>
      </c>
    </row>
    <row r="7" spans="1:18" ht="15" x14ac:dyDescent="0.25">
      <c r="A7" s="160"/>
      <c r="B7" s="35" t="s">
        <v>53</v>
      </c>
      <c r="C7" s="29" t="str">
        <f>IF(C5="-","-",'Scenario 1'!E38)</f>
        <v>-</v>
      </c>
      <c r="D7" s="29" t="str">
        <f>IF(D5="-","-",'Scenario 2'!E38)</f>
        <v>-</v>
      </c>
      <c r="E7" s="32">
        <f>IF(E5="-","-",'Scenario 3'!E38)</f>
        <v>0</v>
      </c>
      <c r="G7" s="29" t="str">
        <f>IF(G5="-","-",'Scenario 1'!H38)</f>
        <v>-</v>
      </c>
      <c r="H7" s="29" t="str">
        <f>IF(H5="-","-",'Scenario 2'!H38)</f>
        <v>-</v>
      </c>
      <c r="I7" s="32">
        <f>IF(I5="-","-",'Scenario 3'!H38)</f>
        <v>0</v>
      </c>
      <c r="K7" s="29" t="str">
        <f>IF(K5="-","-",'Scenario 1'!K38)</f>
        <v>-</v>
      </c>
      <c r="L7" s="29" t="str">
        <f>IF(L5="-","-",'Scenario 2'!K38)</f>
        <v>-</v>
      </c>
      <c r="M7" s="32">
        <f>IF(M5="-","-",'Scenario 3'!K38)</f>
        <v>0</v>
      </c>
    </row>
    <row r="8" spans="1:18" ht="15.75" thickBot="1" x14ac:dyDescent="0.3">
      <c r="A8" s="161"/>
      <c r="B8" s="36" t="s">
        <v>98</v>
      </c>
      <c r="C8" s="30" t="str">
        <f>IF(C5="-","-",'Scenario 1'!E39)</f>
        <v>-</v>
      </c>
      <c r="D8" s="30" t="str">
        <f>IF(D5="-","-",'Scenario 2'!E39)</f>
        <v>-</v>
      </c>
      <c r="E8" s="33">
        <f>IF(E5="-","-",'Scenario 3'!E39)</f>
        <v>1</v>
      </c>
      <c r="G8" s="30" t="str">
        <f>IF(G5="-","-",'Scenario 1'!H39)</f>
        <v>-</v>
      </c>
      <c r="H8" s="30" t="str">
        <f>IF(H5="-","-",'Scenario 2'!H39)</f>
        <v>-</v>
      </c>
      <c r="I8" s="33">
        <f>IF(I5="-","-",'Scenario 3'!H39)</f>
        <v>1</v>
      </c>
      <c r="K8" s="30" t="str">
        <f>IF(K5="-","-",'Scenario 1'!K39)</f>
        <v>-</v>
      </c>
      <c r="L8" s="30" t="str">
        <f>IF(L5="-","-",'Scenario 2'!K39)</f>
        <v>-</v>
      </c>
      <c r="M8" s="33">
        <f>IF(M5="-","-",'Scenario 3'!K39)</f>
        <v>1</v>
      </c>
    </row>
    <row r="9" spans="1:18" ht="15" x14ac:dyDescent="0.25">
      <c r="A9" s="159" t="s">
        <v>71</v>
      </c>
      <c r="B9" s="34" t="s">
        <v>52</v>
      </c>
      <c r="C9" s="28" t="str">
        <f>IF(C5="-","-",'Scenario 1'!F37)</f>
        <v>-</v>
      </c>
      <c r="D9" s="28" t="str">
        <f>IF(D5="-","-",'Scenario 2'!F37)</f>
        <v>-</v>
      </c>
      <c r="E9" s="31">
        <f>IF(E5="-","-",'Scenario 3'!F37)</f>
        <v>0</v>
      </c>
      <c r="G9" s="28" t="str">
        <f>IF(G5="-","-",'Scenario 1'!I37)</f>
        <v>-</v>
      </c>
      <c r="H9" s="28" t="str">
        <f>IF(H5="-","-",'Scenario 2'!I37)</f>
        <v>-</v>
      </c>
      <c r="I9" s="31">
        <f>IF(I5="-","-",'Scenario 3'!I37)</f>
        <v>0</v>
      </c>
      <c r="K9" s="28" t="str">
        <f>IF(K5="-","-",'Scenario 1'!L37)</f>
        <v>-</v>
      </c>
      <c r="L9" s="28" t="str">
        <f>IF(L5="-","-",'Scenario 2'!L37)</f>
        <v>-</v>
      </c>
      <c r="M9" s="31">
        <f>IF(M5="-","-",'Scenario 3'!L37)</f>
        <v>0</v>
      </c>
    </row>
    <row r="10" spans="1:18" ht="15" x14ac:dyDescent="0.25">
      <c r="A10" s="160"/>
      <c r="B10" s="35" t="s">
        <v>53</v>
      </c>
      <c r="C10" s="29" t="str">
        <f>IF(C5="-","-",'Scenario 1'!F38)</f>
        <v>-</v>
      </c>
      <c r="D10" s="29" t="str">
        <f>IF(D5="-","-",'Scenario 2'!F38)</f>
        <v>-</v>
      </c>
      <c r="E10" s="32">
        <f>IF(E5="-","-",'Scenario 3'!F38)</f>
        <v>0</v>
      </c>
      <c r="G10" s="29" t="str">
        <f>IF(G5="-","-",'Scenario 1'!I38)</f>
        <v>-</v>
      </c>
      <c r="H10" s="29" t="str">
        <f>IF(H5="-","-",'Scenario 2'!I38)</f>
        <v>-</v>
      </c>
      <c r="I10" s="32">
        <f>IF(I5="-","-",'Scenario 3'!I38)</f>
        <v>0</v>
      </c>
      <c r="K10" s="29" t="str">
        <f>IF(K5="-","-",'Scenario 1'!L38)</f>
        <v>-</v>
      </c>
      <c r="L10" s="29" t="str">
        <f>IF(L5="-","-",'Scenario 2'!L38)</f>
        <v>-</v>
      </c>
      <c r="M10" s="32">
        <f>IF(M5="-","-",'Scenario 3'!L38)</f>
        <v>0</v>
      </c>
    </row>
    <row r="11" spans="1:18" ht="15.75" thickBot="1" x14ac:dyDescent="0.3">
      <c r="A11" s="161"/>
      <c r="B11" s="36" t="s">
        <v>98</v>
      </c>
      <c r="C11" s="30" t="str">
        <f>IF(C5="-","-",'Scenario 1'!F39)</f>
        <v>-</v>
      </c>
      <c r="D11" s="30" t="str">
        <f>IF(D5="-","-",'Scenario 2'!F39)</f>
        <v>-</v>
      </c>
      <c r="E11" s="33">
        <f>IF(E5="-","-",'Scenario 3'!F39)</f>
        <v>1</v>
      </c>
      <c r="G11" s="30" t="str">
        <f>IF(G5="-","-",'Scenario 1'!I39)</f>
        <v>-</v>
      </c>
      <c r="H11" s="30" t="str">
        <f>IF(H5="-","-",'Scenario 2'!I39)</f>
        <v>-</v>
      </c>
      <c r="I11" s="33">
        <f>IF(I5="-","-",'Scenario 3'!I39)</f>
        <v>1</v>
      </c>
      <c r="K11" s="30" t="str">
        <f>IF(K5="-","-",'Scenario 1'!L39)</f>
        <v>-</v>
      </c>
      <c r="L11" s="30" t="str">
        <f>IF(L5="-","-",'Scenario 2'!L39)</f>
        <v>-</v>
      </c>
      <c r="M11" s="33">
        <f>IF(M5="-","-",'Scenario 3'!L39)</f>
        <v>1</v>
      </c>
    </row>
    <row r="12" spans="1:18" ht="15" x14ac:dyDescent="0.25">
      <c r="A12" s="152" t="s">
        <v>69</v>
      </c>
      <c r="B12" s="37" t="s">
        <v>52</v>
      </c>
      <c r="C12" s="38" t="str">
        <f>IF(C5="-","-",'Scenario 1'!D37)</f>
        <v>-</v>
      </c>
      <c r="D12" s="38" t="str">
        <f>IF(D5="-","-",'Scenario 2'!D37)</f>
        <v>-</v>
      </c>
      <c r="E12" s="39">
        <f>IF(E5="-","-",'Scenario 3'!D37)</f>
        <v>0</v>
      </c>
      <c r="G12" s="38" t="str">
        <f>IF(G5="-","-",'Scenario 1'!G37)</f>
        <v>-</v>
      </c>
      <c r="H12" s="38" t="str">
        <f>IF(H5="-","-",'Scenario 2'!G37)</f>
        <v>-</v>
      </c>
      <c r="I12" s="39">
        <f>IF(I5="-","-",'Scenario 3'!G37)</f>
        <v>0</v>
      </c>
      <c r="K12" s="38" t="str">
        <f>IF(K5="-","-",'Scenario 1'!J37)</f>
        <v>-</v>
      </c>
      <c r="L12" s="38" t="str">
        <f>IF(L5="-","-",'Scenario 2'!J37)</f>
        <v>-</v>
      </c>
      <c r="M12" s="39">
        <f>IF(M5="-","-",'Scenario 3'!J37)</f>
        <v>0</v>
      </c>
    </row>
    <row r="13" spans="1:18" ht="15" x14ac:dyDescent="0.25">
      <c r="A13" s="153"/>
      <c r="B13" s="40" t="s">
        <v>53</v>
      </c>
      <c r="C13" s="41" t="str">
        <f>IF(C5="-","-",'Scenario 1'!D38)</f>
        <v>-</v>
      </c>
      <c r="D13" s="41" t="str">
        <f>IF(D5="-","-",'Scenario 2'!D38)</f>
        <v>-</v>
      </c>
      <c r="E13" s="42">
        <f>IF(E5="-","-",'Scenario 3'!D38)</f>
        <v>0</v>
      </c>
      <c r="G13" s="41" t="str">
        <f>IF(G5="-","-",'Scenario 1'!G38)</f>
        <v>-</v>
      </c>
      <c r="H13" s="41" t="str">
        <f>IF(H5="-","-",'Scenario 2'!G38)</f>
        <v>-</v>
      </c>
      <c r="I13" s="42">
        <f>IF(I5="-","-",'Scenario 3'!G38)</f>
        <v>0</v>
      </c>
      <c r="K13" s="41" t="str">
        <f>IF(K5="-","-",'Scenario 1'!J38)</f>
        <v>-</v>
      </c>
      <c r="L13" s="41" t="str">
        <f>IF(L5="-","-",'Scenario 2'!J38)</f>
        <v>-</v>
      </c>
      <c r="M13" s="42">
        <f>IF(M5="-","-",'Scenario 3'!J38)</f>
        <v>0</v>
      </c>
    </row>
    <row r="14" spans="1:18" ht="15.75" thickBot="1" x14ac:dyDescent="0.3">
      <c r="A14" s="154"/>
      <c r="B14" s="43" t="s">
        <v>98</v>
      </c>
      <c r="C14" s="44" t="str">
        <f>IF(C5="-","-",'Scenario 1'!D39)</f>
        <v>-</v>
      </c>
      <c r="D14" s="44" t="str">
        <f>IF(D5="-","-",'Scenario 2'!D39)</f>
        <v>-</v>
      </c>
      <c r="E14" s="45">
        <f>IF(E5="-","-",'Scenario 3'!D39)</f>
        <v>1</v>
      </c>
      <c r="G14" s="44" t="str">
        <f>IF(G5="-","-",'Scenario 1'!G39)</f>
        <v>-</v>
      </c>
      <c r="H14" s="44" t="str">
        <f>IF(H5="-","-",'Scenario 2'!G39)</f>
        <v>-</v>
      </c>
      <c r="I14" s="45">
        <f>IF(I5="-","-",'Scenario 3'!G39)</f>
        <v>1</v>
      </c>
      <c r="K14" s="44" t="str">
        <f>IF(K5="-","-",'Scenario 1'!J39)</f>
        <v>-</v>
      </c>
      <c r="L14" s="44" t="str">
        <f>IF(L5="-","-",'Scenario 2'!J39)</f>
        <v>-</v>
      </c>
      <c r="M14" s="45">
        <f>IF(M5="-","-",'Scenario 3'!J39)</f>
        <v>1</v>
      </c>
    </row>
    <row r="15" spans="1:18" ht="15" x14ac:dyDescent="0.25"/>
    <row r="16" spans="1:18" ht="15" x14ac:dyDescent="0.25"/>
    <row r="17" s="1" customFormat="1" ht="15" x14ac:dyDescent="0.25"/>
    <row r="18" s="1" customFormat="1" ht="15" x14ac:dyDescent="0.25"/>
    <row r="19" s="1" customFormat="1" ht="15" x14ac:dyDescent="0.25"/>
    <row r="20" s="1" customFormat="1" ht="15" x14ac:dyDescent="0.25"/>
    <row r="21" s="1" customFormat="1" ht="15" x14ac:dyDescent="0.25"/>
    <row r="22" s="1" customFormat="1" ht="15" x14ac:dyDescent="0.25"/>
    <row r="23" s="1" customFormat="1" ht="15" x14ac:dyDescent="0.25"/>
    <row r="24" s="1" customFormat="1" ht="15" x14ac:dyDescent="0.25"/>
    <row r="25" s="1" customFormat="1" ht="15" x14ac:dyDescent="0.25"/>
    <row r="26" s="1" customFormat="1" ht="15" x14ac:dyDescent="0.25"/>
    <row r="27" s="1" customFormat="1" ht="15" x14ac:dyDescent="0.25"/>
    <row r="28" s="1" customFormat="1" ht="15" x14ac:dyDescent="0.25"/>
    <row r="29" s="1" customFormat="1" ht="15" x14ac:dyDescent="0.25"/>
    <row r="30" s="1" customFormat="1" ht="15" x14ac:dyDescent="0.25"/>
    <row r="31" s="1" customFormat="1" ht="15" x14ac:dyDescent="0.25"/>
    <row r="32" s="1" customFormat="1" ht="15" x14ac:dyDescent="0.25"/>
    <row r="33" s="1" customFormat="1" ht="15" x14ac:dyDescent="0.25"/>
    <row r="34" s="1" customFormat="1" ht="15" x14ac:dyDescent="0.25"/>
    <row r="35" s="1" customFormat="1" ht="14.45" customHeight="1" x14ac:dyDescent="0.25"/>
    <row r="36" s="1" customFormat="1" ht="14.45" customHeight="1" x14ac:dyDescent="0.25"/>
    <row r="37" s="1" customFormat="1" ht="14.45" customHeight="1" x14ac:dyDescent="0.25"/>
    <row r="38" s="1" customFormat="1" ht="14.45" customHeight="1" x14ac:dyDescent="0.25"/>
    <row r="39" s="1" customFormat="1" ht="14.45" customHeight="1" x14ac:dyDescent="0.25"/>
    <row r="40" s="1" customFormat="1" ht="14.45" customHeight="1" x14ac:dyDescent="0.25"/>
    <row r="41" s="1" customFormat="1" ht="14.45" customHeight="1" x14ac:dyDescent="0.25"/>
    <row r="42" s="1" customFormat="1" ht="14.45" customHeight="1" x14ac:dyDescent="0.25"/>
    <row r="43" s="1" customFormat="1" ht="14.45" customHeight="1" x14ac:dyDescent="0.25"/>
    <row r="44" s="1" customFormat="1" ht="14.45" customHeight="1" x14ac:dyDescent="0.25"/>
    <row r="45" s="1" customFormat="1" ht="14.45" customHeight="1" x14ac:dyDescent="0.25"/>
    <row r="46" s="1" customFormat="1" ht="14.45" customHeight="1" x14ac:dyDescent="0.25"/>
    <row r="47" s="1" customFormat="1" ht="14.45" customHeight="1" x14ac:dyDescent="0.25"/>
    <row r="48" s="1" customFormat="1" ht="14.45" customHeight="1" x14ac:dyDescent="0.25"/>
    <row r="49" s="1" customFormat="1" ht="14.45" customHeight="1" x14ac:dyDescent="0.25"/>
    <row r="50" s="1" customFormat="1" ht="14.45" customHeight="1" x14ac:dyDescent="0.25"/>
    <row r="51" s="1" customFormat="1" ht="14.45" customHeight="1" x14ac:dyDescent="0.25"/>
    <row r="52" s="1" customFormat="1" ht="14.45" customHeight="1" x14ac:dyDescent="0.25"/>
    <row r="53" s="1" customFormat="1" ht="14.45" customHeight="1" x14ac:dyDescent="0.25"/>
    <row r="54" s="1" customFormat="1" ht="14.45" customHeight="1" x14ac:dyDescent="0.25"/>
    <row r="55" s="1" customFormat="1" ht="14.45" customHeight="1" x14ac:dyDescent="0.25"/>
    <row r="56" s="1" customFormat="1" ht="14.45" customHeight="1" x14ac:dyDescent="0.25"/>
    <row r="57" s="1" customFormat="1" ht="14.45" customHeight="1" x14ac:dyDescent="0.25"/>
    <row r="58" s="1" customFormat="1" ht="14.45" customHeight="1" x14ac:dyDescent="0.25"/>
    <row r="59" s="1" customFormat="1" ht="14.45" customHeight="1" x14ac:dyDescent="0.25"/>
    <row r="60" s="1" customFormat="1" ht="14.45" customHeight="1" x14ac:dyDescent="0.25"/>
    <row r="61" s="1" customFormat="1" ht="14.45" customHeight="1" x14ac:dyDescent="0.25"/>
    <row r="62" s="1" customFormat="1" ht="14.45" customHeight="1" x14ac:dyDescent="0.25"/>
    <row r="63" s="1" customFormat="1" ht="14.45" customHeight="1" x14ac:dyDescent="0.25"/>
    <row r="64" s="1" customFormat="1" ht="14.45" customHeight="1" x14ac:dyDescent="0.25"/>
    <row r="65" s="1" customFormat="1" ht="14.45" customHeight="1" x14ac:dyDescent="0.25"/>
    <row r="66" s="1" customFormat="1" ht="14.45" customHeight="1" x14ac:dyDescent="0.25"/>
    <row r="67" s="1" customFormat="1" ht="14.45" customHeight="1" x14ac:dyDescent="0.25"/>
    <row r="68" s="1" customFormat="1" ht="14.45" customHeight="1" x14ac:dyDescent="0.25"/>
    <row r="69" s="1" customFormat="1" ht="14.45" customHeight="1" x14ac:dyDescent="0.25"/>
    <row r="70" s="1" customFormat="1" ht="14.45" customHeight="1" x14ac:dyDescent="0.25"/>
    <row r="71" s="1" customFormat="1" ht="14.45" customHeight="1" x14ac:dyDescent="0.25"/>
    <row r="72" s="1" customFormat="1" ht="14.45" customHeight="1" x14ac:dyDescent="0.25"/>
    <row r="73" s="1" customFormat="1" ht="14.45" customHeight="1" x14ac:dyDescent="0.25"/>
    <row r="74" s="1" customFormat="1" ht="14.45" customHeight="1" x14ac:dyDescent="0.25"/>
    <row r="75" s="1" customFormat="1" ht="14.45" customHeight="1" x14ac:dyDescent="0.25"/>
    <row r="76" s="1" customFormat="1" ht="14.45" customHeight="1" x14ac:dyDescent="0.25"/>
    <row r="77" s="1" customFormat="1" ht="14.45" customHeight="1" x14ac:dyDescent="0.25"/>
    <row r="78" s="1" customFormat="1" ht="14.45" customHeight="1" x14ac:dyDescent="0.25"/>
    <row r="79" s="1" customFormat="1" ht="14.45" customHeight="1" x14ac:dyDescent="0.25"/>
    <row r="80" s="1" customFormat="1" ht="14.45" customHeight="1" x14ac:dyDescent="0.25"/>
    <row r="81" s="1" customFormat="1" ht="14.45" customHeight="1" x14ac:dyDescent="0.25"/>
    <row r="82" s="1" customFormat="1" ht="14.45" customHeight="1" x14ac:dyDescent="0.25"/>
    <row r="83" s="1" customFormat="1" ht="14.45" customHeight="1" x14ac:dyDescent="0.25"/>
    <row r="84" s="1" customFormat="1" ht="14.45" customHeight="1" x14ac:dyDescent="0.25"/>
    <row r="85" s="1" customFormat="1" ht="14.45" customHeight="1" x14ac:dyDescent="0.25"/>
  </sheetData>
  <sheetProtection algorithmName="SHA-512" hashValue="frqrOMgJnCQDcrmvD+BYR/fqlkpeDryz/qB/pMT0etvU/eiNEvRDrLNGJG8JadAxbZPg1Vzc8wg8+NODBmgVSQ==" saltValue="f6pBXp6pwZdVvTK8H/Leyg==" spinCount="100000" sheet="1"/>
  <mergeCells count="8">
    <mergeCell ref="A12:A14"/>
    <mergeCell ref="A4:B5"/>
    <mergeCell ref="A6:A8"/>
    <mergeCell ref="A9:A11"/>
    <mergeCell ref="A1:R1"/>
    <mergeCell ref="C2:E2"/>
    <mergeCell ref="G2:I2"/>
    <mergeCell ref="K2:M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Instructions</vt:lpstr>
      <vt:lpstr>Introduction</vt:lpstr>
      <vt:lpstr>Scenario 1</vt:lpstr>
      <vt:lpstr>Scenario 2</vt:lpstr>
      <vt:lpstr>Scenario 3</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Kaitlyn Schaffer</dc:creator>
  <cp:lastModifiedBy>Carbray, Emi</cp:lastModifiedBy>
  <dcterms:created xsi:type="dcterms:W3CDTF">2022-09-02T19:35:42Z</dcterms:created>
  <dcterms:modified xsi:type="dcterms:W3CDTF">2024-02-27T20:50:52Z</dcterms:modified>
</cp:coreProperties>
</file>