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480" yWindow="690" windowWidth="20835" windowHeight="9390" tabRatio="904"/>
  </bookViews>
  <sheets>
    <sheet name="1-RA Solution Framework" sheetId="16" r:id="rId1"/>
    <sheet name="2-Overview" sheetId="12" r:id="rId2"/>
    <sheet name="3-Basic Inputs" sheetId="17" r:id="rId3"/>
    <sheet name="4-Strategy-Inputs" sheetId="5" r:id="rId4"/>
    <sheet name="5-Data-Inputs" sheetId="9" r:id="rId5"/>
    <sheet name="6-Needs-Estimation" sheetId="2" r:id="rId6"/>
    <sheet name="7-RunModel" sheetId="15" r:id="rId7"/>
    <sheet name="8-Calculations" sheetId="8" r:id="rId8"/>
  </sheets>
  <definedNames>
    <definedName name="solver_adj" localSheetId="3" hidden="1">'4-Strategy-Inputs'!#REF!</definedName>
    <definedName name="solver_adj" localSheetId="6" hidden="1">'7-RunModel'!#REF!</definedName>
    <definedName name="solver_adj" localSheetId="7" hidden="1">'8-Calculations'!$J$30:$J$44</definedName>
    <definedName name="solver_cvg" localSheetId="3" hidden="1">0.0001</definedName>
    <definedName name="solver_cvg" localSheetId="6" hidden="1">0.000001</definedName>
    <definedName name="solver_cvg" localSheetId="7" hidden="1">0.000001</definedName>
    <definedName name="solver_drv" localSheetId="3" hidden="1">1</definedName>
    <definedName name="solver_drv" localSheetId="6" hidden="1">1</definedName>
    <definedName name="solver_drv" localSheetId="7" hidden="1">1</definedName>
    <definedName name="solver_eng" localSheetId="6" hidden="1">1</definedName>
    <definedName name="solver_eng" localSheetId="7" hidden="1">1</definedName>
    <definedName name="solver_est" localSheetId="3" hidden="1">1</definedName>
    <definedName name="solver_est" localSheetId="6" hidden="1">1</definedName>
    <definedName name="solver_est" localSheetId="7" hidden="1">1</definedName>
    <definedName name="solver_itr" localSheetId="3" hidden="1">100</definedName>
    <definedName name="solver_itr" localSheetId="6" hidden="1">1000</definedName>
    <definedName name="solver_itr" localSheetId="7" hidden="1">1000</definedName>
    <definedName name="solver_lhs1" localSheetId="3" hidden="1">'4-Strategy-Inputs'!#REF!</definedName>
    <definedName name="solver_lhs1" localSheetId="6" hidden="1">'7-RunModel'!#REF!</definedName>
    <definedName name="solver_lhs1" localSheetId="7" hidden="1">'8-Calculations'!$J$45</definedName>
    <definedName name="solver_lhs10" localSheetId="6" hidden="1">'7-RunModel'!#REF!</definedName>
    <definedName name="solver_lhs10" localSheetId="7" hidden="1">'8-Calculations'!$J$45</definedName>
    <definedName name="solver_lhs100" localSheetId="6" hidden="1">'7-RunModel'!#REF!</definedName>
    <definedName name="solver_lhs100" localSheetId="7" hidden="1">'8-Calculations'!$J$45</definedName>
    <definedName name="solver_lhs101" localSheetId="6" hidden="1">'7-RunModel'!#REF!</definedName>
    <definedName name="solver_lhs101" localSheetId="7" hidden="1">'8-Calculations'!$J$30:$J$35</definedName>
    <definedName name="solver_lhs102" localSheetId="6" hidden="1">'7-RunModel'!#REF!</definedName>
    <definedName name="solver_lhs102" localSheetId="7" hidden="1">'8-Calculations'!$J$30:$J$35</definedName>
    <definedName name="solver_lhs103" localSheetId="6" hidden="1">'7-RunModel'!#REF!</definedName>
    <definedName name="solver_lhs103" localSheetId="7" hidden="1">'8-Calculations'!$J$45</definedName>
    <definedName name="solver_lhs104" localSheetId="6" hidden="1">'7-RunModel'!#REF!</definedName>
    <definedName name="solver_lhs104" localSheetId="7" hidden="1">'8-Calculations'!$J$30:$J$35</definedName>
    <definedName name="solver_lhs105" localSheetId="6" hidden="1">'7-RunModel'!#REF!</definedName>
    <definedName name="solver_lhs105" localSheetId="7" hidden="1">'8-Calculations'!$J$30:$J$35</definedName>
    <definedName name="solver_lhs106" localSheetId="6" hidden="1">'7-RunModel'!#REF!</definedName>
    <definedName name="solver_lhs106" localSheetId="7" hidden="1">'8-Calculations'!$J$45</definedName>
    <definedName name="solver_lhs107" localSheetId="6" hidden="1">'7-RunModel'!#REF!</definedName>
    <definedName name="solver_lhs107" localSheetId="7" hidden="1">'8-Calculations'!$J$30:$J$35</definedName>
    <definedName name="solver_lhs108" localSheetId="6" hidden="1">'7-RunModel'!#REF!</definedName>
    <definedName name="solver_lhs108" localSheetId="7" hidden="1">'8-Calculations'!$J$30:$J$35</definedName>
    <definedName name="solver_lhs109" localSheetId="6" hidden="1">'7-RunModel'!#REF!</definedName>
    <definedName name="solver_lhs109" localSheetId="7" hidden="1">'8-Calculations'!$J$45</definedName>
    <definedName name="solver_lhs11" localSheetId="6" hidden="1">'7-RunModel'!#REF!</definedName>
    <definedName name="solver_lhs11" localSheetId="7" hidden="1">'8-Calculations'!$J$30:$J$44</definedName>
    <definedName name="solver_lhs110" localSheetId="6" hidden="1">'7-RunModel'!#REF!</definedName>
    <definedName name="solver_lhs110" localSheetId="7" hidden="1">'8-Calculations'!$J$30:$J$35</definedName>
    <definedName name="solver_lhs111" localSheetId="6" hidden="1">'7-RunModel'!#REF!</definedName>
    <definedName name="solver_lhs111" localSheetId="7" hidden="1">'8-Calculations'!$J$30:$J$35</definedName>
    <definedName name="solver_lhs112" localSheetId="6" hidden="1">'7-RunModel'!#REF!</definedName>
    <definedName name="solver_lhs112" localSheetId="7" hidden="1">'8-Calculations'!$J$45</definedName>
    <definedName name="solver_lhs113" localSheetId="6" hidden="1">'7-RunModel'!#REF!</definedName>
    <definedName name="solver_lhs113" localSheetId="7" hidden="1">'8-Calculations'!$J$30:$J$35</definedName>
    <definedName name="solver_lhs114" localSheetId="6" hidden="1">'7-RunModel'!#REF!</definedName>
    <definedName name="solver_lhs114" localSheetId="7" hidden="1">'8-Calculations'!$J$30:$J$35</definedName>
    <definedName name="solver_lhs115" localSheetId="6" hidden="1">'7-RunModel'!#REF!</definedName>
    <definedName name="solver_lhs115" localSheetId="7" hidden="1">'8-Calculations'!$J$45</definedName>
    <definedName name="solver_lhs116" localSheetId="6" hidden="1">'7-RunModel'!#REF!</definedName>
    <definedName name="solver_lhs116" localSheetId="7" hidden="1">'8-Calculations'!$J$30:$J$35</definedName>
    <definedName name="solver_lhs117" localSheetId="6" hidden="1">'7-RunModel'!#REF!</definedName>
    <definedName name="solver_lhs117" localSheetId="7" hidden="1">'8-Calculations'!$J$30:$J$35</definedName>
    <definedName name="solver_lhs118" localSheetId="6" hidden="1">'7-RunModel'!#REF!</definedName>
    <definedName name="solver_lhs118" localSheetId="7" hidden="1">'8-Calculations'!$J$45</definedName>
    <definedName name="solver_lhs119" localSheetId="6" hidden="1">'7-RunModel'!#REF!</definedName>
    <definedName name="solver_lhs119" localSheetId="7" hidden="1">'8-Calculations'!$J$30:$J$35</definedName>
    <definedName name="solver_lhs12" localSheetId="6" hidden="1">'7-RunModel'!#REF!</definedName>
    <definedName name="solver_lhs12" localSheetId="7" hidden="1">'8-Calculations'!$J$30:$J$44</definedName>
    <definedName name="solver_lhs120" localSheetId="6" hidden="1">'7-RunModel'!#REF!</definedName>
    <definedName name="solver_lhs120" localSheetId="7" hidden="1">'8-Calculations'!$J$30:$J$35</definedName>
    <definedName name="solver_lhs121" localSheetId="6" hidden="1">'7-RunModel'!#REF!</definedName>
    <definedName name="solver_lhs121" localSheetId="7" hidden="1">'8-Calculations'!$J$45</definedName>
    <definedName name="solver_lhs122" localSheetId="6" hidden="1">'7-RunModel'!#REF!</definedName>
    <definedName name="solver_lhs122" localSheetId="7" hidden="1">'8-Calculations'!$J$30:$J$35</definedName>
    <definedName name="solver_lhs123" localSheetId="6" hidden="1">'7-RunModel'!#REF!</definedName>
    <definedName name="solver_lhs123" localSheetId="7" hidden="1">'8-Calculations'!$J$30:$J$35</definedName>
    <definedName name="solver_lhs124" localSheetId="6" hidden="1">'7-RunModel'!#REF!</definedName>
    <definedName name="solver_lhs124" localSheetId="7" hidden="1">'8-Calculations'!$J$45</definedName>
    <definedName name="solver_lhs125" localSheetId="6" hidden="1">'7-RunModel'!#REF!</definedName>
    <definedName name="solver_lhs125" localSheetId="7" hidden="1">'8-Calculations'!$J$30:$J$35</definedName>
    <definedName name="solver_lhs126" localSheetId="6" hidden="1">'7-RunModel'!#REF!</definedName>
    <definedName name="solver_lhs126" localSheetId="7" hidden="1">'8-Calculations'!$J$30:$J$35</definedName>
    <definedName name="solver_lhs127" localSheetId="6" hidden="1">'7-RunModel'!#REF!</definedName>
    <definedName name="solver_lhs127" localSheetId="7" hidden="1">'8-Calculations'!$J$45</definedName>
    <definedName name="solver_lhs128" localSheetId="6" hidden="1">'7-RunModel'!#REF!</definedName>
    <definedName name="solver_lhs128" localSheetId="7" hidden="1">'8-Calculations'!$J$30:$J$35</definedName>
    <definedName name="solver_lhs129" localSheetId="6" hidden="1">'7-RunModel'!#REF!</definedName>
    <definedName name="solver_lhs129" localSheetId="7" hidden="1">'8-Calculations'!$J$30:$J$35</definedName>
    <definedName name="solver_lhs13" localSheetId="6" hidden="1">'7-RunModel'!#REF!</definedName>
    <definedName name="solver_lhs13" localSheetId="7" hidden="1">'8-Calculations'!$J$45</definedName>
    <definedName name="solver_lhs130" localSheetId="6" hidden="1">'7-RunModel'!#REF!</definedName>
    <definedName name="solver_lhs130" localSheetId="7" hidden="1">'8-Calculations'!$J$45</definedName>
    <definedName name="solver_lhs131" localSheetId="6" hidden="1">'7-RunModel'!#REF!</definedName>
    <definedName name="solver_lhs131" localSheetId="7" hidden="1">'8-Calculations'!$J$30:$J$35</definedName>
    <definedName name="solver_lhs132" localSheetId="6" hidden="1">'7-RunModel'!#REF!</definedName>
    <definedName name="solver_lhs132" localSheetId="7" hidden="1">'8-Calculations'!$J$30:$J$35</definedName>
    <definedName name="solver_lhs133" localSheetId="6" hidden="1">'7-RunModel'!#REF!</definedName>
    <definedName name="solver_lhs133" localSheetId="7" hidden="1">'8-Calculations'!$J$45</definedName>
    <definedName name="solver_lhs134" localSheetId="6" hidden="1">'7-RunModel'!#REF!</definedName>
    <definedName name="solver_lhs134" localSheetId="7" hidden="1">'8-Calculations'!$J$30:$J$35</definedName>
    <definedName name="solver_lhs135" localSheetId="6" hidden="1">'7-RunModel'!#REF!</definedName>
    <definedName name="solver_lhs135" localSheetId="7" hidden="1">'8-Calculations'!$J$30:$J$35</definedName>
    <definedName name="solver_lhs136" localSheetId="6" hidden="1">'7-RunModel'!#REF!</definedName>
    <definedName name="solver_lhs136" localSheetId="7" hidden="1">'8-Calculations'!$J$45</definedName>
    <definedName name="solver_lhs137" localSheetId="6" hidden="1">'7-RunModel'!#REF!</definedName>
    <definedName name="solver_lhs137" localSheetId="7" hidden="1">'8-Calculations'!$J$30:$J$35</definedName>
    <definedName name="solver_lhs138" localSheetId="6" hidden="1">'7-RunModel'!#REF!</definedName>
    <definedName name="solver_lhs138" localSheetId="7" hidden="1">'8-Calculations'!$J$30:$J$35</definedName>
    <definedName name="solver_lhs139" localSheetId="6" hidden="1">'7-RunModel'!#REF!</definedName>
    <definedName name="solver_lhs139" localSheetId="7" hidden="1">'8-Calculations'!$J$45</definedName>
    <definedName name="solver_lhs14" localSheetId="6" hidden="1">'7-RunModel'!#REF!</definedName>
    <definedName name="solver_lhs14" localSheetId="7" hidden="1">'8-Calculations'!$J$30:$J$44</definedName>
    <definedName name="solver_lhs140" localSheetId="6" hidden="1">'7-RunModel'!#REF!</definedName>
    <definedName name="solver_lhs140" localSheetId="7" hidden="1">'8-Calculations'!$J$30:$J$35</definedName>
    <definedName name="solver_lhs141" localSheetId="6" hidden="1">'7-RunModel'!#REF!</definedName>
    <definedName name="solver_lhs141" localSheetId="7" hidden="1">'8-Calculations'!$J$30:$J$35</definedName>
    <definedName name="solver_lhs142" localSheetId="6" hidden="1">'7-RunModel'!#REF!</definedName>
    <definedName name="solver_lhs142" localSheetId="7" hidden="1">'8-Calculations'!$J$45</definedName>
    <definedName name="solver_lhs143" localSheetId="6" hidden="1">'7-RunModel'!#REF!</definedName>
    <definedName name="solver_lhs143" localSheetId="7" hidden="1">'8-Calculations'!$J$30:$J$35</definedName>
    <definedName name="solver_lhs144" localSheetId="6" hidden="1">'7-RunModel'!#REF!</definedName>
    <definedName name="solver_lhs144" localSheetId="7" hidden="1">'8-Calculations'!$J$30:$J$35</definedName>
    <definedName name="solver_lhs145" localSheetId="6" hidden="1">'7-RunModel'!#REF!</definedName>
    <definedName name="solver_lhs145" localSheetId="7" hidden="1">'8-Calculations'!$J$45</definedName>
    <definedName name="solver_lhs146" localSheetId="6" hidden="1">'7-RunModel'!#REF!</definedName>
    <definedName name="solver_lhs146" localSheetId="7" hidden="1">'8-Calculations'!$J$30:$J$35</definedName>
    <definedName name="solver_lhs147" localSheetId="6" hidden="1">'7-RunModel'!#REF!</definedName>
    <definedName name="solver_lhs147" localSheetId="7" hidden="1">'8-Calculations'!$J$30:$J$35</definedName>
    <definedName name="solver_lhs148" localSheetId="6" hidden="1">'7-RunModel'!#REF!</definedName>
    <definedName name="solver_lhs148" localSheetId="7" hidden="1">'8-Calculations'!$J$45</definedName>
    <definedName name="solver_lhs149" localSheetId="6" hidden="1">'7-RunModel'!#REF!</definedName>
    <definedName name="solver_lhs149" localSheetId="7" hidden="1">'8-Calculations'!$J$30:$J$35</definedName>
    <definedName name="solver_lhs15" localSheetId="6" hidden="1">'7-RunModel'!#REF!</definedName>
    <definedName name="solver_lhs15" localSheetId="7" hidden="1">'8-Calculations'!$J$30:$J$44</definedName>
    <definedName name="solver_lhs150" localSheetId="6" hidden="1">'7-RunModel'!#REF!</definedName>
    <definedName name="solver_lhs150" localSheetId="7" hidden="1">'8-Calculations'!$J$30:$J$35</definedName>
    <definedName name="solver_lhs151" localSheetId="6" hidden="1">'7-RunModel'!#REF!</definedName>
    <definedName name="solver_lhs151" localSheetId="7" hidden="1">'8-Calculations'!$J$45</definedName>
    <definedName name="solver_lhs152" localSheetId="6" hidden="1">'7-RunModel'!#REF!</definedName>
    <definedName name="solver_lhs152" localSheetId="7" hidden="1">'8-Calculations'!$J$30:$J$35</definedName>
    <definedName name="solver_lhs153" localSheetId="6" hidden="1">'7-RunModel'!#REF!</definedName>
    <definedName name="solver_lhs153" localSheetId="7" hidden="1">'8-Calculations'!$J$30:$J$35</definedName>
    <definedName name="solver_lhs154" localSheetId="6" hidden="1">'7-RunModel'!#REF!</definedName>
    <definedName name="solver_lhs154" localSheetId="7" hidden="1">'8-Calculations'!$J$45</definedName>
    <definedName name="solver_lhs155" localSheetId="6" hidden="1">'7-RunModel'!#REF!</definedName>
    <definedName name="solver_lhs155" localSheetId="7" hidden="1">'8-Calculations'!$J$30:$J$35</definedName>
    <definedName name="solver_lhs156" localSheetId="6" hidden="1">'7-RunModel'!#REF!</definedName>
    <definedName name="solver_lhs156" localSheetId="7" hidden="1">'8-Calculations'!$J$30:$J$35</definedName>
    <definedName name="solver_lhs157" localSheetId="6" hidden="1">'7-RunModel'!#REF!</definedName>
    <definedName name="solver_lhs157" localSheetId="7" hidden="1">'8-Calculations'!$J$45</definedName>
    <definedName name="solver_lhs158" localSheetId="6" hidden="1">'7-RunModel'!#REF!</definedName>
    <definedName name="solver_lhs158" localSheetId="7" hidden="1">'8-Calculations'!$J$30:$J$35</definedName>
    <definedName name="solver_lhs159" localSheetId="6" hidden="1">'7-RunModel'!#REF!</definedName>
    <definedName name="solver_lhs159" localSheetId="7" hidden="1">'8-Calculations'!$J$30:$J$35</definedName>
    <definedName name="solver_lhs16" localSheetId="6" hidden="1">'7-RunModel'!#REF!</definedName>
    <definedName name="solver_lhs16" localSheetId="7" hidden="1">'8-Calculations'!$J$45</definedName>
    <definedName name="solver_lhs160" localSheetId="6" hidden="1">'7-RunModel'!#REF!</definedName>
    <definedName name="solver_lhs160" localSheetId="7" hidden="1">'8-Calculations'!$J$45</definedName>
    <definedName name="solver_lhs161" localSheetId="6" hidden="1">'7-RunModel'!#REF!</definedName>
    <definedName name="solver_lhs161" localSheetId="7" hidden="1">'8-Calculations'!$J$30:$J$35</definedName>
    <definedName name="solver_lhs162" localSheetId="6" hidden="1">'7-RunModel'!#REF!</definedName>
    <definedName name="solver_lhs162" localSheetId="7" hidden="1">'8-Calculations'!$J$30:$J$35</definedName>
    <definedName name="solver_lhs163" localSheetId="6" hidden="1">'7-RunModel'!#REF!</definedName>
    <definedName name="solver_lhs163" localSheetId="7" hidden="1">'8-Calculations'!$J$45</definedName>
    <definedName name="solver_lhs164" localSheetId="6" hidden="1">'7-RunModel'!#REF!</definedName>
    <definedName name="solver_lhs164" localSheetId="7" hidden="1">'8-Calculations'!$J$30:$J$35</definedName>
    <definedName name="solver_lhs165" localSheetId="6" hidden="1">'7-RunModel'!#REF!</definedName>
    <definedName name="solver_lhs165" localSheetId="7" hidden="1">'8-Calculations'!$J$30:$J$35</definedName>
    <definedName name="solver_lhs166" localSheetId="6" hidden="1">'7-RunModel'!#REF!</definedName>
    <definedName name="solver_lhs166" localSheetId="7" hidden="1">'8-Calculations'!$J$45</definedName>
    <definedName name="solver_lhs167" localSheetId="6" hidden="1">'7-RunModel'!#REF!</definedName>
    <definedName name="solver_lhs167" localSheetId="7" hidden="1">'8-Calculations'!$J$30:$J$35</definedName>
    <definedName name="solver_lhs168" localSheetId="6" hidden="1">'7-RunModel'!#REF!</definedName>
    <definedName name="solver_lhs168" localSheetId="7" hidden="1">'8-Calculations'!$J$30:$J$35</definedName>
    <definedName name="solver_lhs169" localSheetId="6" hidden="1">'7-RunModel'!#REF!</definedName>
    <definedName name="solver_lhs169" localSheetId="7" hidden="1">'8-Calculations'!$J$45</definedName>
    <definedName name="solver_lhs17" localSheetId="6" hidden="1">'7-RunModel'!#REF!</definedName>
    <definedName name="solver_lhs17" localSheetId="7" hidden="1">'8-Calculations'!$J$30:$J$44</definedName>
    <definedName name="solver_lhs170" localSheetId="6" hidden="1">'7-RunModel'!#REF!</definedName>
    <definedName name="solver_lhs170" localSheetId="7" hidden="1">'8-Calculations'!$J$30:$J$35</definedName>
    <definedName name="solver_lhs171" localSheetId="6" hidden="1">'7-RunModel'!#REF!</definedName>
    <definedName name="solver_lhs171" localSheetId="7" hidden="1">'8-Calculations'!$J$30:$J$35</definedName>
    <definedName name="solver_lhs172" localSheetId="6" hidden="1">'7-RunModel'!#REF!</definedName>
    <definedName name="solver_lhs172" localSheetId="7" hidden="1">'8-Calculations'!$J$45</definedName>
    <definedName name="solver_lhs173" localSheetId="6" hidden="1">'7-RunModel'!#REF!</definedName>
    <definedName name="solver_lhs173" localSheetId="7" hidden="1">'8-Calculations'!$J$30:$J$35</definedName>
    <definedName name="solver_lhs174" localSheetId="6" hidden="1">'7-RunModel'!#REF!</definedName>
    <definedName name="solver_lhs174" localSheetId="7" hidden="1">'8-Calculations'!$J$30:$J$35</definedName>
    <definedName name="solver_lhs175" localSheetId="6" hidden="1">'7-RunModel'!#REF!</definedName>
    <definedName name="solver_lhs175" localSheetId="7" hidden="1">'8-Calculations'!$J$45</definedName>
    <definedName name="solver_lhs176" localSheetId="6" hidden="1">'7-RunModel'!#REF!</definedName>
    <definedName name="solver_lhs176" localSheetId="7" hidden="1">'8-Calculations'!$J$30:$J$35</definedName>
    <definedName name="solver_lhs177" localSheetId="6" hidden="1">'7-RunModel'!#REF!</definedName>
    <definedName name="solver_lhs177" localSheetId="7" hidden="1">'8-Calculations'!$J$30:$J$35</definedName>
    <definedName name="solver_lhs178" localSheetId="6" hidden="1">'7-RunModel'!#REF!</definedName>
    <definedName name="solver_lhs178" localSheetId="7" hidden="1">'8-Calculations'!$J$45</definedName>
    <definedName name="solver_lhs179" localSheetId="6" hidden="1">'7-RunModel'!#REF!</definedName>
    <definedName name="solver_lhs179" localSheetId="7" hidden="1">'8-Calculations'!$J$30:$J$35</definedName>
    <definedName name="solver_lhs18" localSheetId="6" hidden="1">'7-RunModel'!#REF!</definedName>
    <definedName name="solver_lhs18" localSheetId="7" hidden="1">'8-Calculations'!$J$30:$J$44</definedName>
    <definedName name="solver_lhs180" localSheetId="6" hidden="1">'7-RunModel'!#REF!</definedName>
    <definedName name="solver_lhs180" localSheetId="7" hidden="1">'8-Calculations'!$J$30:$J$35</definedName>
    <definedName name="solver_lhs181" localSheetId="6" hidden="1">'7-RunModel'!#REF!</definedName>
    <definedName name="solver_lhs181" localSheetId="7" hidden="1">'8-Calculations'!$J$45</definedName>
    <definedName name="solver_lhs182" localSheetId="6" hidden="1">'7-RunModel'!#REF!</definedName>
    <definedName name="solver_lhs182" localSheetId="7" hidden="1">'8-Calculations'!$J$30:$J$35</definedName>
    <definedName name="solver_lhs183" localSheetId="6" hidden="1">'7-RunModel'!#REF!</definedName>
    <definedName name="solver_lhs183" localSheetId="7" hidden="1">'8-Calculations'!$J$30:$J$35</definedName>
    <definedName name="solver_lhs184" localSheetId="6" hidden="1">'7-RunModel'!#REF!</definedName>
    <definedName name="solver_lhs184" localSheetId="7" hidden="1">'8-Calculations'!$J$45</definedName>
    <definedName name="solver_lhs185" localSheetId="6" hidden="1">'7-RunModel'!#REF!</definedName>
    <definedName name="solver_lhs185" localSheetId="7" hidden="1">'8-Calculations'!$J$30:$J$35</definedName>
    <definedName name="solver_lhs186" localSheetId="6" hidden="1">'7-RunModel'!#REF!</definedName>
    <definedName name="solver_lhs186" localSheetId="7" hidden="1">'8-Calculations'!$J$30:$J$35</definedName>
    <definedName name="solver_lhs187" localSheetId="6" hidden="1">'7-RunModel'!#REF!</definedName>
    <definedName name="solver_lhs187" localSheetId="7" hidden="1">'8-Calculations'!$J$45</definedName>
    <definedName name="solver_lhs188" localSheetId="6" hidden="1">'7-RunModel'!#REF!</definedName>
    <definedName name="solver_lhs188" localSheetId="7" hidden="1">'8-Calculations'!$J$30:$J$35</definedName>
    <definedName name="solver_lhs189" localSheetId="6" hidden="1">'7-RunModel'!#REF!</definedName>
    <definedName name="solver_lhs189" localSheetId="7" hidden="1">'8-Calculations'!$J$30:$J$35</definedName>
    <definedName name="solver_lhs19" localSheetId="6" hidden="1">'7-RunModel'!#REF!</definedName>
    <definedName name="solver_lhs19" localSheetId="7" hidden="1">'8-Calculations'!$J$45</definedName>
    <definedName name="solver_lhs190" localSheetId="6" hidden="1">'7-RunModel'!#REF!</definedName>
    <definedName name="solver_lhs190" localSheetId="7" hidden="1">'8-Calculations'!$J$45</definedName>
    <definedName name="solver_lhs191" localSheetId="6" hidden="1">'7-RunModel'!#REF!</definedName>
    <definedName name="solver_lhs191" localSheetId="7" hidden="1">'8-Calculations'!$J$30:$J$35</definedName>
    <definedName name="solver_lhs192" localSheetId="6" hidden="1">'7-RunModel'!#REF!</definedName>
    <definedName name="solver_lhs192" localSheetId="7" hidden="1">'8-Calculations'!$J$30:$J$35</definedName>
    <definedName name="solver_lhs193" localSheetId="6" hidden="1">'7-RunModel'!#REF!</definedName>
    <definedName name="solver_lhs193" localSheetId="7" hidden="1">'8-Calculations'!$J$45</definedName>
    <definedName name="solver_lhs194" localSheetId="6" hidden="1">'7-RunModel'!#REF!</definedName>
    <definedName name="solver_lhs194" localSheetId="7" hidden="1">'8-Calculations'!$J$30:$J$35</definedName>
    <definedName name="solver_lhs195" localSheetId="6" hidden="1">'7-RunModel'!#REF!</definedName>
    <definedName name="solver_lhs195" localSheetId="7" hidden="1">'8-Calculations'!$J$30:$J$35</definedName>
    <definedName name="solver_lhs196" localSheetId="6" hidden="1">'7-RunModel'!#REF!</definedName>
    <definedName name="solver_lhs196" localSheetId="7" hidden="1">'8-Calculations'!$J$45</definedName>
    <definedName name="solver_lhs197" localSheetId="6" hidden="1">'7-RunModel'!#REF!</definedName>
    <definedName name="solver_lhs197" localSheetId="7" hidden="1">'8-Calculations'!$J$30:$J$35</definedName>
    <definedName name="solver_lhs198" localSheetId="6" hidden="1">'7-RunModel'!#REF!</definedName>
    <definedName name="solver_lhs198" localSheetId="7" hidden="1">'8-Calculations'!$J$30:$J$35</definedName>
    <definedName name="solver_lhs199" localSheetId="6" hidden="1">'7-RunModel'!#REF!</definedName>
    <definedName name="solver_lhs199" localSheetId="7" hidden="1">'8-Calculations'!$J$45</definedName>
    <definedName name="solver_lhs2" localSheetId="3" hidden="1">'4-Strategy-Inputs'!#REF!</definedName>
    <definedName name="solver_lhs2" localSheetId="6" hidden="1">'7-RunModel'!#REF!</definedName>
    <definedName name="solver_lhs2" localSheetId="7" hidden="1">'8-Calculations'!$J$30:$J$44</definedName>
    <definedName name="solver_lhs20" localSheetId="6" hidden="1">'7-RunModel'!#REF!</definedName>
    <definedName name="solver_lhs20" localSheetId="7" hidden="1">'8-Calculations'!$J$30:$J$44</definedName>
    <definedName name="solver_lhs200" localSheetId="6" hidden="1">'7-RunModel'!#REF!</definedName>
    <definedName name="solver_lhs200" localSheetId="7" hidden="1">'8-Calculations'!$J$30:$J$35</definedName>
    <definedName name="solver_lhs201" localSheetId="6" hidden="1">'7-RunModel'!#REF!</definedName>
    <definedName name="solver_lhs201" localSheetId="7" hidden="1">'8-Calculations'!$J$30:$J$35</definedName>
    <definedName name="solver_lhs202" localSheetId="6" hidden="1">'7-RunModel'!#REF!</definedName>
    <definedName name="solver_lhs202" localSheetId="7" hidden="1">'8-Calculations'!$J$45</definedName>
    <definedName name="solver_lhs203" localSheetId="6" hidden="1">'7-RunModel'!#REF!</definedName>
    <definedName name="solver_lhs203" localSheetId="7" hidden="1">'8-Calculations'!$J$30:$J$35</definedName>
    <definedName name="solver_lhs204" localSheetId="6" hidden="1">'7-RunModel'!#REF!</definedName>
    <definedName name="solver_lhs204" localSheetId="7" hidden="1">'8-Calculations'!$J$30:$J$35</definedName>
    <definedName name="solver_lhs205" localSheetId="6" hidden="1">'7-RunModel'!#REF!</definedName>
    <definedName name="solver_lhs205" localSheetId="7" hidden="1">'8-Calculations'!$J$45</definedName>
    <definedName name="solver_lhs206" localSheetId="6" hidden="1">'7-RunModel'!#REF!</definedName>
    <definedName name="solver_lhs206" localSheetId="7" hidden="1">'8-Calculations'!$J$30:$J$35</definedName>
    <definedName name="solver_lhs207" localSheetId="6" hidden="1">'7-RunModel'!#REF!</definedName>
    <definedName name="solver_lhs207" localSheetId="7" hidden="1">'8-Calculations'!$J$30:$J$35</definedName>
    <definedName name="solver_lhs208" localSheetId="6" hidden="1">'7-RunModel'!#REF!</definedName>
    <definedName name="solver_lhs208" localSheetId="7" hidden="1">'8-Calculations'!$J$45</definedName>
    <definedName name="solver_lhs209" localSheetId="6" hidden="1">'7-RunModel'!#REF!</definedName>
    <definedName name="solver_lhs209" localSheetId="7" hidden="1">'8-Calculations'!$J$30:$J$35</definedName>
    <definedName name="solver_lhs21" localSheetId="6" hidden="1">'7-RunModel'!#REF!</definedName>
    <definedName name="solver_lhs21" localSheetId="7" hidden="1">'8-Calculations'!$J$30:$J$44</definedName>
    <definedName name="solver_lhs210" localSheetId="6" hidden="1">'7-RunModel'!#REF!</definedName>
    <definedName name="solver_lhs210" localSheetId="7" hidden="1">'8-Calculations'!$J$30:$J$35</definedName>
    <definedName name="solver_lhs211" localSheetId="6" hidden="1">'7-RunModel'!#REF!</definedName>
    <definedName name="solver_lhs211" localSheetId="7" hidden="1">'8-Calculations'!$J$45</definedName>
    <definedName name="solver_lhs212" localSheetId="6" hidden="1">'7-RunModel'!#REF!</definedName>
    <definedName name="solver_lhs212" localSheetId="7" hidden="1">'8-Calculations'!$J$30:$J$35</definedName>
    <definedName name="solver_lhs213" localSheetId="6" hidden="1">'7-RunModel'!#REF!</definedName>
    <definedName name="solver_lhs213" localSheetId="7" hidden="1">'8-Calculations'!$J$30:$J$35</definedName>
    <definedName name="solver_lhs214" localSheetId="6" hidden="1">'7-RunModel'!#REF!</definedName>
    <definedName name="solver_lhs214" localSheetId="7" hidden="1">'8-Calculations'!$J$45</definedName>
    <definedName name="solver_lhs215" localSheetId="6" hidden="1">'7-RunModel'!#REF!</definedName>
    <definedName name="solver_lhs215" localSheetId="7" hidden="1">'8-Calculations'!$J$30:$J$35</definedName>
    <definedName name="solver_lhs216" localSheetId="6" hidden="1">'7-RunModel'!#REF!</definedName>
    <definedName name="solver_lhs216" localSheetId="7" hidden="1">'8-Calculations'!$J$30:$J$35</definedName>
    <definedName name="solver_lhs217" localSheetId="6" hidden="1">'7-RunModel'!#REF!</definedName>
    <definedName name="solver_lhs217" localSheetId="7" hidden="1">'8-Calculations'!$J$45</definedName>
    <definedName name="solver_lhs218" localSheetId="6" hidden="1">'7-RunModel'!#REF!</definedName>
    <definedName name="solver_lhs218" localSheetId="7" hidden="1">'8-Calculations'!$J$30:$J$35</definedName>
    <definedName name="solver_lhs219" localSheetId="6" hidden="1">'7-RunModel'!#REF!</definedName>
    <definedName name="solver_lhs219" localSheetId="7" hidden="1">'8-Calculations'!$J$30:$J$35</definedName>
    <definedName name="solver_lhs22" localSheetId="6" hidden="1">'7-RunModel'!#REF!</definedName>
    <definedName name="solver_lhs22" localSheetId="7" hidden="1">'8-Calculations'!$J$45</definedName>
    <definedName name="solver_lhs220" localSheetId="6" hidden="1">'7-RunModel'!#REF!</definedName>
    <definedName name="solver_lhs220" localSheetId="7" hidden="1">'8-Calculations'!$J$45</definedName>
    <definedName name="solver_lhs221" localSheetId="6" hidden="1">'7-RunModel'!#REF!</definedName>
    <definedName name="solver_lhs221" localSheetId="7" hidden="1">'8-Calculations'!$J$30:$J$35</definedName>
    <definedName name="solver_lhs222" localSheetId="6" hidden="1">'7-RunModel'!#REF!</definedName>
    <definedName name="solver_lhs222" localSheetId="7" hidden="1">'8-Calculations'!$J$30:$J$35</definedName>
    <definedName name="solver_lhs223" localSheetId="6" hidden="1">'7-RunModel'!#REF!</definedName>
    <definedName name="solver_lhs223" localSheetId="7" hidden="1">'8-Calculations'!$J$45</definedName>
    <definedName name="solver_lhs224" localSheetId="6" hidden="1">'7-RunModel'!#REF!</definedName>
    <definedName name="solver_lhs224" localSheetId="7" hidden="1">'8-Calculations'!$J$30:$J$35</definedName>
    <definedName name="solver_lhs225" localSheetId="6" hidden="1">'7-RunModel'!#REF!</definedName>
    <definedName name="solver_lhs225" localSheetId="7" hidden="1">'8-Calculations'!$J$30:$J$35</definedName>
    <definedName name="solver_lhs226" localSheetId="6" hidden="1">'7-RunModel'!#REF!</definedName>
    <definedName name="solver_lhs226" localSheetId="7" hidden="1">'8-Calculations'!$J$45</definedName>
    <definedName name="solver_lhs227" localSheetId="6" hidden="1">'7-RunModel'!#REF!</definedName>
    <definedName name="solver_lhs227" localSheetId="7" hidden="1">'8-Calculations'!$J$30:$J$35</definedName>
    <definedName name="solver_lhs228" localSheetId="6" hidden="1">'7-RunModel'!#REF!</definedName>
    <definedName name="solver_lhs228" localSheetId="7" hidden="1">'8-Calculations'!$J$30:$J$35</definedName>
    <definedName name="solver_lhs229" localSheetId="6" hidden="1">'7-RunModel'!#REF!</definedName>
    <definedName name="solver_lhs229" localSheetId="7" hidden="1">'8-Calculations'!$J$45</definedName>
    <definedName name="solver_lhs23" localSheetId="6" hidden="1">'7-RunModel'!#REF!</definedName>
    <definedName name="solver_lhs23" localSheetId="7" hidden="1">'8-Calculations'!$J$30:$J$44</definedName>
    <definedName name="solver_lhs230" localSheetId="6" hidden="1">'7-RunModel'!#REF!</definedName>
    <definedName name="solver_lhs230" localSheetId="7" hidden="1">'8-Calculations'!$J$30:$J$35</definedName>
    <definedName name="solver_lhs231" localSheetId="6" hidden="1">'7-RunModel'!#REF!</definedName>
    <definedName name="solver_lhs231" localSheetId="7" hidden="1">'8-Calculations'!$J$30:$J$35</definedName>
    <definedName name="solver_lhs232" localSheetId="6" hidden="1">'7-RunModel'!#REF!</definedName>
    <definedName name="solver_lhs232" localSheetId="7" hidden="1">'8-Calculations'!$J$45</definedName>
    <definedName name="solver_lhs233" localSheetId="6" hidden="1">'7-RunModel'!#REF!</definedName>
    <definedName name="solver_lhs233" localSheetId="7" hidden="1">'8-Calculations'!$J$30:$J$35</definedName>
    <definedName name="solver_lhs234" localSheetId="6" hidden="1">'7-RunModel'!#REF!</definedName>
    <definedName name="solver_lhs234" localSheetId="7" hidden="1">'8-Calculations'!$J$30:$J$35</definedName>
    <definedName name="solver_lhs235" localSheetId="6" hidden="1">'7-RunModel'!#REF!</definedName>
    <definedName name="solver_lhs235" localSheetId="7" hidden="1">'8-Calculations'!$J$45</definedName>
    <definedName name="solver_lhs236" localSheetId="6" hidden="1">'7-RunModel'!#REF!</definedName>
    <definedName name="solver_lhs236" localSheetId="7" hidden="1">'8-Calculations'!$J$30:$J$35</definedName>
    <definedName name="solver_lhs237" localSheetId="6" hidden="1">'7-RunModel'!#REF!</definedName>
    <definedName name="solver_lhs237" localSheetId="7" hidden="1">'8-Calculations'!$J$30:$J$35</definedName>
    <definedName name="solver_lhs238" localSheetId="6" hidden="1">'7-RunModel'!#REF!</definedName>
    <definedName name="solver_lhs238" localSheetId="7" hidden="1">'8-Calculations'!$J$45</definedName>
    <definedName name="solver_lhs239" localSheetId="6" hidden="1">'7-RunModel'!#REF!</definedName>
    <definedName name="solver_lhs239" localSheetId="7" hidden="1">'8-Calculations'!$J$30:$J$35</definedName>
    <definedName name="solver_lhs24" localSheetId="6" hidden="1">'7-RunModel'!#REF!</definedName>
    <definedName name="solver_lhs24" localSheetId="7" hidden="1">'8-Calculations'!$J$30:$J$44</definedName>
    <definedName name="solver_lhs240" localSheetId="6" hidden="1">'7-RunModel'!#REF!</definedName>
    <definedName name="solver_lhs240" localSheetId="7" hidden="1">'8-Calculations'!$J$30:$J$35</definedName>
    <definedName name="solver_lhs241" localSheetId="6" hidden="1">'7-RunModel'!#REF!</definedName>
    <definedName name="solver_lhs241" localSheetId="7" hidden="1">'8-Calculations'!$J$45</definedName>
    <definedName name="solver_lhs242" localSheetId="6" hidden="1">'7-RunModel'!#REF!</definedName>
    <definedName name="solver_lhs242" localSheetId="7" hidden="1">'8-Calculations'!$J$30:$J$35</definedName>
    <definedName name="solver_lhs243" localSheetId="6" hidden="1">'7-RunModel'!#REF!</definedName>
    <definedName name="solver_lhs243" localSheetId="7" hidden="1">'8-Calculations'!$J$30:$J$35</definedName>
    <definedName name="solver_lhs244" localSheetId="6" hidden="1">'7-RunModel'!#REF!</definedName>
    <definedName name="solver_lhs244" localSheetId="7" hidden="1">'8-Calculations'!$J$45</definedName>
    <definedName name="solver_lhs245" localSheetId="6" hidden="1">'7-RunModel'!#REF!</definedName>
    <definedName name="solver_lhs245" localSheetId="7" hidden="1">'8-Calculations'!$J$30:$J$35</definedName>
    <definedName name="solver_lhs246" localSheetId="6" hidden="1">'7-RunModel'!#REF!</definedName>
    <definedName name="solver_lhs246" localSheetId="7" hidden="1">'8-Calculations'!$J$30:$J$35</definedName>
    <definedName name="solver_lhs247" localSheetId="6" hidden="1">'7-RunModel'!#REF!</definedName>
    <definedName name="solver_lhs247" localSheetId="7" hidden="1">'8-Calculations'!$J$45</definedName>
    <definedName name="solver_lhs248" localSheetId="6" hidden="1">'7-RunModel'!#REF!</definedName>
    <definedName name="solver_lhs248" localSheetId="7" hidden="1">'8-Calculations'!$J$30:$J$35</definedName>
    <definedName name="solver_lhs249" localSheetId="6" hidden="1">'7-RunModel'!#REF!</definedName>
    <definedName name="solver_lhs249" localSheetId="7" hidden="1">'8-Calculations'!$J$30:$J$35</definedName>
    <definedName name="solver_lhs25" localSheetId="6" hidden="1">'7-RunModel'!#REF!</definedName>
    <definedName name="solver_lhs25" localSheetId="7" hidden="1">'8-Calculations'!$J$45</definedName>
    <definedName name="solver_lhs250" localSheetId="6" hidden="1">'7-RunModel'!#REF!</definedName>
    <definedName name="solver_lhs250" localSheetId="7" hidden="1">'8-Calculations'!$J$45</definedName>
    <definedName name="solver_lhs251" localSheetId="6" hidden="1">'7-RunModel'!#REF!</definedName>
    <definedName name="solver_lhs251" localSheetId="7" hidden="1">'8-Calculations'!$J$30:$J$35</definedName>
    <definedName name="solver_lhs252" localSheetId="6" hidden="1">'7-RunModel'!#REF!</definedName>
    <definedName name="solver_lhs252" localSheetId="7" hidden="1">'8-Calculations'!$J$30:$J$35</definedName>
    <definedName name="solver_lhs253" localSheetId="6" hidden="1">'7-RunModel'!#REF!</definedName>
    <definedName name="solver_lhs253" localSheetId="7" hidden="1">'8-Calculations'!$J$45</definedName>
    <definedName name="solver_lhs254" localSheetId="6" hidden="1">'7-RunModel'!#REF!</definedName>
    <definedName name="solver_lhs254" localSheetId="7" hidden="1">'8-Calculations'!$J$30:$J$35</definedName>
    <definedName name="solver_lhs255" localSheetId="6" hidden="1">'7-RunModel'!#REF!</definedName>
    <definedName name="solver_lhs255" localSheetId="7" hidden="1">'8-Calculations'!$J$30:$J$35</definedName>
    <definedName name="solver_lhs256" localSheetId="6" hidden="1">'7-RunModel'!#REF!</definedName>
    <definedName name="solver_lhs256" localSheetId="7" hidden="1">'8-Calculations'!$J$45</definedName>
    <definedName name="solver_lhs257" localSheetId="6" hidden="1">'7-RunModel'!#REF!</definedName>
    <definedName name="solver_lhs257" localSheetId="7" hidden="1">'8-Calculations'!$J$30:$J$35</definedName>
    <definedName name="solver_lhs258" localSheetId="6" hidden="1">'7-RunModel'!#REF!</definedName>
    <definedName name="solver_lhs258" localSheetId="7" hidden="1">'8-Calculations'!$J$30:$J$35</definedName>
    <definedName name="solver_lhs259" localSheetId="6" hidden="1">'7-RunModel'!#REF!</definedName>
    <definedName name="solver_lhs259" localSheetId="7" hidden="1">'8-Calculations'!$J$45</definedName>
    <definedName name="solver_lhs26" localSheetId="6" hidden="1">'7-RunModel'!#REF!</definedName>
    <definedName name="solver_lhs26" localSheetId="7" hidden="1">'8-Calculations'!$J$30:$J$44</definedName>
    <definedName name="solver_lhs260" localSheetId="6" hidden="1">'7-RunModel'!#REF!</definedName>
    <definedName name="solver_lhs260" localSheetId="7" hidden="1">'8-Calculations'!$J$30:$J$35</definedName>
    <definedName name="solver_lhs261" localSheetId="6" hidden="1">'7-RunModel'!#REF!</definedName>
    <definedName name="solver_lhs261" localSheetId="7" hidden="1">'8-Calculations'!$J$30:$J$35</definedName>
    <definedName name="solver_lhs262" localSheetId="6" hidden="1">'7-RunModel'!#REF!</definedName>
    <definedName name="solver_lhs262" localSheetId="7" hidden="1">'8-Calculations'!$J$45</definedName>
    <definedName name="solver_lhs263" localSheetId="6" hidden="1">'7-RunModel'!#REF!</definedName>
    <definedName name="solver_lhs263" localSheetId="7" hidden="1">'8-Calculations'!$J$30:$J$35</definedName>
    <definedName name="solver_lhs264" localSheetId="6" hidden="1">'7-RunModel'!#REF!</definedName>
    <definedName name="solver_lhs264" localSheetId="7" hidden="1">'8-Calculations'!$J$30:$J$35</definedName>
    <definedName name="solver_lhs265" localSheetId="6" hidden="1">'7-RunModel'!#REF!</definedName>
    <definedName name="solver_lhs265" localSheetId="7" hidden="1">'8-Calculations'!$J$45</definedName>
    <definedName name="solver_lhs266" localSheetId="6" hidden="1">'7-RunModel'!#REF!</definedName>
    <definedName name="solver_lhs266" localSheetId="7" hidden="1">'8-Calculations'!$J$30:$J$35</definedName>
    <definedName name="solver_lhs267" localSheetId="6" hidden="1">'7-RunModel'!#REF!</definedName>
    <definedName name="solver_lhs267" localSheetId="7" hidden="1">'8-Calculations'!$J$30:$J$35</definedName>
    <definedName name="solver_lhs268" localSheetId="6" hidden="1">'7-RunModel'!#REF!</definedName>
    <definedName name="solver_lhs268" localSheetId="7" hidden="1">'8-Calculations'!$J$45</definedName>
    <definedName name="solver_lhs269" localSheetId="6" hidden="1">'7-RunModel'!#REF!</definedName>
    <definedName name="solver_lhs269" localSheetId="7" hidden="1">'8-Calculations'!$J$30:$J$35</definedName>
    <definedName name="solver_lhs27" localSheetId="6" hidden="1">'7-RunModel'!#REF!</definedName>
    <definedName name="solver_lhs27" localSheetId="7" hidden="1">'8-Calculations'!$J$30:$J$44</definedName>
    <definedName name="solver_lhs270" localSheetId="6" hidden="1">'7-RunModel'!#REF!</definedName>
    <definedName name="solver_lhs270" localSheetId="7" hidden="1">'8-Calculations'!$J$30:$J$35</definedName>
    <definedName name="solver_lhs271" localSheetId="6" hidden="1">'7-RunModel'!#REF!</definedName>
    <definedName name="solver_lhs271" localSheetId="7" hidden="1">'8-Calculations'!$J$45</definedName>
    <definedName name="solver_lhs272" localSheetId="6" hidden="1">'7-RunModel'!#REF!</definedName>
    <definedName name="solver_lhs272" localSheetId="7" hidden="1">'8-Calculations'!$J$30:$J$35</definedName>
    <definedName name="solver_lhs273" localSheetId="6" hidden="1">'7-RunModel'!#REF!</definedName>
    <definedName name="solver_lhs273" localSheetId="7" hidden="1">'8-Calculations'!$J$30:$J$35</definedName>
    <definedName name="solver_lhs274" localSheetId="6" hidden="1">'7-RunModel'!#REF!</definedName>
    <definedName name="solver_lhs274" localSheetId="7" hidden="1">'8-Calculations'!$J$45</definedName>
    <definedName name="solver_lhs275" localSheetId="6" hidden="1">'7-RunModel'!#REF!</definedName>
    <definedName name="solver_lhs275" localSheetId="7" hidden="1">'8-Calculations'!$J$30:$J$35</definedName>
    <definedName name="solver_lhs276" localSheetId="6" hidden="1">'7-RunModel'!#REF!</definedName>
    <definedName name="solver_lhs276" localSheetId="7" hidden="1">'8-Calculations'!$J$30:$J$35</definedName>
    <definedName name="solver_lhs277" localSheetId="6" hidden="1">'7-RunModel'!#REF!</definedName>
    <definedName name="solver_lhs277" localSheetId="7" hidden="1">'8-Calculations'!$J$45</definedName>
    <definedName name="solver_lhs278" localSheetId="6" hidden="1">'7-RunModel'!#REF!</definedName>
    <definedName name="solver_lhs278" localSheetId="7" hidden="1">'8-Calculations'!$J$30:$J$35</definedName>
    <definedName name="solver_lhs279" localSheetId="6" hidden="1">'7-RunModel'!#REF!</definedName>
    <definedName name="solver_lhs279" localSheetId="7" hidden="1">'8-Calculations'!$J$30:$J$35</definedName>
    <definedName name="solver_lhs28" localSheetId="6" hidden="1">'7-RunModel'!#REF!</definedName>
    <definedName name="solver_lhs28" localSheetId="7" hidden="1">'8-Calculations'!$J$45</definedName>
    <definedName name="solver_lhs280" localSheetId="6" hidden="1">'7-RunModel'!#REF!</definedName>
    <definedName name="solver_lhs280" localSheetId="7" hidden="1">'8-Calculations'!$J$45</definedName>
    <definedName name="solver_lhs281" localSheetId="6" hidden="1">'7-RunModel'!#REF!</definedName>
    <definedName name="solver_lhs281" localSheetId="7" hidden="1">'8-Calculations'!$J$30:$J$35</definedName>
    <definedName name="solver_lhs282" localSheetId="6" hidden="1">'7-RunModel'!#REF!</definedName>
    <definedName name="solver_lhs282" localSheetId="7" hidden="1">'8-Calculations'!$J$30:$J$35</definedName>
    <definedName name="solver_lhs283" localSheetId="6" hidden="1">'7-RunModel'!#REF!</definedName>
    <definedName name="solver_lhs283" localSheetId="7" hidden="1">'8-Calculations'!$L$30:$L$35</definedName>
    <definedName name="solver_lhs284" localSheetId="6" hidden="1">'7-RunModel'!#REF!</definedName>
    <definedName name="solver_lhs284" localSheetId="7" hidden="1">'8-Calculations'!$J$30:$J$35</definedName>
    <definedName name="solver_lhs285" localSheetId="6" hidden="1">'7-RunModel'!#REF!</definedName>
    <definedName name="solver_lhs285" localSheetId="7" hidden="1">'8-Calculations'!$J$30:$J$35</definedName>
    <definedName name="solver_lhs286" localSheetId="6" hidden="1">'7-RunModel'!#REF!</definedName>
    <definedName name="solver_lhs286" localSheetId="7" hidden="1">'8-Calculations'!$J$45</definedName>
    <definedName name="solver_lhs287" localSheetId="6" hidden="1">'7-RunModel'!#REF!</definedName>
    <definedName name="solver_lhs287" localSheetId="7" hidden="1">'8-Calculations'!$J$30:$J$35</definedName>
    <definedName name="solver_lhs288" localSheetId="6" hidden="1">'7-RunModel'!#REF!</definedName>
    <definedName name="solver_lhs288" localSheetId="7" hidden="1">'8-Calculations'!$J$30:$J$35</definedName>
    <definedName name="solver_lhs289" localSheetId="6" hidden="1">'7-RunModel'!#REF!</definedName>
    <definedName name="solver_lhs289" localSheetId="7" hidden="1">'8-Calculations'!$J$45</definedName>
    <definedName name="solver_lhs29" localSheetId="6" hidden="1">'7-RunModel'!#REF!</definedName>
    <definedName name="solver_lhs29" localSheetId="7" hidden="1">'8-Calculations'!$J$30:$J$44</definedName>
    <definedName name="solver_lhs290" localSheetId="6" hidden="1">'7-RunModel'!#REF!</definedName>
    <definedName name="solver_lhs290" localSheetId="7" hidden="1">'8-Calculations'!$J$30:$J$35</definedName>
    <definedName name="solver_lhs291" localSheetId="6" hidden="1">'7-RunModel'!#REF!</definedName>
    <definedName name="solver_lhs291" localSheetId="7" hidden="1">'8-Calculations'!$J$30:$J$35</definedName>
    <definedName name="solver_lhs292" localSheetId="6" hidden="1">'7-RunModel'!#REF!</definedName>
    <definedName name="solver_lhs292" localSheetId="7" hidden="1">'8-Calculations'!$J$45</definedName>
    <definedName name="solver_lhs293" localSheetId="6" hidden="1">'7-RunModel'!#REF!</definedName>
    <definedName name="solver_lhs293" localSheetId="7" hidden="1">'8-Calculations'!$J$30:$J$35</definedName>
    <definedName name="solver_lhs294" localSheetId="6" hidden="1">'7-RunModel'!#REF!</definedName>
    <definedName name="solver_lhs294" localSheetId="7" hidden="1">'8-Calculations'!$J$30:$J$35</definedName>
    <definedName name="solver_lhs295" localSheetId="6" hidden="1">'7-RunModel'!#REF!</definedName>
    <definedName name="solver_lhs295" localSheetId="7" hidden="1">'8-Calculations'!$J$45</definedName>
    <definedName name="solver_lhs296" localSheetId="6" hidden="1">'7-RunModel'!#REF!</definedName>
    <definedName name="solver_lhs296" localSheetId="7" hidden="1">'8-Calculations'!$J$30:$J$35</definedName>
    <definedName name="solver_lhs297" localSheetId="6" hidden="1">'7-RunModel'!#REF!</definedName>
    <definedName name="solver_lhs297" localSheetId="7" hidden="1">'8-Calculations'!$J$30:$J$35</definedName>
    <definedName name="solver_lhs298" localSheetId="6" hidden="1">'7-RunModel'!#REF!</definedName>
    <definedName name="solver_lhs298" localSheetId="7" hidden="1">'8-Calculations'!$J$45</definedName>
    <definedName name="solver_lhs299" localSheetId="6" hidden="1">'7-RunModel'!#REF!</definedName>
    <definedName name="solver_lhs299" localSheetId="7" hidden="1">'8-Calculations'!$J$30:$J$35</definedName>
    <definedName name="solver_lhs3" localSheetId="3" hidden="1">'4-Strategy-Inputs'!#REF!</definedName>
    <definedName name="solver_lhs3" localSheetId="6" hidden="1">'7-RunModel'!#REF!</definedName>
    <definedName name="solver_lhs3" localSheetId="7" hidden="1">'8-Calculations'!$J$30:$J$44</definedName>
    <definedName name="solver_lhs30" localSheetId="6" hidden="1">'7-RunModel'!#REF!</definedName>
    <definedName name="solver_lhs30" localSheetId="7" hidden="1">'8-Calculations'!$J$30:$J$44</definedName>
    <definedName name="solver_lhs300" localSheetId="6" hidden="1">'7-RunModel'!#REF!</definedName>
    <definedName name="solver_lhs300" localSheetId="7" hidden="1">'8-Calculations'!$J$30:$J$35</definedName>
    <definedName name="solver_lhs301" localSheetId="6" hidden="1">'7-RunModel'!#REF!</definedName>
    <definedName name="solver_lhs301" localSheetId="7" hidden="1">'8-Calculations'!$J$45</definedName>
    <definedName name="solver_lhs302" localSheetId="6" hidden="1">'7-RunModel'!#REF!</definedName>
    <definedName name="solver_lhs302" localSheetId="7" hidden="1">'8-Calculations'!$J$30:$J$35</definedName>
    <definedName name="solver_lhs303" localSheetId="6" hidden="1">'7-RunModel'!#REF!</definedName>
    <definedName name="solver_lhs303" localSheetId="7" hidden="1">'8-Calculations'!$J$30:$J$35</definedName>
    <definedName name="solver_lhs304" localSheetId="6" hidden="1">'7-RunModel'!#REF!</definedName>
    <definedName name="solver_lhs304" localSheetId="7" hidden="1">'8-Calculations'!$J$45</definedName>
    <definedName name="solver_lhs305" localSheetId="6" hidden="1">'7-RunModel'!#REF!</definedName>
    <definedName name="solver_lhs305" localSheetId="7" hidden="1">'8-Calculations'!$J$30:$J$35</definedName>
    <definedName name="solver_lhs306" localSheetId="6" hidden="1">'7-RunModel'!#REF!</definedName>
    <definedName name="solver_lhs306" localSheetId="7" hidden="1">'8-Calculations'!$J$30:$J$35</definedName>
    <definedName name="solver_lhs307" localSheetId="6" hidden="1">'7-RunModel'!#REF!</definedName>
    <definedName name="solver_lhs307" localSheetId="7" hidden="1">'8-Calculations'!$J$45</definedName>
    <definedName name="solver_lhs308" localSheetId="6" hidden="1">'7-RunModel'!#REF!</definedName>
    <definedName name="solver_lhs308" localSheetId="7" hidden="1">'8-Calculations'!$J$30:$J$35</definedName>
    <definedName name="solver_lhs309" localSheetId="6" hidden="1">'7-RunModel'!#REF!</definedName>
    <definedName name="solver_lhs309" localSheetId="7" hidden="1">'8-Calculations'!$J$30:$J$35</definedName>
    <definedName name="solver_lhs31" localSheetId="6" hidden="1">'7-RunModel'!#REF!</definedName>
    <definedName name="solver_lhs31" localSheetId="7" hidden="1">'8-Calculations'!$J$45</definedName>
    <definedName name="solver_lhs310" localSheetId="6" hidden="1">'7-RunModel'!#REF!</definedName>
    <definedName name="solver_lhs310" localSheetId="7" hidden="1">'8-Calculations'!$J$45</definedName>
    <definedName name="solver_lhs311" localSheetId="6" hidden="1">'7-RunModel'!#REF!</definedName>
    <definedName name="solver_lhs311" localSheetId="7" hidden="1">'8-Calculations'!$J$30:$J$35</definedName>
    <definedName name="solver_lhs312" localSheetId="6" hidden="1">'7-RunModel'!#REF!</definedName>
    <definedName name="solver_lhs312" localSheetId="7" hidden="1">'8-Calculations'!$J$30:$J$35</definedName>
    <definedName name="solver_lhs313" localSheetId="6" hidden="1">'7-RunModel'!#REF!</definedName>
    <definedName name="solver_lhs313" localSheetId="7" hidden="1">'8-Calculations'!$J$45</definedName>
    <definedName name="solver_lhs314" localSheetId="6" hidden="1">'7-RunModel'!#REF!</definedName>
    <definedName name="solver_lhs314" localSheetId="7" hidden="1">'8-Calculations'!$J$30:$J$35</definedName>
    <definedName name="solver_lhs315" localSheetId="6" hidden="1">'7-RunModel'!#REF!</definedName>
    <definedName name="solver_lhs315" localSheetId="7" hidden="1">'8-Calculations'!$J$30:$J$35</definedName>
    <definedName name="solver_lhs316" localSheetId="6" hidden="1">'7-RunModel'!#REF!</definedName>
    <definedName name="solver_lhs316" localSheetId="7" hidden="1">'8-Calculations'!$J$45</definedName>
    <definedName name="solver_lhs317" localSheetId="6" hidden="1">'7-RunModel'!#REF!</definedName>
    <definedName name="solver_lhs317" localSheetId="7" hidden="1">'8-Calculations'!$J$30:$J$35</definedName>
    <definedName name="solver_lhs318" localSheetId="6" hidden="1">'7-RunModel'!#REF!</definedName>
    <definedName name="solver_lhs318" localSheetId="7" hidden="1">'8-Calculations'!$J$30:$J$35</definedName>
    <definedName name="solver_lhs319" localSheetId="6" hidden="1">'7-RunModel'!#REF!</definedName>
    <definedName name="solver_lhs319" localSheetId="7" hidden="1">'8-Calculations'!$J$45</definedName>
    <definedName name="solver_lhs32" localSheetId="6" hidden="1">'7-RunModel'!#REF!</definedName>
    <definedName name="solver_lhs32" localSheetId="7" hidden="1">'8-Calculations'!$J$30:$J$35</definedName>
    <definedName name="solver_lhs320" localSheetId="6" hidden="1">'7-RunModel'!#REF!</definedName>
    <definedName name="solver_lhs320" localSheetId="7" hidden="1">'8-Calculations'!$J$30:$J$35</definedName>
    <definedName name="solver_lhs321" localSheetId="6" hidden="1">'7-RunModel'!#REF!</definedName>
    <definedName name="solver_lhs321" localSheetId="7" hidden="1">'8-Calculations'!$J$30:$J$35</definedName>
    <definedName name="solver_lhs33" localSheetId="6" hidden="1">'7-RunModel'!#REF!</definedName>
    <definedName name="solver_lhs33" localSheetId="7" hidden="1">'8-Calculations'!$J$45</definedName>
    <definedName name="solver_lhs34" localSheetId="6" hidden="1">'7-RunModel'!#REF!</definedName>
    <definedName name="solver_lhs34" localSheetId="7" hidden="1">'8-Calculations'!$J$30:$J$35</definedName>
    <definedName name="solver_lhs35" localSheetId="6" hidden="1">'7-RunModel'!#REF!</definedName>
    <definedName name="solver_lhs35" localSheetId="7" hidden="1">'8-Calculations'!$J$45</definedName>
    <definedName name="solver_lhs36" localSheetId="6" hidden="1">'7-RunModel'!#REF!</definedName>
    <definedName name="solver_lhs36" localSheetId="7" hidden="1">'8-Calculations'!$J$30:$J$35</definedName>
    <definedName name="solver_lhs37" localSheetId="6" hidden="1">'7-RunModel'!#REF!</definedName>
    <definedName name="solver_lhs37" localSheetId="7" hidden="1">'8-Calculations'!$J$45</definedName>
    <definedName name="solver_lhs38" localSheetId="6" hidden="1">'7-RunModel'!#REF!</definedName>
    <definedName name="solver_lhs38" localSheetId="7" hidden="1">'8-Calculations'!$J$30:$J$35</definedName>
    <definedName name="solver_lhs39" localSheetId="6" hidden="1">'7-RunModel'!#REF!</definedName>
    <definedName name="solver_lhs39" localSheetId="7" hidden="1">'8-Calculations'!$J$45</definedName>
    <definedName name="solver_lhs4" localSheetId="3" hidden="1">'4-Strategy-Inputs'!#REF!</definedName>
    <definedName name="solver_lhs4" localSheetId="6" hidden="1">'7-RunModel'!#REF!</definedName>
    <definedName name="solver_lhs4" localSheetId="7" hidden="1">'8-Calculations'!$J$45</definedName>
    <definedName name="solver_lhs40" localSheetId="6" hidden="1">'7-RunModel'!#REF!</definedName>
    <definedName name="solver_lhs40" localSheetId="7" hidden="1">'8-Calculations'!$J$30:$J$35</definedName>
    <definedName name="solver_lhs41" localSheetId="6" hidden="1">'7-RunModel'!#REF!</definedName>
    <definedName name="solver_lhs41" localSheetId="7" hidden="1">'8-Calculations'!$J$45</definedName>
    <definedName name="solver_lhs42" localSheetId="6" hidden="1">'7-RunModel'!#REF!</definedName>
    <definedName name="solver_lhs42" localSheetId="7" hidden="1">'8-Calculations'!$J$30:$J$35</definedName>
    <definedName name="solver_lhs43" localSheetId="6" hidden="1">'7-RunModel'!#REF!</definedName>
    <definedName name="solver_lhs43" localSheetId="7" hidden="1">'8-Calculations'!$J$45</definedName>
    <definedName name="solver_lhs44" localSheetId="6" hidden="1">'7-RunModel'!#REF!</definedName>
    <definedName name="solver_lhs44" localSheetId="7" hidden="1">'8-Calculations'!$J$30:$J$35</definedName>
    <definedName name="solver_lhs45" localSheetId="6" hidden="1">'7-RunModel'!#REF!</definedName>
    <definedName name="solver_lhs45" localSheetId="7" hidden="1">'8-Calculations'!$J$45</definedName>
    <definedName name="solver_lhs46" localSheetId="6" hidden="1">'7-RunModel'!#REF!</definedName>
    <definedName name="solver_lhs46" localSheetId="7" hidden="1">'8-Calculations'!$J$30:$J$35</definedName>
    <definedName name="solver_lhs47" localSheetId="6" hidden="1">'7-RunModel'!#REF!</definedName>
    <definedName name="solver_lhs47" localSheetId="7" hidden="1">'8-Calculations'!$J$45</definedName>
    <definedName name="solver_lhs48" localSheetId="6" hidden="1">'7-RunModel'!#REF!</definedName>
    <definedName name="solver_lhs48" localSheetId="7" hidden="1">'8-Calculations'!$J$30:$J$35</definedName>
    <definedName name="solver_lhs49" localSheetId="6" hidden="1">'7-RunModel'!#REF!</definedName>
    <definedName name="solver_lhs49" localSheetId="7" hidden="1">'8-Calculations'!$J$45</definedName>
    <definedName name="solver_lhs5" localSheetId="3" hidden="1">'4-Strategy-Inputs'!#REF!</definedName>
    <definedName name="solver_lhs5" localSheetId="6" hidden="1">'7-RunModel'!#REF!</definedName>
    <definedName name="solver_lhs5" localSheetId="7" hidden="1">'8-Calculations'!$J$30:$J$44</definedName>
    <definedName name="solver_lhs50" localSheetId="6" hidden="1">'7-RunModel'!#REF!</definedName>
    <definedName name="solver_lhs50" localSheetId="7" hidden="1">'8-Calculations'!$J$30:$J$35</definedName>
    <definedName name="solver_lhs51" localSheetId="6" hidden="1">'7-RunModel'!#REF!</definedName>
    <definedName name="solver_lhs51" localSheetId="7" hidden="1">'8-Calculations'!$J$30:$J$35</definedName>
    <definedName name="solver_lhs52" localSheetId="6" hidden="1">'7-RunModel'!#REF!</definedName>
    <definedName name="solver_lhs52" localSheetId="7" hidden="1">'8-Calculations'!$J$45</definedName>
    <definedName name="solver_lhs53" localSheetId="6" hidden="1">'7-RunModel'!#REF!</definedName>
    <definedName name="solver_lhs53" localSheetId="7" hidden="1">'8-Calculations'!$J$30:$J$35</definedName>
    <definedName name="solver_lhs54" localSheetId="6" hidden="1">'7-RunModel'!#REF!</definedName>
    <definedName name="solver_lhs54" localSheetId="7" hidden="1">'8-Calculations'!$J$30:$J$35</definedName>
    <definedName name="solver_lhs55" localSheetId="6" hidden="1">'7-RunModel'!#REF!</definedName>
    <definedName name="solver_lhs55" localSheetId="7" hidden="1">'8-Calculations'!$J$45</definedName>
    <definedName name="solver_lhs56" localSheetId="6" hidden="1">'7-RunModel'!#REF!</definedName>
    <definedName name="solver_lhs56" localSheetId="7" hidden="1">'8-Calculations'!$J$30:$J$35</definedName>
    <definedName name="solver_lhs57" localSheetId="6" hidden="1">'7-RunModel'!#REF!</definedName>
    <definedName name="solver_lhs57" localSheetId="7" hidden="1">'8-Calculations'!$J$30:$J$35</definedName>
    <definedName name="solver_lhs58" localSheetId="6" hidden="1">'7-RunModel'!#REF!</definedName>
    <definedName name="solver_lhs58" localSheetId="7" hidden="1">'8-Calculations'!$J$45</definedName>
    <definedName name="solver_lhs59" localSheetId="6" hidden="1">'7-RunModel'!#REF!</definedName>
    <definedName name="solver_lhs59" localSheetId="7" hidden="1">'8-Calculations'!$J$30:$J$35</definedName>
    <definedName name="solver_lhs6" localSheetId="3" hidden="1">'4-Strategy-Inputs'!#REF!</definedName>
    <definedName name="solver_lhs6" localSheetId="6" hidden="1">'7-RunModel'!#REF!</definedName>
    <definedName name="solver_lhs6" localSheetId="7" hidden="1">'8-Calculations'!$J$30:$J$44</definedName>
    <definedName name="solver_lhs60" localSheetId="6" hidden="1">'7-RunModel'!#REF!</definedName>
    <definedName name="solver_lhs60" localSheetId="7" hidden="1">'8-Calculations'!$J$30:$J$35</definedName>
    <definedName name="solver_lhs61" localSheetId="6" hidden="1">'7-RunModel'!#REF!</definedName>
    <definedName name="solver_lhs61" localSheetId="7" hidden="1">'8-Calculations'!$J$45</definedName>
    <definedName name="solver_lhs62" localSheetId="6" hidden="1">'7-RunModel'!#REF!</definedName>
    <definedName name="solver_lhs62" localSheetId="7" hidden="1">'8-Calculations'!$J$30:$J$35</definedName>
    <definedName name="solver_lhs63" localSheetId="6" hidden="1">'7-RunModel'!#REF!</definedName>
    <definedName name="solver_lhs63" localSheetId="7" hidden="1">'8-Calculations'!$J$30:$J$35</definedName>
    <definedName name="solver_lhs64" localSheetId="6" hidden="1">'7-RunModel'!#REF!</definedName>
    <definedName name="solver_lhs64" localSheetId="7" hidden="1">'8-Calculations'!$J$45</definedName>
    <definedName name="solver_lhs65" localSheetId="6" hidden="1">'7-RunModel'!#REF!</definedName>
    <definedName name="solver_lhs65" localSheetId="7" hidden="1">'8-Calculations'!$J$30:$J$35</definedName>
    <definedName name="solver_lhs66" localSheetId="6" hidden="1">'7-RunModel'!#REF!</definedName>
    <definedName name="solver_lhs66" localSheetId="7" hidden="1">'8-Calculations'!$J$30:$J$35</definedName>
    <definedName name="solver_lhs67" localSheetId="6" hidden="1">'7-RunModel'!#REF!</definedName>
    <definedName name="solver_lhs67" localSheetId="7" hidden="1">'8-Calculations'!$J$45</definedName>
    <definedName name="solver_lhs68" localSheetId="6" hidden="1">'7-RunModel'!#REF!</definedName>
    <definedName name="solver_lhs68" localSheetId="7" hidden="1">'8-Calculations'!$J$30:$J$35</definedName>
    <definedName name="solver_lhs69" localSheetId="6" hidden="1">'7-RunModel'!#REF!</definedName>
    <definedName name="solver_lhs69" localSheetId="7" hidden="1">'8-Calculations'!$J$30:$J$35</definedName>
    <definedName name="solver_lhs7" localSheetId="3" hidden="1">'4-Strategy-Inputs'!#REF!</definedName>
    <definedName name="solver_lhs7" localSheetId="6" hidden="1">'7-RunModel'!#REF!</definedName>
    <definedName name="solver_lhs7" localSheetId="7" hidden="1">'8-Calculations'!$J$45</definedName>
    <definedName name="solver_lhs70" localSheetId="6" hidden="1">'7-RunModel'!#REF!</definedName>
    <definedName name="solver_lhs70" localSheetId="7" hidden="1">'8-Calculations'!$J$45</definedName>
    <definedName name="solver_lhs71" localSheetId="6" hidden="1">'7-RunModel'!#REF!</definedName>
    <definedName name="solver_lhs71" localSheetId="7" hidden="1">'8-Calculations'!$J$30:$J$35</definedName>
    <definedName name="solver_lhs72" localSheetId="6" hidden="1">'7-RunModel'!#REF!</definedName>
    <definedName name="solver_lhs72" localSheetId="7" hidden="1">'8-Calculations'!$J$30:$J$35</definedName>
    <definedName name="solver_lhs73" localSheetId="6" hidden="1">'7-RunModel'!#REF!</definedName>
    <definedName name="solver_lhs73" localSheetId="7" hidden="1">'8-Calculations'!$J$45</definedName>
    <definedName name="solver_lhs74" localSheetId="6" hidden="1">'7-RunModel'!#REF!</definedName>
    <definedName name="solver_lhs74" localSheetId="7" hidden="1">'8-Calculations'!$J$30:$J$35</definedName>
    <definedName name="solver_lhs75" localSheetId="6" hidden="1">'7-RunModel'!#REF!</definedName>
    <definedName name="solver_lhs75" localSheetId="7" hidden="1">'8-Calculations'!$J$30:$J$35</definedName>
    <definedName name="solver_lhs76" localSheetId="6" hidden="1">'7-RunModel'!#REF!</definedName>
    <definedName name="solver_lhs76" localSheetId="7" hidden="1">'8-Calculations'!$J$45</definedName>
    <definedName name="solver_lhs77" localSheetId="6" hidden="1">'7-RunModel'!#REF!</definedName>
    <definedName name="solver_lhs77" localSheetId="7" hidden="1">'8-Calculations'!$J$30:$J$35</definedName>
    <definedName name="solver_lhs78" localSheetId="6" hidden="1">'7-RunModel'!#REF!</definedName>
    <definedName name="solver_lhs78" localSheetId="7" hidden="1">'8-Calculations'!$J$30:$J$35</definedName>
    <definedName name="solver_lhs79" localSheetId="6" hidden="1">'7-RunModel'!#REF!</definedName>
    <definedName name="solver_lhs79" localSheetId="7" hidden="1">'8-Calculations'!$J$45</definedName>
    <definedName name="solver_lhs8" localSheetId="3" hidden="1">'4-Strategy-Inputs'!#REF!</definedName>
    <definedName name="solver_lhs8" localSheetId="6" hidden="1">'7-RunModel'!#REF!</definedName>
    <definedName name="solver_lhs8" localSheetId="7" hidden="1">'8-Calculations'!$J$30:$J$44</definedName>
    <definedName name="solver_lhs80" localSheetId="6" hidden="1">'7-RunModel'!#REF!</definedName>
    <definedName name="solver_lhs80" localSheetId="7" hidden="1">'8-Calculations'!$J$30:$J$35</definedName>
    <definedName name="solver_lhs81" localSheetId="6" hidden="1">'7-RunModel'!#REF!</definedName>
    <definedName name="solver_lhs81" localSheetId="7" hidden="1">'8-Calculations'!$J$30:$J$35</definedName>
    <definedName name="solver_lhs82" localSheetId="6" hidden="1">'7-RunModel'!#REF!</definedName>
    <definedName name="solver_lhs82" localSheetId="7" hidden="1">'8-Calculations'!$J$45</definedName>
    <definedName name="solver_lhs83" localSheetId="6" hidden="1">'7-RunModel'!#REF!</definedName>
    <definedName name="solver_lhs83" localSheetId="7" hidden="1">'8-Calculations'!$J$30:$J$35</definedName>
    <definedName name="solver_lhs84" localSheetId="6" hidden="1">'7-RunModel'!#REF!</definedName>
    <definedName name="solver_lhs84" localSheetId="7" hidden="1">'8-Calculations'!$J$30:$J$35</definedName>
    <definedName name="solver_lhs85" localSheetId="6" hidden="1">'7-RunModel'!#REF!</definedName>
    <definedName name="solver_lhs85" localSheetId="7" hidden="1">'8-Calculations'!$J$45</definedName>
    <definedName name="solver_lhs86" localSheetId="6" hidden="1">'7-RunModel'!#REF!</definedName>
    <definedName name="solver_lhs86" localSheetId="7" hidden="1">'8-Calculations'!$J$30:$J$35</definedName>
    <definedName name="solver_lhs87" localSheetId="6" hidden="1">'7-RunModel'!#REF!</definedName>
    <definedName name="solver_lhs87" localSheetId="7" hidden="1">'8-Calculations'!$J$30:$J$35</definedName>
    <definedName name="solver_lhs88" localSheetId="6" hidden="1">'7-RunModel'!#REF!</definedName>
    <definedName name="solver_lhs88" localSheetId="7" hidden="1">'8-Calculations'!$J$45</definedName>
    <definedName name="solver_lhs89" localSheetId="6" hidden="1">'7-RunModel'!#REF!</definedName>
    <definedName name="solver_lhs89" localSheetId="7" hidden="1">'8-Calculations'!$J$30:$J$35</definedName>
    <definedName name="solver_lhs9" localSheetId="6" hidden="1">'7-RunModel'!#REF!</definedName>
    <definedName name="solver_lhs9" localSheetId="7" hidden="1">'8-Calculations'!$J$30:$J$44</definedName>
    <definedName name="solver_lhs90" localSheetId="6" hidden="1">'7-RunModel'!#REF!</definedName>
    <definedName name="solver_lhs90" localSheetId="7" hidden="1">'8-Calculations'!$J$30:$J$35</definedName>
    <definedName name="solver_lhs91" localSheetId="6" hidden="1">'7-RunModel'!#REF!</definedName>
    <definedName name="solver_lhs91" localSheetId="7" hidden="1">'8-Calculations'!$J$45</definedName>
    <definedName name="solver_lhs92" localSheetId="6" hidden="1">'7-RunModel'!#REF!</definedName>
    <definedName name="solver_lhs92" localSheetId="7" hidden="1">'8-Calculations'!$J$30:$J$35</definedName>
    <definedName name="solver_lhs93" localSheetId="6" hidden="1">'7-RunModel'!#REF!</definedName>
    <definedName name="solver_lhs93" localSheetId="7" hidden="1">'8-Calculations'!$J$30:$J$35</definedName>
    <definedName name="solver_lhs94" localSheetId="6" hidden="1">'7-RunModel'!#REF!</definedName>
    <definedName name="solver_lhs94" localSheetId="7" hidden="1">'8-Calculations'!$J$45</definedName>
    <definedName name="solver_lhs95" localSheetId="6" hidden="1">'7-RunModel'!#REF!</definedName>
    <definedName name="solver_lhs95" localSheetId="7" hidden="1">'8-Calculations'!$J$30:$J$35</definedName>
    <definedName name="solver_lhs96" localSheetId="6" hidden="1">'7-RunModel'!#REF!</definedName>
    <definedName name="solver_lhs96" localSheetId="7" hidden="1">'8-Calculations'!$J$30:$J$35</definedName>
    <definedName name="solver_lhs97" localSheetId="6" hidden="1">'7-RunModel'!#REF!</definedName>
    <definedName name="solver_lhs97" localSheetId="7" hidden="1">'8-Calculations'!$J$45</definedName>
    <definedName name="solver_lhs98" localSheetId="6" hidden="1">'7-RunModel'!#REF!</definedName>
    <definedName name="solver_lhs98" localSheetId="7" hidden="1">'8-Calculations'!$J$30:$J$35</definedName>
    <definedName name="solver_lhs99" localSheetId="6" hidden="1">'7-RunModel'!#REF!</definedName>
    <definedName name="solver_lhs99" localSheetId="7" hidden="1">'8-Calculations'!$J$30:$J$35</definedName>
    <definedName name="solver_lin" localSheetId="3" hidden="1">2</definedName>
    <definedName name="solver_lin" localSheetId="6" hidden="1">2</definedName>
    <definedName name="solver_lin" localSheetId="7" hidden="1">2</definedName>
    <definedName name="solver_mip" localSheetId="6" hidden="1">2147483647</definedName>
    <definedName name="solver_mip" localSheetId="7" hidden="1">2147483647</definedName>
    <definedName name="solver_mni" localSheetId="6" hidden="1">30</definedName>
    <definedName name="solver_mni" localSheetId="7" hidden="1">30</definedName>
    <definedName name="solver_mrt" localSheetId="6" hidden="1">0.075</definedName>
    <definedName name="solver_mrt" localSheetId="7" hidden="1">0.075</definedName>
    <definedName name="solver_msl" localSheetId="6" hidden="1">2</definedName>
    <definedName name="solver_msl" localSheetId="7" hidden="1">2</definedName>
    <definedName name="solver_neg" localSheetId="3" hidden="1">2</definedName>
    <definedName name="solver_neg" localSheetId="6" hidden="1">2</definedName>
    <definedName name="solver_neg" localSheetId="7" hidden="1">2</definedName>
    <definedName name="solver_nod" localSheetId="6" hidden="1">2147483647</definedName>
    <definedName name="solver_nod" localSheetId="7" hidden="1">2147483647</definedName>
    <definedName name="solver_num" localSheetId="3" hidden="1">3</definedName>
    <definedName name="solver_num" localSheetId="6" hidden="1">30</definedName>
    <definedName name="solver_num" localSheetId="7" hidden="1">30</definedName>
    <definedName name="solver_nwt" localSheetId="3" hidden="1">1</definedName>
    <definedName name="solver_nwt" localSheetId="6" hidden="1">1</definedName>
    <definedName name="solver_nwt" localSheetId="7" hidden="1">1</definedName>
    <definedName name="solver_opt" localSheetId="3" hidden="1">'4-Strategy-Inputs'!#REF!</definedName>
    <definedName name="solver_opt" localSheetId="6" hidden="1">'7-RunModel'!#REF!</definedName>
    <definedName name="solver_opt" localSheetId="7" hidden="1">'8-Calculations'!$L$45</definedName>
    <definedName name="solver_pre" localSheetId="3" hidden="1">0.000001</definedName>
    <definedName name="solver_pre" localSheetId="6" hidden="1">0.00000001</definedName>
    <definedName name="solver_pre" localSheetId="7" hidden="1">0.00000001</definedName>
    <definedName name="solver_rbv" localSheetId="6" hidden="1">1</definedName>
    <definedName name="solver_rbv" localSheetId="7" hidden="1">1</definedName>
    <definedName name="solver_rel1" localSheetId="3" hidden="1">1</definedName>
    <definedName name="solver_rel1" localSheetId="6" hidden="1">2</definedName>
    <definedName name="solver_rel1" localSheetId="7" hidden="1">2</definedName>
    <definedName name="solver_rel10" localSheetId="6" hidden="1">2</definedName>
    <definedName name="solver_rel10" localSheetId="7" hidden="1">2</definedName>
    <definedName name="solver_rel100" localSheetId="6" hidden="1">2</definedName>
    <definedName name="solver_rel100" localSheetId="7" hidden="1">2</definedName>
    <definedName name="solver_rel101" localSheetId="6" hidden="1">1</definedName>
    <definedName name="solver_rel101" localSheetId="7" hidden="1">1</definedName>
    <definedName name="solver_rel102" localSheetId="6" hidden="1">3</definedName>
    <definedName name="solver_rel102" localSheetId="7" hidden="1">3</definedName>
    <definedName name="solver_rel103" localSheetId="6" hidden="1">2</definedName>
    <definedName name="solver_rel103" localSheetId="7" hidden="1">2</definedName>
    <definedName name="solver_rel104" localSheetId="6" hidden="1">1</definedName>
    <definedName name="solver_rel104" localSheetId="7" hidden="1">1</definedName>
    <definedName name="solver_rel105" localSheetId="6" hidden="1">3</definedName>
    <definedName name="solver_rel105" localSheetId="7" hidden="1">3</definedName>
    <definedName name="solver_rel106" localSheetId="6" hidden="1">2</definedName>
    <definedName name="solver_rel106" localSheetId="7" hidden="1">2</definedName>
    <definedName name="solver_rel107" localSheetId="6" hidden="1">1</definedName>
    <definedName name="solver_rel107" localSheetId="7" hidden="1">1</definedName>
    <definedName name="solver_rel108" localSheetId="6" hidden="1">3</definedName>
    <definedName name="solver_rel108" localSheetId="7" hidden="1">3</definedName>
    <definedName name="solver_rel109" localSheetId="6" hidden="1">2</definedName>
    <definedName name="solver_rel109" localSheetId="7" hidden="1">2</definedName>
    <definedName name="solver_rel11" localSheetId="6" hidden="1">3</definedName>
    <definedName name="solver_rel11" localSheetId="7" hidden="1">3</definedName>
    <definedName name="solver_rel110" localSheetId="6" hidden="1">1</definedName>
    <definedName name="solver_rel110" localSheetId="7" hidden="1">1</definedName>
    <definedName name="solver_rel111" localSheetId="6" hidden="1">3</definedName>
    <definedName name="solver_rel111" localSheetId="7" hidden="1">3</definedName>
    <definedName name="solver_rel112" localSheetId="6" hidden="1">2</definedName>
    <definedName name="solver_rel112" localSheetId="7" hidden="1">2</definedName>
    <definedName name="solver_rel113" localSheetId="6" hidden="1">1</definedName>
    <definedName name="solver_rel113" localSheetId="7" hidden="1">1</definedName>
    <definedName name="solver_rel114" localSheetId="6" hidden="1">3</definedName>
    <definedName name="solver_rel114" localSheetId="7" hidden="1">3</definedName>
    <definedName name="solver_rel115" localSheetId="6" hidden="1">2</definedName>
    <definedName name="solver_rel115" localSheetId="7" hidden="1">2</definedName>
    <definedName name="solver_rel116" localSheetId="6" hidden="1">1</definedName>
    <definedName name="solver_rel116" localSheetId="7" hidden="1">1</definedName>
    <definedName name="solver_rel117" localSheetId="6" hidden="1">3</definedName>
    <definedName name="solver_rel117" localSheetId="7" hidden="1">3</definedName>
    <definedName name="solver_rel118" localSheetId="6" hidden="1">2</definedName>
    <definedName name="solver_rel118" localSheetId="7" hidden="1">2</definedName>
    <definedName name="solver_rel119" localSheetId="6" hidden="1">1</definedName>
    <definedName name="solver_rel119" localSheetId="7" hidden="1">1</definedName>
    <definedName name="solver_rel12" localSheetId="6" hidden="1">1</definedName>
    <definedName name="solver_rel12" localSheetId="7" hidden="1">1</definedName>
    <definedName name="solver_rel120" localSheetId="6" hidden="1">3</definedName>
    <definedName name="solver_rel120" localSheetId="7" hidden="1">3</definedName>
    <definedName name="solver_rel121" localSheetId="6" hidden="1">2</definedName>
    <definedName name="solver_rel121" localSheetId="7" hidden="1">2</definedName>
    <definedName name="solver_rel122" localSheetId="6" hidden="1">1</definedName>
    <definedName name="solver_rel122" localSheetId="7" hidden="1">1</definedName>
    <definedName name="solver_rel123" localSheetId="6" hidden="1">3</definedName>
    <definedName name="solver_rel123" localSheetId="7" hidden="1">3</definedName>
    <definedName name="solver_rel124" localSheetId="6" hidden="1">2</definedName>
    <definedName name="solver_rel124" localSheetId="7" hidden="1">2</definedName>
    <definedName name="solver_rel125" localSheetId="6" hidden="1">1</definedName>
    <definedName name="solver_rel125" localSheetId="7" hidden="1">1</definedName>
    <definedName name="solver_rel126" localSheetId="6" hidden="1">3</definedName>
    <definedName name="solver_rel126" localSheetId="7" hidden="1">3</definedName>
    <definedName name="solver_rel127" localSheetId="6" hidden="1">2</definedName>
    <definedName name="solver_rel127" localSheetId="7" hidden="1">2</definedName>
    <definedName name="solver_rel128" localSheetId="6" hidden="1">1</definedName>
    <definedName name="solver_rel128" localSheetId="7" hidden="1">1</definedName>
    <definedName name="solver_rel129" localSheetId="6" hidden="1">3</definedName>
    <definedName name="solver_rel129" localSheetId="7" hidden="1">3</definedName>
    <definedName name="solver_rel13" localSheetId="6" hidden="1">2</definedName>
    <definedName name="solver_rel13" localSheetId="7" hidden="1">2</definedName>
    <definedName name="solver_rel130" localSheetId="6" hidden="1">2</definedName>
    <definedName name="solver_rel130" localSheetId="7" hidden="1">2</definedName>
    <definedName name="solver_rel131" localSheetId="6" hidden="1">1</definedName>
    <definedName name="solver_rel131" localSheetId="7" hidden="1">1</definedName>
    <definedName name="solver_rel132" localSheetId="6" hidden="1">3</definedName>
    <definedName name="solver_rel132" localSheetId="7" hidden="1">3</definedName>
    <definedName name="solver_rel133" localSheetId="6" hidden="1">2</definedName>
    <definedName name="solver_rel133" localSheetId="7" hidden="1">2</definedName>
    <definedName name="solver_rel134" localSheetId="6" hidden="1">1</definedName>
    <definedName name="solver_rel134" localSheetId="7" hidden="1">1</definedName>
    <definedName name="solver_rel135" localSheetId="6" hidden="1">3</definedName>
    <definedName name="solver_rel135" localSheetId="7" hidden="1">3</definedName>
    <definedName name="solver_rel136" localSheetId="6" hidden="1">2</definedName>
    <definedName name="solver_rel136" localSheetId="7" hidden="1">2</definedName>
    <definedName name="solver_rel137" localSheetId="6" hidden="1">1</definedName>
    <definedName name="solver_rel137" localSheetId="7" hidden="1">1</definedName>
    <definedName name="solver_rel138" localSheetId="6" hidden="1">3</definedName>
    <definedName name="solver_rel138" localSheetId="7" hidden="1">3</definedName>
    <definedName name="solver_rel139" localSheetId="6" hidden="1">2</definedName>
    <definedName name="solver_rel139" localSheetId="7" hidden="1">2</definedName>
    <definedName name="solver_rel14" localSheetId="6" hidden="1">3</definedName>
    <definedName name="solver_rel14" localSheetId="7" hidden="1">3</definedName>
    <definedName name="solver_rel140" localSheetId="6" hidden="1">1</definedName>
    <definedName name="solver_rel140" localSheetId="7" hidden="1">1</definedName>
    <definedName name="solver_rel141" localSheetId="6" hidden="1">3</definedName>
    <definedName name="solver_rel141" localSheetId="7" hidden="1">3</definedName>
    <definedName name="solver_rel142" localSheetId="6" hidden="1">2</definedName>
    <definedName name="solver_rel142" localSheetId="7" hidden="1">2</definedName>
    <definedName name="solver_rel143" localSheetId="6" hidden="1">1</definedName>
    <definedName name="solver_rel143" localSheetId="7" hidden="1">1</definedName>
    <definedName name="solver_rel144" localSheetId="6" hidden="1">3</definedName>
    <definedName name="solver_rel144" localSheetId="7" hidden="1">3</definedName>
    <definedName name="solver_rel145" localSheetId="6" hidden="1">2</definedName>
    <definedName name="solver_rel145" localSheetId="7" hidden="1">2</definedName>
    <definedName name="solver_rel146" localSheetId="6" hidden="1">1</definedName>
    <definedName name="solver_rel146" localSheetId="7" hidden="1">1</definedName>
    <definedName name="solver_rel147" localSheetId="6" hidden="1">3</definedName>
    <definedName name="solver_rel147" localSheetId="7" hidden="1">3</definedName>
    <definedName name="solver_rel148" localSheetId="6" hidden="1">2</definedName>
    <definedName name="solver_rel148" localSheetId="7" hidden="1">2</definedName>
    <definedName name="solver_rel149" localSheetId="6" hidden="1">1</definedName>
    <definedName name="solver_rel149" localSheetId="7" hidden="1">1</definedName>
    <definedName name="solver_rel15" localSheetId="6" hidden="1">1</definedName>
    <definedName name="solver_rel15" localSheetId="7" hidden="1">1</definedName>
    <definedName name="solver_rel150" localSheetId="6" hidden="1">3</definedName>
    <definedName name="solver_rel150" localSheetId="7" hidden="1">3</definedName>
    <definedName name="solver_rel151" localSheetId="6" hidden="1">2</definedName>
    <definedName name="solver_rel151" localSheetId="7" hidden="1">2</definedName>
    <definedName name="solver_rel152" localSheetId="6" hidden="1">1</definedName>
    <definedName name="solver_rel152" localSheetId="7" hidden="1">1</definedName>
    <definedName name="solver_rel153" localSheetId="6" hidden="1">3</definedName>
    <definedName name="solver_rel153" localSheetId="7" hidden="1">3</definedName>
    <definedName name="solver_rel154" localSheetId="6" hidden="1">2</definedName>
    <definedName name="solver_rel154" localSheetId="7" hidden="1">2</definedName>
    <definedName name="solver_rel155" localSheetId="6" hidden="1">1</definedName>
    <definedName name="solver_rel155" localSheetId="7" hidden="1">1</definedName>
    <definedName name="solver_rel156" localSheetId="6" hidden="1">3</definedName>
    <definedName name="solver_rel156" localSheetId="7" hidden="1">3</definedName>
    <definedName name="solver_rel157" localSheetId="6" hidden="1">2</definedName>
    <definedName name="solver_rel157" localSheetId="7" hidden="1">2</definedName>
    <definedName name="solver_rel158" localSheetId="6" hidden="1">1</definedName>
    <definedName name="solver_rel158" localSheetId="7" hidden="1">1</definedName>
    <definedName name="solver_rel159" localSheetId="6" hidden="1">3</definedName>
    <definedName name="solver_rel159" localSheetId="7" hidden="1">3</definedName>
    <definedName name="solver_rel16" localSheetId="6" hidden="1">2</definedName>
    <definedName name="solver_rel16" localSheetId="7" hidden="1">2</definedName>
    <definedName name="solver_rel160" localSheetId="6" hidden="1">2</definedName>
    <definedName name="solver_rel160" localSheetId="7" hidden="1">2</definedName>
    <definedName name="solver_rel161" localSheetId="6" hidden="1">1</definedName>
    <definedName name="solver_rel161" localSheetId="7" hidden="1">1</definedName>
    <definedName name="solver_rel162" localSheetId="6" hidden="1">3</definedName>
    <definedName name="solver_rel162" localSheetId="7" hidden="1">3</definedName>
    <definedName name="solver_rel163" localSheetId="6" hidden="1">2</definedName>
    <definedName name="solver_rel163" localSheetId="7" hidden="1">2</definedName>
    <definedName name="solver_rel164" localSheetId="6" hidden="1">1</definedName>
    <definedName name="solver_rel164" localSheetId="7" hidden="1">1</definedName>
    <definedName name="solver_rel165" localSheetId="6" hidden="1">3</definedName>
    <definedName name="solver_rel165" localSheetId="7" hidden="1">3</definedName>
    <definedName name="solver_rel166" localSheetId="6" hidden="1">2</definedName>
    <definedName name="solver_rel166" localSheetId="7" hidden="1">2</definedName>
    <definedName name="solver_rel167" localSheetId="6" hidden="1">1</definedName>
    <definedName name="solver_rel167" localSheetId="7" hidden="1">1</definedName>
    <definedName name="solver_rel168" localSheetId="6" hidden="1">3</definedName>
    <definedName name="solver_rel168" localSheetId="7" hidden="1">3</definedName>
    <definedName name="solver_rel169" localSheetId="6" hidden="1">2</definedName>
    <definedName name="solver_rel169" localSheetId="7" hidden="1">2</definedName>
    <definedName name="solver_rel17" localSheetId="6" hidden="1">3</definedName>
    <definedName name="solver_rel17" localSheetId="7" hidden="1">3</definedName>
    <definedName name="solver_rel170" localSheetId="6" hidden="1">1</definedName>
    <definedName name="solver_rel170" localSheetId="7" hidden="1">1</definedName>
    <definedName name="solver_rel171" localSheetId="6" hidden="1">3</definedName>
    <definedName name="solver_rel171" localSheetId="7" hidden="1">3</definedName>
    <definedName name="solver_rel172" localSheetId="6" hidden="1">2</definedName>
    <definedName name="solver_rel172" localSheetId="7" hidden="1">2</definedName>
    <definedName name="solver_rel173" localSheetId="6" hidden="1">1</definedName>
    <definedName name="solver_rel173" localSheetId="7" hidden="1">1</definedName>
    <definedName name="solver_rel174" localSheetId="6" hidden="1">3</definedName>
    <definedName name="solver_rel174" localSheetId="7" hidden="1">3</definedName>
    <definedName name="solver_rel175" localSheetId="6" hidden="1">2</definedName>
    <definedName name="solver_rel175" localSheetId="7" hidden="1">2</definedName>
    <definedName name="solver_rel176" localSheetId="6" hidden="1">1</definedName>
    <definedName name="solver_rel176" localSheetId="7" hidden="1">1</definedName>
    <definedName name="solver_rel177" localSheetId="6" hidden="1">3</definedName>
    <definedName name="solver_rel177" localSheetId="7" hidden="1">3</definedName>
    <definedName name="solver_rel178" localSheetId="6" hidden="1">2</definedName>
    <definedName name="solver_rel178" localSheetId="7" hidden="1">2</definedName>
    <definedName name="solver_rel179" localSheetId="6" hidden="1">1</definedName>
    <definedName name="solver_rel179" localSheetId="7" hidden="1">1</definedName>
    <definedName name="solver_rel18" localSheetId="6" hidden="1">1</definedName>
    <definedName name="solver_rel18" localSheetId="7" hidden="1">1</definedName>
    <definedName name="solver_rel180" localSheetId="6" hidden="1">3</definedName>
    <definedName name="solver_rel180" localSheetId="7" hidden="1">3</definedName>
    <definedName name="solver_rel181" localSheetId="6" hidden="1">2</definedName>
    <definedName name="solver_rel181" localSheetId="7" hidden="1">2</definedName>
    <definedName name="solver_rel182" localSheetId="6" hidden="1">1</definedName>
    <definedName name="solver_rel182" localSheetId="7" hidden="1">1</definedName>
    <definedName name="solver_rel183" localSheetId="6" hidden="1">3</definedName>
    <definedName name="solver_rel183" localSheetId="7" hidden="1">3</definedName>
    <definedName name="solver_rel184" localSheetId="6" hidden="1">2</definedName>
    <definedName name="solver_rel184" localSheetId="7" hidden="1">2</definedName>
    <definedName name="solver_rel185" localSheetId="6" hidden="1">1</definedName>
    <definedName name="solver_rel185" localSheetId="7" hidden="1">1</definedName>
    <definedName name="solver_rel186" localSheetId="6" hidden="1">3</definedName>
    <definedName name="solver_rel186" localSheetId="7" hidden="1">3</definedName>
    <definedName name="solver_rel187" localSheetId="6" hidden="1">2</definedName>
    <definedName name="solver_rel187" localSheetId="7" hidden="1">2</definedName>
    <definedName name="solver_rel188" localSheetId="6" hidden="1">1</definedName>
    <definedName name="solver_rel188" localSheetId="7" hidden="1">1</definedName>
    <definedName name="solver_rel189" localSheetId="6" hidden="1">3</definedName>
    <definedName name="solver_rel189" localSheetId="7" hidden="1">3</definedName>
    <definedName name="solver_rel19" localSheetId="6" hidden="1">2</definedName>
    <definedName name="solver_rel19" localSheetId="7" hidden="1">2</definedName>
    <definedName name="solver_rel190" localSheetId="6" hidden="1">2</definedName>
    <definedName name="solver_rel190" localSheetId="7" hidden="1">2</definedName>
    <definedName name="solver_rel191" localSheetId="6" hidden="1">1</definedName>
    <definedName name="solver_rel191" localSheetId="7" hidden="1">1</definedName>
    <definedName name="solver_rel192" localSheetId="6" hidden="1">3</definedName>
    <definedName name="solver_rel192" localSheetId="7" hidden="1">3</definedName>
    <definedName name="solver_rel193" localSheetId="6" hidden="1">2</definedName>
    <definedName name="solver_rel193" localSheetId="7" hidden="1">2</definedName>
    <definedName name="solver_rel194" localSheetId="6" hidden="1">1</definedName>
    <definedName name="solver_rel194" localSheetId="7" hidden="1">1</definedName>
    <definedName name="solver_rel195" localSheetId="6" hidden="1">3</definedName>
    <definedName name="solver_rel195" localSheetId="7" hidden="1">3</definedName>
    <definedName name="solver_rel196" localSheetId="6" hidden="1">2</definedName>
    <definedName name="solver_rel196" localSheetId="7" hidden="1">2</definedName>
    <definedName name="solver_rel197" localSheetId="6" hidden="1">1</definedName>
    <definedName name="solver_rel197" localSheetId="7" hidden="1">1</definedName>
    <definedName name="solver_rel198" localSheetId="6" hidden="1">3</definedName>
    <definedName name="solver_rel198" localSheetId="7" hidden="1">3</definedName>
    <definedName name="solver_rel199" localSheetId="6" hidden="1">2</definedName>
    <definedName name="solver_rel199" localSheetId="7" hidden="1">2</definedName>
    <definedName name="solver_rel2" localSheetId="3" hidden="1">3</definedName>
    <definedName name="solver_rel2" localSheetId="6" hidden="1">3</definedName>
    <definedName name="solver_rel2" localSheetId="7" hidden="1">3</definedName>
    <definedName name="solver_rel20" localSheetId="6" hidden="1">3</definedName>
    <definedName name="solver_rel20" localSheetId="7" hidden="1">3</definedName>
    <definedName name="solver_rel200" localSheetId="6" hidden="1">1</definedName>
    <definedName name="solver_rel200" localSheetId="7" hidden="1">1</definedName>
    <definedName name="solver_rel201" localSheetId="6" hidden="1">3</definedName>
    <definedName name="solver_rel201" localSheetId="7" hidden="1">3</definedName>
    <definedName name="solver_rel202" localSheetId="6" hidden="1">2</definedName>
    <definedName name="solver_rel202" localSheetId="7" hidden="1">2</definedName>
    <definedName name="solver_rel203" localSheetId="6" hidden="1">1</definedName>
    <definedName name="solver_rel203" localSheetId="7" hidden="1">1</definedName>
    <definedName name="solver_rel204" localSheetId="6" hidden="1">3</definedName>
    <definedName name="solver_rel204" localSheetId="7" hidden="1">3</definedName>
    <definedName name="solver_rel205" localSheetId="6" hidden="1">2</definedName>
    <definedName name="solver_rel205" localSheetId="7" hidden="1">2</definedName>
    <definedName name="solver_rel206" localSheetId="6" hidden="1">1</definedName>
    <definedName name="solver_rel206" localSheetId="7" hidden="1">1</definedName>
    <definedName name="solver_rel207" localSheetId="6" hidden="1">3</definedName>
    <definedName name="solver_rel207" localSheetId="7" hidden="1">3</definedName>
    <definedName name="solver_rel208" localSheetId="6" hidden="1">2</definedName>
    <definedName name="solver_rel208" localSheetId="7" hidden="1">2</definedName>
    <definedName name="solver_rel209" localSheetId="6" hidden="1">1</definedName>
    <definedName name="solver_rel209" localSheetId="7" hidden="1">1</definedName>
    <definedName name="solver_rel21" localSheetId="6" hidden="1">1</definedName>
    <definedName name="solver_rel21" localSheetId="7" hidden="1">1</definedName>
    <definedName name="solver_rel210" localSheetId="6" hidden="1">3</definedName>
    <definedName name="solver_rel210" localSheetId="7" hidden="1">3</definedName>
    <definedName name="solver_rel211" localSheetId="6" hidden="1">2</definedName>
    <definedName name="solver_rel211" localSheetId="7" hidden="1">2</definedName>
    <definedName name="solver_rel212" localSheetId="6" hidden="1">1</definedName>
    <definedName name="solver_rel212" localSheetId="7" hidden="1">1</definedName>
    <definedName name="solver_rel213" localSheetId="6" hidden="1">3</definedName>
    <definedName name="solver_rel213" localSheetId="7" hidden="1">3</definedName>
    <definedName name="solver_rel214" localSheetId="6" hidden="1">2</definedName>
    <definedName name="solver_rel214" localSheetId="7" hidden="1">2</definedName>
    <definedName name="solver_rel215" localSheetId="6" hidden="1">1</definedName>
    <definedName name="solver_rel215" localSheetId="7" hidden="1">1</definedName>
    <definedName name="solver_rel216" localSheetId="6" hidden="1">3</definedName>
    <definedName name="solver_rel216" localSheetId="7" hidden="1">3</definedName>
    <definedName name="solver_rel217" localSheetId="6" hidden="1">2</definedName>
    <definedName name="solver_rel217" localSheetId="7" hidden="1">2</definedName>
    <definedName name="solver_rel218" localSheetId="6" hidden="1">1</definedName>
    <definedName name="solver_rel218" localSheetId="7" hidden="1">1</definedName>
    <definedName name="solver_rel219" localSheetId="6" hidden="1">3</definedName>
    <definedName name="solver_rel219" localSheetId="7" hidden="1">3</definedName>
    <definedName name="solver_rel22" localSheetId="6" hidden="1">2</definedName>
    <definedName name="solver_rel22" localSheetId="7" hidden="1">2</definedName>
    <definedName name="solver_rel220" localSheetId="6" hidden="1">2</definedName>
    <definedName name="solver_rel220" localSheetId="7" hidden="1">2</definedName>
    <definedName name="solver_rel221" localSheetId="6" hidden="1">1</definedName>
    <definedName name="solver_rel221" localSheetId="7" hidden="1">1</definedName>
    <definedName name="solver_rel222" localSheetId="6" hidden="1">3</definedName>
    <definedName name="solver_rel222" localSheetId="7" hidden="1">3</definedName>
    <definedName name="solver_rel223" localSheetId="6" hidden="1">2</definedName>
    <definedName name="solver_rel223" localSheetId="7" hidden="1">2</definedName>
    <definedName name="solver_rel224" localSheetId="6" hidden="1">1</definedName>
    <definedName name="solver_rel224" localSheetId="7" hidden="1">1</definedName>
    <definedName name="solver_rel225" localSheetId="6" hidden="1">3</definedName>
    <definedName name="solver_rel225" localSheetId="7" hidden="1">3</definedName>
    <definedName name="solver_rel226" localSheetId="6" hidden="1">2</definedName>
    <definedName name="solver_rel226" localSheetId="7" hidden="1">2</definedName>
    <definedName name="solver_rel227" localSheetId="6" hidden="1">1</definedName>
    <definedName name="solver_rel227" localSheetId="7" hidden="1">1</definedName>
    <definedName name="solver_rel228" localSheetId="6" hidden="1">3</definedName>
    <definedName name="solver_rel228" localSheetId="7" hidden="1">3</definedName>
    <definedName name="solver_rel229" localSheetId="6" hidden="1">2</definedName>
    <definedName name="solver_rel229" localSheetId="7" hidden="1">2</definedName>
    <definedName name="solver_rel23" localSheetId="6" hidden="1">3</definedName>
    <definedName name="solver_rel23" localSheetId="7" hidden="1">3</definedName>
    <definedName name="solver_rel230" localSheetId="6" hidden="1">1</definedName>
    <definedName name="solver_rel230" localSheetId="7" hidden="1">1</definedName>
    <definedName name="solver_rel231" localSheetId="6" hidden="1">3</definedName>
    <definedName name="solver_rel231" localSheetId="7" hidden="1">3</definedName>
    <definedName name="solver_rel232" localSheetId="6" hidden="1">2</definedName>
    <definedName name="solver_rel232" localSheetId="7" hidden="1">2</definedName>
    <definedName name="solver_rel233" localSheetId="6" hidden="1">1</definedName>
    <definedName name="solver_rel233" localSheetId="7" hidden="1">1</definedName>
    <definedName name="solver_rel234" localSheetId="6" hidden="1">3</definedName>
    <definedName name="solver_rel234" localSheetId="7" hidden="1">3</definedName>
    <definedName name="solver_rel235" localSheetId="6" hidden="1">2</definedName>
    <definedName name="solver_rel235" localSheetId="7" hidden="1">2</definedName>
    <definedName name="solver_rel236" localSheetId="6" hidden="1">1</definedName>
    <definedName name="solver_rel236" localSheetId="7" hidden="1">1</definedName>
    <definedName name="solver_rel237" localSheetId="6" hidden="1">3</definedName>
    <definedName name="solver_rel237" localSheetId="7" hidden="1">3</definedName>
    <definedName name="solver_rel238" localSheetId="6" hidden="1">2</definedName>
    <definedName name="solver_rel238" localSheetId="7" hidden="1">2</definedName>
    <definedName name="solver_rel239" localSheetId="6" hidden="1">1</definedName>
    <definedName name="solver_rel239" localSheetId="7" hidden="1">1</definedName>
    <definedName name="solver_rel24" localSheetId="6" hidden="1">1</definedName>
    <definedName name="solver_rel24" localSheetId="7" hidden="1">1</definedName>
    <definedName name="solver_rel240" localSheetId="6" hidden="1">3</definedName>
    <definedName name="solver_rel240" localSheetId="7" hidden="1">3</definedName>
    <definedName name="solver_rel241" localSheetId="6" hidden="1">2</definedName>
    <definedName name="solver_rel241" localSheetId="7" hidden="1">2</definedName>
    <definedName name="solver_rel242" localSheetId="6" hidden="1">1</definedName>
    <definedName name="solver_rel242" localSheetId="7" hidden="1">1</definedName>
    <definedName name="solver_rel243" localSheetId="6" hidden="1">3</definedName>
    <definedName name="solver_rel243" localSheetId="7" hidden="1">3</definedName>
    <definedName name="solver_rel244" localSheetId="6" hidden="1">2</definedName>
    <definedName name="solver_rel244" localSheetId="7" hidden="1">2</definedName>
    <definedName name="solver_rel245" localSheetId="6" hidden="1">1</definedName>
    <definedName name="solver_rel245" localSheetId="7" hidden="1">1</definedName>
    <definedName name="solver_rel246" localSheetId="6" hidden="1">3</definedName>
    <definedName name="solver_rel246" localSheetId="7" hidden="1">3</definedName>
    <definedName name="solver_rel247" localSheetId="6" hidden="1">2</definedName>
    <definedName name="solver_rel247" localSheetId="7" hidden="1">2</definedName>
    <definedName name="solver_rel248" localSheetId="6" hidden="1">1</definedName>
    <definedName name="solver_rel248" localSheetId="7" hidden="1">1</definedName>
    <definedName name="solver_rel249" localSheetId="6" hidden="1">3</definedName>
    <definedName name="solver_rel249" localSheetId="7" hidden="1">3</definedName>
    <definedName name="solver_rel25" localSheetId="6" hidden="1">2</definedName>
    <definedName name="solver_rel25" localSheetId="7" hidden="1">2</definedName>
    <definedName name="solver_rel250" localSheetId="6" hidden="1">2</definedName>
    <definedName name="solver_rel250" localSheetId="7" hidden="1">2</definedName>
    <definedName name="solver_rel251" localSheetId="6" hidden="1">1</definedName>
    <definedName name="solver_rel251" localSheetId="7" hidden="1">1</definedName>
    <definedName name="solver_rel252" localSheetId="6" hidden="1">3</definedName>
    <definedName name="solver_rel252" localSheetId="7" hidden="1">3</definedName>
    <definedName name="solver_rel253" localSheetId="6" hidden="1">2</definedName>
    <definedName name="solver_rel253" localSheetId="7" hidden="1">2</definedName>
    <definedName name="solver_rel254" localSheetId="6" hidden="1">1</definedName>
    <definedName name="solver_rel254" localSheetId="7" hidden="1">1</definedName>
    <definedName name="solver_rel255" localSheetId="6" hidden="1">3</definedName>
    <definedName name="solver_rel255" localSheetId="7" hidden="1">3</definedName>
    <definedName name="solver_rel256" localSheetId="6" hidden="1">2</definedName>
    <definedName name="solver_rel256" localSheetId="7" hidden="1">2</definedName>
    <definedName name="solver_rel257" localSheetId="6" hidden="1">1</definedName>
    <definedName name="solver_rel257" localSheetId="7" hidden="1">1</definedName>
    <definedName name="solver_rel258" localSheetId="6" hidden="1">3</definedName>
    <definedName name="solver_rel258" localSheetId="7" hidden="1">3</definedName>
    <definedName name="solver_rel259" localSheetId="6" hidden="1">2</definedName>
    <definedName name="solver_rel259" localSheetId="7" hidden="1">2</definedName>
    <definedName name="solver_rel26" localSheetId="6" hidden="1">3</definedName>
    <definedName name="solver_rel26" localSheetId="7" hidden="1">3</definedName>
    <definedName name="solver_rel260" localSheetId="6" hidden="1">1</definedName>
    <definedName name="solver_rel260" localSheetId="7" hidden="1">1</definedName>
    <definedName name="solver_rel261" localSheetId="6" hidden="1">3</definedName>
    <definedName name="solver_rel261" localSheetId="7" hidden="1">3</definedName>
    <definedName name="solver_rel262" localSheetId="6" hidden="1">2</definedName>
    <definedName name="solver_rel262" localSheetId="7" hidden="1">2</definedName>
    <definedName name="solver_rel263" localSheetId="6" hidden="1">1</definedName>
    <definedName name="solver_rel263" localSheetId="7" hidden="1">1</definedName>
    <definedName name="solver_rel264" localSheetId="6" hidden="1">3</definedName>
    <definedName name="solver_rel264" localSheetId="7" hidden="1">3</definedName>
    <definedName name="solver_rel265" localSheetId="6" hidden="1">2</definedName>
    <definedName name="solver_rel265" localSheetId="7" hidden="1">2</definedName>
    <definedName name="solver_rel266" localSheetId="6" hidden="1">1</definedName>
    <definedName name="solver_rel266" localSheetId="7" hidden="1">1</definedName>
    <definedName name="solver_rel267" localSheetId="6" hidden="1">3</definedName>
    <definedName name="solver_rel267" localSheetId="7" hidden="1">3</definedName>
    <definedName name="solver_rel268" localSheetId="6" hidden="1">2</definedName>
    <definedName name="solver_rel268" localSheetId="7" hidden="1">2</definedName>
    <definedName name="solver_rel269" localSheetId="6" hidden="1">1</definedName>
    <definedName name="solver_rel269" localSheetId="7" hidden="1">1</definedName>
    <definedName name="solver_rel27" localSheetId="6" hidden="1">1</definedName>
    <definedName name="solver_rel27" localSheetId="7" hidden="1">1</definedName>
    <definedName name="solver_rel270" localSheetId="6" hidden="1">3</definedName>
    <definedName name="solver_rel270" localSheetId="7" hidden="1">3</definedName>
    <definedName name="solver_rel271" localSheetId="6" hidden="1">2</definedName>
    <definedName name="solver_rel271" localSheetId="7" hidden="1">2</definedName>
    <definedName name="solver_rel272" localSheetId="6" hidden="1">1</definedName>
    <definedName name="solver_rel272" localSheetId="7" hidden="1">1</definedName>
    <definedName name="solver_rel273" localSheetId="6" hidden="1">3</definedName>
    <definedName name="solver_rel273" localSheetId="7" hidden="1">3</definedName>
    <definedName name="solver_rel274" localSheetId="6" hidden="1">2</definedName>
    <definedName name="solver_rel274" localSheetId="7" hidden="1">2</definedName>
    <definedName name="solver_rel275" localSheetId="6" hidden="1">1</definedName>
    <definedName name="solver_rel275" localSheetId="7" hidden="1">1</definedName>
    <definedName name="solver_rel276" localSheetId="6" hidden="1">3</definedName>
    <definedName name="solver_rel276" localSheetId="7" hidden="1">3</definedName>
    <definedName name="solver_rel277" localSheetId="6" hidden="1">2</definedName>
    <definedName name="solver_rel277" localSheetId="7" hidden="1">2</definedName>
    <definedName name="solver_rel278" localSheetId="6" hidden="1">1</definedName>
    <definedName name="solver_rel278" localSheetId="7" hidden="1">1</definedName>
    <definedName name="solver_rel279" localSheetId="6" hidden="1">3</definedName>
    <definedName name="solver_rel279" localSheetId="7" hidden="1">3</definedName>
    <definedName name="solver_rel28" localSheetId="6" hidden="1">2</definedName>
    <definedName name="solver_rel28" localSheetId="7" hidden="1">2</definedName>
    <definedName name="solver_rel280" localSheetId="6" hidden="1">2</definedName>
    <definedName name="solver_rel280" localSheetId="7" hidden="1">2</definedName>
    <definedName name="solver_rel281" localSheetId="6" hidden="1">1</definedName>
    <definedName name="solver_rel281" localSheetId="7" hidden="1">1</definedName>
    <definedName name="solver_rel282" localSheetId="6" hidden="1">3</definedName>
    <definedName name="solver_rel282" localSheetId="7" hidden="1">3</definedName>
    <definedName name="solver_rel283" localSheetId="6" hidden="1">1</definedName>
    <definedName name="solver_rel283" localSheetId="7" hidden="1">1</definedName>
    <definedName name="solver_rel284" localSheetId="6" hidden="1">1</definedName>
    <definedName name="solver_rel284" localSheetId="7" hidden="1">1</definedName>
    <definedName name="solver_rel285" localSheetId="6" hidden="1">3</definedName>
    <definedName name="solver_rel285" localSheetId="7" hidden="1">3</definedName>
    <definedName name="solver_rel286" localSheetId="6" hidden="1">2</definedName>
    <definedName name="solver_rel286" localSheetId="7" hidden="1">2</definedName>
    <definedName name="solver_rel287" localSheetId="6" hidden="1">1</definedName>
    <definedName name="solver_rel287" localSheetId="7" hidden="1">1</definedName>
    <definedName name="solver_rel288" localSheetId="6" hidden="1">3</definedName>
    <definedName name="solver_rel288" localSheetId="7" hidden="1">3</definedName>
    <definedName name="solver_rel289" localSheetId="6" hidden="1">2</definedName>
    <definedName name="solver_rel289" localSheetId="7" hidden="1">2</definedName>
    <definedName name="solver_rel29" localSheetId="6" hidden="1">3</definedName>
    <definedName name="solver_rel29" localSheetId="7" hidden="1">3</definedName>
    <definedName name="solver_rel290" localSheetId="6" hidden="1">1</definedName>
    <definedName name="solver_rel290" localSheetId="7" hidden="1">1</definedName>
    <definedName name="solver_rel291" localSheetId="6" hidden="1">3</definedName>
    <definedName name="solver_rel291" localSheetId="7" hidden="1">3</definedName>
    <definedName name="solver_rel292" localSheetId="6" hidden="1">2</definedName>
    <definedName name="solver_rel292" localSheetId="7" hidden="1">2</definedName>
    <definedName name="solver_rel293" localSheetId="6" hidden="1">1</definedName>
    <definedName name="solver_rel293" localSheetId="7" hidden="1">1</definedName>
    <definedName name="solver_rel294" localSheetId="6" hidden="1">3</definedName>
    <definedName name="solver_rel294" localSheetId="7" hidden="1">3</definedName>
    <definedName name="solver_rel295" localSheetId="6" hidden="1">2</definedName>
    <definedName name="solver_rel295" localSheetId="7" hidden="1">2</definedName>
    <definedName name="solver_rel296" localSheetId="6" hidden="1">1</definedName>
    <definedName name="solver_rel296" localSheetId="7" hidden="1">1</definedName>
    <definedName name="solver_rel297" localSheetId="6" hidden="1">3</definedName>
    <definedName name="solver_rel297" localSheetId="7" hidden="1">3</definedName>
    <definedName name="solver_rel298" localSheetId="6" hidden="1">2</definedName>
    <definedName name="solver_rel298" localSheetId="7" hidden="1">2</definedName>
    <definedName name="solver_rel299" localSheetId="6" hidden="1">1</definedName>
    <definedName name="solver_rel299" localSheetId="7" hidden="1">1</definedName>
    <definedName name="solver_rel3" localSheetId="3" hidden="1">2</definedName>
    <definedName name="solver_rel3" localSheetId="6" hidden="1">1</definedName>
    <definedName name="solver_rel3" localSheetId="7" hidden="1">1</definedName>
    <definedName name="solver_rel30" localSheetId="6" hidden="1">1</definedName>
    <definedName name="solver_rel30" localSheetId="7" hidden="1">1</definedName>
    <definedName name="solver_rel300" localSheetId="6" hidden="1">3</definedName>
    <definedName name="solver_rel300" localSheetId="7" hidden="1">3</definedName>
    <definedName name="solver_rel301" localSheetId="6" hidden="1">2</definedName>
    <definedName name="solver_rel301" localSheetId="7" hidden="1">2</definedName>
    <definedName name="solver_rel302" localSheetId="6" hidden="1">1</definedName>
    <definedName name="solver_rel302" localSheetId="7" hidden="1">1</definedName>
    <definedName name="solver_rel303" localSheetId="6" hidden="1">3</definedName>
    <definedName name="solver_rel303" localSheetId="7" hidden="1">3</definedName>
    <definedName name="solver_rel304" localSheetId="6" hidden="1">2</definedName>
    <definedName name="solver_rel304" localSheetId="7" hidden="1">2</definedName>
    <definedName name="solver_rel305" localSheetId="6" hidden="1">1</definedName>
    <definedName name="solver_rel305" localSheetId="7" hidden="1">1</definedName>
    <definedName name="solver_rel306" localSheetId="6" hidden="1">3</definedName>
    <definedName name="solver_rel306" localSheetId="7" hidden="1">3</definedName>
    <definedName name="solver_rel307" localSheetId="6" hidden="1">2</definedName>
    <definedName name="solver_rel307" localSheetId="7" hidden="1">2</definedName>
    <definedName name="solver_rel308" localSheetId="6" hidden="1">1</definedName>
    <definedName name="solver_rel308" localSheetId="7" hidden="1">1</definedName>
    <definedName name="solver_rel309" localSheetId="6" hidden="1">3</definedName>
    <definedName name="solver_rel309" localSheetId="7" hidden="1">3</definedName>
    <definedName name="solver_rel31" localSheetId="6" hidden="1">2</definedName>
    <definedName name="solver_rel31" localSheetId="7" hidden="1">2</definedName>
    <definedName name="solver_rel310" localSheetId="6" hidden="1">2</definedName>
    <definedName name="solver_rel310" localSheetId="7" hidden="1">2</definedName>
    <definedName name="solver_rel311" localSheetId="6" hidden="1">1</definedName>
    <definedName name="solver_rel311" localSheetId="7" hidden="1">1</definedName>
    <definedName name="solver_rel312" localSheetId="6" hidden="1">3</definedName>
    <definedName name="solver_rel312" localSheetId="7" hidden="1">3</definedName>
    <definedName name="solver_rel313" localSheetId="6" hidden="1">2</definedName>
    <definedName name="solver_rel313" localSheetId="7" hidden="1">2</definedName>
    <definedName name="solver_rel314" localSheetId="6" hidden="1">1</definedName>
    <definedName name="solver_rel314" localSheetId="7" hidden="1">1</definedName>
    <definedName name="solver_rel315" localSheetId="6" hidden="1">3</definedName>
    <definedName name="solver_rel315" localSheetId="7" hidden="1">3</definedName>
    <definedName name="solver_rel316" localSheetId="6" hidden="1">2</definedName>
    <definedName name="solver_rel316" localSheetId="7" hidden="1">2</definedName>
    <definedName name="solver_rel317" localSheetId="6" hidden="1">1</definedName>
    <definedName name="solver_rel317" localSheetId="7" hidden="1">1</definedName>
    <definedName name="solver_rel318" localSheetId="6" hidden="1">3</definedName>
    <definedName name="solver_rel318" localSheetId="7" hidden="1">3</definedName>
    <definedName name="solver_rel319" localSheetId="6" hidden="1">2</definedName>
    <definedName name="solver_rel319" localSheetId="7" hidden="1">2</definedName>
    <definedName name="solver_rel32" localSheetId="6" hidden="1">3</definedName>
    <definedName name="solver_rel32" localSheetId="7" hidden="1">3</definedName>
    <definedName name="solver_rel320" localSheetId="6" hidden="1">1</definedName>
    <definedName name="solver_rel320" localSheetId="7" hidden="1">1</definedName>
    <definedName name="solver_rel321" localSheetId="6" hidden="1">3</definedName>
    <definedName name="solver_rel321" localSheetId="7" hidden="1">3</definedName>
    <definedName name="solver_rel33" localSheetId="6" hidden="1">2</definedName>
    <definedName name="solver_rel33" localSheetId="7" hidden="1">2</definedName>
    <definedName name="solver_rel34" localSheetId="6" hidden="1">3</definedName>
    <definedName name="solver_rel34" localSheetId="7" hidden="1">3</definedName>
    <definedName name="solver_rel35" localSheetId="6" hidden="1">2</definedName>
    <definedName name="solver_rel35" localSheetId="7" hidden="1">2</definedName>
    <definedName name="solver_rel36" localSheetId="6" hidden="1">3</definedName>
    <definedName name="solver_rel36" localSheetId="7" hidden="1">3</definedName>
    <definedName name="solver_rel37" localSheetId="6" hidden="1">2</definedName>
    <definedName name="solver_rel37" localSheetId="7" hidden="1">2</definedName>
    <definedName name="solver_rel38" localSheetId="6" hidden="1">3</definedName>
    <definedName name="solver_rel38" localSheetId="7" hidden="1">3</definedName>
    <definedName name="solver_rel39" localSheetId="6" hidden="1">2</definedName>
    <definedName name="solver_rel39" localSheetId="7" hidden="1">2</definedName>
    <definedName name="solver_rel4" localSheetId="3" hidden="1">1</definedName>
    <definedName name="solver_rel4" localSheetId="6" hidden="1">2</definedName>
    <definedName name="solver_rel4" localSheetId="7" hidden="1">2</definedName>
    <definedName name="solver_rel40" localSheetId="6" hidden="1">3</definedName>
    <definedName name="solver_rel40" localSheetId="7" hidden="1">3</definedName>
    <definedName name="solver_rel41" localSheetId="6" hidden="1">2</definedName>
    <definedName name="solver_rel41" localSheetId="7" hidden="1">2</definedName>
    <definedName name="solver_rel42" localSheetId="6" hidden="1">3</definedName>
    <definedName name="solver_rel42" localSheetId="7" hidden="1">3</definedName>
    <definedName name="solver_rel43" localSheetId="6" hidden="1">2</definedName>
    <definedName name="solver_rel43" localSheetId="7" hidden="1">2</definedName>
    <definedName name="solver_rel44" localSheetId="6" hidden="1">3</definedName>
    <definedName name="solver_rel44" localSheetId="7" hidden="1">3</definedName>
    <definedName name="solver_rel45" localSheetId="6" hidden="1">2</definedName>
    <definedName name="solver_rel45" localSheetId="7" hidden="1">2</definedName>
    <definedName name="solver_rel46" localSheetId="6" hidden="1">3</definedName>
    <definedName name="solver_rel46" localSheetId="7" hidden="1">3</definedName>
    <definedName name="solver_rel47" localSheetId="6" hidden="1">2</definedName>
    <definedName name="solver_rel47" localSheetId="7" hidden="1">2</definedName>
    <definedName name="solver_rel48" localSheetId="6" hidden="1">3</definedName>
    <definedName name="solver_rel48" localSheetId="7" hidden="1">3</definedName>
    <definedName name="solver_rel49" localSheetId="6" hidden="1">2</definedName>
    <definedName name="solver_rel49" localSheetId="7" hidden="1">2</definedName>
    <definedName name="solver_rel5" localSheetId="3" hidden="1">1</definedName>
    <definedName name="solver_rel5" localSheetId="6" hidden="1">3</definedName>
    <definedName name="solver_rel5" localSheetId="7" hidden="1">3</definedName>
    <definedName name="solver_rel50" localSheetId="6" hidden="1">3</definedName>
    <definedName name="solver_rel50" localSheetId="7" hidden="1">3</definedName>
    <definedName name="solver_rel51" localSheetId="6" hidden="1">1</definedName>
    <definedName name="solver_rel51" localSheetId="7" hidden="1">1</definedName>
    <definedName name="solver_rel52" localSheetId="6" hidden="1">2</definedName>
    <definedName name="solver_rel52" localSheetId="7" hidden="1">2</definedName>
    <definedName name="solver_rel53" localSheetId="6" hidden="1">3</definedName>
    <definedName name="solver_rel53" localSheetId="7" hidden="1">3</definedName>
    <definedName name="solver_rel54" localSheetId="6" hidden="1">1</definedName>
    <definedName name="solver_rel54" localSheetId="7" hidden="1">1</definedName>
    <definedName name="solver_rel55" localSheetId="6" hidden="1">2</definedName>
    <definedName name="solver_rel55" localSheetId="7" hidden="1">2</definedName>
    <definedName name="solver_rel56" localSheetId="6" hidden="1">3</definedName>
    <definedName name="solver_rel56" localSheetId="7" hidden="1">3</definedName>
    <definedName name="solver_rel57" localSheetId="6" hidden="1">1</definedName>
    <definedName name="solver_rel57" localSheetId="7" hidden="1">1</definedName>
    <definedName name="solver_rel58" localSheetId="6" hidden="1">2</definedName>
    <definedName name="solver_rel58" localSheetId="7" hidden="1">2</definedName>
    <definedName name="solver_rel59" localSheetId="6" hidden="1">3</definedName>
    <definedName name="solver_rel59" localSheetId="7" hidden="1">3</definedName>
    <definedName name="solver_rel6" localSheetId="3" hidden="1">1</definedName>
    <definedName name="solver_rel6" localSheetId="6" hidden="1">1</definedName>
    <definedName name="solver_rel6" localSheetId="7" hidden="1">1</definedName>
    <definedName name="solver_rel60" localSheetId="6" hidden="1">1</definedName>
    <definedName name="solver_rel60" localSheetId="7" hidden="1">1</definedName>
    <definedName name="solver_rel61" localSheetId="6" hidden="1">2</definedName>
    <definedName name="solver_rel61" localSheetId="7" hidden="1">2</definedName>
    <definedName name="solver_rel62" localSheetId="6" hidden="1">3</definedName>
    <definedName name="solver_rel62" localSheetId="7" hidden="1">3</definedName>
    <definedName name="solver_rel63" localSheetId="6" hidden="1">1</definedName>
    <definedName name="solver_rel63" localSheetId="7" hidden="1">1</definedName>
    <definedName name="solver_rel64" localSheetId="6" hidden="1">2</definedName>
    <definedName name="solver_rel64" localSheetId="7" hidden="1">2</definedName>
    <definedName name="solver_rel65" localSheetId="6" hidden="1">3</definedName>
    <definedName name="solver_rel65" localSheetId="7" hidden="1">3</definedName>
    <definedName name="solver_rel66" localSheetId="6" hidden="1">1</definedName>
    <definedName name="solver_rel66" localSheetId="7" hidden="1">1</definedName>
    <definedName name="solver_rel67" localSheetId="6" hidden="1">2</definedName>
    <definedName name="solver_rel67" localSheetId="7" hidden="1">2</definedName>
    <definedName name="solver_rel68" localSheetId="6" hidden="1">3</definedName>
    <definedName name="solver_rel68" localSheetId="7" hidden="1">3</definedName>
    <definedName name="solver_rel69" localSheetId="6" hidden="1">1</definedName>
    <definedName name="solver_rel69" localSheetId="7" hidden="1">1</definedName>
    <definedName name="solver_rel7" localSheetId="3" hidden="1">1</definedName>
    <definedName name="solver_rel7" localSheetId="6" hidden="1">2</definedName>
    <definedName name="solver_rel7" localSheetId="7" hidden="1">2</definedName>
    <definedName name="solver_rel70" localSheetId="6" hidden="1">2</definedName>
    <definedName name="solver_rel70" localSheetId="7" hidden="1">2</definedName>
    <definedName name="solver_rel71" localSheetId="6" hidden="1">3</definedName>
    <definedName name="solver_rel71" localSheetId="7" hidden="1">3</definedName>
    <definedName name="solver_rel72" localSheetId="6" hidden="1">1</definedName>
    <definedName name="solver_rel72" localSheetId="7" hidden="1">1</definedName>
    <definedName name="solver_rel73" localSheetId="6" hidden="1">2</definedName>
    <definedName name="solver_rel73" localSheetId="7" hidden="1">2</definedName>
    <definedName name="solver_rel74" localSheetId="6" hidden="1">3</definedName>
    <definedName name="solver_rel74" localSheetId="7" hidden="1">3</definedName>
    <definedName name="solver_rel75" localSheetId="6" hidden="1">1</definedName>
    <definedName name="solver_rel75" localSheetId="7" hidden="1">1</definedName>
    <definedName name="solver_rel76" localSheetId="6" hidden="1">2</definedName>
    <definedName name="solver_rel76" localSheetId="7" hidden="1">2</definedName>
    <definedName name="solver_rel77" localSheetId="6" hidden="1">1</definedName>
    <definedName name="solver_rel77" localSheetId="7" hidden="1">1</definedName>
    <definedName name="solver_rel78" localSheetId="6" hidden="1">3</definedName>
    <definedName name="solver_rel78" localSheetId="7" hidden="1">3</definedName>
    <definedName name="solver_rel79" localSheetId="6" hidden="1">2</definedName>
    <definedName name="solver_rel79" localSheetId="7" hidden="1">2</definedName>
    <definedName name="solver_rel8" localSheetId="3" hidden="1">2</definedName>
    <definedName name="solver_rel8" localSheetId="6" hidden="1">3</definedName>
    <definedName name="solver_rel8" localSheetId="7" hidden="1">3</definedName>
    <definedName name="solver_rel80" localSheetId="6" hidden="1">1</definedName>
    <definedName name="solver_rel80" localSheetId="7" hidden="1">1</definedName>
    <definedName name="solver_rel81" localSheetId="6" hidden="1">3</definedName>
    <definedName name="solver_rel81" localSheetId="7" hidden="1">3</definedName>
    <definedName name="solver_rel82" localSheetId="6" hidden="1">2</definedName>
    <definedName name="solver_rel82" localSheetId="7" hidden="1">2</definedName>
    <definedName name="solver_rel83" localSheetId="6" hidden="1">1</definedName>
    <definedName name="solver_rel83" localSheetId="7" hidden="1">1</definedName>
    <definedName name="solver_rel84" localSheetId="6" hidden="1">3</definedName>
    <definedName name="solver_rel84" localSheetId="7" hidden="1">3</definedName>
    <definedName name="solver_rel85" localSheetId="6" hidden="1">2</definedName>
    <definedName name="solver_rel85" localSheetId="7" hidden="1">2</definedName>
    <definedName name="solver_rel86" localSheetId="6" hidden="1">1</definedName>
    <definedName name="solver_rel86" localSheetId="7" hidden="1">1</definedName>
    <definedName name="solver_rel87" localSheetId="6" hidden="1">3</definedName>
    <definedName name="solver_rel87" localSheetId="7" hidden="1">3</definedName>
    <definedName name="solver_rel88" localSheetId="6" hidden="1">2</definedName>
    <definedName name="solver_rel88" localSheetId="7" hidden="1">2</definedName>
    <definedName name="solver_rel89" localSheetId="6" hidden="1">1</definedName>
    <definedName name="solver_rel89" localSheetId="7" hidden="1">1</definedName>
    <definedName name="solver_rel9" localSheetId="6" hidden="1">1</definedName>
    <definedName name="solver_rel9" localSheetId="7" hidden="1">1</definedName>
    <definedName name="solver_rel90" localSheetId="6" hidden="1">3</definedName>
    <definedName name="solver_rel90" localSheetId="7" hidden="1">3</definedName>
    <definedName name="solver_rel91" localSheetId="6" hidden="1">2</definedName>
    <definedName name="solver_rel91" localSheetId="7" hidden="1">2</definedName>
    <definedName name="solver_rel92" localSheetId="6" hidden="1">1</definedName>
    <definedName name="solver_rel92" localSheetId="7" hidden="1">1</definedName>
    <definedName name="solver_rel93" localSheetId="6" hidden="1">3</definedName>
    <definedName name="solver_rel93" localSheetId="7" hidden="1">3</definedName>
    <definedName name="solver_rel94" localSheetId="6" hidden="1">2</definedName>
    <definedName name="solver_rel94" localSheetId="7" hidden="1">2</definedName>
    <definedName name="solver_rel95" localSheetId="6" hidden="1">1</definedName>
    <definedName name="solver_rel95" localSheetId="7" hidden="1">1</definedName>
    <definedName name="solver_rel96" localSheetId="6" hidden="1">3</definedName>
    <definedName name="solver_rel96" localSheetId="7" hidden="1">3</definedName>
    <definedName name="solver_rel97" localSheetId="6" hidden="1">2</definedName>
    <definedName name="solver_rel97" localSheetId="7" hidden="1">2</definedName>
    <definedName name="solver_rel98" localSheetId="6" hidden="1">1</definedName>
    <definedName name="solver_rel98" localSheetId="7" hidden="1">1</definedName>
    <definedName name="solver_rel99" localSheetId="6" hidden="1">3</definedName>
    <definedName name="solver_rel99" localSheetId="7" hidden="1">3</definedName>
    <definedName name="solver_rhs1" localSheetId="3" hidden="1">'4-Strategy-Inputs'!#REF!</definedName>
    <definedName name="solver_rhs1" localSheetId="6" hidden="1">'7-RunModel'!#REF!</definedName>
    <definedName name="solver_rhs1" localSheetId="7" hidden="1">'8-Calculations'!$I$5</definedName>
    <definedName name="solver_rhs10" localSheetId="6" hidden="1">'7-RunModel'!#REF!</definedName>
    <definedName name="solver_rhs10" localSheetId="7" hidden="1">'8-Calculations'!$I$5</definedName>
    <definedName name="solver_rhs100" localSheetId="6" hidden="1">'7-RunModel'!#REF!</definedName>
    <definedName name="solver_rhs100" localSheetId="7" hidden="1">'8-Calculations'!$D$4</definedName>
    <definedName name="solver_rhs101" localSheetId="6" hidden="1">'7-RunModel'!#REF!</definedName>
    <definedName name="solver_rhs101" localSheetId="7" hidden="1">'8-Calculations'!$I$30:$I$35</definedName>
    <definedName name="solver_rhs102" localSheetId="6" hidden="1">'7-RunModel'!#REF!</definedName>
    <definedName name="solver_rhs102" localSheetId="7" hidden="1">'8-Calculations'!$H$30:$H$35</definedName>
    <definedName name="solver_rhs103" localSheetId="6" hidden="1">'7-RunModel'!#REF!</definedName>
    <definedName name="solver_rhs103" localSheetId="7" hidden="1">'8-Calculations'!$D$4</definedName>
    <definedName name="solver_rhs104" localSheetId="6" hidden="1">'7-RunModel'!#REF!</definedName>
    <definedName name="solver_rhs104" localSheetId="7" hidden="1">'8-Calculations'!$I$30:$I$35</definedName>
    <definedName name="solver_rhs105" localSheetId="6" hidden="1">'7-RunModel'!#REF!</definedName>
    <definedName name="solver_rhs105" localSheetId="7" hidden="1">'8-Calculations'!$H$30:$H$35</definedName>
    <definedName name="solver_rhs106" localSheetId="6" hidden="1">'7-RunModel'!#REF!</definedName>
    <definedName name="solver_rhs106" localSheetId="7" hidden="1">'8-Calculations'!$D$4</definedName>
    <definedName name="solver_rhs107" localSheetId="6" hidden="1">'7-RunModel'!#REF!</definedName>
    <definedName name="solver_rhs107" localSheetId="7" hidden="1">'8-Calculations'!$I$30:$I$35</definedName>
    <definedName name="solver_rhs108" localSheetId="6" hidden="1">'7-RunModel'!#REF!</definedName>
    <definedName name="solver_rhs108" localSheetId="7" hidden="1">'8-Calculations'!$H$30:$H$35</definedName>
    <definedName name="solver_rhs109" localSheetId="6" hidden="1">'7-RunModel'!#REF!</definedName>
    <definedName name="solver_rhs109" localSheetId="7" hidden="1">'8-Calculations'!$D$4</definedName>
    <definedName name="solver_rhs11" localSheetId="6" hidden="1">'7-RunModel'!#REF!</definedName>
    <definedName name="solver_rhs11" localSheetId="7" hidden="1">'8-Calculations'!$H$30:$H$44</definedName>
    <definedName name="solver_rhs110" localSheetId="6" hidden="1">'7-RunModel'!#REF!</definedName>
    <definedName name="solver_rhs110" localSheetId="7" hidden="1">'8-Calculations'!$I$30:$I$35</definedName>
    <definedName name="solver_rhs111" localSheetId="6" hidden="1">'7-RunModel'!#REF!</definedName>
    <definedName name="solver_rhs111" localSheetId="7" hidden="1">'8-Calculations'!$H$30:$H$35</definedName>
    <definedName name="solver_rhs112" localSheetId="6" hidden="1">'7-RunModel'!#REF!</definedName>
    <definedName name="solver_rhs112" localSheetId="7" hidden="1">'8-Calculations'!$D$4</definedName>
    <definedName name="solver_rhs113" localSheetId="6" hidden="1">'7-RunModel'!#REF!</definedName>
    <definedName name="solver_rhs113" localSheetId="7" hidden="1">'8-Calculations'!$I$30:$I$35</definedName>
    <definedName name="solver_rhs114" localSheetId="6" hidden="1">'7-RunModel'!#REF!</definedName>
    <definedName name="solver_rhs114" localSheetId="7" hidden="1">'8-Calculations'!$H$30:$H$35</definedName>
    <definedName name="solver_rhs115" localSheetId="6" hidden="1">'7-RunModel'!#REF!</definedName>
    <definedName name="solver_rhs115" localSheetId="7" hidden="1">'8-Calculations'!$D$4</definedName>
    <definedName name="solver_rhs116" localSheetId="6" hidden="1">'7-RunModel'!#REF!</definedName>
    <definedName name="solver_rhs116" localSheetId="7" hidden="1">'8-Calculations'!$I$30:$I$35</definedName>
    <definedName name="solver_rhs117" localSheetId="6" hidden="1">'7-RunModel'!#REF!</definedName>
    <definedName name="solver_rhs117" localSheetId="7" hidden="1">'8-Calculations'!$H$30:$H$35</definedName>
    <definedName name="solver_rhs118" localSheetId="6" hidden="1">'7-RunModel'!#REF!</definedName>
    <definedName name="solver_rhs118" localSheetId="7" hidden="1">'8-Calculations'!$D$4</definedName>
    <definedName name="solver_rhs119" localSheetId="6" hidden="1">'7-RunModel'!#REF!</definedName>
    <definedName name="solver_rhs119" localSheetId="7" hidden="1">'8-Calculations'!$I$30:$I$35</definedName>
    <definedName name="solver_rhs12" localSheetId="6" hidden="1">'7-RunModel'!#REF!</definedName>
    <definedName name="solver_rhs12" localSheetId="7" hidden="1">'8-Calculations'!$I$30:$I$44</definedName>
    <definedName name="solver_rhs120" localSheetId="6" hidden="1">'7-RunModel'!#REF!</definedName>
    <definedName name="solver_rhs120" localSheetId="7" hidden="1">'8-Calculations'!$H$30:$H$35</definedName>
    <definedName name="solver_rhs121" localSheetId="6" hidden="1">'7-RunModel'!#REF!</definedName>
    <definedName name="solver_rhs121" localSheetId="7" hidden="1">'8-Calculations'!$D$4</definedName>
    <definedName name="solver_rhs122" localSheetId="6" hidden="1">'7-RunModel'!#REF!</definedName>
    <definedName name="solver_rhs122" localSheetId="7" hidden="1">'8-Calculations'!$I$30:$I$35</definedName>
    <definedName name="solver_rhs123" localSheetId="6" hidden="1">'7-RunModel'!#REF!</definedName>
    <definedName name="solver_rhs123" localSheetId="7" hidden="1">'8-Calculations'!$H$30:$H$35</definedName>
    <definedName name="solver_rhs124" localSheetId="6" hidden="1">'7-RunModel'!#REF!</definedName>
    <definedName name="solver_rhs124" localSheetId="7" hidden="1">'8-Calculations'!$D$4</definedName>
    <definedName name="solver_rhs125" localSheetId="6" hidden="1">'7-RunModel'!#REF!</definedName>
    <definedName name="solver_rhs125" localSheetId="7" hidden="1">'8-Calculations'!$I$30:$I$35</definedName>
    <definedName name="solver_rhs126" localSheetId="6" hidden="1">'7-RunModel'!#REF!</definedName>
    <definedName name="solver_rhs126" localSheetId="7" hidden="1">'8-Calculations'!$H$30:$H$35</definedName>
    <definedName name="solver_rhs127" localSheetId="6" hidden="1">'7-RunModel'!#REF!</definedName>
    <definedName name="solver_rhs127" localSheetId="7" hidden="1">'8-Calculations'!$D$4</definedName>
    <definedName name="solver_rhs128" localSheetId="6" hidden="1">'7-RunModel'!#REF!</definedName>
    <definedName name="solver_rhs128" localSheetId="7" hidden="1">'8-Calculations'!$I$30:$I$35</definedName>
    <definedName name="solver_rhs129" localSheetId="6" hidden="1">'7-RunModel'!#REF!</definedName>
    <definedName name="solver_rhs129" localSheetId="7" hidden="1">'8-Calculations'!$H$30:$H$35</definedName>
    <definedName name="solver_rhs13" localSheetId="6" hidden="1">'7-RunModel'!#REF!</definedName>
    <definedName name="solver_rhs13" localSheetId="7" hidden="1">'8-Calculations'!$I$5</definedName>
    <definedName name="solver_rhs130" localSheetId="6" hidden="1">'7-RunModel'!#REF!</definedName>
    <definedName name="solver_rhs130" localSheetId="7" hidden="1">'8-Calculations'!$D$4</definedName>
    <definedName name="solver_rhs131" localSheetId="6" hidden="1">'7-RunModel'!#REF!</definedName>
    <definedName name="solver_rhs131" localSheetId="7" hidden="1">'8-Calculations'!$I$30:$I$35</definedName>
    <definedName name="solver_rhs132" localSheetId="6" hidden="1">'7-RunModel'!#REF!</definedName>
    <definedName name="solver_rhs132" localSheetId="7" hidden="1">'8-Calculations'!$H$30:$H$35</definedName>
    <definedName name="solver_rhs133" localSheetId="6" hidden="1">'7-RunModel'!#REF!</definedName>
    <definedName name="solver_rhs133" localSheetId="7" hidden="1">'8-Calculations'!$D$4</definedName>
    <definedName name="solver_rhs134" localSheetId="6" hidden="1">'7-RunModel'!#REF!</definedName>
    <definedName name="solver_rhs134" localSheetId="7" hidden="1">'8-Calculations'!$I$30:$I$35</definedName>
    <definedName name="solver_rhs135" localSheetId="6" hidden="1">'7-RunModel'!#REF!</definedName>
    <definedName name="solver_rhs135" localSheetId="7" hidden="1">'8-Calculations'!$H$30:$H$35</definedName>
    <definedName name="solver_rhs136" localSheetId="6" hidden="1">'7-RunModel'!#REF!</definedName>
    <definedName name="solver_rhs136" localSheetId="7" hidden="1">'8-Calculations'!$D$4</definedName>
    <definedName name="solver_rhs137" localSheetId="6" hidden="1">'7-RunModel'!#REF!</definedName>
    <definedName name="solver_rhs137" localSheetId="7" hidden="1">'8-Calculations'!$I$30:$I$35</definedName>
    <definedName name="solver_rhs138" localSheetId="6" hidden="1">'7-RunModel'!#REF!</definedName>
    <definedName name="solver_rhs138" localSheetId="7" hidden="1">'8-Calculations'!$H$30:$H$35</definedName>
    <definedName name="solver_rhs139" localSheetId="6" hidden="1">'7-RunModel'!#REF!</definedName>
    <definedName name="solver_rhs139" localSheetId="7" hidden="1">'8-Calculations'!$D$4</definedName>
    <definedName name="solver_rhs14" localSheetId="6" hidden="1">'7-RunModel'!#REF!</definedName>
    <definedName name="solver_rhs14" localSheetId="7" hidden="1">'8-Calculations'!$H$30:$H$44</definedName>
    <definedName name="solver_rhs140" localSheetId="6" hidden="1">'7-RunModel'!#REF!</definedName>
    <definedName name="solver_rhs140" localSheetId="7" hidden="1">'8-Calculations'!$I$30:$I$35</definedName>
    <definedName name="solver_rhs141" localSheetId="6" hidden="1">'7-RunModel'!#REF!</definedName>
    <definedName name="solver_rhs141" localSheetId="7" hidden="1">'8-Calculations'!$H$30:$H$35</definedName>
    <definedName name="solver_rhs142" localSheetId="6" hidden="1">'7-RunModel'!#REF!</definedName>
    <definedName name="solver_rhs142" localSheetId="7" hidden="1">'8-Calculations'!$D$4</definedName>
    <definedName name="solver_rhs143" localSheetId="6" hidden="1">'7-RunModel'!#REF!</definedName>
    <definedName name="solver_rhs143" localSheetId="7" hidden="1">'8-Calculations'!$I$30:$I$35</definedName>
    <definedName name="solver_rhs144" localSheetId="6" hidden="1">'7-RunModel'!#REF!</definedName>
    <definedName name="solver_rhs144" localSheetId="7" hidden="1">'8-Calculations'!$H$30:$H$35</definedName>
    <definedName name="solver_rhs145" localSheetId="6" hidden="1">'7-RunModel'!#REF!</definedName>
    <definedName name="solver_rhs145" localSheetId="7" hidden="1">'8-Calculations'!$D$4</definedName>
    <definedName name="solver_rhs146" localSheetId="6" hidden="1">'7-RunModel'!#REF!</definedName>
    <definedName name="solver_rhs146" localSheetId="7" hidden="1">'8-Calculations'!$I$30:$I$35</definedName>
    <definedName name="solver_rhs147" localSheetId="6" hidden="1">'7-RunModel'!#REF!</definedName>
    <definedName name="solver_rhs147" localSheetId="7" hidden="1">'8-Calculations'!$H$30:$H$35</definedName>
    <definedName name="solver_rhs148" localSheetId="6" hidden="1">'7-RunModel'!#REF!</definedName>
    <definedName name="solver_rhs148" localSheetId="7" hidden="1">'8-Calculations'!$D$4</definedName>
    <definedName name="solver_rhs149" localSheetId="6" hidden="1">'7-RunModel'!#REF!</definedName>
    <definedName name="solver_rhs149" localSheetId="7" hidden="1">'8-Calculations'!$I$30:$I$35</definedName>
    <definedName name="solver_rhs15" localSheetId="6" hidden="1">'7-RunModel'!#REF!</definedName>
    <definedName name="solver_rhs15" localSheetId="7" hidden="1">'8-Calculations'!$I$30:$I$44</definedName>
    <definedName name="solver_rhs150" localSheetId="6" hidden="1">'7-RunModel'!#REF!</definedName>
    <definedName name="solver_rhs150" localSheetId="7" hidden="1">'8-Calculations'!$H$30:$H$35</definedName>
    <definedName name="solver_rhs151" localSheetId="6" hidden="1">'7-RunModel'!#REF!</definedName>
    <definedName name="solver_rhs151" localSheetId="7" hidden="1">'8-Calculations'!$D$4</definedName>
    <definedName name="solver_rhs152" localSheetId="6" hidden="1">'7-RunModel'!#REF!</definedName>
    <definedName name="solver_rhs152" localSheetId="7" hidden="1">'8-Calculations'!$I$30:$I$35</definedName>
    <definedName name="solver_rhs153" localSheetId="6" hidden="1">'7-RunModel'!#REF!</definedName>
    <definedName name="solver_rhs153" localSheetId="7" hidden="1">'8-Calculations'!$H$30:$H$35</definedName>
    <definedName name="solver_rhs154" localSheetId="6" hidden="1">'7-RunModel'!#REF!</definedName>
    <definedName name="solver_rhs154" localSheetId="7" hidden="1">'8-Calculations'!$D$4</definedName>
    <definedName name="solver_rhs155" localSheetId="6" hidden="1">'7-RunModel'!#REF!</definedName>
    <definedName name="solver_rhs155" localSheetId="7" hidden="1">'8-Calculations'!$I$30:$I$35</definedName>
    <definedName name="solver_rhs156" localSheetId="6" hidden="1">'7-RunModel'!#REF!</definedName>
    <definedName name="solver_rhs156" localSheetId="7" hidden="1">'8-Calculations'!$H$30:$H$35</definedName>
    <definedName name="solver_rhs157" localSheetId="6" hidden="1">'7-RunModel'!#REF!</definedName>
    <definedName name="solver_rhs157" localSheetId="7" hidden="1">'8-Calculations'!$D$4</definedName>
    <definedName name="solver_rhs158" localSheetId="6" hidden="1">'7-RunModel'!#REF!</definedName>
    <definedName name="solver_rhs158" localSheetId="7" hidden="1">'8-Calculations'!$I$30:$I$35</definedName>
    <definedName name="solver_rhs159" localSheetId="6" hidden="1">'7-RunModel'!#REF!</definedName>
    <definedName name="solver_rhs159" localSheetId="7" hidden="1">'8-Calculations'!$H$30:$H$35</definedName>
    <definedName name="solver_rhs16" localSheetId="6" hidden="1">'7-RunModel'!#REF!</definedName>
    <definedName name="solver_rhs16" localSheetId="7" hidden="1">'8-Calculations'!$I$5</definedName>
    <definedName name="solver_rhs160" localSheetId="6" hidden="1">'7-RunModel'!#REF!</definedName>
    <definedName name="solver_rhs160" localSheetId="7" hidden="1">'8-Calculations'!$D$4</definedName>
    <definedName name="solver_rhs161" localSheetId="6" hidden="1">'7-RunModel'!#REF!</definedName>
    <definedName name="solver_rhs161" localSheetId="7" hidden="1">'8-Calculations'!$I$30:$I$35</definedName>
    <definedName name="solver_rhs162" localSheetId="6" hidden="1">'7-RunModel'!#REF!</definedName>
    <definedName name="solver_rhs162" localSheetId="7" hidden="1">'8-Calculations'!$H$30:$H$35</definedName>
    <definedName name="solver_rhs163" localSheetId="6" hidden="1">'7-RunModel'!#REF!</definedName>
    <definedName name="solver_rhs163" localSheetId="7" hidden="1">'8-Calculations'!$D$4</definedName>
    <definedName name="solver_rhs164" localSheetId="6" hidden="1">'7-RunModel'!#REF!</definedName>
    <definedName name="solver_rhs164" localSheetId="7" hidden="1">'8-Calculations'!$I$30:$I$35</definedName>
    <definedName name="solver_rhs165" localSheetId="6" hidden="1">'7-RunModel'!#REF!</definedName>
    <definedName name="solver_rhs165" localSheetId="7" hidden="1">'8-Calculations'!$H$30:$H$35</definedName>
    <definedName name="solver_rhs166" localSheetId="6" hidden="1">'7-RunModel'!#REF!</definedName>
    <definedName name="solver_rhs166" localSheetId="7" hidden="1">'8-Calculations'!$D$4</definedName>
    <definedName name="solver_rhs167" localSheetId="6" hidden="1">'7-RunModel'!#REF!</definedName>
    <definedName name="solver_rhs167" localSheetId="7" hidden="1">'8-Calculations'!$I$30:$I$35</definedName>
    <definedName name="solver_rhs168" localSheetId="6" hidden="1">'7-RunModel'!#REF!</definedName>
    <definedName name="solver_rhs168" localSheetId="7" hidden="1">'8-Calculations'!$H$30:$H$35</definedName>
    <definedName name="solver_rhs169" localSheetId="6" hidden="1">'7-RunModel'!#REF!</definedName>
    <definedName name="solver_rhs169" localSheetId="7" hidden="1">'8-Calculations'!$D$4</definedName>
    <definedName name="solver_rhs17" localSheetId="6" hidden="1">'7-RunModel'!#REF!</definedName>
    <definedName name="solver_rhs17" localSheetId="7" hidden="1">'8-Calculations'!$H$30:$H$44</definedName>
    <definedName name="solver_rhs170" localSheetId="6" hidden="1">'7-RunModel'!#REF!</definedName>
    <definedName name="solver_rhs170" localSheetId="7" hidden="1">'8-Calculations'!$I$30:$I$35</definedName>
    <definedName name="solver_rhs171" localSheetId="6" hidden="1">'7-RunModel'!#REF!</definedName>
    <definedName name="solver_rhs171" localSheetId="7" hidden="1">'8-Calculations'!$H$30:$H$35</definedName>
    <definedName name="solver_rhs172" localSheetId="6" hidden="1">'7-RunModel'!#REF!</definedName>
    <definedName name="solver_rhs172" localSheetId="7" hidden="1">'8-Calculations'!$D$4</definedName>
    <definedName name="solver_rhs173" localSheetId="6" hidden="1">'7-RunModel'!#REF!</definedName>
    <definedName name="solver_rhs173" localSheetId="7" hidden="1">'8-Calculations'!$I$30:$I$35</definedName>
    <definedName name="solver_rhs174" localSheetId="6" hidden="1">'7-RunModel'!#REF!</definedName>
    <definedName name="solver_rhs174" localSheetId="7" hidden="1">'8-Calculations'!$H$30:$H$35</definedName>
    <definedName name="solver_rhs175" localSheetId="6" hidden="1">'7-RunModel'!#REF!</definedName>
    <definedName name="solver_rhs175" localSheetId="7" hidden="1">'8-Calculations'!$D$4</definedName>
    <definedName name="solver_rhs176" localSheetId="6" hidden="1">'7-RunModel'!#REF!</definedName>
    <definedName name="solver_rhs176" localSheetId="7" hidden="1">'8-Calculations'!$I$30:$I$35</definedName>
    <definedName name="solver_rhs177" localSheetId="6" hidden="1">'7-RunModel'!#REF!</definedName>
    <definedName name="solver_rhs177" localSheetId="7" hidden="1">'8-Calculations'!$H$30:$H$35</definedName>
    <definedName name="solver_rhs178" localSheetId="6" hidden="1">'7-RunModel'!#REF!</definedName>
    <definedName name="solver_rhs178" localSheetId="7" hidden="1">'8-Calculations'!$D$4</definedName>
    <definedName name="solver_rhs179" localSheetId="6" hidden="1">'7-RunModel'!#REF!</definedName>
    <definedName name="solver_rhs179" localSheetId="7" hidden="1">'8-Calculations'!$I$30:$I$35</definedName>
    <definedName name="solver_rhs18" localSheetId="6" hidden="1">'7-RunModel'!#REF!</definedName>
    <definedName name="solver_rhs18" localSheetId="7" hidden="1">'8-Calculations'!$I$30:$I$44</definedName>
    <definedName name="solver_rhs180" localSheetId="6" hidden="1">'7-RunModel'!#REF!</definedName>
    <definedName name="solver_rhs180" localSheetId="7" hidden="1">'8-Calculations'!$H$30:$H$35</definedName>
    <definedName name="solver_rhs181" localSheetId="6" hidden="1">'7-RunModel'!#REF!</definedName>
    <definedName name="solver_rhs181" localSheetId="7" hidden="1">'8-Calculations'!$D$4</definedName>
    <definedName name="solver_rhs182" localSheetId="6" hidden="1">'7-RunModel'!#REF!</definedName>
    <definedName name="solver_rhs182" localSheetId="7" hidden="1">'8-Calculations'!$I$30:$I$35</definedName>
    <definedName name="solver_rhs183" localSheetId="6" hidden="1">'7-RunModel'!#REF!</definedName>
    <definedName name="solver_rhs183" localSheetId="7" hidden="1">'8-Calculations'!$H$30:$H$35</definedName>
    <definedName name="solver_rhs184" localSheetId="6" hidden="1">'7-RunModel'!#REF!</definedName>
    <definedName name="solver_rhs184" localSheetId="7" hidden="1">'8-Calculations'!$D$4</definedName>
    <definedName name="solver_rhs185" localSheetId="6" hidden="1">'7-RunModel'!#REF!</definedName>
    <definedName name="solver_rhs185" localSheetId="7" hidden="1">'8-Calculations'!$I$30:$I$35</definedName>
    <definedName name="solver_rhs186" localSheetId="6" hidden="1">'7-RunModel'!#REF!</definedName>
    <definedName name="solver_rhs186" localSheetId="7" hidden="1">'8-Calculations'!$H$30:$H$35</definedName>
    <definedName name="solver_rhs187" localSheetId="6" hidden="1">'7-RunModel'!#REF!</definedName>
    <definedName name="solver_rhs187" localSheetId="7" hidden="1">'8-Calculations'!$D$4</definedName>
    <definedName name="solver_rhs188" localSheetId="6" hidden="1">'7-RunModel'!#REF!</definedName>
    <definedName name="solver_rhs188" localSheetId="7" hidden="1">'8-Calculations'!$I$30:$I$35</definedName>
    <definedName name="solver_rhs189" localSheetId="6" hidden="1">'7-RunModel'!#REF!</definedName>
    <definedName name="solver_rhs189" localSheetId="7" hidden="1">'8-Calculations'!$H$30:$H$35</definedName>
    <definedName name="solver_rhs19" localSheetId="6" hidden="1">'7-RunModel'!#REF!</definedName>
    <definedName name="solver_rhs19" localSheetId="7" hidden="1">'8-Calculations'!$I$5</definedName>
    <definedName name="solver_rhs190" localSheetId="6" hidden="1">'7-RunModel'!#REF!</definedName>
    <definedName name="solver_rhs190" localSheetId="7" hidden="1">'8-Calculations'!$D$4</definedName>
    <definedName name="solver_rhs191" localSheetId="6" hidden="1">'7-RunModel'!#REF!</definedName>
    <definedName name="solver_rhs191" localSheetId="7" hidden="1">'8-Calculations'!$I$30:$I$35</definedName>
    <definedName name="solver_rhs192" localSheetId="6" hidden="1">'7-RunModel'!#REF!</definedName>
    <definedName name="solver_rhs192" localSheetId="7" hidden="1">'8-Calculations'!$H$30:$H$35</definedName>
    <definedName name="solver_rhs193" localSheetId="6" hidden="1">'7-RunModel'!#REF!</definedName>
    <definedName name="solver_rhs193" localSheetId="7" hidden="1">'8-Calculations'!$D$4</definedName>
    <definedName name="solver_rhs194" localSheetId="6" hidden="1">'7-RunModel'!#REF!</definedName>
    <definedName name="solver_rhs194" localSheetId="7" hidden="1">'8-Calculations'!$I$30:$I$35</definedName>
    <definedName name="solver_rhs195" localSheetId="6" hidden="1">'7-RunModel'!#REF!</definedName>
    <definedName name="solver_rhs195" localSheetId="7" hidden="1">'8-Calculations'!$H$30:$H$35</definedName>
    <definedName name="solver_rhs196" localSheetId="6" hidden="1">'7-RunModel'!#REF!</definedName>
    <definedName name="solver_rhs196" localSheetId="7" hidden="1">'8-Calculations'!$D$4</definedName>
    <definedName name="solver_rhs197" localSheetId="6" hidden="1">'7-RunModel'!#REF!</definedName>
    <definedName name="solver_rhs197" localSheetId="7" hidden="1">'8-Calculations'!$I$30:$I$35</definedName>
    <definedName name="solver_rhs198" localSheetId="6" hidden="1">'7-RunModel'!#REF!</definedName>
    <definedName name="solver_rhs198" localSheetId="7" hidden="1">'8-Calculations'!$H$30:$H$35</definedName>
    <definedName name="solver_rhs199" localSheetId="6" hidden="1">'7-RunModel'!#REF!</definedName>
    <definedName name="solver_rhs199" localSheetId="7" hidden="1">'8-Calculations'!$D$4</definedName>
    <definedName name="solver_rhs2" localSheetId="3" hidden="1">'4-Strategy-Inputs'!#REF!</definedName>
    <definedName name="solver_rhs2" localSheetId="6" hidden="1">'7-RunModel'!#REF!</definedName>
    <definedName name="solver_rhs2" localSheetId="7" hidden="1">'8-Calculations'!$H$30:$H$44</definedName>
    <definedName name="solver_rhs20" localSheetId="6" hidden="1">'7-RunModel'!#REF!</definedName>
    <definedName name="solver_rhs20" localSheetId="7" hidden="1">'8-Calculations'!$H$30:$H$44</definedName>
    <definedName name="solver_rhs200" localSheetId="6" hidden="1">'7-RunModel'!#REF!</definedName>
    <definedName name="solver_rhs200" localSheetId="7" hidden="1">'8-Calculations'!$I$30:$I$35</definedName>
    <definedName name="solver_rhs201" localSheetId="6" hidden="1">'7-RunModel'!#REF!</definedName>
    <definedName name="solver_rhs201" localSheetId="7" hidden="1">'8-Calculations'!$H$30:$H$35</definedName>
    <definedName name="solver_rhs202" localSheetId="6" hidden="1">'7-RunModel'!#REF!</definedName>
    <definedName name="solver_rhs202" localSheetId="7" hidden="1">'8-Calculations'!$D$4</definedName>
    <definedName name="solver_rhs203" localSheetId="6" hidden="1">'7-RunModel'!#REF!</definedName>
    <definedName name="solver_rhs203" localSheetId="7" hidden="1">'8-Calculations'!$I$30:$I$35</definedName>
    <definedName name="solver_rhs204" localSheetId="6" hidden="1">'7-RunModel'!#REF!</definedName>
    <definedName name="solver_rhs204" localSheetId="7" hidden="1">'8-Calculations'!$H$30:$H$35</definedName>
    <definedName name="solver_rhs205" localSheetId="6" hidden="1">'7-RunModel'!#REF!</definedName>
    <definedName name="solver_rhs205" localSheetId="7" hidden="1">'8-Calculations'!$D$4</definedName>
    <definedName name="solver_rhs206" localSheetId="6" hidden="1">'7-RunModel'!#REF!</definedName>
    <definedName name="solver_rhs206" localSheetId="7" hidden="1">'8-Calculations'!$I$30:$I$35</definedName>
    <definedName name="solver_rhs207" localSheetId="6" hidden="1">'7-RunModel'!#REF!</definedName>
    <definedName name="solver_rhs207" localSheetId="7" hidden="1">'8-Calculations'!$H$30:$H$35</definedName>
    <definedName name="solver_rhs208" localSheetId="6" hidden="1">'7-RunModel'!#REF!</definedName>
    <definedName name="solver_rhs208" localSheetId="7" hidden="1">'8-Calculations'!$D$4</definedName>
    <definedName name="solver_rhs209" localSheetId="6" hidden="1">'7-RunModel'!#REF!</definedName>
    <definedName name="solver_rhs209" localSheetId="7" hidden="1">'8-Calculations'!$I$30:$I$35</definedName>
    <definedName name="solver_rhs21" localSheetId="6" hidden="1">'7-RunModel'!#REF!</definedName>
    <definedName name="solver_rhs21" localSheetId="7" hidden="1">'8-Calculations'!$I$30:$I$44</definedName>
    <definedName name="solver_rhs210" localSheetId="6" hidden="1">'7-RunModel'!#REF!</definedName>
    <definedName name="solver_rhs210" localSheetId="7" hidden="1">'8-Calculations'!$H$30:$H$35</definedName>
    <definedName name="solver_rhs211" localSheetId="6" hidden="1">'7-RunModel'!#REF!</definedName>
    <definedName name="solver_rhs211" localSheetId="7" hidden="1">'8-Calculations'!$D$4</definedName>
    <definedName name="solver_rhs212" localSheetId="6" hidden="1">'7-RunModel'!#REF!</definedName>
    <definedName name="solver_rhs212" localSheetId="7" hidden="1">'8-Calculations'!$I$30:$I$35</definedName>
    <definedName name="solver_rhs213" localSheetId="6" hidden="1">'7-RunModel'!#REF!</definedName>
    <definedName name="solver_rhs213" localSheetId="7" hidden="1">'8-Calculations'!$H$30:$H$35</definedName>
    <definedName name="solver_rhs214" localSheetId="6" hidden="1">'7-RunModel'!#REF!</definedName>
    <definedName name="solver_rhs214" localSheetId="7" hidden="1">'8-Calculations'!$D$4</definedName>
    <definedName name="solver_rhs215" localSheetId="6" hidden="1">'7-RunModel'!#REF!</definedName>
    <definedName name="solver_rhs215" localSheetId="7" hidden="1">'8-Calculations'!$I$30:$I$35</definedName>
    <definedName name="solver_rhs216" localSheetId="6" hidden="1">'7-RunModel'!#REF!</definedName>
    <definedName name="solver_rhs216" localSheetId="7" hidden="1">'8-Calculations'!$H$30:$H$35</definedName>
    <definedName name="solver_rhs217" localSheetId="6" hidden="1">'7-RunModel'!#REF!</definedName>
    <definedName name="solver_rhs217" localSheetId="7" hidden="1">'8-Calculations'!$D$4</definedName>
    <definedName name="solver_rhs218" localSheetId="6" hidden="1">'7-RunModel'!#REF!</definedName>
    <definedName name="solver_rhs218" localSheetId="7" hidden="1">'8-Calculations'!$I$30:$I$35</definedName>
    <definedName name="solver_rhs219" localSheetId="6" hidden="1">'7-RunModel'!#REF!</definedName>
    <definedName name="solver_rhs219" localSheetId="7" hidden="1">'8-Calculations'!$H$30:$H$35</definedName>
    <definedName name="solver_rhs22" localSheetId="6" hidden="1">'7-RunModel'!#REF!</definedName>
    <definedName name="solver_rhs22" localSheetId="7" hidden="1">'8-Calculations'!$I$5</definedName>
    <definedName name="solver_rhs220" localSheetId="6" hidden="1">'7-RunModel'!#REF!</definedName>
    <definedName name="solver_rhs220" localSheetId="7" hidden="1">'8-Calculations'!$D$4</definedName>
    <definedName name="solver_rhs221" localSheetId="6" hidden="1">'7-RunModel'!#REF!</definedName>
    <definedName name="solver_rhs221" localSheetId="7" hidden="1">'8-Calculations'!$I$30:$I$35</definedName>
    <definedName name="solver_rhs222" localSheetId="6" hidden="1">'7-RunModel'!#REF!</definedName>
    <definedName name="solver_rhs222" localSheetId="7" hidden="1">'8-Calculations'!$H$30:$H$35</definedName>
    <definedName name="solver_rhs223" localSheetId="6" hidden="1">'7-RunModel'!#REF!</definedName>
    <definedName name="solver_rhs223" localSheetId="7" hidden="1">'8-Calculations'!$D$4</definedName>
    <definedName name="solver_rhs224" localSheetId="6" hidden="1">'7-RunModel'!#REF!</definedName>
    <definedName name="solver_rhs224" localSheetId="7" hidden="1">'8-Calculations'!$I$30:$I$35</definedName>
    <definedName name="solver_rhs225" localSheetId="6" hidden="1">'7-RunModel'!#REF!</definedName>
    <definedName name="solver_rhs225" localSheetId="7" hidden="1">'8-Calculations'!$H$30:$H$35</definedName>
    <definedName name="solver_rhs226" localSheetId="6" hidden="1">'7-RunModel'!#REF!</definedName>
    <definedName name="solver_rhs226" localSheetId="7" hidden="1">'8-Calculations'!$D$4</definedName>
    <definedName name="solver_rhs227" localSheetId="6" hidden="1">'7-RunModel'!#REF!</definedName>
    <definedName name="solver_rhs227" localSheetId="7" hidden="1">'8-Calculations'!$I$30:$I$35</definedName>
    <definedName name="solver_rhs228" localSheetId="6" hidden="1">'7-RunModel'!#REF!</definedName>
    <definedName name="solver_rhs228" localSheetId="7" hidden="1">'8-Calculations'!$H$30:$H$35</definedName>
    <definedName name="solver_rhs229" localSheetId="6" hidden="1">'7-RunModel'!#REF!</definedName>
    <definedName name="solver_rhs229" localSheetId="7" hidden="1">'8-Calculations'!$D$4</definedName>
    <definedName name="solver_rhs23" localSheetId="6" hidden="1">'7-RunModel'!#REF!</definedName>
    <definedName name="solver_rhs23" localSheetId="7" hidden="1">'8-Calculations'!$H$30:$H$44</definedName>
    <definedName name="solver_rhs230" localSheetId="6" hidden="1">'7-RunModel'!#REF!</definedName>
    <definedName name="solver_rhs230" localSheetId="7" hidden="1">'8-Calculations'!$I$30:$I$35</definedName>
    <definedName name="solver_rhs231" localSheetId="6" hidden="1">'7-RunModel'!#REF!</definedName>
    <definedName name="solver_rhs231" localSheetId="7" hidden="1">'8-Calculations'!$H$30:$H$35</definedName>
    <definedName name="solver_rhs232" localSheetId="6" hidden="1">'7-RunModel'!#REF!</definedName>
    <definedName name="solver_rhs232" localSheetId="7" hidden="1">'8-Calculations'!$D$4</definedName>
    <definedName name="solver_rhs233" localSheetId="6" hidden="1">'7-RunModel'!#REF!</definedName>
    <definedName name="solver_rhs233" localSheetId="7" hidden="1">'8-Calculations'!$I$30:$I$35</definedName>
    <definedName name="solver_rhs234" localSheetId="6" hidden="1">'7-RunModel'!#REF!</definedName>
    <definedName name="solver_rhs234" localSheetId="7" hidden="1">'8-Calculations'!$H$30:$H$35</definedName>
    <definedName name="solver_rhs235" localSheetId="6" hidden="1">'7-RunModel'!#REF!</definedName>
    <definedName name="solver_rhs235" localSheetId="7" hidden="1">'8-Calculations'!$D$4</definedName>
    <definedName name="solver_rhs236" localSheetId="6" hidden="1">'7-RunModel'!#REF!</definedName>
    <definedName name="solver_rhs236" localSheetId="7" hidden="1">'8-Calculations'!$I$30:$I$35</definedName>
    <definedName name="solver_rhs237" localSheetId="6" hidden="1">'7-RunModel'!#REF!</definedName>
    <definedName name="solver_rhs237" localSheetId="7" hidden="1">'8-Calculations'!$H$30:$H$35</definedName>
    <definedName name="solver_rhs238" localSheetId="6" hidden="1">'7-RunModel'!#REF!</definedName>
    <definedName name="solver_rhs238" localSheetId="7" hidden="1">'8-Calculations'!$D$4</definedName>
    <definedName name="solver_rhs239" localSheetId="6" hidden="1">'7-RunModel'!#REF!</definedName>
    <definedName name="solver_rhs239" localSheetId="7" hidden="1">'8-Calculations'!$I$30:$I$35</definedName>
    <definedName name="solver_rhs24" localSheetId="6" hidden="1">'7-RunModel'!#REF!</definedName>
    <definedName name="solver_rhs24" localSheetId="7" hidden="1">'8-Calculations'!$I$30:$I$44</definedName>
    <definedName name="solver_rhs240" localSheetId="6" hidden="1">'7-RunModel'!#REF!</definedName>
    <definedName name="solver_rhs240" localSheetId="7" hidden="1">'8-Calculations'!$H$30:$H$35</definedName>
    <definedName name="solver_rhs241" localSheetId="6" hidden="1">'7-RunModel'!#REF!</definedName>
    <definedName name="solver_rhs241" localSheetId="7" hidden="1">'8-Calculations'!$D$4</definedName>
    <definedName name="solver_rhs242" localSheetId="6" hidden="1">'7-RunModel'!#REF!</definedName>
    <definedName name="solver_rhs242" localSheetId="7" hidden="1">'8-Calculations'!$I$30:$I$35</definedName>
    <definedName name="solver_rhs243" localSheetId="6" hidden="1">'7-RunModel'!#REF!</definedName>
    <definedName name="solver_rhs243" localSheetId="7" hidden="1">'8-Calculations'!$H$30:$H$35</definedName>
    <definedName name="solver_rhs244" localSheetId="6" hidden="1">'7-RunModel'!#REF!</definedName>
    <definedName name="solver_rhs244" localSheetId="7" hidden="1">'8-Calculations'!$D$4</definedName>
    <definedName name="solver_rhs245" localSheetId="6" hidden="1">'7-RunModel'!#REF!</definedName>
    <definedName name="solver_rhs245" localSheetId="7" hidden="1">'8-Calculations'!$I$30:$I$35</definedName>
    <definedName name="solver_rhs246" localSheetId="6" hidden="1">'7-RunModel'!#REF!</definedName>
    <definedName name="solver_rhs246" localSheetId="7" hidden="1">'8-Calculations'!$H$30:$H$35</definedName>
    <definedName name="solver_rhs247" localSheetId="6" hidden="1">'7-RunModel'!#REF!</definedName>
    <definedName name="solver_rhs247" localSheetId="7" hidden="1">'8-Calculations'!$D$4</definedName>
    <definedName name="solver_rhs248" localSheetId="6" hidden="1">'7-RunModel'!#REF!</definedName>
    <definedName name="solver_rhs248" localSheetId="7" hidden="1">'8-Calculations'!$I$30:$I$35</definedName>
    <definedName name="solver_rhs249" localSheetId="6" hidden="1">'7-RunModel'!#REF!</definedName>
    <definedName name="solver_rhs249" localSheetId="7" hidden="1">'8-Calculations'!$H$30:$H$35</definedName>
    <definedName name="solver_rhs25" localSheetId="6" hidden="1">'7-RunModel'!#REF!</definedName>
    <definedName name="solver_rhs25" localSheetId="7" hidden="1">'8-Calculations'!$I$5</definedName>
    <definedName name="solver_rhs250" localSheetId="6" hidden="1">'7-RunModel'!#REF!</definedName>
    <definedName name="solver_rhs250" localSheetId="7" hidden="1">'8-Calculations'!$D$4</definedName>
    <definedName name="solver_rhs251" localSheetId="6" hidden="1">'7-RunModel'!#REF!</definedName>
    <definedName name="solver_rhs251" localSheetId="7" hidden="1">'8-Calculations'!$I$30:$I$35</definedName>
    <definedName name="solver_rhs252" localSheetId="6" hidden="1">'7-RunModel'!#REF!</definedName>
    <definedName name="solver_rhs252" localSheetId="7" hidden="1">'8-Calculations'!$H$30:$H$35</definedName>
    <definedName name="solver_rhs253" localSheetId="6" hidden="1">'7-RunModel'!#REF!</definedName>
    <definedName name="solver_rhs253" localSheetId="7" hidden="1">'8-Calculations'!$D$4</definedName>
    <definedName name="solver_rhs254" localSheetId="6" hidden="1">'7-RunModel'!#REF!</definedName>
    <definedName name="solver_rhs254" localSheetId="7" hidden="1">'8-Calculations'!$I$30:$I$35</definedName>
    <definedName name="solver_rhs255" localSheetId="6" hidden="1">'7-RunModel'!#REF!</definedName>
    <definedName name="solver_rhs255" localSheetId="7" hidden="1">'8-Calculations'!$H$30:$H$35</definedName>
    <definedName name="solver_rhs256" localSheetId="6" hidden="1">'7-RunModel'!#REF!</definedName>
    <definedName name="solver_rhs256" localSheetId="7" hidden="1">'8-Calculations'!$D$4</definedName>
    <definedName name="solver_rhs257" localSheetId="6" hidden="1">'7-RunModel'!#REF!</definedName>
    <definedName name="solver_rhs257" localSheetId="7" hidden="1">'8-Calculations'!$I$30:$I$35</definedName>
    <definedName name="solver_rhs258" localSheetId="6" hidden="1">'7-RunModel'!#REF!</definedName>
    <definedName name="solver_rhs258" localSheetId="7" hidden="1">'8-Calculations'!$H$30:$H$35</definedName>
    <definedName name="solver_rhs259" localSheetId="6" hidden="1">'7-RunModel'!#REF!</definedName>
    <definedName name="solver_rhs259" localSheetId="7" hidden="1">'8-Calculations'!$D$4</definedName>
    <definedName name="solver_rhs26" localSheetId="6" hidden="1">'7-RunModel'!#REF!</definedName>
    <definedName name="solver_rhs26" localSheetId="7" hidden="1">'8-Calculations'!$H$30:$H$44</definedName>
    <definedName name="solver_rhs260" localSheetId="6" hidden="1">'7-RunModel'!#REF!</definedName>
    <definedName name="solver_rhs260" localSheetId="7" hidden="1">'8-Calculations'!$I$30:$I$35</definedName>
    <definedName name="solver_rhs261" localSheetId="6" hidden="1">'7-RunModel'!#REF!</definedName>
    <definedName name="solver_rhs261" localSheetId="7" hidden="1">'8-Calculations'!$H$30:$H$35</definedName>
    <definedName name="solver_rhs262" localSheetId="6" hidden="1">'7-RunModel'!#REF!</definedName>
    <definedName name="solver_rhs262" localSheetId="7" hidden="1">'8-Calculations'!$D$4</definedName>
    <definedName name="solver_rhs263" localSheetId="6" hidden="1">'7-RunModel'!#REF!</definedName>
    <definedName name="solver_rhs263" localSheetId="7" hidden="1">'8-Calculations'!$I$30:$I$35</definedName>
    <definedName name="solver_rhs264" localSheetId="6" hidden="1">'7-RunModel'!#REF!</definedName>
    <definedName name="solver_rhs264" localSheetId="7" hidden="1">'8-Calculations'!$H$30:$H$35</definedName>
    <definedName name="solver_rhs265" localSheetId="6" hidden="1">'7-RunModel'!#REF!</definedName>
    <definedName name="solver_rhs265" localSheetId="7" hidden="1">'8-Calculations'!$D$4</definedName>
    <definedName name="solver_rhs266" localSheetId="6" hidden="1">'7-RunModel'!#REF!</definedName>
    <definedName name="solver_rhs266" localSheetId="7" hidden="1">'8-Calculations'!$I$30:$I$35</definedName>
    <definedName name="solver_rhs267" localSheetId="6" hidden="1">'7-RunModel'!#REF!</definedName>
    <definedName name="solver_rhs267" localSheetId="7" hidden="1">'8-Calculations'!$H$30:$H$35</definedName>
    <definedName name="solver_rhs268" localSheetId="6" hidden="1">'7-RunModel'!#REF!</definedName>
    <definedName name="solver_rhs268" localSheetId="7" hidden="1">'8-Calculations'!$D$4</definedName>
    <definedName name="solver_rhs269" localSheetId="6" hidden="1">'7-RunModel'!#REF!</definedName>
    <definedName name="solver_rhs269" localSheetId="7" hidden="1">'8-Calculations'!$I$30:$I$35</definedName>
    <definedName name="solver_rhs27" localSheetId="6" hidden="1">'7-RunModel'!#REF!</definedName>
    <definedName name="solver_rhs27" localSheetId="7" hidden="1">'8-Calculations'!$I$30:$I$44</definedName>
    <definedName name="solver_rhs270" localSheetId="6" hidden="1">'7-RunModel'!#REF!</definedName>
    <definedName name="solver_rhs270" localSheetId="7" hidden="1">'8-Calculations'!$H$30:$H$35</definedName>
    <definedName name="solver_rhs271" localSheetId="6" hidden="1">'7-RunModel'!#REF!</definedName>
    <definedName name="solver_rhs271" localSheetId="7" hidden="1">'8-Calculations'!$D$4</definedName>
    <definedName name="solver_rhs272" localSheetId="6" hidden="1">'7-RunModel'!#REF!</definedName>
    <definedName name="solver_rhs272" localSheetId="7" hidden="1">'8-Calculations'!$I$30:$I$35</definedName>
    <definedName name="solver_rhs273" localSheetId="6" hidden="1">'7-RunModel'!#REF!</definedName>
    <definedName name="solver_rhs273" localSheetId="7" hidden="1">'8-Calculations'!$H$30:$H$35</definedName>
    <definedName name="solver_rhs274" localSheetId="6" hidden="1">'7-RunModel'!#REF!</definedName>
    <definedName name="solver_rhs274" localSheetId="7" hidden="1">'8-Calculations'!$D$4</definedName>
    <definedName name="solver_rhs275" localSheetId="6" hidden="1">'7-RunModel'!#REF!</definedName>
    <definedName name="solver_rhs275" localSheetId="7" hidden="1">'8-Calculations'!$I$30:$I$35</definedName>
    <definedName name="solver_rhs276" localSheetId="6" hidden="1">'7-RunModel'!#REF!</definedName>
    <definedName name="solver_rhs276" localSheetId="7" hidden="1">'8-Calculations'!$H$30:$H$35</definedName>
    <definedName name="solver_rhs277" localSheetId="6" hidden="1">'7-RunModel'!#REF!</definedName>
    <definedName name="solver_rhs277" localSheetId="7" hidden="1">'8-Calculations'!$D$4</definedName>
    <definedName name="solver_rhs278" localSheetId="6" hidden="1">'7-RunModel'!#REF!</definedName>
    <definedName name="solver_rhs278" localSheetId="7" hidden="1">'8-Calculations'!$I$30:$I$35</definedName>
    <definedName name="solver_rhs279" localSheetId="6" hidden="1">'7-RunModel'!#REF!</definedName>
    <definedName name="solver_rhs279" localSheetId="7" hidden="1">'8-Calculations'!$H$30:$H$35</definedName>
    <definedName name="solver_rhs28" localSheetId="6" hidden="1">'7-RunModel'!#REF!</definedName>
    <definedName name="solver_rhs28" localSheetId="7" hidden="1">'8-Calculations'!$I$5</definedName>
    <definedName name="solver_rhs280" localSheetId="6" hidden="1">'7-RunModel'!#REF!</definedName>
    <definedName name="solver_rhs280" localSheetId="7" hidden="1">'8-Calculations'!$D$4</definedName>
    <definedName name="solver_rhs281" localSheetId="6" hidden="1">'7-RunModel'!#REF!</definedName>
    <definedName name="solver_rhs281" localSheetId="7" hidden="1">'8-Calculations'!$I$30:$I$35</definedName>
    <definedName name="solver_rhs282" localSheetId="6" hidden="1">'7-RunModel'!#REF!</definedName>
    <definedName name="solver_rhs282" localSheetId="7" hidden="1">'8-Calculations'!$H$30:$H$35</definedName>
    <definedName name="solver_rhs283" localSheetId="6" hidden="1">10</definedName>
    <definedName name="solver_rhs283" localSheetId="7" hidden="1">10</definedName>
    <definedName name="solver_rhs284" localSheetId="6" hidden="1">'7-RunModel'!#REF!</definedName>
    <definedName name="solver_rhs284" localSheetId="7" hidden="1">'8-Calculations'!$I$30:$I$35</definedName>
    <definedName name="solver_rhs285" localSheetId="6" hidden="1">'7-RunModel'!#REF!</definedName>
    <definedName name="solver_rhs285" localSheetId="7" hidden="1">'8-Calculations'!$H$30:$H$35</definedName>
    <definedName name="solver_rhs286" localSheetId="6" hidden="1">'7-RunModel'!#REF!</definedName>
    <definedName name="solver_rhs286" localSheetId="7" hidden="1">'8-Calculations'!$D$4</definedName>
    <definedName name="solver_rhs287" localSheetId="6" hidden="1">'7-RunModel'!#REF!</definedName>
    <definedName name="solver_rhs287" localSheetId="7" hidden="1">'8-Calculations'!$I$30:$I$35</definedName>
    <definedName name="solver_rhs288" localSheetId="6" hidden="1">'7-RunModel'!#REF!</definedName>
    <definedName name="solver_rhs288" localSheetId="7" hidden="1">'8-Calculations'!$H$30:$H$35</definedName>
    <definedName name="solver_rhs289" localSheetId="6" hidden="1">'7-RunModel'!#REF!</definedName>
    <definedName name="solver_rhs289" localSheetId="7" hidden="1">'8-Calculations'!$D$4</definedName>
    <definedName name="solver_rhs29" localSheetId="6" hidden="1">'7-RunModel'!#REF!</definedName>
    <definedName name="solver_rhs29" localSheetId="7" hidden="1">'8-Calculations'!$H$30:$H$44</definedName>
    <definedName name="solver_rhs290" localSheetId="6" hidden="1">'7-RunModel'!#REF!</definedName>
    <definedName name="solver_rhs290" localSheetId="7" hidden="1">'8-Calculations'!$I$30:$I$35</definedName>
    <definedName name="solver_rhs291" localSheetId="6" hidden="1">'7-RunModel'!#REF!</definedName>
    <definedName name="solver_rhs291" localSheetId="7" hidden="1">'8-Calculations'!$H$30:$H$35</definedName>
    <definedName name="solver_rhs292" localSheetId="6" hidden="1">'7-RunModel'!#REF!</definedName>
    <definedName name="solver_rhs292" localSheetId="7" hidden="1">'8-Calculations'!$D$4</definedName>
    <definedName name="solver_rhs293" localSheetId="6" hidden="1">'7-RunModel'!#REF!</definedName>
    <definedName name="solver_rhs293" localSheetId="7" hidden="1">'8-Calculations'!$I$30:$I$35</definedName>
    <definedName name="solver_rhs294" localSheetId="6" hidden="1">'7-RunModel'!#REF!</definedName>
    <definedName name="solver_rhs294" localSheetId="7" hidden="1">'8-Calculations'!$H$30:$H$35</definedName>
    <definedName name="solver_rhs295" localSheetId="6" hidden="1">'7-RunModel'!#REF!</definedName>
    <definedName name="solver_rhs295" localSheetId="7" hidden="1">'8-Calculations'!$D$4</definedName>
    <definedName name="solver_rhs296" localSheetId="6" hidden="1">'7-RunModel'!#REF!</definedName>
    <definedName name="solver_rhs296" localSheetId="7" hidden="1">'8-Calculations'!$I$30:$I$35</definedName>
    <definedName name="solver_rhs297" localSheetId="6" hidden="1">'7-RunModel'!#REF!</definedName>
    <definedName name="solver_rhs297" localSheetId="7" hidden="1">'8-Calculations'!$H$30:$H$35</definedName>
    <definedName name="solver_rhs298" localSheetId="6" hidden="1">'7-RunModel'!#REF!</definedName>
    <definedName name="solver_rhs298" localSheetId="7" hidden="1">'8-Calculations'!$D$4</definedName>
    <definedName name="solver_rhs299" localSheetId="6" hidden="1">'7-RunModel'!#REF!</definedName>
    <definedName name="solver_rhs299" localSheetId="7" hidden="1">'8-Calculations'!$I$30:$I$35</definedName>
    <definedName name="solver_rhs3" localSheetId="3" hidden="1">'4-Strategy-Inputs'!$E$7</definedName>
    <definedName name="solver_rhs3" localSheetId="6" hidden="1">'7-RunModel'!#REF!</definedName>
    <definedName name="solver_rhs3" localSheetId="7" hidden="1">'8-Calculations'!$I$30:$I$44</definedName>
    <definedName name="solver_rhs30" localSheetId="6" hidden="1">'7-RunModel'!#REF!</definedName>
    <definedName name="solver_rhs30" localSheetId="7" hidden="1">'8-Calculations'!$I$30:$I$44</definedName>
    <definedName name="solver_rhs300" localSheetId="6" hidden="1">'7-RunModel'!#REF!</definedName>
    <definedName name="solver_rhs300" localSheetId="7" hidden="1">'8-Calculations'!$H$30:$H$35</definedName>
    <definedName name="solver_rhs301" localSheetId="6" hidden="1">'7-RunModel'!#REF!</definedName>
    <definedName name="solver_rhs301" localSheetId="7" hidden="1">'8-Calculations'!$D$4</definedName>
    <definedName name="solver_rhs302" localSheetId="6" hidden="1">'7-RunModel'!#REF!</definedName>
    <definedName name="solver_rhs302" localSheetId="7" hidden="1">'8-Calculations'!$I$30:$I$35</definedName>
    <definedName name="solver_rhs303" localSheetId="6" hidden="1">'7-RunModel'!#REF!</definedName>
    <definedName name="solver_rhs303" localSheetId="7" hidden="1">'8-Calculations'!$H$30:$H$35</definedName>
    <definedName name="solver_rhs304" localSheetId="6" hidden="1">'7-RunModel'!#REF!</definedName>
    <definedName name="solver_rhs304" localSheetId="7" hidden="1">'8-Calculations'!$D$4</definedName>
    <definedName name="solver_rhs305" localSheetId="6" hidden="1">'7-RunModel'!#REF!</definedName>
    <definedName name="solver_rhs305" localSheetId="7" hidden="1">'8-Calculations'!$I$30:$I$35</definedName>
    <definedName name="solver_rhs306" localSheetId="6" hidden="1">'7-RunModel'!#REF!</definedName>
    <definedName name="solver_rhs306" localSheetId="7" hidden="1">'8-Calculations'!$H$30:$H$35</definedName>
    <definedName name="solver_rhs307" localSheetId="6" hidden="1">'7-RunModel'!#REF!</definedName>
    <definedName name="solver_rhs307" localSheetId="7" hidden="1">'8-Calculations'!$D$4</definedName>
    <definedName name="solver_rhs308" localSheetId="6" hidden="1">'7-RunModel'!#REF!</definedName>
    <definedName name="solver_rhs308" localSheetId="7" hidden="1">'8-Calculations'!$I$30:$I$35</definedName>
    <definedName name="solver_rhs309" localSheetId="6" hidden="1">'7-RunModel'!#REF!</definedName>
    <definedName name="solver_rhs309" localSheetId="7" hidden="1">'8-Calculations'!$H$30:$H$35</definedName>
    <definedName name="solver_rhs31" localSheetId="6" hidden="1">'7-RunModel'!#REF!</definedName>
    <definedName name="solver_rhs31" localSheetId="7" hidden="1">'8-Calculations'!$D$4</definedName>
    <definedName name="solver_rhs310" localSheetId="6" hidden="1">'7-RunModel'!#REF!</definedName>
    <definedName name="solver_rhs310" localSheetId="7" hidden="1">'8-Calculations'!$D$4</definedName>
    <definedName name="solver_rhs311" localSheetId="6" hidden="1">'7-RunModel'!#REF!</definedName>
    <definedName name="solver_rhs311" localSheetId="7" hidden="1">'8-Calculations'!$I$30:$I$35</definedName>
    <definedName name="solver_rhs312" localSheetId="6" hidden="1">'7-RunModel'!#REF!</definedName>
    <definedName name="solver_rhs312" localSheetId="7" hidden="1">'8-Calculations'!$H$30:$H$35</definedName>
    <definedName name="solver_rhs313" localSheetId="6" hidden="1">'7-RunModel'!#REF!</definedName>
    <definedName name="solver_rhs313" localSheetId="7" hidden="1">'8-Calculations'!$D$4</definedName>
    <definedName name="solver_rhs314" localSheetId="6" hidden="1">'7-RunModel'!#REF!</definedName>
    <definedName name="solver_rhs314" localSheetId="7" hidden="1">'8-Calculations'!$I$30:$I$35</definedName>
    <definedName name="solver_rhs315" localSheetId="6" hidden="1">'7-RunModel'!#REF!</definedName>
    <definedName name="solver_rhs315" localSheetId="7" hidden="1">'8-Calculations'!$H$30:$H$35</definedName>
    <definedName name="solver_rhs316" localSheetId="6" hidden="1">'7-RunModel'!#REF!</definedName>
    <definedName name="solver_rhs316" localSheetId="7" hidden="1">'8-Calculations'!$D$4</definedName>
    <definedName name="solver_rhs317" localSheetId="6" hidden="1">'7-RunModel'!#REF!</definedName>
    <definedName name="solver_rhs317" localSheetId="7" hidden="1">'8-Calculations'!$I$30:$I$35</definedName>
    <definedName name="solver_rhs318" localSheetId="6" hidden="1">'7-RunModel'!#REF!</definedName>
    <definedName name="solver_rhs318" localSheetId="7" hidden="1">'8-Calculations'!$H$30:$H$35</definedName>
    <definedName name="solver_rhs319" localSheetId="6" hidden="1">'7-RunModel'!#REF!</definedName>
    <definedName name="solver_rhs319" localSheetId="7" hidden="1">'8-Calculations'!$D$4</definedName>
    <definedName name="solver_rhs32" localSheetId="6" hidden="1">'7-RunModel'!#REF!</definedName>
    <definedName name="solver_rhs32" localSheetId="7" hidden="1">'8-Calculations'!$H$30:$H$35</definedName>
    <definedName name="solver_rhs320" localSheetId="6" hidden="1">'7-RunModel'!#REF!</definedName>
    <definedName name="solver_rhs320" localSheetId="7" hidden="1">'8-Calculations'!$I$30:$I$35</definedName>
    <definedName name="solver_rhs321" localSheetId="6" hidden="1">'7-RunModel'!#REF!</definedName>
    <definedName name="solver_rhs321" localSheetId="7" hidden="1">'8-Calculations'!$H$30:$H$35</definedName>
    <definedName name="solver_rhs33" localSheetId="6" hidden="1">'7-RunModel'!#REF!</definedName>
    <definedName name="solver_rhs33" localSheetId="7" hidden="1">'8-Calculations'!$D$4</definedName>
    <definedName name="solver_rhs34" localSheetId="6" hidden="1">'7-RunModel'!#REF!</definedName>
    <definedName name="solver_rhs34" localSheetId="7" hidden="1">'8-Calculations'!$H$30:$H$35</definedName>
    <definedName name="solver_rhs35" localSheetId="6" hidden="1">'7-RunModel'!#REF!</definedName>
    <definedName name="solver_rhs35" localSheetId="7" hidden="1">'8-Calculations'!$D$4</definedName>
    <definedName name="solver_rhs36" localSheetId="6" hidden="1">'7-RunModel'!#REF!</definedName>
    <definedName name="solver_rhs36" localSheetId="7" hidden="1">'8-Calculations'!$H$30:$H$35</definedName>
    <definedName name="solver_rhs37" localSheetId="6" hidden="1">'7-RunModel'!#REF!</definedName>
    <definedName name="solver_rhs37" localSheetId="7" hidden="1">'8-Calculations'!$D$4</definedName>
    <definedName name="solver_rhs38" localSheetId="6" hidden="1">'7-RunModel'!#REF!</definedName>
    <definedName name="solver_rhs38" localSheetId="7" hidden="1">'8-Calculations'!$H$30:$H$35</definedName>
    <definedName name="solver_rhs39" localSheetId="6" hidden="1">'7-RunModel'!#REF!</definedName>
    <definedName name="solver_rhs39" localSheetId="7" hidden="1">'8-Calculations'!$D$4</definedName>
    <definedName name="solver_rhs4" localSheetId="3" hidden="1">'4-Strategy-Inputs'!#REF!</definedName>
    <definedName name="solver_rhs4" localSheetId="6" hidden="1">'7-RunModel'!#REF!</definedName>
    <definedName name="solver_rhs4" localSheetId="7" hidden="1">'8-Calculations'!$I$5</definedName>
    <definedName name="solver_rhs40" localSheetId="6" hidden="1">'7-RunModel'!#REF!</definedName>
    <definedName name="solver_rhs40" localSheetId="7" hidden="1">'8-Calculations'!$H$30:$H$35</definedName>
    <definedName name="solver_rhs41" localSheetId="6" hidden="1">'7-RunModel'!#REF!</definedName>
    <definedName name="solver_rhs41" localSheetId="7" hidden="1">'8-Calculations'!$D$4</definedName>
    <definedName name="solver_rhs42" localSheetId="6" hidden="1">'7-RunModel'!#REF!</definedName>
    <definedName name="solver_rhs42" localSheetId="7" hidden="1">'8-Calculations'!$H$30:$H$35</definedName>
    <definedName name="solver_rhs43" localSheetId="6" hidden="1">'7-RunModel'!#REF!</definedName>
    <definedName name="solver_rhs43" localSheetId="7" hidden="1">'8-Calculations'!$D$4</definedName>
    <definedName name="solver_rhs44" localSheetId="6" hidden="1">'7-RunModel'!#REF!</definedName>
    <definedName name="solver_rhs44" localSheetId="7" hidden="1">'8-Calculations'!$H$30:$H$35</definedName>
    <definedName name="solver_rhs45" localSheetId="6" hidden="1">'7-RunModel'!#REF!</definedName>
    <definedName name="solver_rhs45" localSheetId="7" hidden="1">'8-Calculations'!$D$4</definedName>
    <definedName name="solver_rhs46" localSheetId="6" hidden="1">'7-RunModel'!#REF!</definedName>
    <definedName name="solver_rhs46" localSheetId="7" hidden="1">'8-Calculations'!$H$30:$H$35</definedName>
    <definedName name="solver_rhs47" localSheetId="6" hidden="1">'7-RunModel'!#REF!</definedName>
    <definedName name="solver_rhs47" localSheetId="7" hidden="1">'8-Calculations'!$D$4</definedName>
    <definedName name="solver_rhs48" localSheetId="6" hidden="1">'7-RunModel'!#REF!</definedName>
    <definedName name="solver_rhs48" localSheetId="7" hidden="1">'8-Calculations'!$H$30:$H$35</definedName>
    <definedName name="solver_rhs49" localSheetId="6" hidden="1">'7-RunModel'!#REF!</definedName>
    <definedName name="solver_rhs49" localSheetId="7" hidden="1">'8-Calculations'!$D$4</definedName>
    <definedName name="solver_rhs5" localSheetId="3" hidden="1">'4-Strategy-Inputs'!#REF!</definedName>
    <definedName name="solver_rhs5" localSheetId="6" hidden="1">'7-RunModel'!#REF!</definedName>
    <definedName name="solver_rhs5" localSheetId="7" hidden="1">'8-Calculations'!$H$30:$H$44</definedName>
    <definedName name="solver_rhs50" localSheetId="6" hidden="1">'7-RunModel'!#REF!</definedName>
    <definedName name="solver_rhs50" localSheetId="7" hidden="1">'8-Calculations'!$H$30:$H$35</definedName>
    <definedName name="solver_rhs51" localSheetId="6" hidden="1">'7-RunModel'!#REF!</definedName>
    <definedName name="solver_rhs51" localSheetId="7" hidden="1">'8-Calculations'!$I$30:$I$35</definedName>
    <definedName name="solver_rhs52" localSheetId="6" hidden="1">'7-RunModel'!#REF!</definedName>
    <definedName name="solver_rhs52" localSheetId="7" hidden="1">'8-Calculations'!$D$4</definedName>
    <definedName name="solver_rhs53" localSheetId="6" hidden="1">'7-RunModel'!#REF!</definedName>
    <definedName name="solver_rhs53" localSheetId="7" hidden="1">'8-Calculations'!$H$30:$H$35</definedName>
    <definedName name="solver_rhs54" localSheetId="6" hidden="1">'7-RunModel'!#REF!</definedName>
    <definedName name="solver_rhs54" localSheetId="7" hidden="1">'8-Calculations'!$I$30:$I$35</definedName>
    <definedName name="solver_rhs55" localSheetId="6" hidden="1">'7-RunModel'!#REF!</definedName>
    <definedName name="solver_rhs55" localSheetId="7" hidden="1">'8-Calculations'!$D$4</definedName>
    <definedName name="solver_rhs56" localSheetId="6" hidden="1">'7-RunModel'!#REF!</definedName>
    <definedName name="solver_rhs56" localSheetId="7" hidden="1">'8-Calculations'!$H$30:$H$35</definedName>
    <definedName name="solver_rhs57" localSheetId="6" hidden="1">'7-RunModel'!#REF!</definedName>
    <definedName name="solver_rhs57" localSheetId="7" hidden="1">'8-Calculations'!$I$30:$I$35</definedName>
    <definedName name="solver_rhs58" localSheetId="6" hidden="1">'7-RunModel'!#REF!</definedName>
    <definedName name="solver_rhs58" localSheetId="7" hidden="1">'8-Calculations'!$D$4</definedName>
    <definedName name="solver_rhs59" localSheetId="6" hidden="1">'7-RunModel'!#REF!</definedName>
    <definedName name="solver_rhs59" localSheetId="7" hidden="1">'8-Calculations'!$H$30:$H$35</definedName>
    <definedName name="solver_rhs6" localSheetId="3" hidden="1">'4-Strategy-Inputs'!#REF!</definedName>
    <definedName name="solver_rhs6" localSheetId="6" hidden="1">'7-RunModel'!#REF!</definedName>
    <definedName name="solver_rhs6" localSheetId="7" hidden="1">'8-Calculations'!$I$30:$I$44</definedName>
    <definedName name="solver_rhs60" localSheetId="6" hidden="1">'7-RunModel'!#REF!</definedName>
    <definedName name="solver_rhs60" localSheetId="7" hidden="1">'8-Calculations'!$I$30:$I$35</definedName>
    <definedName name="solver_rhs61" localSheetId="6" hidden="1">'7-RunModel'!#REF!</definedName>
    <definedName name="solver_rhs61" localSheetId="7" hidden="1">'8-Calculations'!$D$4</definedName>
    <definedName name="solver_rhs62" localSheetId="6" hidden="1">'7-RunModel'!#REF!</definedName>
    <definedName name="solver_rhs62" localSheetId="7" hidden="1">'8-Calculations'!$H$30:$H$35</definedName>
    <definedName name="solver_rhs63" localSheetId="6" hidden="1">'7-RunModel'!#REF!</definedName>
    <definedName name="solver_rhs63" localSheetId="7" hidden="1">'8-Calculations'!$I$30:$I$35</definedName>
    <definedName name="solver_rhs64" localSheetId="6" hidden="1">'7-RunModel'!#REF!</definedName>
    <definedName name="solver_rhs64" localSheetId="7" hidden="1">'8-Calculations'!$D$4</definedName>
    <definedName name="solver_rhs65" localSheetId="6" hidden="1">'7-RunModel'!#REF!</definedName>
    <definedName name="solver_rhs65" localSheetId="7" hidden="1">'8-Calculations'!$H$30:$H$35</definedName>
    <definedName name="solver_rhs66" localSheetId="6" hidden="1">'7-RunModel'!#REF!</definedName>
    <definedName name="solver_rhs66" localSheetId="7" hidden="1">'8-Calculations'!$I$30:$I$35</definedName>
    <definedName name="solver_rhs67" localSheetId="6" hidden="1">'7-RunModel'!#REF!</definedName>
    <definedName name="solver_rhs67" localSheetId="7" hidden="1">'8-Calculations'!$D$4</definedName>
    <definedName name="solver_rhs68" localSheetId="6" hidden="1">'7-RunModel'!#REF!</definedName>
    <definedName name="solver_rhs68" localSheetId="7" hidden="1">'8-Calculations'!$H$30:$H$35</definedName>
    <definedName name="solver_rhs69" localSheetId="6" hidden="1">'7-RunModel'!#REF!</definedName>
    <definedName name="solver_rhs69" localSheetId="7" hidden="1">'8-Calculations'!$I$30:$I$35</definedName>
    <definedName name="solver_rhs7" localSheetId="3" hidden="1">'4-Strategy-Inputs'!#REF!</definedName>
    <definedName name="solver_rhs7" localSheetId="6" hidden="1">'7-RunModel'!#REF!</definedName>
    <definedName name="solver_rhs7" localSheetId="7" hidden="1">'8-Calculations'!$I$5</definedName>
    <definedName name="solver_rhs70" localSheetId="6" hidden="1">'7-RunModel'!#REF!</definedName>
    <definedName name="solver_rhs70" localSheetId="7" hidden="1">'8-Calculations'!$D$4</definedName>
    <definedName name="solver_rhs71" localSheetId="6" hidden="1">'7-RunModel'!#REF!</definedName>
    <definedName name="solver_rhs71" localSheetId="7" hidden="1">'8-Calculations'!$H$30:$H$35</definedName>
    <definedName name="solver_rhs72" localSheetId="6" hidden="1">'7-RunModel'!#REF!</definedName>
    <definedName name="solver_rhs72" localSheetId="7" hidden="1">'8-Calculations'!$I$30:$I$35</definedName>
    <definedName name="solver_rhs73" localSheetId="6" hidden="1">'7-RunModel'!#REF!</definedName>
    <definedName name="solver_rhs73" localSheetId="7" hidden="1">'8-Calculations'!$D$4</definedName>
    <definedName name="solver_rhs74" localSheetId="6" hidden="1">'7-RunModel'!#REF!</definedName>
    <definedName name="solver_rhs74" localSheetId="7" hidden="1">'8-Calculations'!$H$30:$H$35</definedName>
    <definedName name="solver_rhs75" localSheetId="6" hidden="1">'7-RunModel'!#REF!</definedName>
    <definedName name="solver_rhs75" localSheetId="7" hidden="1">'8-Calculations'!$I$30:$I$35</definedName>
    <definedName name="solver_rhs76" localSheetId="6" hidden="1">'7-RunModel'!#REF!</definedName>
    <definedName name="solver_rhs76" localSheetId="7" hidden="1">'8-Calculations'!$D$4</definedName>
    <definedName name="solver_rhs77" localSheetId="6" hidden="1">'7-RunModel'!#REF!</definedName>
    <definedName name="solver_rhs77" localSheetId="7" hidden="1">'8-Calculations'!$I$30:$I$35</definedName>
    <definedName name="solver_rhs78" localSheetId="6" hidden="1">'7-RunModel'!#REF!</definedName>
    <definedName name="solver_rhs78" localSheetId="7" hidden="1">'8-Calculations'!$H$30:$H$35</definedName>
    <definedName name="solver_rhs79" localSheetId="6" hidden="1">'7-RunModel'!#REF!</definedName>
    <definedName name="solver_rhs79" localSheetId="7" hidden="1">'8-Calculations'!$D$4</definedName>
    <definedName name="solver_rhs8" localSheetId="3" hidden="1">'4-Strategy-Inputs'!$E$7</definedName>
    <definedName name="solver_rhs8" localSheetId="6" hidden="1">'7-RunModel'!#REF!</definedName>
    <definedName name="solver_rhs8" localSheetId="7" hidden="1">'8-Calculations'!$H$30:$H$44</definedName>
    <definedName name="solver_rhs80" localSheetId="6" hidden="1">'7-RunModel'!#REF!</definedName>
    <definedName name="solver_rhs80" localSheetId="7" hidden="1">'8-Calculations'!$I$30:$I$35</definedName>
    <definedName name="solver_rhs81" localSheetId="6" hidden="1">'7-RunModel'!#REF!</definedName>
    <definedName name="solver_rhs81" localSheetId="7" hidden="1">'8-Calculations'!$H$30:$H$35</definedName>
    <definedName name="solver_rhs82" localSheetId="6" hidden="1">'7-RunModel'!#REF!</definedName>
    <definedName name="solver_rhs82" localSheetId="7" hidden="1">'8-Calculations'!$D$4</definedName>
    <definedName name="solver_rhs83" localSheetId="6" hidden="1">'7-RunModel'!#REF!</definedName>
    <definedName name="solver_rhs83" localSheetId="7" hidden="1">'8-Calculations'!$I$30:$I$35</definedName>
    <definedName name="solver_rhs84" localSheetId="6" hidden="1">'7-RunModel'!#REF!</definedName>
    <definedName name="solver_rhs84" localSheetId="7" hidden="1">'8-Calculations'!$H$30:$H$35</definedName>
    <definedName name="solver_rhs85" localSheetId="6" hidden="1">'7-RunModel'!#REF!</definedName>
    <definedName name="solver_rhs85" localSheetId="7" hidden="1">'8-Calculations'!$D$4</definedName>
    <definedName name="solver_rhs86" localSheetId="6" hidden="1">'7-RunModel'!#REF!</definedName>
    <definedName name="solver_rhs86" localSheetId="7" hidden="1">'8-Calculations'!$I$30:$I$35</definedName>
    <definedName name="solver_rhs87" localSheetId="6" hidden="1">'7-RunModel'!#REF!</definedName>
    <definedName name="solver_rhs87" localSheetId="7" hidden="1">'8-Calculations'!$H$30:$H$35</definedName>
    <definedName name="solver_rhs88" localSheetId="6" hidden="1">'7-RunModel'!#REF!</definedName>
    <definedName name="solver_rhs88" localSheetId="7" hidden="1">'8-Calculations'!$D$4</definedName>
    <definedName name="solver_rhs89" localSheetId="6" hidden="1">'7-RunModel'!#REF!</definedName>
    <definedName name="solver_rhs89" localSheetId="7" hidden="1">'8-Calculations'!$I$30:$I$35</definedName>
    <definedName name="solver_rhs9" localSheetId="6" hidden="1">'7-RunModel'!#REF!</definedName>
    <definedName name="solver_rhs9" localSheetId="7" hidden="1">'8-Calculations'!$I$30:$I$44</definedName>
    <definedName name="solver_rhs90" localSheetId="6" hidden="1">'7-RunModel'!#REF!</definedName>
    <definedName name="solver_rhs90" localSheetId="7" hidden="1">'8-Calculations'!$H$30:$H$35</definedName>
    <definedName name="solver_rhs91" localSheetId="6" hidden="1">'7-RunModel'!#REF!</definedName>
    <definedName name="solver_rhs91" localSheetId="7" hidden="1">'8-Calculations'!$D$4</definedName>
    <definedName name="solver_rhs92" localSheetId="6" hidden="1">'7-RunModel'!#REF!</definedName>
    <definedName name="solver_rhs92" localSheetId="7" hidden="1">'8-Calculations'!$I$30:$I$35</definedName>
    <definedName name="solver_rhs93" localSheetId="6" hidden="1">'7-RunModel'!#REF!</definedName>
    <definedName name="solver_rhs93" localSheetId="7" hidden="1">'8-Calculations'!$H$30:$H$35</definedName>
    <definedName name="solver_rhs94" localSheetId="6" hidden="1">'7-RunModel'!#REF!</definedName>
    <definedName name="solver_rhs94" localSheetId="7" hidden="1">'8-Calculations'!$D$4</definedName>
    <definedName name="solver_rhs95" localSheetId="6" hidden="1">'7-RunModel'!#REF!</definedName>
    <definedName name="solver_rhs95" localSheetId="7" hidden="1">'8-Calculations'!$I$30:$I$35</definedName>
    <definedName name="solver_rhs96" localSheetId="6" hidden="1">'7-RunModel'!#REF!</definedName>
    <definedName name="solver_rhs96" localSheetId="7" hidden="1">'8-Calculations'!$H$30:$H$35</definedName>
    <definedName name="solver_rhs97" localSheetId="6" hidden="1">'7-RunModel'!#REF!</definedName>
    <definedName name="solver_rhs97" localSheetId="7" hidden="1">'8-Calculations'!$D$4</definedName>
    <definedName name="solver_rhs98" localSheetId="6" hidden="1">'7-RunModel'!#REF!</definedName>
    <definedName name="solver_rhs98" localSheetId="7" hidden="1">'8-Calculations'!$I$30:$I$35</definedName>
    <definedName name="solver_rhs99" localSheetId="6" hidden="1">'7-RunModel'!#REF!</definedName>
    <definedName name="solver_rhs99" localSheetId="7" hidden="1">'8-Calculations'!$H$30:$H$35</definedName>
    <definedName name="solver_rlx" localSheetId="6" hidden="1">1</definedName>
    <definedName name="solver_rlx" localSheetId="7" hidden="1">1</definedName>
    <definedName name="solver_rsd" localSheetId="6" hidden="1">0</definedName>
    <definedName name="solver_rsd" localSheetId="7" hidden="1">0</definedName>
    <definedName name="solver_scl" localSheetId="3" hidden="1">2</definedName>
    <definedName name="solver_scl" localSheetId="6" hidden="1">1</definedName>
    <definedName name="solver_scl" localSheetId="7" hidden="1">1</definedName>
    <definedName name="solver_sho" localSheetId="3" hidden="1">2</definedName>
    <definedName name="solver_sho" localSheetId="6" hidden="1">2</definedName>
    <definedName name="solver_sho" localSheetId="7" hidden="1">2</definedName>
    <definedName name="solver_ssz" localSheetId="6" hidden="1">100</definedName>
    <definedName name="solver_ssz" localSheetId="7" hidden="1">100</definedName>
    <definedName name="solver_tim" localSheetId="3" hidden="1">100</definedName>
    <definedName name="solver_tim" localSheetId="6" hidden="1">100</definedName>
    <definedName name="solver_tim" localSheetId="7" hidden="1">100</definedName>
    <definedName name="solver_tol" localSheetId="3" hidden="1">0.05</definedName>
    <definedName name="solver_tol" localSheetId="6" hidden="1">0.05</definedName>
    <definedName name="solver_tol" localSheetId="7" hidden="1">0.05</definedName>
    <definedName name="solver_typ" localSheetId="3" hidden="1">2</definedName>
    <definedName name="solver_typ" localSheetId="6" hidden="1">2</definedName>
    <definedName name="solver_typ" localSheetId="7" hidden="1">2</definedName>
    <definedName name="solver_val" localSheetId="3" hidden="1">0</definedName>
    <definedName name="solver_val" localSheetId="6" hidden="1">0</definedName>
    <definedName name="solver_val" localSheetId="7" hidden="1">0</definedName>
    <definedName name="solver_ver" localSheetId="6" hidden="1">3</definedName>
    <definedName name="solver_ver" localSheetId="7" hidden="1">3</definedName>
  </definedNames>
  <calcPr calcId="145621"/>
</workbook>
</file>

<file path=xl/calcChain.xml><?xml version="1.0" encoding="utf-8"?>
<calcChain xmlns="http://schemas.openxmlformats.org/spreadsheetml/2006/main">
  <c r="D5" i="8" l="1"/>
  <c r="C247" i="2" l="1"/>
  <c r="C246" i="2"/>
  <c r="C245" i="2"/>
  <c r="C244" i="2"/>
  <c r="C243" i="2"/>
  <c r="C242" i="2"/>
  <c r="C241" i="2"/>
  <c r="C240" i="2"/>
  <c r="C239" i="2"/>
  <c r="C238" i="2"/>
  <c r="C237" i="2"/>
  <c r="C236" i="2"/>
  <c r="C235" i="2"/>
  <c r="C234" i="2"/>
  <c r="C233" i="2"/>
  <c r="P228" i="2" l="1"/>
  <c r="O228" i="2"/>
  <c r="L228" i="2"/>
  <c r="K228" i="2"/>
  <c r="H228" i="2"/>
  <c r="G228" i="2"/>
  <c r="P226" i="2"/>
  <c r="O226" i="2"/>
  <c r="L226" i="2"/>
  <c r="K226" i="2"/>
  <c r="H226" i="2"/>
  <c r="G226" i="2"/>
  <c r="P224" i="2"/>
  <c r="O224" i="2"/>
  <c r="L224" i="2"/>
  <c r="K224" i="2"/>
  <c r="H224" i="2"/>
  <c r="G224" i="2"/>
  <c r="P222" i="2"/>
  <c r="O222" i="2"/>
  <c r="L222" i="2"/>
  <c r="K222" i="2"/>
  <c r="H222" i="2"/>
  <c r="G222" i="2"/>
  <c r="P220" i="2"/>
  <c r="O220" i="2"/>
  <c r="L220" i="2"/>
  <c r="K220" i="2"/>
  <c r="H220" i="2"/>
  <c r="G220" i="2"/>
  <c r="P218" i="2"/>
  <c r="O218" i="2"/>
  <c r="L218" i="2"/>
  <c r="K218" i="2"/>
  <c r="H218" i="2"/>
  <c r="G218" i="2"/>
  <c r="R217" i="2"/>
  <c r="R228" i="2" s="1"/>
  <c r="Q217" i="2"/>
  <c r="Q227" i="2" s="1"/>
  <c r="P217" i="2"/>
  <c r="P227" i="2" s="1"/>
  <c r="O217" i="2"/>
  <c r="O227" i="2" s="1"/>
  <c r="N217" i="2"/>
  <c r="N228" i="2" s="1"/>
  <c r="M217" i="2"/>
  <c r="M223" i="2" s="1"/>
  <c r="L217" i="2"/>
  <c r="L227" i="2" s="1"/>
  <c r="K217" i="2"/>
  <c r="K227" i="2" s="1"/>
  <c r="J217" i="2"/>
  <c r="J228" i="2" s="1"/>
  <c r="I217" i="2"/>
  <c r="I227" i="2" s="1"/>
  <c r="H217" i="2"/>
  <c r="H227" i="2" s="1"/>
  <c r="G217" i="2"/>
  <c r="G227" i="2" s="1"/>
  <c r="F217" i="2"/>
  <c r="F228" i="2" s="1"/>
  <c r="E217" i="2"/>
  <c r="E223" i="2" s="1"/>
  <c r="D228" i="2"/>
  <c r="D227" i="2"/>
  <c r="D226" i="2"/>
  <c r="D225" i="2"/>
  <c r="D224" i="2"/>
  <c r="D223" i="2"/>
  <c r="D222" i="2"/>
  <c r="D221" i="2"/>
  <c r="D220" i="2"/>
  <c r="D219" i="2"/>
  <c r="D218" i="2"/>
  <c r="O213" i="2"/>
  <c r="K213" i="2"/>
  <c r="G213" i="2"/>
  <c r="O211" i="2"/>
  <c r="K211" i="2"/>
  <c r="G211" i="2"/>
  <c r="O209" i="2"/>
  <c r="K209" i="2"/>
  <c r="G209" i="2"/>
  <c r="O207" i="2"/>
  <c r="K207" i="2"/>
  <c r="G207" i="2"/>
  <c r="O205" i="2"/>
  <c r="K205" i="2"/>
  <c r="G205" i="2"/>
  <c r="O203" i="2"/>
  <c r="K203" i="2"/>
  <c r="G203" i="2"/>
  <c r="R202" i="2"/>
  <c r="R213" i="2" s="1"/>
  <c r="Q202" i="2"/>
  <c r="Q213" i="2" s="1"/>
  <c r="P202" i="2"/>
  <c r="P212" i="2" s="1"/>
  <c r="O202" i="2"/>
  <c r="O212" i="2" s="1"/>
  <c r="N202" i="2"/>
  <c r="N213" i="2" s="1"/>
  <c r="M202" i="2"/>
  <c r="M206" i="2" s="1"/>
  <c r="L202" i="2"/>
  <c r="L212" i="2" s="1"/>
  <c r="K202" i="2"/>
  <c r="K212" i="2" s="1"/>
  <c r="J202" i="2"/>
  <c r="J213" i="2" s="1"/>
  <c r="I202" i="2"/>
  <c r="I212" i="2" s="1"/>
  <c r="H202" i="2"/>
  <c r="H212" i="2" s="1"/>
  <c r="G202" i="2"/>
  <c r="G212" i="2" s="1"/>
  <c r="F202" i="2"/>
  <c r="F213" i="2" s="1"/>
  <c r="E202" i="2"/>
  <c r="E213" i="2" s="1"/>
  <c r="D213" i="2"/>
  <c r="D212" i="2"/>
  <c r="D211" i="2"/>
  <c r="D210" i="2"/>
  <c r="D209" i="2"/>
  <c r="D208" i="2"/>
  <c r="D207" i="2"/>
  <c r="D206" i="2"/>
  <c r="D205" i="2"/>
  <c r="D204" i="2"/>
  <c r="D203" i="2"/>
  <c r="R198" i="2"/>
  <c r="Q198" i="2"/>
  <c r="P198" i="2"/>
  <c r="O198" i="2"/>
  <c r="N198" i="2"/>
  <c r="M198" i="2"/>
  <c r="L198" i="2"/>
  <c r="K198" i="2"/>
  <c r="J198" i="2"/>
  <c r="I198" i="2"/>
  <c r="H198" i="2"/>
  <c r="G198" i="2"/>
  <c r="F198" i="2"/>
  <c r="E198" i="2"/>
  <c r="R197" i="2"/>
  <c r="Q197" i="2"/>
  <c r="P197" i="2"/>
  <c r="O197" i="2"/>
  <c r="N197" i="2"/>
  <c r="M197" i="2"/>
  <c r="L197" i="2"/>
  <c r="K197" i="2"/>
  <c r="J197" i="2"/>
  <c r="I197" i="2"/>
  <c r="H197" i="2"/>
  <c r="G197" i="2"/>
  <c r="F197" i="2"/>
  <c r="E197" i="2"/>
  <c r="R196" i="2"/>
  <c r="Q196" i="2"/>
  <c r="P196" i="2"/>
  <c r="O196" i="2"/>
  <c r="N196" i="2"/>
  <c r="M196" i="2"/>
  <c r="L196" i="2"/>
  <c r="K196" i="2"/>
  <c r="J196" i="2"/>
  <c r="I196" i="2"/>
  <c r="H196" i="2"/>
  <c r="G196" i="2"/>
  <c r="F196" i="2"/>
  <c r="E196" i="2"/>
  <c r="R195" i="2"/>
  <c r="Q195" i="2"/>
  <c r="P195" i="2"/>
  <c r="O195" i="2"/>
  <c r="N195" i="2"/>
  <c r="M195" i="2"/>
  <c r="L195" i="2"/>
  <c r="K195" i="2"/>
  <c r="J195" i="2"/>
  <c r="I195" i="2"/>
  <c r="H195" i="2"/>
  <c r="G195" i="2"/>
  <c r="F195" i="2"/>
  <c r="E195" i="2"/>
  <c r="R194" i="2"/>
  <c r="Q194" i="2"/>
  <c r="P194" i="2"/>
  <c r="O194" i="2"/>
  <c r="N194" i="2"/>
  <c r="M194" i="2"/>
  <c r="L194" i="2"/>
  <c r="K194" i="2"/>
  <c r="J194" i="2"/>
  <c r="I194" i="2"/>
  <c r="H194" i="2"/>
  <c r="G194" i="2"/>
  <c r="F194" i="2"/>
  <c r="E194" i="2"/>
  <c r="R193" i="2"/>
  <c r="Q193" i="2"/>
  <c r="P193" i="2"/>
  <c r="O193" i="2"/>
  <c r="N193" i="2"/>
  <c r="M193" i="2"/>
  <c r="L193" i="2"/>
  <c r="K193" i="2"/>
  <c r="J193" i="2"/>
  <c r="I193" i="2"/>
  <c r="H193" i="2"/>
  <c r="G193" i="2"/>
  <c r="F193" i="2"/>
  <c r="E193" i="2"/>
  <c r="R192" i="2"/>
  <c r="Q192" i="2"/>
  <c r="P192" i="2"/>
  <c r="O192" i="2"/>
  <c r="N192" i="2"/>
  <c r="M192" i="2"/>
  <c r="L192" i="2"/>
  <c r="K192" i="2"/>
  <c r="J192" i="2"/>
  <c r="I192" i="2"/>
  <c r="H192" i="2"/>
  <c r="G192" i="2"/>
  <c r="F192" i="2"/>
  <c r="E192" i="2"/>
  <c r="R191" i="2"/>
  <c r="Q191" i="2"/>
  <c r="P191" i="2"/>
  <c r="O191" i="2"/>
  <c r="N191" i="2"/>
  <c r="M191" i="2"/>
  <c r="L191" i="2"/>
  <c r="K191" i="2"/>
  <c r="J191" i="2"/>
  <c r="I191" i="2"/>
  <c r="H191" i="2"/>
  <c r="G191" i="2"/>
  <c r="F191" i="2"/>
  <c r="E191" i="2"/>
  <c r="R190" i="2"/>
  <c r="Q190" i="2"/>
  <c r="P190" i="2"/>
  <c r="O190" i="2"/>
  <c r="N190" i="2"/>
  <c r="M190" i="2"/>
  <c r="L190" i="2"/>
  <c r="K190" i="2"/>
  <c r="J190" i="2"/>
  <c r="I190" i="2"/>
  <c r="H190" i="2"/>
  <c r="G190" i="2"/>
  <c r="F190" i="2"/>
  <c r="E190" i="2"/>
  <c r="R189" i="2"/>
  <c r="Q189" i="2"/>
  <c r="P189" i="2"/>
  <c r="O189" i="2"/>
  <c r="N189" i="2"/>
  <c r="M189" i="2"/>
  <c r="L189" i="2"/>
  <c r="K189" i="2"/>
  <c r="J189" i="2"/>
  <c r="I189" i="2"/>
  <c r="H189" i="2"/>
  <c r="G189" i="2"/>
  <c r="F189" i="2"/>
  <c r="E189" i="2"/>
  <c r="R188" i="2"/>
  <c r="Q188" i="2"/>
  <c r="P188" i="2"/>
  <c r="O188" i="2"/>
  <c r="N188" i="2"/>
  <c r="M188" i="2"/>
  <c r="L188" i="2"/>
  <c r="K188" i="2"/>
  <c r="J188" i="2"/>
  <c r="I188" i="2"/>
  <c r="H188" i="2"/>
  <c r="G188" i="2"/>
  <c r="F188" i="2"/>
  <c r="E188" i="2"/>
  <c r="R187" i="2"/>
  <c r="Q187" i="2"/>
  <c r="P187" i="2"/>
  <c r="O187" i="2"/>
  <c r="N187" i="2"/>
  <c r="M187" i="2"/>
  <c r="L187" i="2"/>
  <c r="K187" i="2"/>
  <c r="J187" i="2"/>
  <c r="I187" i="2"/>
  <c r="H187" i="2"/>
  <c r="G187" i="2"/>
  <c r="F187" i="2"/>
  <c r="E187" i="2"/>
  <c r="D198" i="2"/>
  <c r="D197" i="2"/>
  <c r="D196" i="2"/>
  <c r="D195" i="2"/>
  <c r="D194" i="2"/>
  <c r="D193" i="2"/>
  <c r="D192" i="2"/>
  <c r="D191" i="2"/>
  <c r="D190" i="2"/>
  <c r="D189" i="2"/>
  <c r="D188" i="2"/>
  <c r="D187" i="2"/>
  <c r="P108" i="2"/>
  <c r="O108" i="2"/>
  <c r="L108" i="2"/>
  <c r="K108" i="2"/>
  <c r="H108" i="2"/>
  <c r="G108" i="2"/>
  <c r="M107" i="2"/>
  <c r="P106" i="2"/>
  <c r="O106" i="2"/>
  <c r="L106" i="2"/>
  <c r="K106" i="2"/>
  <c r="H106" i="2"/>
  <c r="G106" i="2"/>
  <c r="F105" i="2"/>
  <c r="P104" i="2"/>
  <c r="O104" i="2"/>
  <c r="L104" i="2"/>
  <c r="K104" i="2"/>
  <c r="H104" i="2"/>
  <c r="G104" i="2"/>
  <c r="R103" i="2"/>
  <c r="J103" i="2"/>
  <c r="P102" i="2"/>
  <c r="O102" i="2"/>
  <c r="L102" i="2"/>
  <c r="K102" i="2"/>
  <c r="H102" i="2"/>
  <c r="G102" i="2"/>
  <c r="N101" i="2"/>
  <c r="F101" i="2"/>
  <c r="P100" i="2"/>
  <c r="O100" i="2"/>
  <c r="L100" i="2"/>
  <c r="K100" i="2"/>
  <c r="H100" i="2"/>
  <c r="G100" i="2"/>
  <c r="R99" i="2"/>
  <c r="J99" i="2"/>
  <c r="P98" i="2"/>
  <c r="O98" i="2"/>
  <c r="L98" i="2"/>
  <c r="K98" i="2"/>
  <c r="H98" i="2"/>
  <c r="G98" i="2"/>
  <c r="R97" i="2"/>
  <c r="Q97" i="2"/>
  <c r="P97" i="2"/>
  <c r="P107" i="2" s="1"/>
  <c r="O97" i="2"/>
  <c r="O107" i="2" s="1"/>
  <c r="N97" i="2"/>
  <c r="M97" i="2"/>
  <c r="L97" i="2"/>
  <c r="L107" i="2" s="1"/>
  <c r="K97" i="2"/>
  <c r="K107" i="2" s="1"/>
  <c r="J97" i="2"/>
  <c r="I97" i="2"/>
  <c r="H97" i="2"/>
  <c r="H107" i="2" s="1"/>
  <c r="G97" i="2"/>
  <c r="G107" i="2" s="1"/>
  <c r="F97" i="2"/>
  <c r="E97" i="2"/>
  <c r="P183" i="2"/>
  <c r="O183" i="2"/>
  <c r="L183" i="2"/>
  <c r="K183" i="2"/>
  <c r="H183" i="2"/>
  <c r="G183" i="2"/>
  <c r="P181" i="2"/>
  <c r="O181" i="2"/>
  <c r="L181" i="2"/>
  <c r="K181" i="2"/>
  <c r="H181" i="2"/>
  <c r="G181" i="2"/>
  <c r="P179" i="2"/>
  <c r="O179" i="2"/>
  <c r="L179" i="2"/>
  <c r="K179" i="2"/>
  <c r="H179" i="2"/>
  <c r="G179" i="2"/>
  <c r="P177" i="2"/>
  <c r="O177" i="2"/>
  <c r="L177" i="2"/>
  <c r="K177" i="2"/>
  <c r="H177" i="2"/>
  <c r="G177" i="2"/>
  <c r="P175" i="2"/>
  <c r="O175" i="2"/>
  <c r="L175" i="2"/>
  <c r="K175" i="2"/>
  <c r="H175" i="2"/>
  <c r="G175" i="2"/>
  <c r="P173" i="2"/>
  <c r="O173" i="2"/>
  <c r="L173" i="2"/>
  <c r="K173" i="2"/>
  <c r="H173" i="2"/>
  <c r="G173" i="2"/>
  <c r="R172" i="2"/>
  <c r="R183" i="2" s="1"/>
  <c r="Q172" i="2"/>
  <c r="Q182" i="2" s="1"/>
  <c r="P172" i="2"/>
  <c r="P182" i="2" s="1"/>
  <c r="O172" i="2"/>
  <c r="O182" i="2" s="1"/>
  <c r="N172" i="2"/>
  <c r="N183" i="2" s="1"/>
  <c r="M172" i="2"/>
  <c r="M178" i="2" s="1"/>
  <c r="L172" i="2"/>
  <c r="L182" i="2" s="1"/>
  <c r="K172" i="2"/>
  <c r="K182" i="2" s="1"/>
  <c r="J172" i="2"/>
  <c r="J183" i="2" s="1"/>
  <c r="I172" i="2"/>
  <c r="I182" i="2" s="1"/>
  <c r="H172" i="2"/>
  <c r="H182" i="2" s="1"/>
  <c r="G172" i="2"/>
  <c r="G182" i="2" s="1"/>
  <c r="F172" i="2"/>
  <c r="F183" i="2" s="1"/>
  <c r="E172" i="2"/>
  <c r="E180" i="2" s="1"/>
  <c r="D183" i="2"/>
  <c r="D182" i="2"/>
  <c r="D181" i="2"/>
  <c r="D180" i="2"/>
  <c r="D179" i="2"/>
  <c r="D178" i="2"/>
  <c r="D177" i="2"/>
  <c r="D176" i="2"/>
  <c r="D175" i="2"/>
  <c r="D174" i="2"/>
  <c r="D173" i="2"/>
  <c r="P168" i="2"/>
  <c r="O168" i="2"/>
  <c r="L168" i="2"/>
  <c r="K168" i="2"/>
  <c r="H168" i="2"/>
  <c r="G168" i="2"/>
  <c r="P166" i="2"/>
  <c r="O166" i="2"/>
  <c r="L166" i="2"/>
  <c r="K166" i="2"/>
  <c r="H166" i="2"/>
  <c r="G166" i="2"/>
  <c r="P164" i="2"/>
  <c r="O164" i="2"/>
  <c r="L164" i="2"/>
  <c r="K164" i="2"/>
  <c r="H164" i="2"/>
  <c r="G164" i="2"/>
  <c r="P162" i="2"/>
  <c r="O162" i="2"/>
  <c r="L162" i="2"/>
  <c r="K162" i="2"/>
  <c r="H162" i="2"/>
  <c r="G162" i="2"/>
  <c r="P160" i="2"/>
  <c r="O160" i="2"/>
  <c r="L160" i="2"/>
  <c r="K160" i="2"/>
  <c r="H160" i="2"/>
  <c r="G160" i="2"/>
  <c r="P158" i="2"/>
  <c r="O158" i="2"/>
  <c r="L158" i="2"/>
  <c r="K158" i="2"/>
  <c r="H158" i="2"/>
  <c r="G158" i="2"/>
  <c r="R157" i="2"/>
  <c r="R168" i="2" s="1"/>
  <c r="Q157" i="2"/>
  <c r="Q167" i="2" s="1"/>
  <c r="P157" i="2"/>
  <c r="P167" i="2" s="1"/>
  <c r="O157" i="2"/>
  <c r="O167" i="2" s="1"/>
  <c r="N157" i="2"/>
  <c r="N168" i="2" s="1"/>
  <c r="M157" i="2"/>
  <c r="M167" i="2" s="1"/>
  <c r="L157" i="2"/>
  <c r="L167" i="2" s="1"/>
  <c r="K157" i="2"/>
  <c r="K167" i="2" s="1"/>
  <c r="J157" i="2"/>
  <c r="J168" i="2" s="1"/>
  <c r="I157" i="2"/>
  <c r="I168" i="2" s="1"/>
  <c r="H157" i="2"/>
  <c r="H167" i="2" s="1"/>
  <c r="G157" i="2"/>
  <c r="G167" i="2" s="1"/>
  <c r="F157" i="2"/>
  <c r="F168" i="2" s="1"/>
  <c r="E157" i="2"/>
  <c r="E167" i="2" s="1"/>
  <c r="D168" i="2"/>
  <c r="D167" i="2"/>
  <c r="D166" i="2"/>
  <c r="D165" i="2"/>
  <c r="D164" i="2"/>
  <c r="D163" i="2"/>
  <c r="D162" i="2"/>
  <c r="D161" i="2"/>
  <c r="D160" i="2"/>
  <c r="D158" i="2"/>
  <c r="D157" i="2"/>
  <c r="D159" i="2"/>
  <c r="P153" i="2"/>
  <c r="O153" i="2"/>
  <c r="L153" i="2"/>
  <c r="K153" i="2"/>
  <c r="H153" i="2"/>
  <c r="G153" i="2"/>
  <c r="P151" i="2"/>
  <c r="O151" i="2"/>
  <c r="L151" i="2"/>
  <c r="K151" i="2"/>
  <c r="H151" i="2"/>
  <c r="G151" i="2"/>
  <c r="P149" i="2"/>
  <c r="O149" i="2"/>
  <c r="L149" i="2"/>
  <c r="K149" i="2"/>
  <c r="H149" i="2"/>
  <c r="G149" i="2"/>
  <c r="P147" i="2"/>
  <c r="O147" i="2"/>
  <c r="L147" i="2"/>
  <c r="K147" i="2"/>
  <c r="H147" i="2"/>
  <c r="G147" i="2"/>
  <c r="P145" i="2"/>
  <c r="O145" i="2"/>
  <c r="L145" i="2"/>
  <c r="K145" i="2"/>
  <c r="H145" i="2"/>
  <c r="G145" i="2"/>
  <c r="P143" i="2"/>
  <c r="O143" i="2"/>
  <c r="L143" i="2"/>
  <c r="K143" i="2"/>
  <c r="H143" i="2"/>
  <c r="G143" i="2"/>
  <c r="R142" i="2"/>
  <c r="R153" i="2" s="1"/>
  <c r="Q142" i="2"/>
  <c r="Q150" i="2" s="1"/>
  <c r="P142" i="2"/>
  <c r="P152" i="2" s="1"/>
  <c r="O142" i="2"/>
  <c r="O152" i="2" s="1"/>
  <c r="N142" i="2"/>
  <c r="N153" i="2" s="1"/>
  <c r="M142" i="2"/>
  <c r="M144" i="2" s="1"/>
  <c r="L142" i="2"/>
  <c r="L152" i="2" s="1"/>
  <c r="K142" i="2"/>
  <c r="K152" i="2" s="1"/>
  <c r="J142" i="2"/>
  <c r="J153" i="2" s="1"/>
  <c r="I142" i="2"/>
  <c r="I150" i="2" s="1"/>
  <c r="H142" i="2"/>
  <c r="H152" i="2" s="1"/>
  <c r="G142" i="2"/>
  <c r="G152" i="2" s="1"/>
  <c r="F142" i="2"/>
  <c r="F153" i="2" s="1"/>
  <c r="E142" i="2"/>
  <c r="E146" i="2" s="1"/>
  <c r="D153" i="2"/>
  <c r="D152" i="2"/>
  <c r="D151" i="2"/>
  <c r="D150" i="2"/>
  <c r="D149" i="2"/>
  <c r="D148" i="2"/>
  <c r="D147" i="2"/>
  <c r="D146" i="2"/>
  <c r="D145" i="2"/>
  <c r="D144" i="2"/>
  <c r="D143" i="2"/>
  <c r="P138" i="2"/>
  <c r="O138" i="2"/>
  <c r="L138" i="2"/>
  <c r="K138" i="2"/>
  <c r="H138" i="2"/>
  <c r="G138" i="2"/>
  <c r="P136" i="2"/>
  <c r="O136" i="2"/>
  <c r="L136" i="2"/>
  <c r="K136" i="2"/>
  <c r="H136" i="2"/>
  <c r="G136" i="2"/>
  <c r="P134" i="2"/>
  <c r="O134" i="2"/>
  <c r="L134" i="2"/>
  <c r="K134" i="2"/>
  <c r="H134" i="2"/>
  <c r="G134" i="2"/>
  <c r="P132" i="2"/>
  <c r="O132" i="2"/>
  <c r="L132" i="2"/>
  <c r="K132" i="2"/>
  <c r="H132" i="2"/>
  <c r="G132" i="2"/>
  <c r="P130" i="2"/>
  <c r="O130" i="2"/>
  <c r="L130" i="2"/>
  <c r="K130" i="2"/>
  <c r="H130" i="2"/>
  <c r="G130" i="2"/>
  <c r="P128" i="2"/>
  <c r="O128" i="2"/>
  <c r="L128" i="2"/>
  <c r="K128" i="2"/>
  <c r="H128" i="2"/>
  <c r="G128" i="2"/>
  <c r="R127" i="2"/>
  <c r="R138" i="2" s="1"/>
  <c r="Q127" i="2"/>
  <c r="Q135" i="2" s="1"/>
  <c r="P127" i="2"/>
  <c r="P137" i="2" s="1"/>
  <c r="O127" i="2"/>
  <c r="O137" i="2" s="1"/>
  <c r="N127" i="2"/>
  <c r="N138" i="2" s="1"/>
  <c r="M127" i="2"/>
  <c r="M135" i="2" s="1"/>
  <c r="L127" i="2"/>
  <c r="L137" i="2" s="1"/>
  <c r="K127" i="2"/>
  <c r="K137" i="2" s="1"/>
  <c r="J127" i="2"/>
  <c r="J138" i="2" s="1"/>
  <c r="I127" i="2"/>
  <c r="I138" i="2" s="1"/>
  <c r="H127" i="2"/>
  <c r="H137" i="2" s="1"/>
  <c r="G127" i="2"/>
  <c r="G137" i="2" s="1"/>
  <c r="F127" i="2"/>
  <c r="F138" i="2" s="1"/>
  <c r="E127" i="2"/>
  <c r="E135" i="2" s="1"/>
  <c r="D138" i="2"/>
  <c r="D137" i="2"/>
  <c r="D136" i="2"/>
  <c r="D135" i="2"/>
  <c r="D134" i="2"/>
  <c r="D133" i="2"/>
  <c r="D132" i="2"/>
  <c r="D131" i="2"/>
  <c r="D130" i="2"/>
  <c r="D129" i="2"/>
  <c r="D128" i="2"/>
  <c r="O123" i="2"/>
  <c r="K123" i="2"/>
  <c r="G123" i="2"/>
  <c r="O121" i="2"/>
  <c r="K121" i="2"/>
  <c r="G121" i="2"/>
  <c r="O119" i="2"/>
  <c r="K119" i="2"/>
  <c r="G119" i="2"/>
  <c r="O117" i="2"/>
  <c r="K117" i="2"/>
  <c r="G117" i="2"/>
  <c r="O115" i="2"/>
  <c r="K115" i="2"/>
  <c r="G115" i="2"/>
  <c r="O113" i="2"/>
  <c r="K113" i="2"/>
  <c r="G113" i="2"/>
  <c r="R112" i="2"/>
  <c r="R123" i="2" s="1"/>
  <c r="Q112" i="2"/>
  <c r="Q123" i="2" s="1"/>
  <c r="P112" i="2"/>
  <c r="P122" i="2" s="1"/>
  <c r="O112" i="2"/>
  <c r="O122" i="2" s="1"/>
  <c r="N112" i="2"/>
  <c r="N123" i="2" s="1"/>
  <c r="M112" i="2"/>
  <c r="M122" i="2" s="1"/>
  <c r="L112" i="2"/>
  <c r="L122" i="2" s="1"/>
  <c r="K112" i="2"/>
  <c r="K122" i="2" s="1"/>
  <c r="J112" i="2"/>
  <c r="J123" i="2" s="1"/>
  <c r="I112" i="2"/>
  <c r="I116" i="2" s="1"/>
  <c r="H112" i="2"/>
  <c r="H122" i="2" s="1"/>
  <c r="G112" i="2"/>
  <c r="G122" i="2" s="1"/>
  <c r="F112" i="2"/>
  <c r="F123" i="2" s="1"/>
  <c r="E112" i="2"/>
  <c r="E120" i="2" s="1"/>
  <c r="D123" i="2"/>
  <c r="D122" i="2"/>
  <c r="D121" i="2"/>
  <c r="D120" i="2"/>
  <c r="D119" i="2"/>
  <c r="D118" i="2"/>
  <c r="D117" i="2"/>
  <c r="D116" i="2"/>
  <c r="D115" i="2"/>
  <c r="D114" i="2"/>
  <c r="D113" i="2"/>
  <c r="D108" i="2"/>
  <c r="D107" i="2"/>
  <c r="D106" i="2"/>
  <c r="D105" i="2"/>
  <c r="D104" i="2"/>
  <c r="D103" i="2"/>
  <c r="D102" i="2"/>
  <c r="D101" i="2"/>
  <c r="D100" i="2"/>
  <c r="D99" i="2"/>
  <c r="D98" i="2"/>
  <c r="O93" i="2"/>
  <c r="K93" i="2"/>
  <c r="G93" i="2"/>
  <c r="O91" i="2"/>
  <c r="K91" i="2"/>
  <c r="G91" i="2"/>
  <c r="O89" i="2"/>
  <c r="K89" i="2"/>
  <c r="G89" i="2"/>
  <c r="O87" i="2"/>
  <c r="K87" i="2"/>
  <c r="G87" i="2"/>
  <c r="O85" i="2"/>
  <c r="K85" i="2"/>
  <c r="G85" i="2"/>
  <c r="O83" i="2"/>
  <c r="K83" i="2"/>
  <c r="G83" i="2"/>
  <c r="R82" i="2"/>
  <c r="R93" i="2" s="1"/>
  <c r="Q82" i="2"/>
  <c r="Q93" i="2" s="1"/>
  <c r="P82" i="2"/>
  <c r="P92" i="2" s="1"/>
  <c r="O82" i="2"/>
  <c r="O92" i="2" s="1"/>
  <c r="N82" i="2"/>
  <c r="N93" i="2" s="1"/>
  <c r="M82" i="2"/>
  <c r="M93" i="2" s="1"/>
  <c r="L82" i="2"/>
  <c r="L92" i="2" s="1"/>
  <c r="K82" i="2"/>
  <c r="K92" i="2" s="1"/>
  <c r="J82" i="2"/>
  <c r="J93" i="2" s="1"/>
  <c r="I82" i="2"/>
  <c r="I86" i="2" s="1"/>
  <c r="H82" i="2"/>
  <c r="H92" i="2" s="1"/>
  <c r="G82" i="2"/>
  <c r="G92" i="2" s="1"/>
  <c r="F82" i="2"/>
  <c r="E82" i="2"/>
  <c r="D91" i="2"/>
  <c r="D87" i="2"/>
  <c r="D89" i="2" s="1"/>
  <c r="D86" i="2"/>
  <c r="D93" i="2" s="1"/>
  <c r="D85" i="2"/>
  <c r="D84" i="2"/>
  <c r="D88" i="2" s="1"/>
  <c r="D83" i="2"/>
  <c r="O78" i="2"/>
  <c r="K78" i="2"/>
  <c r="G78" i="2"/>
  <c r="O76" i="2"/>
  <c r="K76" i="2"/>
  <c r="G76" i="2"/>
  <c r="O74" i="2"/>
  <c r="K74" i="2"/>
  <c r="G74" i="2"/>
  <c r="O72" i="2"/>
  <c r="K72" i="2"/>
  <c r="G72" i="2"/>
  <c r="O70" i="2"/>
  <c r="K70" i="2"/>
  <c r="G70" i="2"/>
  <c r="O68" i="2"/>
  <c r="K68" i="2"/>
  <c r="G68" i="2"/>
  <c r="R67" i="2"/>
  <c r="R78" i="2" s="1"/>
  <c r="Q67" i="2"/>
  <c r="Q69" i="2" s="1"/>
  <c r="P67" i="2"/>
  <c r="P77" i="2" s="1"/>
  <c r="O67" i="2"/>
  <c r="O77" i="2" s="1"/>
  <c r="N67" i="2"/>
  <c r="N78" i="2" s="1"/>
  <c r="M67" i="2"/>
  <c r="M78" i="2" s="1"/>
  <c r="L67" i="2"/>
  <c r="L77" i="2" s="1"/>
  <c r="K67" i="2"/>
  <c r="K77" i="2" s="1"/>
  <c r="J67" i="2"/>
  <c r="J78" i="2" s="1"/>
  <c r="I67" i="2"/>
  <c r="I73" i="2" s="1"/>
  <c r="H67" i="2"/>
  <c r="H77" i="2" s="1"/>
  <c r="G67" i="2"/>
  <c r="G77" i="2" s="1"/>
  <c r="F67" i="2"/>
  <c r="E67" i="2"/>
  <c r="D76" i="2"/>
  <c r="D75" i="2"/>
  <c r="D72" i="2"/>
  <c r="D74" i="2" s="1"/>
  <c r="D71" i="2"/>
  <c r="D78" i="2" s="1"/>
  <c r="D70" i="2"/>
  <c r="D69" i="2"/>
  <c r="D73" i="2" s="1"/>
  <c r="D68" i="2"/>
  <c r="P63" i="2"/>
  <c r="L63" i="2"/>
  <c r="H63" i="2"/>
  <c r="P61" i="2"/>
  <c r="L61" i="2"/>
  <c r="H61" i="2"/>
  <c r="P59" i="2"/>
  <c r="L59" i="2"/>
  <c r="H59" i="2"/>
  <c r="P57" i="2"/>
  <c r="L57" i="2"/>
  <c r="H57" i="2"/>
  <c r="P55" i="2"/>
  <c r="L55" i="2"/>
  <c r="H55" i="2"/>
  <c r="P53" i="2"/>
  <c r="L53" i="2"/>
  <c r="H53" i="2"/>
  <c r="R52" i="2"/>
  <c r="R63" i="2" s="1"/>
  <c r="Q52" i="2"/>
  <c r="Q63" i="2" s="1"/>
  <c r="P52" i="2"/>
  <c r="P62" i="2" s="1"/>
  <c r="O52" i="2"/>
  <c r="O62" i="2" s="1"/>
  <c r="N52" i="2"/>
  <c r="N63" i="2" s="1"/>
  <c r="M52" i="2"/>
  <c r="M63" i="2" s="1"/>
  <c r="L52" i="2"/>
  <c r="L62" i="2" s="1"/>
  <c r="K52" i="2"/>
  <c r="K62" i="2" s="1"/>
  <c r="J52" i="2"/>
  <c r="J63" i="2" s="1"/>
  <c r="I52" i="2"/>
  <c r="I63" i="2" s="1"/>
  <c r="H52" i="2"/>
  <c r="H62" i="2" s="1"/>
  <c r="G52" i="2"/>
  <c r="G62" i="2" s="1"/>
  <c r="F52" i="2"/>
  <c r="E52" i="2"/>
  <c r="D61" i="2"/>
  <c r="D57" i="2"/>
  <c r="D59" i="2" s="1"/>
  <c r="D56" i="2"/>
  <c r="D63" i="2" s="1"/>
  <c r="D55" i="2"/>
  <c r="D60" i="2" s="1"/>
  <c r="D54" i="2"/>
  <c r="D58" i="2" s="1"/>
  <c r="D53" i="2"/>
  <c r="O48" i="2"/>
  <c r="K48" i="2"/>
  <c r="G48" i="2"/>
  <c r="P46" i="2"/>
  <c r="O46" i="2"/>
  <c r="L46" i="2"/>
  <c r="K46" i="2"/>
  <c r="H46" i="2"/>
  <c r="G46" i="2"/>
  <c r="P44" i="2"/>
  <c r="O44" i="2"/>
  <c r="L44" i="2"/>
  <c r="K44" i="2"/>
  <c r="H44" i="2"/>
  <c r="G44" i="2"/>
  <c r="P42" i="2"/>
  <c r="O42" i="2"/>
  <c r="L42" i="2"/>
  <c r="K42" i="2"/>
  <c r="H42" i="2"/>
  <c r="G42" i="2"/>
  <c r="P40" i="2"/>
  <c r="O40" i="2"/>
  <c r="L40" i="2"/>
  <c r="K40" i="2"/>
  <c r="H40" i="2"/>
  <c r="G40" i="2"/>
  <c r="P38" i="2"/>
  <c r="O38" i="2"/>
  <c r="L38" i="2"/>
  <c r="K38" i="2"/>
  <c r="H38" i="2"/>
  <c r="G38" i="2"/>
  <c r="R37" i="2"/>
  <c r="R48" i="2" s="1"/>
  <c r="Q37" i="2"/>
  <c r="Q47" i="2" s="1"/>
  <c r="P37" i="2"/>
  <c r="P47" i="2" s="1"/>
  <c r="O37" i="2"/>
  <c r="O47" i="2" s="1"/>
  <c r="N37" i="2"/>
  <c r="N48" i="2" s="1"/>
  <c r="M37" i="2"/>
  <c r="M43" i="2" s="1"/>
  <c r="L37" i="2"/>
  <c r="L47" i="2" s="1"/>
  <c r="K37" i="2"/>
  <c r="K47" i="2" s="1"/>
  <c r="J37" i="2"/>
  <c r="J48" i="2" s="1"/>
  <c r="I37" i="2"/>
  <c r="I47" i="2" s="1"/>
  <c r="H37" i="2"/>
  <c r="H47" i="2" s="1"/>
  <c r="G37" i="2"/>
  <c r="G47" i="2" s="1"/>
  <c r="F37" i="2"/>
  <c r="E37" i="2"/>
  <c r="D46" i="2"/>
  <c r="D42" i="2"/>
  <c r="D44" i="2" s="1"/>
  <c r="D41" i="2"/>
  <c r="D48" i="2" s="1"/>
  <c r="D40" i="2"/>
  <c r="D39" i="2"/>
  <c r="D43" i="2" s="1"/>
  <c r="D38" i="2"/>
  <c r="O33" i="2"/>
  <c r="K33" i="2"/>
  <c r="G33" i="2"/>
  <c r="O31" i="2"/>
  <c r="K31" i="2"/>
  <c r="G31" i="2"/>
  <c r="O29" i="2"/>
  <c r="K29" i="2"/>
  <c r="G29" i="2"/>
  <c r="O27" i="2"/>
  <c r="K27" i="2"/>
  <c r="G27" i="2"/>
  <c r="P25" i="2"/>
  <c r="O25" i="2"/>
  <c r="L25" i="2"/>
  <c r="K25" i="2"/>
  <c r="H25" i="2"/>
  <c r="G25" i="2"/>
  <c r="P23" i="2"/>
  <c r="O23" i="2"/>
  <c r="L23" i="2"/>
  <c r="K23" i="2"/>
  <c r="H23" i="2"/>
  <c r="G23" i="2"/>
  <c r="R22" i="2"/>
  <c r="R33" i="2" s="1"/>
  <c r="Q22" i="2"/>
  <c r="Q30" i="2" s="1"/>
  <c r="P22" i="2"/>
  <c r="P32" i="2" s="1"/>
  <c r="O22" i="2"/>
  <c r="O32" i="2" s="1"/>
  <c r="N22" i="2"/>
  <c r="N33" i="2" s="1"/>
  <c r="M22" i="2"/>
  <c r="M30" i="2" s="1"/>
  <c r="L22" i="2"/>
  <c r="L32" i="2" s="1"/>
  <c r="K22" i="2"/>
  <c r="K32" i="2" s="1"/>
  <c r="J22" i="2"/>
  <c r="J33" i="2" s="1"/>
  <c r="I22" i="2"/>
  <c r="I32" i="2" s="1"/>
  <c r="H22" i="2"/>
  <c r="H32" i="2" s="1"/>
  <c r="G22" i="2"/>
  <c r="G32" i="2" s="1"/>
  <c r="F22" i="2"/>
  <c r="E22" i="2"/>
  <c r="D31" i="2"/>
  <c r="D27" i="2"/>
  <c r="D29" i="2" s="1"/>
  <c r="D26" i="2"/>
  <c r="D33" i="2" s="1"/>
  <c r="D25" i="2"/>
  <c r="D24" i="2"/>
  <c r="D28" i="2" s="1"/>
  <c r="D23" i="2"/>
  <c r="D217" i="2"/>
  <c r="D202" i="2"/>
  <c r="D172" i="2"/>
  <c r="D142" i="2"/>
  <c r="D127" i="2"/>
  <c r="D112" i="2"/>
  <c r="D97" i="2"/>
  <c r="D82" i="2"/>
  <c r="D67" i="2"/>
  <c r="D52" i="2"/>
  <c r="D37" i="2"/>
  <c r="D22" i="2"/>
  <c r="E7" i="2"/>
  <c r="F7" i="2"/>
  <c r="G7" i="2"/>
  <c r="G8" i="2" s="1"/>
  <c r="H7" i="2"/>
  <c r="H8" i="2" s="1"/>
  <c r="I7" i="2"/>
  <c r="J7" i="2"/>
  <c r="K7" i="2"/>
  <c r="K8" i="2" s="1"/>
  <c r="L7" i="2"/>
  <c r="L8" i="2" s="1"/>
  <c r="M7" i="2"/>
  <c r="N7" i="2"/>
  <c r="O7" i="2"/>
  <c r="O8" i="2" s="1"/>
  <c r="P7" i="2"/>
  <c r="P8" i="2" s="1"/>
  <c r="Q7" i="2"/>
  <c r="R7" i="2"/>
  <c r="E8" i="2"/>
  <c r="F8" i="2"/>
  <c r="I8" i="2"/>
  <c r="J8" i="2"/>
  <c r="M8" i="2"/>
  <c r="N8" i="2"/>
  <c r="Q8" i="2"/>
  <c r="R8" i="2"/>
  <c r="E9" i="2"/>
  <c r="F9" i="2"/>
  <c r="G9" i="2"/>
  <c r="H9" i="2"/>
  <c r="I9" i="2"/>
  <c r="J9" i="2"/>
  <c r="K9" i="2"/>
  <c r="L9" i="2"/>
  <c r="M9" i="2"/>
  <c r="N9" i="2"/>
  <c r="O9" i="2"/>
  <c r="P9" i="2"/>
  <c r="Q9" i="2"/>
  <c r="R9" i="2"/>
  <c r="E10" i="2"/>
  <c r="F10" i="2"/>
  <c r="I10" i="2"/>
  <c r="J10" i="2"/>
  <c r="M10" i="2"/>
  <c r="N10" i="2"/>
  <c r="Q10" i="2"/>
  <c r="R10" i="2"/>
  <c r="E11" i="2"/>
  <c r="E14" i="2" s="1"/>
  <c r="F11" i="2"/>
  <c r="G11" i="2"/>
  <c r="H11" i="2"/>
  <c r="I11" i="2"/>
  <c r="J11" i="2"/>
  <c r="K11" i="2"/>
  <c r="L11" i="2"/>
  <c r="M11" i="2"/>
  <c r="N11" i="2"/>
  <c r="O11" i="2"/>
  <c r="P11" i="2"/>
  <c r="Q11" i="2"/>
  <c r="R11" i="2"/>
  <c r="E12" i="2"/>
  <c r="F12" i="2"/>
  <c r="I12" i="2"/>
  <c r="J12" i="2"/>
  <c r="M12" i="2"/>
  <c r="N12" i="2"/>
  <c r="Q12" i="2"/>
  <c r="R12" i="2"/>
  <c r="G13" i="2"/>
  <c r="H13" i="2"/>
  <c r="I13" i="2"/>
  <c r="J13" i="2"/>
  <c r="K13" i="2"/>
  <c r="L13" i="2"/>
  <c r="M13" i="2"/>
  <c r="N13" i="2"/>
  <c r="O13" i="2"/>
  <c r="P13" i="2"/>
  <c r="Q13" i="2"/>
  <c r="R13" i="2"/>
  <c r="F14" i="2"/>
  <c r="I14" i="2"/>
  <c r="J14" i="2"/>
  <c r="M14" i="2"/>
  <c r="N14" i="2"/>
  <c r="Q14" i="2"/>
  <c r="R14" i="2"/>
  <c r="G15" i="2"/>
  <c r="H15" i="2"/>
  <c r="I15" i="2"/>
  <c r="J15" i="2"/>
  <c r="K15" i="2"/>
  <c r="L15" i="2"/>
  <c r="M15" i="2"/>
  <c r="N15" i="2"/>
  <c r="O15" i="2"/>
  <c r="P15" i="2"/>
  <c r="Q15" i="2"/>
  <c r="R15" i="2"/>
  <c r="E16" i="2"/>
  <c r="F16" i="2"/>
  <c r="I16" i="2"/>
  <c r="J16" i="2"/>
  <c r="M16" i="2"/>
  <c r="N16" i="2"/>
  <c r="Q16" i="2"/>
  <c r="R16" i="2"/>
  <c r="G17" i="2"/>
  <c r="H17" i="2"/>
  <c r="I17" i="2"/>
  <c r="J17" i="2"/>
  <c r="K17" i="2"/>
  <c r="L17" i="2"/>
  <c r="M17" i="2"/>
  <c r="N17" i="2"/>
  <c r="O17" i="2"/>
  <c r="P17" i="2"/>
  <c r="Q17" i="2"/>
  <c r="R17" i="2"/>
  <c r="E18" i="2"/>
  <c r="F18" i="2"/>
  <c r="I18" i="2"/>
  <c r="J18" i="2"/>
  <c r="M18" i="2"/>
  <c r="N18" i="2"/>
  <c r="Q18" i="2"/>
  <c r="R18" i="2"/>
  <c r="D18" i="2"/>
  <c r="D16" i="2"/>
  <c r="D12" i="2"/>
  <c r="D14" i="2" s="1"/>
  <c r="D11" i="2"/>
  <c r="D10" i="2"/>
  <c r="D15" i="2" s="1"/>
  <c r="D9" i="2"/>
  <c r="D13" i="2" s="1"/>
  <c r="D8" i="2"/>
  <c r="D7" i="2"/>
  <c r="I219" i="2" l="1"/>
  <c r="I221" i="2"/>
  <c r="I223" i="2"/>
  <c r="E225" i="2"/>
  <c r="M225" i="2"/>
  <c r="Q225" i="2"/>
  <c r="E227" i="2"/>
  <c r="M227" i="2"/>
  <c r="F219" i="2"/>
  <c r="N219" i="2"/>
  <c r="R219" i="2"/>
  <c r="F221" i="2"/>
  <c r="J221" i="2"/>
  <c r="N221" i="2"/>
  <c r="R221" i="2"/>
  <c r="F223" i="2"/>
  <c r="J223" i="2"/>
  <c r="N223" i="2"/>
  <c r="R223" i="2"/>
  <c r="F225" i="2"/>
  <c r="J225" i="2"/>
  <c r="N225" i="2"/>
  <c r="R225" i="2"/>
  <c r="F227" i="2"/>
  <c r="J227" i="2"/>
  <c r="N227" i="2"/>
  <c r="R227" i="2"/>
  <c r="E218" i="2"/>
  <c r="I218" i="2"/>
  <c r="M218" i="2"/>
  <c r="Q218" i="2"/>
  <c r="G219" i="2"/>
  <c r="K219" i="2"/>
  <c r="O219" i="2"/>
  <c r="E220" i="2"/>
  <c r="I220" i="2"/>
  <c r="M220" i="2"/>
  <c r="Q220" i="2"/>
  <c r="G221" i="2"/>
  <c r="K221" i="2"/>
  <c r="O221" i="2"/>
  <c r="E222" i="2"/>
  <c r="I222" i="2"/>
  <c r="M222" i="2"/>
  <c r="Q222" i="2"/>
  <c r="G223" i="2"/>
  <c r="K223" i="2"/>
  <c r="O223" i="2"/>
  <c r="E224" i="2"/>
  <c r="I224" i="2"/>
  <c r="M224" i="2"/>
  <c r="Q224" i="2"/>
  <c r="G225" i="2"/>
  <c r="K225" i="2"/>
  <c r="O225" i="2"/>
  <c r="E226" i="2"/>
  <c r="I226" i="2"/>
  <c r="M226" i="2"/>
  <c r="Q226" i="2"/>
  <c r="E228" i="2"/>
  <c r="I228" i="2"/>
  <c r="M228" i="2"/>
  <c r="Q228" i="2"/>
  <c r="E219" i="2"/>
  <c r="M219" i="2"/>
  <c r="Q219" i="2"/>
  <c r="E221" i="2"/>
  <c r="M221" i="2"/>
  <c r="Q221" i="2"/>
  <c r="Q223" i="2"/>
  <c r="I225" i="2"/>
  <c r="J219" i="2"/>
  <c r="F218" i="2"/>
  <c r="J218" i="2"/>
  <c r="N218" i="2"/>
  <c r="R218" i="2"/>
  <c r="H219" i="2"/>
  <c r="L219" i="2"/>
  <c r="P219" i="2"/>
  <c r="F220" i="2"/>
  <c r="J220" i="2"/>
  <c r="N220" i="2"/>
  <c r="R220" i="2"/>
  <c r="H221" i="2"/>
  <c r="L221" i="2"/>
  <c r="P221" i="2"/>
  <c r="F222" i="2"/>
  <c r="J222" i="2"/>
  <c r="N222" i="2"/>
  <c r="R222" i="2"/>
  <c r="H223" i="2"/>
  <c r="L223" i="2"/>
  <c r="P223" i="2"/>
  <c r="F224" i="2"/>
  <c r="J224" i="2"/>
  <c r="N224" i="2"/>
  <c r="R224" i="2"/>
  <c r="H225" i="2"/>
  <c r="L225" i="2"/>
  <c r="P225" i="2"/>
  <c r="F226" i="2"/>
  <c r="J226" i="2"/>
  <c r="N226" i="2"/>
  <c r="R226" i="2"/>
  <c r="E204" i="2"/>
  <c r="Q204" i="2"/>
  <c r="I206" i="2"/>
  <c r="Q206" i="2"/>
  <c r="E208" i="2"/>
  <c r="M208" i="2"/>
  <c r="Q208" i="2"/>
  <c r="E210" i="2"/>
  <c r="I210" i="2"/>
  <c r="M210" i="2"/>
  <c r="Q210" i="2"/>
  <c r="M212" i="2"/>
  <c r="Q212" i="2"/>
  <c r="H203" i="2"/>
  <c r="L203" i="2"/>
  <c r="P203" i="2"/>
  <c r="F204" i="2"/>
  <c r="J204" i="2"/>
  <c r="N204" i="2"/>
  <c r="R204" i="2"/>
  <c r="H205" i="2"/>
  <c r="L205" i="2"/>
  <c r="P205" i="2"/>
  <c r="F206" i="2"/>
  <c r="J206" i="2"/>
  <c r="N206" i="2"/>
  <c r="R206" i="2"/>
  <c r="H207" i="2"/>
  <c r="L207" i="2"/>
  <c r="P207" i="2"/>
  <c r="F208" i="2"/>
  <c r="J208" i="2"/>
  <c r="N208" i="2"/>
  <c r="R208" i="2"/>
  <c r="H209" i="2"/>
  <c r="L209" i="2"/>
  <c r="P209" i="2"/>
  <c r="F210" i="2"/>
  <c r="J210" i="2"/>
  <c r="N210" i="2"/>
  <c r="R210" i="2"/>
  <c r="H211" i="2"/>
  <c r="L211" i="2"/>
  <c r="P211" i="2"/>
  <c r="F212" i="2"/>
  <c r="J212" i="2"/>
  <c r="N212" i="2"/>
  <c r="R212" i="2"/>
  <c r="H213" i="2"/>
  <c r="L213" i="2"/>
  <c r="P213" i="2"/>
  <c r="I204" i="2"/>
  <c r="E206" i="2"/>
  <c r="I208" i="2"/>
  <c r="E212" i="2"/>
  <c r="E203" i="2"/>
  <c r="I203" i="2"/>
  <c r="M203" i="2"/>
  <c r="Q203" i="2"/>
  <c r="G204" i="2"/>
  <c r="K204" i="2"/>
  <c r="O204" i="2"/>
  <c r="E205" i="2"/>
  <c r="I205" i="2"/>
  <c r="M205" i="2"/>
  <c r="Q205" i="2"/>
  <c r="G206" i="2"/>
  <c r="K206" i="2"/>
  <c r="O206" i="2"/>
  <c r="E207" i="2"/>
  <c r="I207" i="2"/>
  <c r="M207" i="2"/>
  <c r="Q207" i="2"/>
  <c r="G208" i="2"/>
  <c r="K208" i="2"/>
  <c r="O208" i="2"/>
  <c r="E209" i="2"/>
  <c r="I209" i="2"/>
  <c r="M209" i="2"/>
  <c r="Q209" i="2"/>
  <c r="G210" i="2"/>
  <c r="K210" i="2"/>
  <c r="O210" i="2"/>
  <c r="E211" i="2"/>
  <c r="I211" i="2"/>
  <c r="M211" i="2"/>
  <c r="Q211" i="2"/>
  <c r="I213" i="2"/>
  <c r="M213" i="2"/>
  <c r="M204" i="2"/>
  <c r="F203" i="2"/>
  <c r="J203" i="2"/>
  <c r="N203" i="2"/>
  <c r="R203" i="2"/>
  <c r="H204" i="2"/>
  <c r="L204" i="2"/>
  <c r="P204" i="2"/>
  <c r="F205" i="2"/>
  <c r="J205" i="2"/>
  <c r="N205" i="2"/>
  <c r="R205" i="2"/>
  <c r="H206" i="2"/>
  <c r="L206" i="2"/>
  <c r="P206" i="2"/>
  <c r="F207" i="2"/>
  <c r="J207" i="2"/>
  <c r="N207" i="2"/>
  <c r="R207" i="2"/>
  <c r="H208" i="2"/>
  <c r="L208" i="2"/>
  <c r="P208" i="2"/>
  <c r="F209" i="2"/>
  <c r="J209" i="2"/>
  <c r="N209" i="2"/>
  <c r="R209" i="2"/>
  <c r="H210" i="2"/>
  <c r="L210" i="2"/>
  <c r="P210" i="2"/>
  <c r="F211" i="2"/>
  <c r="J211" i="2"/>
  <c r="N211" i="2"/>
  <c r="R211" i="2"/>
  <c r="E108" i="2"/>
  <c r="E106" i="2"/>
  <c r="E104" i="2"/>
  <c r="E102" i="2"/>
  <c r="E100" i="2"/>
  <c r="E98" i="2"/>
  <c r="I108" i="2"/>
  <c r="I106" i="2"/>
  <c r="I104" i="2"/>
  <c r="I102" i="2"/>
  <c r="I100" i="2"/>
  <c r="I98" i="2"/>
  <c r="M108" i="2"/>
  <c r="M106" i="2"/>
  <c r="M104" i="2"/>
  <c r="M102" i="2"/>
  <c r="M100" i="2"/>
  <c r="M98" i="2"/>
  <c r="Q108" i="2"/>
  <c r="Q106" i="2"/>
  <c r="Q104" i="2"/>
  <c r="Q102" i="2"/>
  <c r="Q100" i="2"/>
  <c r="Q98" i="2"/>
  <c r="E99" i="2"/>
  <c r="M99" i="2"/>
  <c r="I101" i="2"/>
  <c r="Q101" i="2"/>
  <c r="E103" i="2"/>
  <c r="M103" i="2"/>
  <c r="I105" i="2"/>
  <c r="Q107" i="2"/>
  <c r="F108" i="2"/>
  <c r="F106" i="2"/>
  <c r="F104" i="2"/>
  <c r="F102" i="2"/>
  <c r="F100" i="2"/>
  <c r="F98" i="2"/>
  <c r="F107" i="2"/>
  <c r="J108" i="2"/>
  <c r="J106" i="2"/>
  <c r="J104" i="2"/>
  <c r="J102" i="2"/>
  <c r="J100" i="2"/>
  <c r="J98" i="2"/>
  <c r="J107" i="2"/>
  <c r="J105" i="2"/>
  <c r="N108" i="2"/>
  <c r="N106" i="2"/>
  <c r="N104" i="2"/>
  <c r="N102" i="2"/>
  <c r="N100" i="2"/>
  <c r="N98" i="2"/>
  <c r="N107" i="2"/>
  <c r="N105" i="2"/>
  <c r="R108" i="2"/>
  <c r="R106" i="2"/>
  <c r="R104" i="2"/>
  <c r="R102" i="2"/>
  <c r="R100" i="2"/>
  <c r="R98" i="2"/>
  <c r="R107" i="2"/>
  <c r="R105" i="2"/>
  <c r="F99" i="2"/>
  <c r="N99" i="2"/>
  <c r="J101" i="2"/>
  <c r="R101" i="2"/>
  <c r="F103" i="2"/>
  <c r="N103" i="2"/>
  <c r="M105" i="2"/>
  <c r="E107" i="2"/>
  <c r="I99" i="2"/>
  <c r="Q99" i="2"/>
  <c r="E101" i="2"/>
  <c r="M101" i="2"/>
  <c r="I103" i="2"/>
  <c r="Q103" i="2"/>
  <c r="E105" i="2"/>
  <c r="Q105" i="2"/>
  <c r="I107" i="2"/>
  <c r="G99" i="2"/>
  <c r="K99" i="2"/>
  <c r="O99" i="2"/>
  <c r="G101" i="2"/>
  <c r="K101" i="2"/>
  <c r="O101" i="2"/>
  <c r="G103" i="2"/>
  <c r="K103" i="2"/>
  <c r="O103" i="2"/>
  <c r="G105" i="2"/>
  <c r="K105" i="2"/>
  <c r="O105" i="2"/>
  <c r="H99" i="2"/>
  <c r="L99" i="2"/>
  <c r="P99" i="2"/>
  <c r="H101" i="2"/>
  <c r="L101" i="2"/>
  <c r="P101" i="2"/>
  <c r="H103" i="2"/>
  <c r="L103" i="2"/>
  <c r="P103" i="2"/>
  <c r="H105" i="2"/>
  <c r="L105" i="2"/>
  <c r="P105" i="2"/>
  <c r="I174" i="2"/>
  <c r="I176" i="2"/>
  <c r="E178" i="2"/>
  <c r="I180" i="2"/>
  <c r="M180" i="2"/>
  <c r="Q180" i="2"/>
  <c r="E182" i="2"/>
  <c r="M182" i="2"/>
  <c r="J174" i="2"/>
  <c r="R174" i="2"/>
  <c r="F176" i="2"/>
  <c r="N176" i="2"/>
  <c r="R176" i="2"/>
  <c r="J178" i="2"/>
  <c r="J180" i="2"/>
  <c r="N180" i="2"/>
  <c r="R180" i="2"/>
  <c r="F182" i="2"/>
  <c r="N182" i="2"/>
  <c r="E173" i="2"/>
  <c r="I173" i="2"/>
  <c r="M173" i="2"/>
  <c r="Q173" i="2"/>
  <c r="G174" i="2"/>
  <c r="K174" i="2"/>
  <c r="O174" i="2"/>
  <c r="E175" i="2"/>
  <c r="I175" i="2"/>
  <c r="M175" i="2"/>
  <c r="Q175" i="2"/>
  <c r="G176" i="2"/>
  <c r="K176" i="2"/>
  <c r="O176" i="2"/>
  <c r="E177" i="2"/>
  <c r="I177" i="2"/>
  <c r="M177" i="2"/>
  <c r="Q177" i="2"/>
  <c r="G178" i="2"/>
  <c r="K178" i="2"/>
  <c r="O178" i="2"/>
  <c r="E179" i="2"/>
  <c r="I179" i="2"/>
  <c r="M179" i="2"/>
  <c r="Q179" i="2"/>
  <c r="G180" i="2"/>
  <c r="K180" i="2"/>
  <c r="O180" i="2"/>
  <c r="E181" i="2"/>
  <c r="I181" i="2"/>
  <c r="M181" i="2"/>
  <c r="Q181" i="2"/>
  <c r="E183" i="2"/>
  <c r="I183" i="2"/>
  <c r="M183" i="2"/>
  <c r="Q183" i="2"/>
  <c r="E174" i="2"/>
  <c r="M174" i="2"/>
  <c r="Q174" i="2"/>
  <c r="E176" i="2"/>
  <c r="M176" i="2"/>
  <c r="Q176" i="2"/>
  <c r="I178" i="2"/>
  <c r="Q178" i="2"/>
  <c r="F174" i="2"/>
  <c r="N174" i="2"/>
  <c r="J176" i="2"/>
  <c r="F178" i="2"/>
  <c r="N178" i="2"/>
  <c r="R178" i="2"/>
  <c r="F180" i="2"/>
  <c r="J182" i="2"/>
  <c r="R182" i="2"/>
  <c r="F173" i="2"/>
  <c r="J173" i="2"/>
  <c r="N173" i="2"/>
  <c r="R173" i="2"/>
  <c r="H174" i="2"/>
  <c r="L174" i="2"/>
  <c r="P174" i="2"/>
  <c r="F175" i="2"/>
  <c r="J175" i="2"/>
  <c r="N175" i="2"/>
  <c r="R175" i="2"/>
  <c r="H176" i="2"/>
  <c r="L176" i="2"/>
  <c r="P176" i="2"/>
  <c r="F177" i="2"/>
  <c r="J177" i="2"/>
  <c r="N177" i="2"/>
  <c r="R177" i="2"/>
  <c r="H178" i="2"/>
  <c r="L178" i="2"/>
  <c r="P178" i="2"/>
  <c r="F179" i="2"/>
  <c r="J179" i="2"/>
  <c r="N179" i="2"/>
  <c r="R179" i="2"/>
  <c r="H180" i="2"/>
  <c r="L180" i="2"/>
  <c r="P180" i="2"/>
  <c r="F181" i="2"/>
  <c r="J181" i="2"/>
  <c r="N181" i="2"/>
  <c r="R181" i="2"/>
  <c r="I159" i="2"/>
  <c r="I161" i="2"/>
  <c r="M161" i="2"/>
  <c r="Q161" i="2"/>
  <c r="I163" i="2"/>
  <c r="I165" i="2"/>
  <c r="I167" i="2"/>
  <c r="J159" i="2"/>
  <c r="J161" i="2"/>
  <c r="J163" i="2"/>
  <c r="J165" i="2"/>
  <c r="J167" i="2"/>
  <c r="E158" i="2"/>
  <c r="I158" i="2"/>
  <c r="M158" i="2"/>
  <c r="Q158" i="2"/>
  <c r="G159" i="2"/>
  <c r="K159" i="2"/>
  <c r="O159" i="2"/>
  <c r="E160" i="2"/>
  <c r="I160" i="2"/>
  <c r="M160" i="2"/>
  <c r="Q160" i="2"/>
  <c r="G161" i="2"/>
  <c r="K161" i="2"/>
  <c r="O161" i="2"/>
  <c r="E162" i="2"/>
  <c r="I162" i="2"/>
  <c r="M162" i="2"/>
  <c r="Q162" i="2"/>
  <c r="G163" i="2"/>
  <c r="K163" i="2"/>
  <c r="O163" i="2"/>
  <c r="E164" i="2"/>
  <c r="I164" i="2"/>
  <c r="M164" i="2"/>
  <c r="Q164" i="2"/>
  <c r="G165" i="2"/>
  <c r="K165" i="2"/>
  <c r="O165" i="2"/>
  <c r="E166" i="2"/>
  <c r="I166" i="2"/>
  <c r="M166" i="2"/>
  <c r="Q166" i="2"/>
  <c r="E168" i="2"/>
  <c r="M168" i="2"/>
  <c r="Q168" i="2"/>
  <c r="E159" i="2"/>
  <c r="M159" i="2"/>
  <c r="Q159" i="2"/>
  <c r="E161" i="2"/>
  <c r="E163" i="2"/>
  <c r="M163" i="2"/>
  <c r="Q163" i="2"/>
  <c r="E165" i="2"/>
  <c r="M165" i="2"/>
  <c r="Q165" i="2"/>
  <c r="F159" i="2"/>
  <c r="N159" i="2"/>
  <c r="R159" i="2"/>
  <c r="F161" i="2"/>
  <c r="N161" i="2"/>
  <c r="R161" i="2"/>
  <c r="F163" i="2"/>
  <c r="N163" i="2"/>
  <c r="R163" i="2"/>
  <c r="F165" i="2"/>
  <c r="N165" i="2"/>
  <c r="R165" i="2"/>
  <c r="F167" i="2"/>
  <c r="N167" i="2"/>
  <c r="R167" i="2"/>
  <c r="F158" i="2"/>
  <c r="J158" i="2"/>
  <c r="N158" i="2"/>
  <c r="R158" i="2"/>
  <c r="H159" i="2"/>
  <c r="L159" i="2"/>
  <c r="P159" i="2"/>
  <c r="F160" i="2"/>
  <c r="J160" i="2"/>
  <c r="N160" i="2"/>
  <c r="R160" i="2"/>
  <c r="H161" i="2"/>
  <c r="L161" i="2"/>
  <c r="P161" i="2"/>
  <c r="F162" i="2"/>
  <c r="J162" i="2"/>
  <c r="N162" i="2"/>
  <c r="R162" i="2"/>
  <c r="H163" i="2"/>
  <c r="L163" i="2"/>
  <c r="P163" i="2"/>
  <c r="F164" i="2"/>
  <c r="J164" i="2"/>
  <c r="N164" i="2"/>
  <c r="R164" i="2"/>
  <c r="H165" i="2"/>
  <c r="L165" i="2"/>
  <c r="P165" i="2"/>
  <c r="F166" i="2"/>
  <c r="J166" i="2"/>
  <c r="N166" i="2"/>
  <c r="R166" i="2"/>
  <c r="E144" i="2"/>
  <c r="I146" i="2"/>
  <c r="M146" i="2"/>
  <c r="Q146" i="2"/>
  <c r="E148" i="2"/>
  <c r="M148" i="2"/>
  <c r="Q148" i="2"/>
  <c r="E150" i="2"/>
  <c r="M150" i="2"/>
  <c r="E152" i="2"/>
  <c r="I152" i="2"/>
  <c r="M152" i="2"/>
  <c r="Q152" i="2"/>
  <c r="J144" i="2"/>
  <c r="N144" i="2"/>
  <c r="R144" i="2"/>
  <c r="F146" i="2"/>
  <c r="J146" i="2"/>
  <c r="N146" i="2"/>
  <c r="R146" i="2"/>
  <c r="F148" i="2"/>
  <c r="J148" i="2"/>
  <c r="N148" i="2"/>
  <c r="R148" i="2"/>
  <c r="F150" i="2"/>
  <c r="J150" i="2"/>
  <c r="N150" i="2"/>
  <c r="R150" i="2"/>
  <c r="F152" i="2"/>
  <c r="J152" i="2"/>
  <c r="N152" i="2"/>
  <c r="R152" i="2"/>
  <c r="E143" i="2"/>
  <c r="I143" i="2"/>
  <c r="M143" i="2"/>
  <c r="Q143" i="2"/>
  <c r="G144" i="2"/>
  <c r="K144" i="2"/>
  <c r="O144" i="2"/>
  <c r="E145" i="2"/>
  <c r="I145" i="2"/>
  <c r="M145" i="2"/>
  <c r="Q145" i="2"/>
  <c r="G146" i="2"/>
  <c r="K146" i="2"/>
  <c r="O146" i="2"/>
  <c r="E147" i="2"/>
  <c r="I147" i="2"/>
  <c r="M147" i="2"/>
  <c r="Q147" i="2"/>
  <c r="G148" i="2"/>
  <c r="K148" i="2"/>
  <c r="O148" i="2"/>
  <c r="E149" i="2"/>
  <c r="I149" i="2"/>
  <c r="M149" i="2"/>
  <c r="Q149" i="2"/>
  <c r="G150" i="2"/>
  <c r="K150" i="2"/>
  <c r="O150" i="2"/>
  <c r="E151" i="2"/>
  <c r="I151" i="2"/>
  <c r="M151" i="2"/>
  <c r="Q151" i="2"/>
  <c r="E153" i="2"/>
  <c r="I153" i="2"/>
  <c r="M153" i="2"/>
  <c r="Q153" i="2"/>
  <c r="I144" i="2"/>
  <c r="Q144" i="2"/>
  <c r="I148" i="2"/>
  <c r="F144" i="2"/>
  <c r="F143" i="2"/>
  <c r="J143" i="2"/>
  <c r="N143" i="2"/>
  <c r="R143" i="2"/>
  <c r="H144" i="2"/>
  <c r="L144" i="2"/>
  <c r="P144" i="2"/>
  <c r="F145" i="2"/>
  <c r="J145" i="2"/>
  <c r="N145" i="2"/>
  <c r="R145" i="2"/>
  <c r="H146" i="2"/>
  <c r="L146" i="2"/>
  <c r="P146" i="2"/>
  <c r="F147" i="2"/>
  <c r="J147" i="2"/>
  <c r="N147" i="2"/>
  <c r="R147" i="2"/>
  <c r="H148" i="2"/>
  <c r="L148" i="2"/>
  <c r="P148" i="2"/>
  <c r="F149" i="2"/>
  <c r="J149" i="2"/>
  <c r="N149" i="2"/>
  <c r="R149" i="2"/>
  <c r="H150" i="2"/>
  <c r="L150" i="2"/>
  <c r="P150" i="2"/>
  <c r="F151" i="2"/>
  <c r="J151" i="2"/>
  <c r="N151" i="2"/>
  <c r="R151" i="2"/>
  <c r="I129" i="2"/>
  <c r="I131" i="2"/>
  <c r="I133" i="2"/>
  <c r="I135" i="2"/>
  <c r="E137" i="2"/>
  <c r="I137" i="2"/>
  <c r="M137" i="2"/>
  <c r="Q137" i="2"/>
  <c r="F129" i="2"/>
  <c r="J129" i="2"/>
  <c r="N129" i="2"/>
  <c r="R129" i="2"/>
  <c r="F131" i="2"/>
  <c r="J131" i="2"/>
  <c r="N131" i="2"/>
  <c r="R131" i="2"/>
  <c r="F133" i="2"/>
  <c r="J133" i="2"/>
  <c r="N133" i="2"/>
  <c r="F135" i="2"/>
  <c r="J135" i="2"/>
  <c r="N135" i="2"/>
  <c r="R135" i="2"/>
  <c r="F137" i="2"/>
  <c r="J137" i="2"/>
  <c r="N137" i="2"/>
  <c r="R137" i="2"/>
  <c r="E128" i="2"/>
  <c r="I128" i="2"/>
  <c r="M128" i="2"/>
  <c r="Q128" i="2"/>
  <c r="G129" i="2"/>
  <c r="K129" i="2"/>
  <c r="O129" i="2"/>
  <c r="E130" i="2"/>
  <c r="I130" i="2"/>
  <c r="M130" i="2"/>
  <c r="Q130" i="2"/>
  <c r="G131" i="2"/>
  <c r="K131" i="2"/>
  <c r="O131" i="2"/>
  <c r="E132" i="2"/>
  <c r="I132" i="2"/>
  <c r="M132" i="2"/>
  <c r="Q132" i="2"/>
  <c r="G133" i="2"/>
  <c r="K133" i="2"/>
  <c r="O133" i="2"/>
  <c r="E134" i="2"/>
  <c r="I134" i="2"/>
  <c r="M134" i="2"/>
  <c r="Q134" i="2"/>
  <c r="G135" i="2"/>
  <c r="K135" i="2"/>
  <c r="O135" i="2"/>
  <c r="E136" i="2"/>
  <c r="I136" i="2"/>
  <c r="M136" i="2"/>
  <c r="Q136" i="2"/>
  <c r="E138" i="2"/>
  <c r="M138" i="2"/>
  <c r="Q138" i="2"/>
  <c r="E129" i="2"/>
  <c r="M129" i="2"/>
  <c r="Q129" i="2"/>
  <c r="E131" i="2"/>
  <c r="M131" i="2"/>
  <c r="Q131" i="2"/>
  <c r="E133" i="2"/>
  <c r="M133" i="2"/>
  <c r="Q133" i="2"/>
  <c r="R133" i="2"/>
  <c r="F128" i="2"/>
  <c r="J128" i="2"/>
  <c r="N128" i="2"/>
  <c r="R128" i="2"/>
  <c r="H129" i="2"/>
  <c r="L129" i="2"/>
  <c r="P129" i="2"/>
  <c r="F130" i="2"/>
  <c r="J130" i="2"/>
  <c r="N130" i="2"/>
  <c r="R130" i="2"/>
  <c r="H131" i="2"/>
  <c r="L131" i="2"/>
  <c r="P131" i="2"/>
  <c r="F132" i="2"/>
  <c r="J132" i="2"/>
  <c r="N132" i="2"/>
  <c r="R132" i="2"/>
  <c r="H133" i="2"/>
  <c r="L133" i="2"/>
  <c r="P133" i="2"/>
  <c r="F134" i="2"/>
  <c r="J134" i="2"/>
  <c r="N134" i="2"/>
  <c r="R134" i="2"/>
  <c r="H135" i="2"/>
  <c r="L135" i="2"/>
  <c r="P135" i="2"/>
  <c r="F136" i="2"/>
  <c r="J136" i="2"/>
  <c r="N136" i="2"/>
  <c r="R136" i="2"/>
  <c r="M114" i="2"/>
  <c r="Q114" i="2"/>
  <c r="E116" i="2"/>
  <c r="M116" i="2"/>
  <c r="Q116" i="2"/>
  <c r="E118" i="2"/>
  <c r="M118" i="2"/>
  <c r="Q118" i="2"/>
  <c r="I120" i="2"/>
  <c r="M120" i="2"/>
  <c r="Q120" i="2"/>
  <c r="I122" i="2"/>
  <c r="Q122" i="2"/>
  <c r="H113" i="2"/>
  <c r="L113" i="2"/>
  <c r="P113" i="2"/>
  <c r="F114" i="2"/>
  <c r="J114" i="2"/>
  <c r="N114" i="2"/>
  <c r="R114" i="2"/>
  <c r="H115" i="2"/>
  <c r="L115" i="2"/>
  <c r="P115" i="2"/>
  <c r="F116" i="2"/>
  <c r="J116" i="2"/>
  <c r="N116" i="2"/>
  <c r="R116" i="2"/>
  <c r="H117" i="2"/>
  <c r="L117" i="2"/>
  <c r="P117" i="2"/>
  <c r="F118" i="2"/>
  <c r="J118" i="2"/>
  <c r="N118" i="2"/>
  <c r="R118" i="2"/>
  <c r="H119" i="2"/>
  <c r="L119" i="2"/>
  <c r="P119" i="2"/>
  <c r="F120" i="2"/>
  <c r="J120" i="2"/>
  <c r="N120" i="2"/>
  <c r="R120" i="2"/>
  <c r="H121" i="2"/>
  <c r="L121" i="2"/>
  <c r="P121" i="2"/>
  <c r="F122" i="2"/>
  <c r="J122" i="2"/>
  <c r="N122" i="2"/>
  <c r="R122" i="2"/>
  <c r="H123" i="2"/>
  <c r="L123" i="2"/>
  <c r="P123" i="2"/>
  <c r="I114" i="2"/>
  <c r="I118" i="2"/>
  <c r="E122" i="2"/>
  <c r="E113" i="2"/>
  <c r="I113" i="2"/>
  <c r="M113" i="2"/>
  <c r="Q113" i="2"/>
  <c r="G114" i="2"/>
  <c r="K114" i="2"/>
  <c r="O114" i="2"/>
  <c r="E115" i="2"/>
  <c r="I115" i="2"/>
  <c r="M115" i="2"/>
  <c r="Q115" i="2"/>
  <c r="G116" i="2"/>
  <c r="K116" i="2"/>
  <c r="O116" i="2"/>
  <c r="E117" i="2"/>
  <c r="I117" i="2"/>
  <c r="M117" i="2"/>
  <c r="Q117" i="2"/>
  <c r="G118" i="2"/>
  <c r="K118" i="2"/>
  <c r="O118" i="2"/>
  <c r="E119" i="2"/>
  <c r="I119" i="2"/>
  <c r="M119" i="2"/>
  <c r="Q119" i="2"/>
  <c r="G120" i="2"/>
  <c r="K120" i="2"/>
  <c r="O120" i="2"/>
  <c r="E121" i="2"/>
  <c r="I121" i="2"/>
  <c r="M121" i="2"/>
  <c r="Q121" i="2"/>
  <c r="E123" i="2"/>
  <c r="I123" i="2"/>
  <c r="M123" i="2"/>
  <c r="E114" i="2"/>
  <c r="F113" i="2"/>
  <c r="J113" i="2"/>
  <c r="N113" i="2"/>
  <c r="R113" i="2"/>
  <c r="H114" i="2"/>
  <c r="L114" i="2"/>
  <c r="P114" i="2"/>
  <c r="F115" i="2"/>
  <c r="J115" i="2"/>
  <c r="N115" i="2"/>
  <c r="R115" i="2"/>
  <c r="H116" i="2"/>
  <c r="L116" i="2"/>
  <c r="P116" i="2"/>
  <c r="F117" i="2"/>
  <c r="J117" i="2"/>
  <c r="N117" i="2"/>
  <c r="R117" i="2"/>
  <c r="H118" i="2"/>
  <c r="L118" i="2"/>
  <c r="P118" i="2"/>
  <c r="F119" i="2"/>
  <c r="J119" i="2"/>
  <c r="N119" i="2"/>
  <c r="R119" i="2"/>
  <c r="H120" i="2"/>
  <c r="L120" i="2"/>
  <c r="P120" i="2"/>
  <c r="F121" i="2"/>
  <c r="J121" i="2"/>
  <c r="N121" i="2"/>
  <c r="R121" i="2"/>
  <c r="D92" i="2"/>
  <c r="D90" i="2"/>
  <c r="M84" i="2"/>
  <c r="Q84" i="2"/>
  <c r="M86" i="2"/>
  <c r="Q86" i="2"/>
  <c r="I88" i="2"/>
  <c r="Q88" i="2"/>
  <c r="I90" i="2"/>
  <c r="M90" i="2"/>
  <c r="Q90" i="2"/>
  <c r="I92" i="2"/>
  <c r="M92" i="2"/>
  <c r="Q92" i="2"/>
  <c r="H83" i="2"/>
  <c r="L83" i="2"/>
  <c r="P83" i="2"/>
  <c r="F84" i="2"/>
  <c r="F88" i="2" s="1"/>
  <c r="J84" i="2"/>
  <c r="N84" i="2"/>
  <c r="R84" i="2"/>
  <c r="H85" i="2"/>
  <c r="L85" i="2"/>
  <c r="P85" i="2"/>
  <c r="F86" i="2"/>
  <c r="F93" i="2" s="1"/>
  <c r="J86" i="2"/>
  <c r="N86" i="2"/>
  <c r="R86" i="2"/>
  <c r="H87" i="2"/>
  <c r="L87" i="2"/>
  <c r="P87" i="2"/>
  <c r="J88" i="2"/>
  <c r="N88" i="2"/>
  <c r="R88" i="2"/>
  <c r="H89" i="2"/>
  <c r="L89" i="2"/>
  <c r="P89" i="2"/>
  <c r="J90" i="2"/>
  <c r="N90" i="2"/>
  <c r="R90" i="2"/>
  <c r="H91" i="2"/>
  <c r="L91" i="2"/>
  <c r="P91" i="2"/>
  <c r="J92" i="2"/>
  <c r="N92" i="2"/>
  <c r="R92" i="2"/>
  <c r="H93" i="2"/>
  <c r="L93" i="2"/>
  <c r="P93" i="2"/>
  <c r="E84" i="2"/>
  <c r="E88" i="2" s="1"/>
  <c r="E86" i="2"/>
  <c r="M88" i="2"/>
  <c r="E83" i="2"/>
  <c r="I83" i="2"/>
  <c r="M83" i="2"/>
  <c r="Q83" i="2"/>
  <c r="G84" i="2"/>
  <c r="K84" i="2"/>
  <c r="O84" i="2"/>
  <c r="E85" i="2"/>
  <c r="E90" i="2" s="1"/>
  <c r="I85" i="2"/>
  <c r="M85" i="2"/>
  <c r="Q85" i="2"/>
  <c r="G86" i="2"/>
  <c r="K86" i="2"/>
  <c r="O86" i="2"/>
  <c r="E87" i="2"/>
  <c r="I87" i="2"/>
  <c r="M87" i="2"/>
  <c r="Q87" i="2"/>
  <c r="G88" i="2"/>
  <c r="K88" i="2"/>
  <c r="O88" i="2"/>
  <c r="E89" i="2"/>
  <c r="I89" i="2"/>
  <c r="M89" i="2"/>
  <c r="Q89" i="2"/>
  <c r="G90" i="2"/>
  <c r="K90" i="2"/>
  <c r="O90" i="2"/>
  <c r="E91" i="2"/>
  <c r="I91" i="2"/>
  <c r="M91" i="2"/>
  <c r="Q91" i="2"/>
  <c r="E93" i="2"/>
  <c r="I93" i="2"/>
  <c r="I84" i="2"/>
  <c r="F83" i="2"/>
  <c r="J83" i="2"/>
  <c r="N83" i="2"/>
  <c r="R83" i="2"/>
  <c r="H84" i="2"/>
  <c r="L84" i="2"/>
  <c r="P84" i="2"/>
  <c r="F85" i="2"/>
  <c r="F90" i="2" s="1"/>
  <c r="J85" i="2"/>
  <c r="N85" i="2"/>
  <c r="R85" i="2"/>
  <c r="H86" i="2"/>
  <c r="L86" i="2"/>
  <c r="P86" i="2"/>
  <c r="F87" i="2"/>
  <c r="J87" i="2"/>
  <c r="N87" i="2"/>
  <c r="R87" i="2"/>
  <c r="H88" i="2"/>
  <c r="L88" i="2"/>
  <c r="P88" i="2"/>
  <c r="J89" i="2"/>
  <c r="N89" i="2"/>
  <c r="R89" i="2"/>
  <c r="H90" i="2"/>
  <c r="L90" i="2"/>
  <c r="P90" i="2"/>
  <c r="F91" i="2"/>
  <c r="J91" i="2"/>
  <c r="N91" i="2"/>
  <c r="R91" i="2"/>
  <c r="D77" i="2"/>
  <c r="E69" i="2"/>
  <c r="E73" i="2" s="1"/>
  <c r="M69" i="2"/>
  <c r="E71" i="2"/>
  <c r="M71" i="2"/>
  <c r="Q71" i="2"/>
  <c r="M73" i="2"/>
  <c r="Q73" i="2"/>
  <c r="I75" i="2"/>
  <c r="M75" i="2"/>
  <c r="Q75" i="2"/>
  <c r="I77" i="2"/>
  <c r="Q77" i="2"/>
  <c r="H68" i="2"/>
  <c r="L68" i="2"/>
  <c r="P68" i="2"/>
  <c r="F69" i="2"/>
  <c r="F73" i="2" s="1"/>
  <c r="J69" i="2"/>
  <c r="N69" i="2"/>
  <c r="R69" i="2"/>
  <c r="H70" i="2"/>
  <c r="L70" i="2"/>
  <c r="P70" i="2"/>
  <c r="F71" i="2"/>
  <c r="F78" i="2" s="1"/>
  <c r="J71" i="2"/>
  <c r="N71" i="2"/>
  <c r="R71" i="2"/>
  <c r="H72" i="2"/>
  <c r="L72" i="2"/>
  <c r="P72" i="2"/>
  <c r="J73" i="2"/>
  <c r="N73" i="2"/>
  <c r="R73" i="2"/>
  <c r="H74" i="2"/>
  <c r="L74" i="2"/>
  <c r="P74" i="2"/>
  <c r="J75" i="2"/>
  <c r="N75" i="2"/>
  <c r="R75" i="2"/>
  <c r="H76" i="2"/>
  <c r="L76" i="2"/>
  <c r="P76" i="2"/>
  <c r="J77" i="2"/>
  <c r="N77" i="2"/>
  <c r="R77" i="2"/>
  <c r="H78" i="2"/>
  <c r="L78" i="2"/>
  <c r="P78" i="2"/>
  <c r="I71" i="2"/>
  <c r="E75" i="2"/>
  <c r="M77" i="2"/>
  <c r="E68" i="2"/>
  <c r="I68" i="2"/>
  <c r="M68" i="2"/>
  <c r="Q68" i="2"/>
  <c r="G69" i="2"/>
  <c r="K69" i="2"/>
  <c r="O69" i="2"/>
  <c r="E70" i="2"/>
  <c r="I70" i="2"/>
  <c r="M70" i="2"/>
  <c r="Q70" i="2"/>
  <c r="G71" i="2"/>
  <c r="K71" i="2"/>
  <c r="O71" i="2"/>
  <c r="E72" i="2"/>
  <c r="E74" i="2" s="1"/>
  <c r="I72" i="2"/>
  <c r="M72" i="2"/>
  <c r="Q72" i="2"/>
  <c r="G73" i="2"/>
  <c r="K73" i="2"/>
  <c r="O73" i="2"/>
  <c r="I74" i="2"/>
  <c r="M74" i="2"/>
  <c r="Q74" i="2"/>
  <c r="G75" i="2"/>
  <c r="K75" i="2"/>
  <c r="O75" i="2"/>
  <c r="E76" i="2"/>
  <c r="I76" i="2"/>
  <c r="M76" i="2"/>
  <c r="Q76" i="2"/>
  <c r="E78" i="2"/>
  <c r="I78" i="2"/>
  <c r="Q78" i="2"/>
  <c r="I69" i="2"/>
  <c r="F68" i="2"/>
  <c r="J68" i="2"/>
  <c r="N68" i="2"/>
  <c r="R68" i="2"/>
  <c r="H69" i="2"/>
  <c r="L69" i="2"/>
  <c r="P69" i="2"/>
  <c r="F70" i="2"/>
  <c r="F75" i="2" s="1"/>
  <c r="J70" i="2"/>
  <c r="N70" i="2"/>
  <c r="R70" i="2"/>
  <c r="H71" i="2"/>
  <c r="L71" i="2"/>
  <c r="P71" i="2"/>
  <c r="F72" i="2"/>
  <c r="F74" i="2" s="1"/>
  <c r="J72" i="2"/>
  <c r="N72" i="2"/>
  <c r="R72" i="2"/>
  <c r="H73" i="2"/>
  <c r="L73" i="2"/>
  <c r="P73" i="2"/>
  <c r="J74" i="2"/>
  <c r="N74" i="2"/>
  <c r="R74" i="2"/>
  <c r="H75" i="2"/>
  <c r="L75" i="2"/>
  <c r="P75" i="2"/>
  <c r="F76" i="2"/>
  <c r="J76" i="2"/>
  <c r="N76" i="2"/>
  <c r="R76" i="2"/>
  <c r="D62" i="2"/>
  <c r="N54" i="2"/>
  <c r="N62" i="2"/>
  <c r="G53" i="2"/>
  <c r="K53" i="2"/>
  <c r="O53" i="2"/>
  <c r="E54" i="2"/>
  <c r="E58" i="2" s="1"/>
  <c r="I54" i="2"/>
  <c r="M54" i="2"/>
  <c r="Q54" i="2"/>
  <c r="G55" i="2"/>
  <c r="K55" i="2"/>
  <c r="O55" i="2"/>
  <c r="E56" i="2"/>
  <c r="E63" i="2" s="1"/>
  <c r="I56" i="2"/>
  <c r="M56" i="2"/>
  <c r="Q56" i="2"/>
  <c r="G57" i="2"/>
  <c r="K57" i="2"/>
  <c r="O57" i="2"/>
  <c r="I58" i="2"/>
  <c r="M58" i="2"/>
  <c r="Q58" i="2"/>
  <c r="G59" i="2"/>
  <c r="K59" i="2"/>
  <c r="O59" i="2"/>
  <c r="I60" i="2"/>
  <c r="M60" i="2"/>
  <c r="Q60" i="2"/>
  <c r="G61" i="2"/>
  <c r="K61" i="2"/>
  <c r="O61" i="2"/>
  <c r="I62" i="2"/>
  <c r="M62" i="2"/>
  <c r="Q62" i="2"/>
  <c r="G63" i="2"/>
  <c r="K63" i="2"/>
  <c r="O63" i="2"/>
  <c r="F56" i="2"/>
  <c r="F63" i="2" s="1"/>
  <c r="N58" i="2"/>
  <c r="J62" i="2"/>
  <c r="E53" i="2"/>
  <c r="I53" i="2"/>
  <c r="M53" i="2"/>
  <c r="Q53" i="2"/>
  <c r="G54" i="2"/>
  <c r="K54" i="2"/>
  <c r="O54" i="2"/>
  <c r="E55" i="2"/>
  <c r="E60" i="2" s="1"/>
  <c r="I55" i="2"/>
  <c r="M55" i="2"/>
  <c r="Q55" i="2"/>
  <c r="G56" i="2"/>
  <c r="K56" i="2"/>
  <c r="O56" i="2"/>
  <c r="E57" i="2"/>
  <c r="E59" i="2" s="1"/>
  <c r="E62" i="2" s="1"/>
  <c r="I57" i="2"/>
  <c r="M57" i="2"/>
  <c r="Q57" i="2"/>
  <c r="G58" i="2"/>
  <c r="K58" i="2"/>
  <c r="O58" i="2"/>
  <c r="I59" i="2"/>
  <c r="M59" i="2"/>
  <c r="Q59" i="2"/>
  <c r="G60" i="2"/>
  <c r="K60" i="2"/>
  <c r="O60" i="2"/>
  <c r="E61" i="2"/>
  <c r="I61" i="2"/>
  <c r="M61" i="2"/>
  <c r="Q61" i="2"/>
  <c r="F54" i="2"/>
  <c r="F58" i="2" s="1"/>
  <c r="J54" i="2"/>
  <c r="R54" i="2"/>
  <c r="J56" i="2"/>
  <c r="N56" i="2"/>
  <c r="R56" i="2"/>
  <c r="J58" i="2"/>
  <c r="R58" i="2"/>
  <c r="J60" i="2"/>
  <c r="N60" i="2"/>
  <c r="R60" i="2"/>
  <c r="R62" i="2"/>
  <c r="F53" i="2"/>
  <c r="J53" i="2"/>
  <c r="N53" i="2"/>
  <c r="R53" i="2"/>
  <c r="H54" i="2"/>
  <c r="L54" i="2"/>
  <c r="P54" i="2"/>
  <c r="F55" i="2"/>
  <c r="F60" i="2" s="1"/>
  <c r="J55" i="2"/>
  <c r="N55" i="2"/>
  <c r="R55" i="2"/>
  <c r="H56" i="2"/>
  <c r="L56" i="2"/>
  <c r="P56" i="2"/>
  <c r="F57" i="2"/>
  <c r="J57" i="2"/>
  <c r="N57" i="2"/>
  <c r="R57" i="2"/>
  <c r="H58" i="2"/>
  <c r="L58" i="2"/>
  <c r="P58" i="2"/>
  <c r="F59" i="2"/>
  <c r="J59" i="2"/>
  <c r="N59" i="2"/>
  <c r="R59" i="2"/>
  <c r="H60" i="2"/>
  <c r="L60" i="2"/>
  <c r="P60" i="2"/>
  <c r="F61" i="2"/>
  <c r="F62" i="2" s="1"/>
  <c r="J61" i="2"/>
  <c r="N61" i="2"/>
  <c r="R61" i="2"/>
  <c r="D47" i="2"/>
  <c r="I39" i="2"/>
  <c r="I41" i="2"/>
  <c r="I45" i="2"/>
  <c r="M45" i="2"/>
  <c r="Q45" i="2"/>
  <c r="M47" i="2"/>
  <c r="F39" i="2"/>
  <c r="F43" i="2" s="1"/>
  <c r="J39" i="2"/>
  <c r="R39" i="2"/>
  <c r="F41" i="2"/>
  <c r="F48" i="2" s="1"/>
  <c r="J41" i="2"/>
  <c r="N41" i="2"/>
  <c r="R41" i="2"/>
  <c r="J43" i="2"/>
  <c r="N43" i="2"/>
  <c r="R43" i="2"/>
  <c r="J45" i="2"/>
  <c r="N45" i="2"/>
  <c r="R45" i="2"/>
  <c r="J47" i="2"/>
  <c r="N47" i="2"/>
  <c r="R47" i="2"/>
  <c r="H48" i="2"/>
  <c r="L48" i="2"/>
  <c r="P48" i="2"/>
  <c r="E38" i="2"/>
  <c r="I38" i="2"/>
  <c r="M38" i="2"/>
  <c r="Q38" i="2"/>
  <c r="G39" i="2"/>
  <c r="K39" i="2"/>
  <c r="O39" i="2"/>
  <c r="E40" i="2"/>
  <c r="E45" i="2" s="1"/>
  <c r="I40" i="2"/>
  <c r="M40" i="2"/>
  <c r="Q40" i="2"/>
  <c r="G41" i="2"/>
  <c r="K41" i="2"/>
  <c r="O41" i="2"/>
  <c r="E42" i="2"/>
  <c r="E44" i="2" s="1"/>
  <c r="I42" i="2"/>
  <c r="M42" i="2"/>
  <c r="Q42" i="2"/>
  <c r="G43" i="2"/>
  <c r="K43" i="2"/>
  <c r="O43" i="2"/>
  <c r="I44" i="2"/>
  <c r="M44" i="2"/>
  <c r="Q44" i="2"/>
  <c r="G45" i="2"/>
  <c r="K45" i="2"/>
  <c r="O45" i="2"/>
  <c r="E46" i="2"/>
  <c r="E47" i="2" s="1"/>
  <c r="I46" i="2"/>
  <c r="M46" i="2"/>
  <c r="Q46" i="2"/>
  <c r="I48" i="2"/>
  <c r="M48" i="2"/>
  <c r="Q48" i="2"/>
  <c r="D45" i="2"/>
  <c r="E39" i="2"/>
  <c r="E43" i="2" s="1"/>
  <c r="M39" i="2"/>
  <c r="Q39" i="2"/>
  <c r="E41" i="2"/>
  <c r="E48" i="2" s="1"/>
  <c r="M41" i="2"/>
  <c r="Q41" i="2"/>
  <c r="I43" i="2"/>
  <c r="Q43" i="2"/>
  <c r="N39" i="2"/>
  <c r="F38" i="2"/>
  <c r="J38" i="2"/>
  <c r="N38" i="2"/>
  <c r="R38" i="2"/>
  <c r="H39" i="2"/>
  <c r="L39" i="2"/>
  <c r="P39" i="2"/>
  <c r="F40" i="2"/>
  <c r="F45" i="2" s="1"/>
  <c r="J40" i="2"/>
  <c r="N40" i="2"/>
  <c r="R40" i="2"/>
  <c r="H41" i="2"/>
  <c r="L41" i="2"/>
  <c r="P41" i="2"/>
  <c r="F42" i="2"/>
  <c r="J42" i="2"/>
  <c r="N42" i="2"/>
  <c r="R42" i="2"/>
  <c r="H43" i="2"/>
  <c r="L43" i="2"/>
  <c r="P43" i="2"/>
  <c r="F44" i="2"/>
  <c r="J44" i="2"/>
  <c r="N44" i="2"/>
  <c r="R44" i="2"/>
  <c r="H45" i="2"/>
  <c r="L45" i="2"/>
  <c r="P45" i="2"/>
  <c r="F46" i="2"/>
  <c r="J46" i="2"/>
  <c r="N46" i="2"/>
  <c r="R46" i="2"/>
  <c r="E24" i="2"/>
  <c r="E26" i="2"/>
  <c r="I28" i="2"/>
  <c r="I30" i="2"/>
  <c r="M32" i="2"/>
  <c r="Q32" i="2"/>
  <c r="F24" i="2"/>
  <c r="J24" i="2"/>
  <c r="N24" i="2"/>
  <c r="R24" i="2"/>
  <c r="F26" i="2"/>
  <c r="F33" i="2" s="1"/>
  <c r="J26" i="2"/>
  <c r="N26" i="2"/>
  <c r="R26" i="2"/>
  <c r="H27" i="2"/>
  <c r="L27" i="2"/>
  <c r="P27" i="2"/>
  <c r="F28" i="2"/>
  <c r="J28" i="2"/>
  <c r="N28" i="2"/>
  <c r="R28" i="2"/>
  <c r="H29" i="2"/>
  <c r="L29" i="2"/>
  <c r="P29" i="2"/>
  <c r="J30" i="2"/>
  <c r="N30" i="2"/>
  <c r="R30" i="2"/>
  <c r="H31" i="2"/>
  <c r="L31" i="2"/>
  <c r="P31" i="2"/>
  <c r="J32" i="2"/>
  <c r="N32" i="2"/>
  <c r="R32" i="2"/>
  <c r="H33" i="2"/>
  <c r="L33" i="2"/>
  <c r="P33" i="2"/>
  <c r="E23" i="2"/>
  <c r="I23" i="2"/>
  <c r="M23" i="2"/>
  <c r="Q23" i="2"/>
  <c r="G24" i="2"/>
  <c r="K24" i="2"/>
  <c r="O24" i="2"/>
  <c r="E25" i="2"/>
  <c r="E30" i="2" s="1"/>
  <c r="I25" i="2"/>
  <c r="M25" i="2"/>
  <c r="Q25" i="2"/>
  <c r="G26" i="2"/>
  <c r="K26" i="2"/>
  <c r="O26" i="2"/>
  <c r="E27" i="2"/>
  <c r="I27" i="2"/>
  <c r="M27" i="2"/>
  <c r="Q27" i="2"/>
  <c r="G28" i="2"/>
  <c r="K28" i="2"/>
  <c r="O28" i="2"/>
  <c r="E29" i="2"/>
  <c r="E32" i="2" s="1"/>
  <c r="I29" i="2"/>
  <c r="M29" i="2"/>
  <c r="Q29" i="2"/>
  <c r="G30" i="2"/>
  <c r="K30" i="2"/>
  <c r="O30" i="2"/>
  <c r="E31" i="2"/>
  <c r="I31" i="2"/>
  <c r="M31" i="2"/>
  <c r="Q31" i="2"/>
  <c r="E33" i="2"/>
  <c r="I33" i="2"/>
  <c r="M33" i="2"/>
  <c r="Q33" i="2"/>
  <c r="D30" i="2"/>
  <c r="D32" i="2" s="1"/>
  <c r="I24" i="2"/>
  <c r="M24" i="2"/>
  <c r="Q24" i="2"/>
  <c r="I26" i="2"/>
  <c r="M26" i="2"/>
  <c r="Q26" i="2"/>
  <c r="E28" i="2"/>
  <c r="M28" i="2"/>
  <c r="Q28" i="2"/>
  <c r="F23" i="2"/>
  <c r="J23" i="2"/>
  <c r="N23" i="2"/>
  <c r="R23" i="2"/>
  <c r="H24" i="2"/>
  <c r="L24" i="2"/>
  <c r="P24" i="2"/>
  <c r="F25" i="2"/>
  <c r="F30" i="2" s="1"/>
  <c r="F32" i="2" s="1"/>
  <c r="J25" i="2"/>
  <c r="N25" i="2"/>
  <c r="R25" i="2"/>
  <c r="H26" i="2"/>
  <c r="L26" i="2"/>
  <c r="P26" i="2"/>
  <c r="F27" i="2"/>
  <c r="J27" i="2"/>
  <c r="N27" i="2"/>
  <c r="R27" i="2"/>
  <c r="H28" i="2"/>
  <c r="L28" i="2"/>
  <c r="P28" i="2"/>
  <c r="F29" i="2"/>
  <c r="J29" i="2"/>
  <c r="N29" i="2"/>
  <c r="R29" i="2"/>
  <c r="H30" i="2"/>
  <c r="L30" i="2"/>
  <c r="P30" i="2"/>
  <c r="F31" i="2"/>
  <c r="J31" i="2"/>
  <c r="N31" i="2"/>
  <c r="R31" i="2"/>
  <c r="D17" i="2"/>
  <c r="F13" i="2"/>
  <c r="E13" i="2"/>
  <c r="F15" i="2"/>
  <c r="F17" i="2"/>
  <c r="E15" i="2"/>
  <c r="E17" i="2" s="1"/>
  <c r="P18" i="2"/>
  <c r="L18" i="2"/>
  <c r="H18" i="2"/>
  <c r="P16" i="2"/>
  <c r="L16" i="2"/>
  <c r="H16" i="2"/>
  <c r="P14" i="2"/>
  <c r="L14" i="2"/>
  <c r="H14" i="2"/>
  <c r="P12" i="2"/>
  <c r="L12" i="2"/>
  <c r="H12" i="2"/>
  <c r="P10" i="2"/>
  <c r="L10" i="2"/>
  <c r="H10" i="2"/>
  <c r="O18" i="2"/>
  <c r="K18" i="2"/>
  <c r="G18" i="2"/>
  <c r="O16" i="2"/>
  <c r="K16" i="2"/>
  <c r="G16" i="2"/>
  <c r="O14" i="2"/>
  <c r="K14" i="2"/>
  <c r="G14" i="2"/>
  <c r="O12" i="2"/>
  <c r="K12" i="2"/>
  <c r="G12" i="2"/>
  <c r="O10" i="2"/>
  <c r="K10" i="2"/>
  <c r="G10" i="2"/>
  <c r="E92" i="2" l="1"/>
  <c r="F89" i="2"/>
  <c r="F92" i="2" s="1"/>
  <c r="E77" i="2"/>
  <c r="F77" i="2"/>
  <c r="F47" i="2"/>
  <c r="P46" i="15"/>
  <c r="P54" i="15" l="1"/>
  <c r="P53" i="15"/>
  <c r="P52" i="15"/>
  <c r="P51" i="15"/>
  <c r="P50" i="15"/>
  <c r="P49" i="15"/>
  <c r="P48" i="15"/>
  <c r="P47" i="15"/>
  <c r="V44" i="8" l="1"/>
  <c r="W44" i="8" s="1"/>
  <c r="V43" i="8"/>
  <c r="W43" i="8" s="1"/>
  <c r="V42" i="8"/>
  <c r="W42" i="8" s="1"/>
  <c r="V41" i="8"/>
  <c r="W41" i="8" s="1"/>
  <c r="V40" i="8"/>
  <c r="W40" i="8" s="1"/>
  <c r="V39" i="8"/>
  <c r="W39" i="8" s="1"/>
  <c r="V38" i="8"/>
  <c r="W38" i="8" s="1"/>
  <c r="V37" i="8"/>
  <c r="W37" i="8" s="1"/>
  <c r="V36" i="8"/>
  <c r="W36" i="8" s="1"/>
  <c r="V35" i="8"/>
  <c r="W35" i="8" s="1"/>
  <c r="V34" i="8"/>
  <c r="W34" i="8" s="1"/>
  <c r="V33" i="8"/>
  <c r="W33" i="8" s="1"/>
  <c r="V32" i="8"/>
  <c r="W32" i="8" s="1"/>
  <c r="V31" i="8"/>
  <c r="W31" i="8" s="1"/>
  <c r="V30" i="8"/>
  <c r="W30" i="8" s="1"/>
  <c r="W45" i="8" l="1"/>
  <c r="D120" i="9"/>
  <c r="D119" i="9"/>
  <c r="D118" i="9"/>
  <c r="D117" i="9"/>
  <c r="D116" i="9"/>
  <c r="D115" i="9"/>
  <c r="D114" i="9"/>
  <c r="D113" i="9"/>
  <c r="D112" i="9"/>
  <c r="D111" i="9"/>
  <c r="D110" i="9"/>
  <c r="D109" i="9"/>
  <c r="D108" i="9"/>
  <c r="D107" i="9"/>
  <c r="D106" i="9"/>
  <c r="D81" i="9"/>
  <c r="G141" i="9" s="1"/>
  <c r="D80" i="9"/>
  <c r="G140" i="9" s="1"/>
  <c r="D79" i="9"/>
  <c r="G139" i="9" s="1"/>
  <c r="D78" i="9"/>
  <c r="G138" i="9" s="1"/>
  <c r="D77" i="9"/>
  <c r="G137" i="9" s="1"/>
  <c r="D76" i="9"/>
  <c r="G136" i="9" s="1"/>
  <c r="D75" i="9"/>
  <c r="G135" i="9" s="1"/>
  <c r="D74" i="9"/>
  <c r="G134" i="9" s="1"/>
  <c r="D73" i="9"/>
  <c r="G133" i="9" s="1"/>
  <c r="D72" i="9"/>
  <c r="G132" i="9" s="1"/>
  <c r="D71" i="9"/>
  <c r="G131" i="9" s="1"/>
  <c r="D70" i="9"/>
  <c r="G130" i="9" s="1"/>
  <c r="D69" i="9"/>
  <c r="G129" i="9" s="1"/>
  <c r="D68" i="9"/>
  <c r="G128" i="9" s="1"/>
  <c r="D67" i="9"/>
  <c r="G127" i="9" s="1"/>
  <c r="D101" i="9"/>
  <c r="F141" i="9" s="1"/>
  <c r="D100" i="9"/>
  <c r="F140" i="9" s="1"/>
  <c r="D99" i="9"/>
  <c r="F139" i="9" s="1"/>
  <c r="D98" i="9"/>
  <c r="F138" i="9" s="1"/>
  <c r="D97" i="9"/>
  <c r="F137" i="9" s="1"/>
  <c r="D96" i="9"/>
  <c r="F136" i="9" s="1"/>
  <c r="D95" i="9"/>
  <c r="F135" i="9" s="1"/>
  <c r="D94" i="9"/>
  <c r="F134" i="9" s="1"/>
  <c r="D93" i="9"/>
  <c r="F133" i="9" s="1"/>
  <c r="D92" i="9"/>
  <c r="F132" i="9" s="1"/>
  <c r="D91" i="9"/>
  <c r="F131" i="9" s="1"/>
  <c r="D90" i="9"/>
  <c r="F130" i="9" s="1"/>
  <c r="D89" i="9"/>
  <c r="F129" i="9" s="1"/>
  <c r="D88" i="9"/>
  <c r="F128" i="9" s="1"/>
  <c r="D87" i="9"/>
  <c r="F127" i="9" s="1"/>
  <c r="D247" i="2" l="1"/>
  <c r="D246" i="2"/>
  <c r="D245" i="2"/>
  <c r="D244" i="2"/>
  <c r="D243" i="2"/>
  <c r="D242" i="2"/>
  <c r="D241" i="2"/>
  <c r="D240" i="2"/>
  <c r="D239" i="2"/>
  <c r="D237" i="2"/>
  <c r="D236" i="2"/>
  <c r="D234" i="2" l="1"/>
  <c r="U31" i="8" s="1"/>
  <c r="D233" i="2"/>
  <c r="U30" i="8" s="1"/>
  <c r="D238" i="2"/>
  <c r="U35" i="8" s="1"/>
  <c r="D235" i="2"/>
  <c r="U32" i="8" s="1"/>
  <c r="D42" i="9"/>
  <c r="E141" i="9" s="1"/>
  <c r="D41" i="9"/>
  <c r="E140" i="9" s="1"/>
  <c r="D40" i="9"/>
  <c r="E139" i="9" s="1"/>
  <c r="D39" i="9"/>
  <c r="E138" i="9" s="1"/>
  <c r="D38" i="9"/>
  <c r="E137" i="9" s="1"/>
  <c r="D37" i="9"/>
  <c r="E136" i="9" s="1"/>
  <c r="D36" i="9"/>
  <c r="E135" i="9" s="1"/>
  <c r="D35" i="9"/>
  <c r="E134" i="9" s="1"/>
  <c r="D34" i="9"/>
  <c r="E133" i="9" s="1"/>
  <c r="D33" i="9"/>
  <c r="D32" i="9"/>
  <c r="D31" i="9"/>
  <c r="D30" i="9"/>
  <c r="D29" i="9"/>
  <c r="D28" i="9"/>
  <c r="D248" i="2" l="1"/>
  <c r="G55" i="8"/>
  <c r="E130" i="9"/>
  <c r="G63" i="8"/>
  <c r="G56" i="8"/>
  <c r="E131" i="9"/>
  <c r="G64" i="8"/>
  <c r="G53" i="8"/>
  <c r="E128" i="9"/>
  <c r="G57" i="8"/>
  <c r="E132" i="9"/>
  <c r="G61" i="8"/>
  <c r="G65" i="8"/>
  <c r="G59" i="8"/>
  <c r="G52" i="8"/>
  <c r="E127" i="9"/>
  <c r="G60" i="8"/>
  <c r="G54" i="8"/>
  <c r="E129" i="9"/>
  <c r="G58" i="8"/>
  <c r="G62" i="8"/>
  <c r="G66" i="8"/>
  <c r="B22" i="15" l="1"/>
  <c r="S6" i="9" l="1"/>
  <c r="R9" i="8" s="1"/>
  <c r="R6" i="9"/>
  <c r="Q9" i="8" s="1"/>
  <c r="Q6" i="9"/>
  <c r="P9" i="8" s="1"/>
  <c r="P6" i="9"/>
  <c r="O9" i="8" s="1"/>
  <c r="O6" i="9"/>
  <c r="N9" i="8" s="1"/>
  <c r="N6" i="9"/>
  <c r="M9" i="8" s="1"/>
  <c r="M6" i="9"/>
  <c r="L9" i="8" s="1"/>
  <c r="L6" i="9"/>
  <c r="K9" i="8" s="1"/>
  <c r="K6" i="9"/>
  <c r="J9" i="8" s="1"/>
  <c r="J6" i="9"/>
  <c r="I9" i="8" s="1"/>
  <c r="I6" i="9"/>
  <c r="H9" i="8" s="1"/>
  <c r="H6" i="9"/>
  <c r="G9" i="8" s="1"/>
  <c r="G6" i="9"/>
  <c r="F9" i="8" s="1"/>
  <c r="F6" i="9"/>
  <c r="E9" i="8" s="1"/>
  <c r="E6" i="9"/>
  <c r="D9" i="8" s="1"/>
  <c r="I66" i="8" l="1"/>
  <c r="I65" i="8"/>
  <c r="I64" i="8"/>
  <c r="I63" i="8"/>
  <c r="I62" i="8"/>
  <c r="I61" i="8"/>
  <c r="I60" i="8"/>
  <c r="I59" i="8"/>
  <c r="I58" i="8"/>
  <c r="I57" i="8"/>
  <c r="I56" i="8"/>
  <c r="I55" i="8"/>
  <c r="I54" i="8"/>
  <c r="I53" i="8"/>
  <c r="I52" i="8"/>
  <c r="I41" i="15"/>
  <c r="I40" i="15"/>
  <c r="I39" i="15"/>
  <c r="I38" i="15"/>
  <c r="I37" i="15"/>
  <c r="I36" i="15"/>
  <c r="I35" i="15"/>
  <c r="I34" i="15"/>
  <c r="I33" i="15"/>
  <c r="I32" i="15"/>
  <c r="I31" i="15"/>
  <c r="I30" i="15"/>
  <c r="I29" i="15"/>
  <c r="I28" i="15"/>
  <c r="I27" i="15"/>
  <c r="J41" i="15"/>
  <c r="J40" i="15"/>
  <c r="J39" i="15"/>
  <c r="J38" i="15"/>
  <c r="J37" i="15"/>
  <c r="J36" i="15"/>
  <c r="J35" i="15"/>
  <c r="J34" i="15"/>
  <c r="J33" i="15"/>
  <c r="J32" i="15"/>
  <c r="J31" i="15"/>
  <c r="J30" i="15"/>
  <c r="J29" i="15"/>
  <c r="J28" i="15"/>
  <c r="J27" i="15"/>
  <c r="S81" i="8"/>
  <c r="C33" i="15" s="1"/>
  <c r="S82" i="8"/>
  <c r="C34" i="15" s="1"/>
  <c r="S83" i="8"/>
  <c r="C35" i="15" s="1"/>
  <c r="S84" i="8"/>
  <c r="C36" i="15" s="1"/>
  <c r="S85" i="8"/>
  <c r="C37" i="15" s="1"/>
  <c r="S86" i="8"/>
  <c r="C38" i="15" s="1"/>
  <c r="S87" i="8"/>
  <c r="C39" i="15" s="1"/>
  <c r="S88" i="8"/>
  <c r="C40" i="15" s="1"/>
  <c r="S89" i="8"/>
  <c r="C41" i="15" s="1"/>
  <c r="S76" i="8"/>
  <c r="C28" i="15" s="1"/>
  <c r="S77" i="8"/>
  <c r="C29" i="15" s="1"/>
  <c r="S78" i="8"/>
  <c r="C30" i="15" s="1"/>
  <c r="S79" i="8"/>
  <c r="C31" i="15" s="1"/>
  <c r="S80" i="8"/>
  <c r="C32" i="15" s="1"/>
  <c r="S75" i="8"/>
  <c r="C27" i="15" s="1"/>
  <c r="O44" i="8" l="1"/>
  <c r="O43" i="8"/>
  <c r="O42" i="8"/>
  <c r="O41" i="8"/>
  <c r="O40" i="8"/>
  <c r="O39" i="8"/>
  <c r="O38" i="8"/>
  <c r="O37" i="8"/>
  <c r="O36" i="8"/>
  <c r="O31" i="8"/>
  <c r="O32" i="8"/>
  <c r="O33" i="8"/>
  <c r="O34" i="8"/>
  <c r="O35" i="8"/>
  <c r="O30" i="8"/>
  <c r="P33" i="8" l="1"/>
  <c r="AB33" i="8"/>
  <c r="P37" i="8"/>
  <c r="AB37" i="8"/>
  <c r="P41" i="8"/>
  <c r="AB41" i="8"/>
  <c r="P30" i="8"/>
  <c r="AB30" i="8"/>
  <c r="P32" i="8"/>
  <c r="AB32" i="8"/>
  <c r="P38" i="8"/>
  <c r="AB38" i="8"/>
  <c r="P42" i="8"/>
  <c r="AB42" i="8"/>
  <c r="P35" i="8"/>
  <c r="AB35" i="8"/>
  <c r="P31" i="8"/>
  <c r="AB31" i="8"/>
  <c r="P39" i="8"/>
  <c r="AB39" i="8"/>
  <c r="P43" i="8"/>
  <c r="AB43" i="8"/>
  <c r="P34" i="8"/>
  <c r="AB34" i="8"/>
  <c r="P36" i="8"/>
  <c r="AB36" i="8"/>
  <c r="P40" i="8"/>
  <c r="AB40" i="8"/>
  <c r="P44" i="8"/>
  <c r="AB44" i="8"/>
  <c r="U33" i="8"/>
  <c r="U37" i="8"/>
  <c r="E52" i="8"/>
  <c r="V75" i="8" s="1"/>
  <c r="U34" i="8"/>
  <c r="U38" i="8"/>
  <c r="U42" i="8"/>
  <c r="E53" i="8"/>
  <c r="U39" i="8"/>
  <c r="U43" i="8"/>
  <c r="U41" i="8"/>
  <c r="U36" i="8"/>
  <c r="U40" i="8"/>
  <c r="U44" i="8"/>
  <c r="E56" i="8"/>
  <c r="E60" i="8"/>
  <c r="E64" i="8"/>
  <c r="E57" i="8"/>
  <c r="V80" i="8" s="1"/>
  <c r="F32" i="15" s="1"/>
  <c r="E61" i="8"/>
  <c r="V84" i="8" s="1"/>
  <c r="F36" i="15" s="1"/>
  <c r="E65" i="8"/>
  <c r="E54" i="8"/>
  <c r="V77" i="8" s="1"/>
  <c r="F29" i="15" s="1"/>
  <c r="E58" i="8"/>
  <c r="V81" i="8" s="1"/>
  <c r="F33" i="15" s="1"/>
  <c r="E62" i="8"/>
  <c r="E66" i="8"/>
  <c r="E55" i="8"/>
  <c r="V78" i="8" s="1"/>
  <c r="F30" i="15" s="1"/>
  <c r="E59" i="8"/>
  <c r="E63" i="8"/>
  <c r="V86" i="8" s="1"/>
  <c r="F38" i="15" s="1"/>
  <c r="D121" i="9"/>
  <c r="F44" i="8"/>
  <c r="G44" i="8" s="1"/>
  <c r="F43" i="8"/>
  <c r="G43" i="8" s="1"/>
  <c r="F42" i="8"/>
  <c r="G42" i="8" s="1"/>
  <c r="F41" i="8"/>
  <c r="G41" i="8" s="1"/>
  <c r="F40" i="8"/>
  <c r="G40" i="8" s="1"/>
  <c r="F39" i="8"/>
  <c r="G39" i="8" s="1"/>
  <c r="F38" i="8"/>
  <c r="G38" i="8" s="1"/>
  <c r="F37" i="8"/>
  <c r="G37" i="8" s="1"/>
  <c r="F36" i="8"/>
  <c r="G36" i="8" s="1"/>
  <c r="F35" i="8"/>
  <c r="G35" i="8" s="1"/>
  <c r="F34" i="8"/>
  <c r="G34" i="8" s="1"/>
  <c r="F33" i="8"/>
  <c r="G33" i="8" s="1"/>
  <c r="F32" i="8"/>
  <c r="G32" i="8" s="1"/>
  <c r="F31" i="8"/>
  <c r="G31" i="8" s="1"/>
  <c r="F30" i="8"/>
  <c r="G30" i="8" s="1"/>
  <c r="AB45" i="8" l="1"/>
  <c r="I6" i="8" s="1"/>
  <c r="C36" i="8"/>
  <c r="V76" i="8"/>
  <c r="F28" i="15" s="1"/>
  <c r="N6" i="8"/>
  <c r="U45" i="8"/>
  <c r="V88" i="8"/>
  <c r="F40" i="15" s="1"/>
  <c r="V83" i="8"/>
  <c r="F35" i="15" s="1"/>
  <c r="V87" i="8"/>
  <c r="F39" i="15" s="1"/>
  <c r="V85" i="8"/>
  <c r="F37" i="15" s="1"/>
  <c r="V79" i="8"/>
  <c r="F31" i="15" s="1"/>
  <c r="V82" i="8"/>
  <c r="F34" i="15" s="1"/>
  <c r="E67" i="8"/>
  <c r="V89" i="8"/>
  <c r="F41" i="15" s="1"/>
  <c r="P45" i="8"/>
  <c r="F27" i="15"/>
  <c r="H74" i="8"/>
  <c r="I6" i="15" s="1"/>
  <c r="P74" i="8"/>
  <c r="Q6" i="15" s="1"/>
  <c r="I74" i="8"/>
  <c r="J6" i="15" s="1"/>
  <c r="Q74" i="8"/>
  <c r="R6" i="15" s="1"/>
  <c r="F74" i="8"/>
  <c r="G6" i="15" s="1"/>
  <c r="J74" i="8"/>
  <c r="K6" i="15" s="1"/>
  <c r="N74" i="8"/>
  <c r="O6" i="15" s="1"/>
  <c r="D74" i="8"/>
  <c r="E6" i="15" s="1"/>
  <c r="L74" i="8"/>
  <c r="M6" i="15" s="1"/>
  <c r="E74" i="8"/>
  <c r="F6" i="15" s="1"/>
  <c r="M74" i="8"/>
  <c r="N6" i="15" s="1"/>
  <c r="C74" i="8"/>
  <c r="D6" i="15" s="1"/>
  <c r="G74" i="8"/>
  <c r="H6" i="15" s="1"/>
  <c r="K74" i="8"/>
  <c r="L6" i="15" s="1"/>
  <c r="O74" i="8"/>
  <c r="P6" i="15" s="1"/>
  <c r="Q31" i="8" l="1"/>
  <c r="R31" i="8" s="1"/>
  <c r="Q35" i="8"/>
  <c r="R35" i="8" s="1"/>
  <c r="Q34" i="8"/>
  <c r="R34" i="8" s="1"/>
  <c r="Q30" i="8"/>
  <c r="R30" i="8" s="1"/>
  <c r="Q33" i="8"/>
  <c r="R33" i="8" s="1"/>
  <c r="Q32" i="8"/>
  <c r="R32" i="8" s="1"/>
  <c r="Q40" i="8"/>
  <c r="R40" i="8" s="1"/>
  <c r="Q38" i="8"/>
  <c r="R38" i="8" s="1"/>
  <c r="Q44" i="8"/>
  <c r="R44" i="8" s="1"/>
  <c r="Q39" i="8"/>
  <c r="R39" i="8" s="1"/>
  <c r="Q36" i="8"/>
  <c r="R36" i="8" s="1"/>
  <c r="Q41" i="8"/>
  <c r="R41" i="8" s="1"/>
  <c r="Q43" i="8"/>
  <c r="R43" i="8" s="1"/>
  <c r="Q37" i="8"/>
  <c r="R37" i="8" s="1"/>
  <c r="Q42" i="8"/>
  <c r="R42" i="8" s="1"/>
  <c r="V90" i="8"/>
  <c r="F42" i="15" s="1"/>
  <c r="R24" i="8"/>
  <c r="Q24" i="8"/>
  <c r="P24" i="8"/>
  <c r="O24" i="8"/>
  <c r="N24" i="8"/>
  <c r="M24" i="8"/>
  <c r="L24" i="8"/>
  <c r="K24" i="8"/>
  <c r="J24" i="8"/>
  <c r="I24" i="8"/>
  <c r="H24" i="8"/>
  <c r="G24" i="8"/>
  <c r="F24" i="8"/>
  <c r="E24" i="8"/>
  <c r="R23" i="8"/>
  <c r="Q23" i="8"/>
  <c r="P23" i="8"/>
  <c r="O23" i="8"/>
  <c r="N23" i="8"/>
  <c r="M23" i="8"/>
  <c r="L23" i="8"/>
  <c r="K23" i="8"/>
  <c r="J23" i="8"/>
  <c r="I23" i="8"/>
  <c r="H23" i="8"/>
  <c r="G23" i="8"/>
  <c r="F23" i="8"/>
  <c r="E23" i="8"/>
  <c r="R22" i="8"/>
  <c r="Q22" i="8"/>
  <c r="P22" i="8"/>
  <c r="O22" i="8"/>
  <c r="N22" i="8"/>
  <c r="M22" i="8"/>
  <c r="L22" i="8"/>
  <c r="K22" i="8"/>
  <c r="J22" i="8"/>
  <c r="I22" i="8"/>
  <c r="H22" i="8"/>
  <c r="G22" i="8"/>
  <c r="F22" i="8"/>
  <c r="E22" i="8"/>
  <c r="R21" i="8"/>
  <c r="Q21" i="8"/>
  <c r="P21" i="8"/>
  <c r="O21" i="8"/>
  <c r="N21" i="8"/>
  <c r="M21" i="8"/>
  <c r="L21" i="8"/>
  <c r="K21" i="8"/>
  <c r="J21" i="8"/>
  <c r="I21" i="8"/>
  <c r="H21" i="8"/>
  <c r="G21" i="8"/>
  <c r="F21" i="8"/>
  <c r="E21" i="8"/>
  <c r="R20" i="8"/>
  <c r="Q20" i="8"/>
  <c r="P20" i="8"/>
  <c r="O20" i="8"/>
  <c r="N20" i="8"/>
  <c r="M20" i="8"/>
  <c r="L20" i="8"/>
  <c r="K20" i="8"/>
  <c r="J20" i="8"/>
  <c r="I20" i="8"/>
  <c r="H20" i="8"/>
  <c r="G20" i="8"/>
  <c r="F20" i="8"/>
  <c r="E20" i="8"/>
  <c r="R19" i="8"/>
  <c r="Q19" i="8"/>
  <c r="P19" i="8"/>
  <c r="O19" i="8"/>
  <c r="N19" i="8"/>
  <c r="M19" i="8"/>
  <c r="L19" i="8"/>
  <c r="K19" i="8"/>
  <c r="J19" i="8"/>
  <c r="I19" i="8"/>
  <c r="H19" i="8"/>
  <c r="G19" i="8"/>
  <c r="F19" i="8"/>
  <c r="E19" i="8"/>
  <c r="R18" i="8"/>
  <c r="Q18" i="8"/>
  <c r="P18" i="8"/>
  <c r="O18" i="8"/>
  <c r="N18" i="8"/>
  <c r="M18" i="8"/>
  <c r="L18" i="8"/>
  <c r="K18" i="8"/>
  <c r="J18" i="8"/>
  <c r="I18" i="8"/>
  <c r="H18" i="8"/>
  <c r="G18" i="8"/>
  <c r="F18" i="8"/>
  <c r="E18" i="8"/>
  <c r="R17" i="8"/>
  <c r="Q17" i="8"/>
  <c r="P17" i="8"/>
  <c r="O17" i="8"/>
  <c r="N17" i="8"/>
  <c r="M17" i="8"/>
  <c r="L17" i="8"/>
  <c r="K17" i="8"/>
  <c r="J17" i="8"/>
  <c r="I17" i="8"/>
  <c r="H17" i="8"/>
  <c r="G17" i="8"/>
  <c r="F17" i="8"/>
  <c r="E17" i="8"/>
  <c r="R16" i="8"/>
  <c r="Q16" i="8"/>
  <c r="P16" i="8"/>
  <c r="O16" i="8"/>
  <c r="N16" i="8"/>
  <c r="M16" i="8"/>
  <c r="L16" i="8"/>
  <c r="K16" i="8"/>
  <c r="J16" i="8"/>
  <c r="I16" i="8"/>
  <c r="H16" i="8"/>
  <c r="G16" i="8"/>
  <c r="F16" i="8"/>
  <c r="E16" i="8"/>
  <c r="D24" i="8"/>
  <c r="D23" i="8"/>
  <c r="D22" i="8"/>
  <c r="D21" i="8"/>
  <c r="D20" i="8"/>
  <c r="D19" i="8"/>
  <c r="D18" i="8"/>
  <c r="D17" i="8"/>
  <c r="D16" i="8"/>
  <c r="C40" i="8" l="1"/>
  <c r="C44" i="8"/>
  <c r="C38" i="8"/>
  <c r="C42" i="8"/>
  <c r="C39" i="8"/>
  <c r="C43" i="8"/>
  <c r="C37" i="8"/>
  <c r="C41" i="8"/>
  <c r="C18" i="8"/>
  <c r="C22" i="8"/>
  <c r="C19" i="8"/>
  <c r="C16" i="8"/>
  <c r="C20" i="8"/>
  <c r="C24" i="8"/>
  <c r="C23" i="8"/>
  <c r="C17" i="8"/>
  <c r="C21" i="8"/>
  <c r="C52" i="2"/>
  <c r="C112" i="2"/>
  <c r="C172" i="2"/>
  <c r="C67" i="2"/>
  <c r="C187" i="2"/>
  <c r="C22" i="2"/>
  <c r="C82" i="2"/>
  <c r="C142" i="2"/>
  <c r="C202" i="2"/>
  <c r="C127" i="2"/>
  <c r="C37" i="2"/>
  <c r="C97" i="2"/>
  <c r="C157" i="2"/>
  <c r="C217" i="2"/>
  <c r="B217" i="2"/>
  <c r="B202" i="2"/>
  <c r="B187" i="2"/>
  <c r="B172" i="2"/>
  <c r="B157" i="2"/>
  <c r="B142" i="2"/>
  <c r="B127" i="2"/>
  <c r="B112" i="2"/>
  <c r="B97" i="2"/>
  <c r="B82" i="2"/>
  <c r="B67" i="2"/>
  <c r="B52" i="2"/>
  <c r="B37" i="2"/>
  <c r="B22" i="2"/>
  <c r="B216" i="2"/>
  <c r="B201" i="2"/>
  <c r="B186" i="2"/>
  <c r="B171" i="2"/>
  <c r="B156" i="2"/>
  <c r="B141" i="2"/>
  <c r="B126" i="2"/>
  <c r="B111" i="2"/>
  <c r="B96" i="2"/>
  <c r="B81" i="2"/>
  <c r="B66" i="2"/>
  <c r="B51" i="2"/>
  <c r="B36" i="2"/>
  <c r="B21" i="2"/>
  <c r="B6" i="2"/>
  <c r="R216" i="2"/>
  <c r="Q216" i="2"/>
  <c r="P216" i="2"/>
  <c r="O216" i="2"/>
  <c r="N216" i="2"/>
  <c r="M216" i="2"/>
  <c r="L216" i="2"/>
  <c r="K216" i="2"/>
  <c r="J216" i="2"/>
  <c r="I216" i="2"/>
  <c r="H216" i="2"/>
  <c r="G216" i="2"/>
  <c r="F216" i="2"/>
  <c r="E216" i="2"/>
  <c r="D216" i="2"/>
  <c r="R201" i="2"/>
  <c r="Q201" i="2"/>
  <c r="P201" i="2"/>
  <c r="O201" i="2"/>
  <c r="N201" i="2"/>
  <c r="M201" i="2"/>
  <c r="L201" i="2"/>
  <c r="K201" i="2"/>
  <c r="J201" i="2"/>
  <c r="I201" i="2"/>
  <c r="H201" i="2"/>
  <c r="G201" i="2"/>
  <c r="F201" i="2"/>
  <c r="E201" i="2"/>
  <c r="D201" i="2"/>
  <c r="R186" i="2"/>
  <c r="Q186" i="2"/>
  <c r="P186" i="2"/>
  <c r="O186" i="2"/>
  <c r="N186" i="2"/>
  <c r="M186" i="2"/>
  <c r="L186" i="2"/>
  <c r="K186" i="2"/>
  <c r="J186" i="2"/>
  <c r="I186" i="2"/>
  <c r="H186" i="2"/>
  <c r="G186" i="2"/>
  <c r="F186" i="2"/>
  <c r="E186" i="2"/>
  <c r="D186" i="2"/>
  <c r="R171" i="2"/>
  <c r="Q171" i="2"/>
  <c r="P171" i="2"/>
  <c r="O171" i="2"/>
  <c r="N171" i="2"/>
  <c r="M171" i="2"/>
  <c r="L171" i="2"/>
  <c r="K171" i="2"/>
  <c r="J171" i="2"/>
  <c r="I171" i="2"/>
  <c r="H171" i="2"/>
  <c r="G171" i="2"/>
  <c r="F171" i="2"/>
  <c r="E171" i="2"/>
  <c r="D171" i="2"/>
  <c r="R156" i="2"/>
  <c r="Q156" i="2"/>
  <c r="P156" i="2"/>
  <c r="O156" i="2"/>
  <c r="N156" i="2"/>
  <c r="M156" i="2"/>
  <c r="L156" i="2"/>
  <c r="K156" i="2"/>
  <c r="J156" i="2"/>
  <c r="I156" i="2"/>
  <c r="H156" i="2"/>
  <c r="G156" i="2"/>
  <c r="F156" i="2"/>
  <c r="E156" i="2"/>
  <c r="D156" i="2"/>
  <c r="R141" i="2"/>
  <c r="Q141" i="2"/>
  <c r="P141" i="2"/>
  <c r="O141" i="2"/>
  <c r="N141" i="2"/>
  <c r="M141" i="2"/>
  <c r="L141" i="2"/>
  <c r="K141" i="2"/>
  <c r="J141" i="2"/>
  <c r="I141" i="2"/>
  <c r="H141" i="2"/>
  <c r="G141" i="2"/>
  <c r="F141" i="2"/>
  <c r="E141" i="2"/>
  <c r="D141" i="2"/>
  <c r="R126" i="2"/>
  <c r="Q126" i="2"/>
  <c r="P126" i="2"/>
  <c r="O126" i="2"/>
  <c r="N126" i="2"/>
  <c r="M126" i="2"/>
  <c r="L126" i="2"/>
  <c r="K126" i="2"/>
  <c r="J126" i="2"/>
  <c r="I126" i="2"/>
  <c r="H126" i="2"/>
  <c r="G126" i="2"/>
  <c r="F126" i="2"/>
  <c r="E126" i="2"/>
  <c r="D126" i="2"/>
  <c r="R111" i="2"/>
  <c r="Q111" i="2"/>
  <c r="P111" i="2"/>
  <c r="O111" i="2"/>
  <c r="N111" i="2"/>
  <c r="M111" i="2"/>
  <c r="L111" i="2"/>
  <c r="K111" i="2"/>
  <c r="J111" i="2"/>
  <c r="I111" i="2"/>
  <c r="H111" i="2"/>
  <c r="G111" i="2"/>
  <c r="F111" i="2"/>
  <c r="E111" i="2"/>
  <c r="D111" i="2"/>
  <c r="R96" i="2"/>
  <c r="Q96" i="2"/>
  <c r="P96" i="2"/>
  <c r="O96" i="2"/>
  <c r="N96" i="2"/>
  <c r="M96" i="2"/>
  <c r="L96" i="2"/>
  <c r="K96" i="2"/>
  <c r="J96" i="2"/>
  <c r="I96" i="2"/>
  <c r="H96" i="2"/>
  <c r="G96" i="2"/>
  <c r="F96" i="2"/>
  <c r="E96" i="2"/>
  <c r="D96" i="2"/>
  <c r="R81" i="2"/>
  <c r="Q81" i="2"/>
  <c r="P81" i="2"/>
  <c r="O81" i="2"/>
  <c r="N81" i="2"/>
  <c r="M81" i="2"/>
  <c r="L81" i="2"/>
  <c r="K81" i="2"/>
  <c r="J81" i="2"/>
  <c r="I81" i="2"/>
  <c r="H81" i="2"/>
  <c r="G81" i="2"/>
  <c r="F81" i="2"/>
  <c r="E81" i="2"/>
  <c r="D81" i="2"/>
  <c r="R66" i="2"/>
  <c r="Q66" i="2"/>
  <c r="P66" i="2"/>
  <c r="O66" i="2"/>
  <c r="N66" i="2"/>
  <c r="M66" i="2"/>
  <c r="L66" i="2"/>
  <c r="K66" i="2"/>
  <c r="J66" i="2"/>
  <c r="I66" i="2"/>
  <c r="H66" i="2"/>
  <c r="G66" i="2"/>
  <c r="F66" i="2"/>
  <c r="E66" i="2"/>
  <c r="D66" i="2"/>
  <c r="R51" i="2"/>
  <c r="Q51" i="2"/>
  <c r="P51" i="2"/>
  <c r="O51" i="2"/>
  <c r="N51" i="2"/>
  <c r="M51" i="2"/>
  <c r="L51" i="2"/>
  <c r="K51" i="2"/>
  <c r="J51" i="2"/>
  <c r="I51" i="2"/>
  <c r="H51" i="2"/>
  <c r="G51" i="2"/>
  <c r="F51" i="2"/>
  <c r="E51" i="2"/>
  <c r="D51" i="2"/>
  <c r="R36" i="2"/>
  <c r="Q36" i="2"/>
  <c r="P36" i="2"/>
  <c r="O36" i="2"/>
  <c r="N36" i="2"/>
  <c r="M36" i="2"/>
  <c r="L36" i="2"/>
  <c r="K36" i="2"/>
  <c r="J36" i="2"/>
  <c r="I36" i="2"/>
  <c r="H36" i="2"/>
  <c r="G36" i="2"/>
  <c r="F36" i="2"/>
  <c r="E36" i="2"/>
  <c r="D36" i="2"/>
  <c r="R21" i="2"/>
  <c r="Q21" i="2"/>
  <c r="P21" i="2"/>
  <c r="O21" i="2"/>
  <c r="N21" i="2"/>
  <c r="M21" i="2"/>
  <c r="L21" i="2"/>
  <c r="K21" i="2"/>
  <c r="J21" i="2"/>
  <c r="I21" i="2"/>
  <c r="H21" i="2"/>
  <c r="G21" i="2"/>
  <c r="F21" i="2"/>
  <c r="E21" i="2"/>
  <c r="D21" i="2"/>
  <c r="C168" i="2" l="1"/>
  <c r="F62" i="8" s="1"/>
  <c r="C213" i="2"/>
  <c r="F65" i="8" s="1"/>
  <c r="C153" i="2"/>
  <c r="F61" i="8" s="1"/>
  <c r="C63" i="2"/>
  <c r="F55" i="8" s="1"/>
  <c r="C108" i="2"/>
  <c r="F58" i="8" s="1"/>
  <c r="C183" i="2"/>
  <c r="F63" i="8" s="1"/>
  <c r="C198" i="2"/>
  <c r="F64" i="8" s="1"/>
  <c r="C48" i="2"/>
  <c r="F54" i="8" s="1"/>
  <c r="C138" i="2"/>
  <c r="F60" i="8" s="1"/>
  <c r="C123" i="2"/>
  <c r="F59" i="8" s="1"/>
  <c r="C78" i="2"/>
  <c r="F56" i="8" s="1"/>
  <c r="C93" i="2"/>
  <c r="F57" i="8" s="1"/>
  <c r="C228" i="2"/>
  <c r="F66" i="8" s="1"/>
  <c r="C33" i="2"/>
  <c r="F53" i="8" s="1"/>
  <c r="D11" i="8"/>
  <c r="C74" i="2"/>
  <c r="J56" i="8" s="1"/>
  <c r="C29" i="2"/>
  <c r="J53" i="8" s="1"/>
  <c r="C89" i="2"/>
  <c r="J57" i="8" s="1"/>
  <c r="C149" i="2"/>
  <c r="J61" i="8" s="1"/>
  <c r="D61" i="8" s="1"/>
  <c r="C209" i="2"/>
  <c r="J65" i="8" s="1"/>
  <c r="D65" i="8" s="1"/>
  <c r="C224" i="2"/>
  <c r="J66" i="8" s="1"/>
  <c r="D66" i="8" s="1"/>
  <c r="C194" i="2"/>
  <c r="J64" i="8" s="1"/>
  <c r="D64" i="8" s="1"/>
  <c r="C179" i="2"/>
  <c r="J63" i="8" s="1"/>
  <c r="D63" i="8" s="1"/>
  <c r="C164" i="2"/>
  <c r="J62" i="8" s="1"/>
  <c r="D62" i="8" s="1"/>
  <c r="C134" i="2"/>
  <c r="J60" i="8" s="1"/>
  <c r="D60" i="8" s="1"/>
  <c r="C133" i="2"/>
  <c r="C119" i="2"/>
  <c r="J59" i="8" s="1"/>
  <c r="D59" i="8" s="1"/>
  <c r="C104" i="2"/>
  <c r="J58" i="8" s="1"/>
  <c r="D58" i="8" s="1"/>
  <c r="C59" i="2"/>
  <c r="J55" i="8" s="1"/>
  <c r="C44" i="2"/>
  <c r="J54" i="8" s="1"/>
  <c r="F15" i="8"/>
  <c r="J15" i="8"/>
  <c r="N15" i="8"/>
  <c r="R15" i="8"/>
  <c r="E14" i="8"/>
  <c r="I14" i="8"/>
  <c r="M14" i="8"/>
  <c r="Q14" i="8"/>
  <c r="G13" i="8"/>
  <c r="K13" i="8"/>
  <c r="J12" i="8"/>
  <c r="R12" i="8"/>
  <c r="D13" i="8"/>
  <c r="H13" i="8"/>
  <c r="L13" i="8"/>
  <c r="P13" i="8"/>
  <c r="O13" i="8"/>
  <c r="F12" i="8"/>
  <c r="N12" i="8"/>
  <c r="E15" i="8"/>
  <c r="I15" i="8"/>
  <c r="M15" i="8"/>
  <c r="Q15" i="8"/>
  <c r="D14" i="8"/>
  <c r="H14" i="8"/>
  <c r="L14" i="8"/>
  <c r="P14" i="8"/>
  <c r="G12" i="8"/>
  <c r="K12" i="8"/>
  <c r="O12" i="8"/>
  <c r="H12" i="8"/>
  <c r="P12" i="8"/>
  <c r="E13" i="8"/>
  <c r="M13" i="8"/>
  <c r="E12" i="8"/>
  <c r="I12" i="8"/>
  <c r="M12" i="8"/>
  <c r="Q12" i="8"/>
  <c r="F13" i="8"/>
  <c r="J13" i="8"/>
  <c r="N13" i="8"/>
  <c r="R13" i="8"/>
  <c r="G14" i="8"/>
  <c r="K14" i="8"/>
  <c r="O14" i="8"/>
  <c r="D15" i="8"/>
  <c r="H15" i="8"/>
  <c r="L15" i="8"/>
  <c r="P15" i="8"/>
  <c r="D12" i="8"/>
  <c r="L12" i="8"/>
  <c r="I13" i="8"/>
  <c r="Q13" i="8"/>
  <c r="F14" i="8"/>
  <c r="J14" i="8"/>
  <c r="N14" i="8"/>
  <c r="R14" i="8"/>
  <c r="G15" i="8"/>
  <c r="K15" i="8"/>
  <c r="O15" i="8"/>
  <c r="E11" i="8"/>
  <c r="I11" i="8"/>
  <c r="M11" i="8"/>
  <c r="Q11" i="8"/>
  <c r="F11" i="8"/>
  <c r="J11" i="8"/>
  <c r="N11" i="8"/>
  <c r="R11" i="8"/>
  <c r="G11" i="8"/>
  <c r="K11" i="8"/>
  <c r="O11" i="8"/>
  <c r="H11" i="8"/>
  <c r="L11" i="8"/>
  <c r="P11" i="8"/>
  <c r="B7" i="2"/>
  <c r="R6" i="2"/>
  <c r="Q6" i="2"/>
  <c r="P6" i="2"/>
  <c r="O6" i="2"/>
  <c r="N6" i="2"/>
  <c r="M6" i="2"/>
  <c r="L6" i="2"/>
  <c r="K6" i="2"/>
  <c r="J6" i="2"/>
  <c r="I6" i="2"/>
  <c r="H6" i="2"/>
  <c r="G6" i="2"/>
  <c r="F6" i="2"/>
  <c r="E6" i="2"/>
  <c r="D6" i="2"/>
  <c r="S22" i="9"/>
  <c r="R22" i="9"/>
  <c r="Q22" i="9"/>
  <c r="P22" i="9"/>
  <c r="O22" i="9"/>
  <c r="N22" i="9"/>
  <c r="M22" i="9"/>
  <c r="L22" i="9"/>
  <c r="K22" i="9"/>
  <c r="J22" i="9"/>
  <c r="I22" i="9"/>
  <c r="H22" i="9"/>
  <c r="G22" i="9"/>
  <c r="F22" i="9"/>
  <c r="E22" i="9"/>
  <c r="S105" i="9"/>
  <c r="R105" i="9"/>
  <c r="Q105" i="9"/>
  <c r="P105" i="9"/>
  <c r="O105" i="9"/>
  <c r="N105" i="9"/>
  <c r="M105" i="9"/>
  <c r="L105" i="9"/>
  <c r="K105" i="9"/>
  <c r="J105" i="9"/>
  <c r="I105" i="9"/>
  <c r="H105" i="9"/>
  <c r="G105" i="9"/>
  <c r="F105" i="9"/>
  <c r="E105" i="9"/>
  <c r="B8" i="9"/>
  <c r="B234" i="2" s="1"/>
  <c r="C8" i="9"/>
  <c r="B9" i="9"/>
  <c r="B235" i="2" s="1"/>
  <c r="C9" i="9"/>
  <c r="B10" i="9"/>
  <c r="B236" i="2" s="1"/>
  <c r="C10" i="9"/>
  <c r="B11" i="9"/>
  <c r="B237" i="2" s="1"/>
  <c r="C11" i="9"/>
  <c r="B12" i="9"/>
  <c r="B238" i="2" s="1"/>
  <c r="C12" i="9"/>
  <c r="B13" i="9"/>
  <c r="B239" i="2" s="1"/>
  <c r="C13" i="9"/>
  <c r="B14" i="9"/>
  <c r="B240" i="2" s="1"/>
  <c r="C14" i="9"/>
  <c r="B15" i="9"/>
  <c r="B241" i="2" s="1"/>
  <c r="C15" i="9"/>
  <c r="B16" i="9"/>
  <c r="B242" i="2" s="1"/>
  <c r="C16" i="9"/>
  <c r="B17" i="9"/>
  <c r="B243" i="2" s="1"/>
  <c r="C17" i="9"/>
  <c r="B18" i="9"/>
  <c r="B244" i="2" s="1"/>
  <c r="C18" i="9"/>
  <c r="B19" i="9"/>
  <c r="C19" i="9"/>
  <c r="B20" i="9"/>
  <c r="C20" i="9"/>
  <c r="B21" i="9"/>
  <c r="C21" i="9"/>
  <c r="C7" i="9"/>
  <c r="B7" i="9"/>
  <c r="B233" i="2" s="1"/>
  <c r="S121" i="9"/>
  <c r="R121" i="9"/>
  <c r="Q121" i="9"/>
  <c r="P121" i="9"/>
  <c r="O121" i="9"/>
  <c r="N121" i="9"/>
  <c r="M121" i="9"/>
  <c r="L121" i="9"/>
  <c r="K121" i="9"/>
  <c r="J121" i="9"/>
  <c r="I121" i="9"/>
  <c r="H121" i="9"/>
  <c r="G121" i="9"/>
  <c r="F121" i="9"/>
  <c r="E121" i="9"/>
  <c r="B107" i="9"/>
  <c r="C107" i="9"/>
  <c r="B108" i="9"/>
  <c r="C108" i="9"/>
  <c r="B109" i="9"/>
  <c r="C109" i="9"/>
  <c r="B110" i="9"/>
  <c r="C110" i="9"/>
  <c r="B111" i="9"/>
  <c r="C111" i="9"/>
  <c r="B112" i="9"/>
  <c r="C112" i="9"/>
  <c r="B113" i="9"/>
  <c r="C113" i="9"/>
  <c r="B114" i="9"/>
  <c r="C114" i="9"/>
  <c r="B115" i="9"/>
  <c r="C115" i="9"/>
  <c r="B116" i="9"/>
  <c r="C116" i="9"/>
  <c r="B117" i="9"/>
  <c r="C117" i="9"/>
  <c r="B118" i="9"/>
  <c r="C118" i="9"/>
  <c r="B119" i="9"/>
  <c r="C119" i="9"/>
  <c r="B120" i="9"/>
  <c r="C120" i="9"/>
  <c r="C106" i="9"/>
  <c r="B106" i="9"/>
  <c r="B88" i="9"/>
  <c r="C88" i="9"/>
  <c r="B89" i="9"/>
  <c r="C89" i="9"/>
  <c r="B90" i="9"/>
  <c r="C90" i="9"/>
  <c r="B91" i="9"/>
  <c r="C91" i="9"/>
  <c r="B92" i="9"/>
  <c r="C92" i="9"/>
  <c r="B93" i="9"/>
  <c r="C93" i="9"/>
  <c r="B94" i="9"/>
  <c r="C94" i="9"/>
  <c r="B95" i="9"/>
  <c r="C95" i="9"/>
  <c r="B96" i="9"/>
  <c r="C96" i="9"/>
  <c r="B97" i="9"/>
  <c r="C97" i="9"/>
  <c r="B98" i="9"/>
  <c r="C98" i="9"/>
  <c r="B99" i="9"/>
  <c r="C99" i="9"/>
  <c r="B100" i="9"/>
  <c r="C100" i="9"/>
  <c r="B101" i="9"/>
  <c r="C101" i="9"/>
  <c r="C87" i="9"/>
  <c r="B87" i="9"/>
  <c r="S86" i="9"/>
  <c r="R86" i="9"/>
  <c r="Q86" i="9"/>
  <c r="P86" i="9"/>
  <c r="O86" i="9"/>
  <c r="N86" i="9"/>
  <c r="M86" i="9"/>
  <c r="L86" i="9"/>
  <c r="K86" i="9"/>
  <c r="J86" i="9"/>
  <c r="I86" i="9"/>
  <c r="H86" i="9"/>
  <c r="G86" i="9"/>
  <c r="F86" i="9"/>
  <c r="E86" i="9"/>
  <c r="S66" i="9"/>
  <c r="R66" i="9"/>
  <c r="Q66" i="9"/>
  <c r="P66" i="9"/>
  <c r="O66" i="9"/>
  <c r="N66" i="9"/>
  <c r="M66" i="9"/>
  <c r="L66" i="9"/>
  <c r="K66" i="9"/>
  <c r="J66" i="9"/>
  <c r="I66" i="9"/>
  <c r="H66" i="9"/>
  <c r="G66" i="9"/>
  <c r="F66" i="9"/>
  <c r="E66" i="9"/>
  <c r="S27" i="9"/>
  <c r="R27" i="9"/>
  <c r="Q27" i="9"/>
  <c r="P27" i="9"/>
  <c r="O27" i="9"/>
  <c r="N27" i="9"/>
  <c r="M27" i="9"/>
  <c r="L27" i="9"/>
  <c r="K27" i="9"/>
  <c r="J27" i="9"/>
  <c r="I27" i="9"/>
  <c r="H27" i="9"/>
  <c r="G27" i="9"/>
  <c r="F27" i="9"/>
  <c r="E27" i="9"/>
  <c r="B81" i="9"/>
  <c r="B80" i="9"/>
  <c r="B79" i="9"/>
  <c r="B78" i="9"/>
  <c r="B77" i="9"/>
  <c r="B76" i="9"/>
  <c r="B75" i="9"/>
  <c r="B74" i="9"/>
  <c r="B73" i="9"/>
  <c r="B72" i="9"/>
  <c r="B71" i="9"/>
  <c r="B70" i="9"/>
  <c r="B69" i="9"/>
  <c r="B68" i="9"/>
  <c r="B67" i="9"/>
  <c r="B34" i="9"/>
  <c r="C34" i="9"/>
  <c r="B35" i="9"/>
  <c r="C35" i="9"/>
  <c r="B36" i="9"/>
  <c r="C36" i="9"/>
  <c r="B37" i="9"/>
  <c r="C37" i="9"/>
  <c r="B38" i="9"/>
  <c r="C38" i="9"/>
  <c r="B39" i="9"/>
  <c r="C39" i="9"/>
  <c r="B40" i="9"/>
  <c r="C40" i="9"/>
  <c r="B41" i="9"/>
  <c r="C41" i="9"/>
  <c r="B42" i="9"/>
  <c r="C42" i="9"/>
  <c r="B43" i="9"/>
  <c r="C43" i="9"/>
  <c r="B44" i="9"/>
  <c r="C44" i="9"/>
  <c r="B45" i="9"/>
  <c r="C45" i="9"/>
  <c r="B46" i="9"/>
  <c r="C46" i="9"/>
  <c r="B47" i="9"/>
  <c r="C47" i="9"/>
  <c r="B48" i="9"/>
  <c r="C48" i="9"/>
  <c r="B49" i="9"/>
  <c r="C49" i="9"/>
  <c r="B50" i="9"/>
  <c r="C50" i="9"/>
  <c r="B51" i="9"/>
  <c r="C51" i="9"/>
  <c r="B52" i="9"/>
  <c r="C52" i="9"/>
  <c r="B53" i="9"/>
  <c r="C53" i="9"/>
  <c r="B54" i="9"/>
  <c r="C54" i="9"/>
  <c r="B55" i="9"/>
  <c r="C55" i="9"/>
  <c r="B56" i="9"/>
  <c r="C56" i="9"/>
  <c r="B57" i="9"/>
  <c r="C57" i="9"/>
  <c r="B58" i="9"/>
  <c r="C58" i="9"/>
  <c r="B59" i="9"/>
  <c r="C59" i="9"/>
  <c r="B60" i="9"/>
  <c r="C60" i="9"/>
  <c r="B61" i="9"/>
  <c r="C61" i="9"/>
  <c r="B29" i="9"/>
  <c r="C29" i="9"/>
  <c r="B30" i="9"/>
  <c r="C30" i="9"/>
  <c r="B31" i="9"/>
  <c r="C31" i="9"/>
  <c r="B32" i="9"/>
  <c r="C32" i="9"/>
  <c r="B33" i="9"/>
  <c r="C33" i="9"/>
  <c r="C28" i="9"/>
  <c r="B28" i="9"/>
  <c r="B17" i="5"/>
  <c r="C17" i="5"/>
  <c r="B18" i="5"/>
  <c r="C18" i="5"/>
  <c r="B19" i="5"/>
  <c r="C19" i="5"/>
  <c r="B20" i="5"/>
  <c r="C20" i="5"/>
  <c r="B21" i="5"/>
  <c r="C21" i="5"/>
  <c r="B22" i="5"/>
  <c r="C22" i="5"/>
  <c r="B23" i="5"/>
  <c r="C23" i="5"/>
  <c r="B24" i="5"/>
  <c r="C24" i="5"/>
  <c r="B25" i="5"/>
  <c r="C25" i="5"/>
  <c r="B26" i="5"/>
  <c r="C26" i="5"/>
  <c r="B27" i="5"/>
  <c r="C27" i="5"/>
  <c r="B28" i="5"/>
  <c r="C28" i="5"/>
  <c r="B29" i="5"/>
  <c r="C29" i="5"/>
  <c r="B30" i="5"/>
  <c r="C30" i="5"/>
  <c r="C16" i="5"/>
  <c r="B16" i="5"/>
  <c r="D21" i="9"/>
  <c r="D141" i="9" s="1"/>
  <c r="D20" i="9"/>
  <c r="D140" i="9" s="1"/>
  <c r="D19" i="9"/>
  <c r="D139" i="9" s="1"/>
  <c r="D18" i="9"/>
  <c r="D138" i="9" s="1"/>
  <c r="D17" i="9"/>
  <c r="D137" i="9" s="1"/>
  <c r="D16" i="9"/>
  <c r="D136" i="9" s="1"/>
  <c r="D15" i="9"/>
  <c r="D135" i="9" s="1"/>
  <c r="D14" i="9"/>
  <c r="D134" i="9" s="1"/>
  <c r="D13" i="9"/>
  <c r="D133" i="9" s="1"/>
  <c r="D12" i="9"/>
  <c r="D132" i="9" s="1"/>
  <c r="D11" i="9"/>
  <c r="D131" i="9" s="1"/>
  <c r="D10" i="9"/>
  <c r="D130" i="9" s="1"/>
  <c r="D9" i="9"/>
  <c r="D129" i="9" s="1"/>
  <c r="D8" i="9"/>
  <c r="D128" i="9" s="1"/>
  <c r="D7" i="9"/>
  <c r="D127" i="9" s="1"/>
  <c r="B139" i="9" l="1"/>
  <c r="B245" i="2"/>
  <c r="B140" i="9"/>
  <c r="B246" i="2"/>
  <c r="B141" i="9"/>
  <c r="B247" i="2"/>
  <c r="D142" i="9"/>
  <c r="C33" i="8"/>
  <c r="D55" i="8" s="1"/>
  <c r="C34" i="8"/>
  <c r="D56" i="8" s="1"/>
  <c r="B135" i="9"/>
  <c r="B127" i="9"/>
  <c r="C140" i="9"/>
  <c r="C138" i="9"/>
  <c r="C136" i="9"/>
  <c r="C134" i="9"/>
  <c r="C132" i="9"/>
  <c r="C130" i="9"/>
  <c r="C128" i="9"/>
  <c r="B133" i="9"/>
  <c r="B129" i="9"/>
  <c r="C127" i="9"/>
  <c r="B138" i="9"/>
  <c r="B136" i="9"/>
  <c r="B134" i="9"/>
  <c r="B132" i="9"/>
  <c r="B130" i="9"/>
  <c r="B128" i="9"/>
  <c r="C32" i="8"/>
  <c r="D54" i="8" s="1"/>
  <c r="B137" i="9"/>
  <c r="B131" i="9"/>
  <c r="C141" i="9"/>
  <c r="C139" i="9"/>
  <c r="C137" i="9"/>
  <c r="C135" i="9"/>
  <c r="C133" i="9"/>
  <c r="C131" i="9"/>
  <c r="C129" i="9"/>
  <c r="B24" i="8"/>
  <c r="B44" i="8" s="1"/>
  <c r="B66" i="8" s="1"/>
  <c r="B22" i="8"/>
  <c r="B42" i="8" s="1"/>
  <c r="B64" i="8" s="1"/>
  <c r="C35" i="8"/>
  <c r="D57" i="8" s="1"/>
  <c r="C31" i="8"/>
  <c r="D53" i="8" s="1"/>
  <c r="B23" i="8"/>
  <c r="B43" i="8" s="1"/>
  <c r="B65" i="8" s="1"/>
  <c r="Y83" i="8"/>
  <c r="R54" i="15" s="1"/>
  <c r="C13" i="8"/>
  <c r="C15" i="8"/>
  <c r="C14" i="8"/>
  <c r="C11" i="8"/>
  <c r="C12" i="8"/>
  <c r="C103" i="2"/>
  <c r="C7" i="2"/>
  <c r="C225" i="2"/>
  <c r="C223" i="2"/>
  <c r="C212" i="2"/>
  <c r="C210" i="2"/>
  <c r="C208" i="2"/>
  <c r="C197" i="2"/>
  <c r="C195" i="2"/>
  <c r="C193" i="2"/>
  <c r="C182" i="2"/>
  <c r="C180" i="2"/>
  <c r="C178" i="2"/>
  <c r="C163" i="2"/>
  <c r="C167" i="2"/>
  <c r="C165" i="2"/>
  <c r="C152" i="2"/>
  <c r="C150" i="2"/>
  <c r="C148" i="2"/>
  <c r="C137" i="2"/>
  <c r="C135" i="2"/>
  <c r="C122" i="2"/>
  <c r="C120" i="2"/>
  <c r="C118" i="2"/>
  <c r="C107" i="2"/>
  <c r="C105" i="2"/>
  <c r="C92" i="2"/>
  <c r="C90" i="2"/>
  <c r="C88" i="2"/>
  <c r="C73" i="2"/>
  <c r="C77" i="2"/>
  <c r="C75" i="2"/>
  <c r="C58" i="2"/>
  <c r="C62" i="2"/>
  <c r="C60" i="2"/>
  <c r="C47" i="2"/>
  <c r="C45" i="2"/>
  <c r="C43" i="2"/>
  <c r="C28" i="2"/>
  <c r="C32" i="2"/>
  <c r="C30" i="2"/>
  <c r="C227" i="2"/>
  <c r="Y87" i="8" l="1"/>
  <c r="R58" i="15" s="1"/>
  <c r="Y78" i="8"/>
  <c r="R49" i="15" s="1"/>
  <c r="Q49" i="15" s="1"/>
  <c r="Y80" i="8"/>
  <c r="R51" i="15" s="1"/>
  <c r="Q51" i="15" s="1"/>
  <c r="L58" i="8"/>
  <c r="L61" i="8"/>
  <c r="Y86" i="8"/>
  <c r="R57" i="15" s="1"/>
  <c r="L65" i="8"/>
  <c r="Y81" i="8"/>
  <c r="R52" i="15" s="1"/>
  <c r="L55" i="8"/>
  <c r="L66" i="8"/>
  <c r="L53" i="8"/>
  <c r="L54" i="8"/>
  <c r="Y82" i="8"/>
  <c r="R53" i="15" s="1"/>
  <c r="L60" i="8"/>
  <c r="L64" i="8"/>
  <c r="Y89" i="8"/>
  <c r="R60" i="15" s="1"/>
  <c r="Y77" i="8"/>
  <c r="R48" i="15" s="1"/>
  <c r="Q48" i="15" s="1"/>
  <c r="Y79" i="8"/>
  <c r="R50" i="15" s="1"/>
  <c r="Q50" i="15" s="1"/>
  <c r="L59" i="8"/>
  <c r="Y85" i="8"/>
  <c r="R56" i="15" s="1"/>
  <c r="Y76" i="8"/>
  <c r="R47" i="15" s="1"/>
  <c r="Q47" i="15" s="1"/>
  <c r="L56" i="8"/>
  <c r="L57" i="8"/>
  <c r="Y84" i="8"/>
  <c r="R55" i="15" s="1"/>
  <c r="L62" i="8"/>
  <c r="L63" i="8"/>
  <c r="Y88" i="8"/>
  <c r="R59" i="15" s="1"/>
  <c r="C18" i="2"/>
  <c r="F52" i="8" s="1"/>
  <c r="O10" i="8"/>
  <c r="D10" i="8"/>
  <c r="R10" i="8"/>
  <c r="I10" i="8"/>
  <c r="E10" i="8"/>
  <c r="G10" i="8"/>
  <c r="N10" i="8"/>
  <c r="K10" i="8"/>
  <c r="J10" i="8"/>
  <c r="P10" i="8"/>
  <c r="Q10" i="8"/>
  <c r="C13" i="2"/>
  <c r="F10" i="8"/>
  <c r="H10" i="8"/>
  <c r="M10" i="8"/>
  <c r="L10" i="8"/>
  <c r="C14" i="2"/>
  <c r="C15" i="2"/>
  <c r="B21" i="8"/>
  <c r="B41" i="8" s="1"/>
  <c r="B63" i="8" s="1"/>
  <c r="B20" i="8"/>
  <c r="B40" i="8" s="1"/>
  <c r="B62" i="8" s="1"/>
  <c r="B19" i="8"/>
  <c r="B39" i="8" s="1"/>
  <c r="B61" i="8" s="1"/>
  <c r="B18" i="8"/>
  <c r="B38" i="8" s="1"/>
  <c r="B60" i="8" s="1"/>
  <c r="B17" i="8"/>
  <c r="B37" i="8" s="1"/>
  <c r="B59" i="8" s="1"/>
  <c r="B16" i="8"/>
  <c r="B36" i="8" s="1"/>
  <c r="B58" i="8" s="1"/>
  <c r="C30" i="8" l="1"/>
  <c r="J52" i="8"/>
  <c r="J67" i="8" s="1"/>
  <c r="Y75" i="8"/>
  <c r="R46" i="15" s="1"/>
  <c r="Q46" i="15" s="1"/>
  <c r="C10" i="8"/>
  <c r="C25" i="8" s="1"/>
  <c r="O25" i="8"/>
  <c r="H25" i="8"/>
  <c r="L25" i="8"/>
  <c r="K25" i="8"/>
  <c r="I25" i="8"/>
  <c r="G25" i="8"/>
  <c r="M25" i="8"/>
  <c r="Q25" i="8"/>
  <c r="R25" i="8"/>
  <c r="P25" i="8"/>
  <c r="F25" i="8"/>
  <c r="J25" i="8"/>
  <c r="E25" i="8"/>
  <c r="B84" i="8"/>
  <c r="B16" i="15"/>
  <c r="B36" i="15" s="1"/>
  <c r="P55" i="15" s="1"/>
  <c r="B81" i="8"/>
  <c r="B13" i="15"/>
  <c r="B33" i="15" s="1"/>
  <c r="B85" i="8"/>
  <c r="B17" i="15"/>
  <c r="B37" i="15" s="1"/>
  <c r="P56" i="15" s="1"/>
  <c r="B88" i="8"/>
  <c r="B20" i="15"/>
  <c r="B40" i="15" s="1"/>
  <c r="P59" i="15" s="1"/>
  <c r="B82" i="8"/>
  <c r="B14" i="15"/>
  <c r="B34" i="15" s="1"/>
  <c r="B86" i="8"/>
  <c r="B18" i="15"/>
  <c r="B38" i="15" s="1"/>
  <c r="P57" i="15" s="1"/>
  <c r="B83" i="8"/>
  <c r="B15" i="15"/>
  <c r="B35" i="15" s="1"/>
  <c r="B87" i="8"/>
  <c r="B19" i="15"/>
  <c r="B39" i="15" s="1"/>
  <c r="P58" i="15" s="1"/>
  <c r="C17" i="2"/>
  <c r="L52" i="8" s="1"/>
  <c r="D52" i="8" l="1"/>
  <c r="L67" i="8"/>
  <c r="C45" i="8"/>
  <c r="X4" i="8"/>
  <c r="B14" i="8" l="1"/>
  <c r="B34" i="8" s="1"/>
  <c r="B56" i="8" s="1"/>
  <c r="B15" i="8"/>
  <c r="B35" i="8" s="1"/>
  <c r="B57" i="8" s="1"/>
  <c r="B11" i="8"/>
  <c r="B31" i="8" s="1"/>
  <c r="B53" i="8" s="1"/>
  <c r="B13" i="8"/>
  <c r="B33" i="8" s="1"/>
  <c r="B55" i="8" s="1"/>
  <c r="B12" i="8"/>
  <c r="B32" i="8" s="1"/>
  <c r="B54" i="8" s="1"/>
  <c r="B10" i="8"/>
  <c r="B30" i="8" s="1"/>
  <c r="B52" i="8" s="1"/>
  <c r="B78" i="8" l="1"/>
  <c r="B10" i="15"/>
  <c r="B30" i="15" s="1"/>
  <c r="B76" i="8"/>
  <c r="B8" i="15"/>
  <c r="B28" i="15" s="1"/>
  <c r="B80" i="8"/>
  <c r="B12" i="15"/>
  <c r="B32" i="15" s="1"/>
  <c r="B75" i="8"/>
  <c r="B7" i="15"/>
  <c r="B27" i="15" s="1"/>
  <c r="B77" i="8"/>
  <c r="B9" i="15"/>
  <c r="B29" i="15" s="1"/>
  <c r="B89" i="8"/>
  <c r="B21" i="15"/>
  <c r="B41" i="15" s="1"/>
  <c r="P60" i="15" s="1"/>
  <c r="B79" i="8"/>
  <c r="B11" i="15"/>
  <c r="B31" i="15" s="1"/>
  <c r="N25" i="8"/>
  <c r="E7" i="5" l="1"/>
  <c r="D4" i="8" l="1"/>
  <c r="X38" i="8" s="1"/>
  <c r="E247" i="2"/>
  <c r="E246" i="2"/>
  <c r="E238" i="2"/>
  <c r="E241" i="2"/>
  <c r="E244" i="2"/>
  <c r="E235" i="2"/>
  <c r="E242" i="2"/>
  <c r="E237" i="2"/>
  <c r="E243" i="2"/>
  <c r="E240" i="2"/>
  <c r="E236" i="2"/>
  <c r="E234" i="2"/>
  <c r="E233" i="2"/>
  <c r="E239" i="2"/>
  <c r="E245" i="2"/>
  <c r="X42" i="8"/>
  <c r="H42" i="8" s="1"/>
  <c r="D43" i="8" l="1"/>
  <c r="E43" i="8" s="1"/>
  <c r="K59" i="8"/>
  <c r="S34" i="8"/>
  <c r="K64" i="8"/>
  <c r="D35" i="8"/>
  <c r="E35" i="8" s="1"/>
  <c r="S32" i="8"/>
  <c r="K61" i="8"/>
  <c r="S36" i="8"/>
  <c r="D39" i="8"/>
  <c r="E39" i="8" s="1"/>
  <c r="S43" i="8"/>
  <c r="X43" i="8"/>
  <c r="Y43" i="8" s="1"/>
  <c r="Z43" i="8" s="1"/>
  <c r="D31" i="8"/>
  <c r="E31" i="8" s="1"/>
  <c r="K66" i="8"/>
  <c r="S38" i="8"/>
  <c r="X40" i="8"/>
  <c r="H40" i="8" s="1"/>
  <c r="D36" i="8"/>
  <c r="E36" i="8" s="1"/>
  <c r="K55" i="8"/>
  <c r="K65" i="8"/>
  <c r="S37" i="8"/>
  <c r="X41" i="8"/>
  <c r="Y41" i="8" s="1"/>
  <c r="Z41" i="8" s="1"/>
  <c r="D44" i="8"/>
  <c r="E44" i="8" s="1"/>
  <c r="D40" i="8"/>
  <c r="E40" i="8" s="1"/>
  <c r="K60" i="8"/>
  <c r="K62" i="8"/>
  <c r="S33" i="8"/>
  <c r="S39" i="8"/>
  <c r="X39" i="8"/>
  <c r="Y39" i="8" s="1"/>
  <c r="Z39" i="8" s="1"/>
  <c r="X30" i="8"/>
  <c r="Y30" i="8" s="1"/>
  <c r="Z30" i="8" s="1"/>
  <c r="X44" i="8"/>
  <c r="Y44" i="8" s="1"/>
  <c r="Z44" i="8" s="1"/>
  <c r="D32" i="8"/>
  <c r="E32" i="8" s="1"/>
  <c r="D37" i="8"/>
  <c r="E37" i="8" s="1"/>
  <c r="D41" i="8"/>
  <c r="E41" i="8" s="1"/>
  <c r="D33" i="8"/>
  <c r="E33" i="8" s="1"/>
  <c r="K63" i="8"/>
  <c r="K53" i="8"/>
  <c r="K54" i="8"/>
  <c r="K56" i="8"/>
  <c r="S40" i="8"/>
  <c r="S41" i="8"/>
  <c r="S42" i="8"/>
  <c r="N5" i="8"/>
  <c r="X31" i="8"/>
  <c r="Y31" i="8" s="1"/>
  <c r="Z31" i="8" s="1"/>
  <c r="X32" i="8"/>
  <c r="Y32" i="8" s="1"/>
  <c r="AA32" i="8" s="1"/>
  <c r="X33" i="8"/>
  <c r="Y33" i="8" s="1"/>
  <c r="Z33" i="8" s="1"/>
  <c r="X34" i="8"/>
  <c r="Y34" i="8" s="1"/>
  <c r="Z34" i="8" s="1"/>
  <c r="D30" i="8"/>
  <c r="E30" i="8" s="1"/>
  <c r="D34" i="8"/>
  <c r="E34" i="8" s="1"/>
  <c r="H34" i="8" s="1"/>
  <c r="D38" i="8"/>
  <c r="E38" i="8" s="1"/>
  <c r="D42" i="8"/>
  <c r="E42" i="8" s="1"/>
  <c r="K52" i="8"/>
  <c r="K57" i="8"/>
  <c r="K58" i="8"/>
  <c r="S35" i="8"/>
  <c r="S44" i="8"/>
  <c r="S30" i="8"/>
  <c r="S31" i="8"/>
  <c r="X35" i="8"/>
  <c r="Y35" i="8" s="1"/>
  <c r="Z35" i="8" s="1"/>
  <c r="X36" i="8"/>
  <c r="X37" i="8"/>
  <c r="Y37" i="8" s="1"/>
  <c r="Z37" i="8" s="1"/>
  <c r="Y38" i="8"/>
  <c r="Z38" i="8" s="1"/>
  <c r="H44" i="8"/>
  <c r="Y42" i="8"/>
  <c r="AA42" i="8" s="1"/>
  <c r="H37" i="8"/>
  <c r="H38" i="8"/>
  <c r="H41" i="8" l="1"/>
  <c r="H32" i="8"/>
  <c r="H43" i="8"/>
  <c r="H39" i="8"/>
  <c r="Y40" i="8"/>
  <c r="AA40" i="8" s="1"/>
  <c r="I40" i="8" s="1"/>
  <c r="H35" i="8"/>
  <c r="Y36" i="8"/>
  <c r="AA36" i="8" s="1"/>
  <c r="H36" i="8"/>
  <c r="S45" i="8"/>
  <c r="K67" i="8"/>
  <c r="D45" i="8"/>
  <c r="Z42" i="8"/>
  <c r="AA35" i="8"/>
  <c r="AA31" i="8"/>
  <c r="AA43" i="8"/>
  <c r="I43" i="8" s="1"/>
  <c r="AA34" i="8"/>
  <c r="I34" i="8" s="1"/>
  <c r="I35" i="8"/>
  <c r="I31" i="8"/>
  <c r="AA37" i="8"/>
  <c r="I37" i="8" s="1"/>
  <c r="AA44" i="8"/>
  <c r="I44" i="8" s="1"/>
  <c r="I32" i="8"/>
  <c r="I42" i="8"/>
  <c r="I36" i="8"/>
  <c r="H30" i="8"/>
  <c r="AA41" i="8"/>
  <c r="I41" i="8" s="1"/>
  <c r="Z32" i="8"/>
  <c r="AA38" i="8"/>
  <c r="I38" i="8" s="1"/>
  <c r="AA30" i="8"/>
  <c r="AA39" i="8"/>
  <c r="I39" i="8" s="1"/>
  <c r="AA33" i="8"/>
  <c r="I33" i="8" s="1"/>
  <c r="H31" i="8"/>
  <c r="H33" i="8"/>
  <c r="E45" i="8"/>
  <c r="Z36" i="8" l="1"/>
  <c r="Y45" i="8"/>
  <c r="Z40" i="8"/>
  <c r="AA45" i="8"/>
  <c r="I30" i="8"/>
  <c r="H45" i="8"/>
  <c r="D25" i="8"/>
  <c r="Z45" i="8" l="1"/>
  <c r="I5" i="8"/>
  <c r="T41" i="8"/>
  <c r="M63" i="8" s="1"/>
  <c r="D38" i="15" s="1"/>
  <c r="E38" i="15" s="1"/>
  <c r="T36" i="8"/>
  <c r="T38" i="8"/>
  <c r="M60" i="8" s="1"/>
  <c r="D35" i="15" s="1"/>
  <c r="E35" i="15" s="1"/>
  <c r="T40" i="8"/>
  <c r="M62" i="8" s="1"/>
  <c r="D37" i="15" s="1"/>
  <c r="E37" i="15" s="1"/>
  <c r="T43" i="8"/>
  <c r="M65" i="8" s="1"/>
  <c r="D40" i="15" s="1"/>
  <c r="E40" i="15" s="1"/>
  <c r="T39" i="8"/>
  <c r="M61" i="8" s="1"/>
  <c r="D36" i="15" s="1"/>
  <c r="E36" i="15" s="1"/>
  <c r="T42" i="8"/>
  <c r="M64" i="8" s="1"/>
  <c r="D39" i="15" s="1"/>
  <c r="E39" i="15" s="1"/>
  <c r="T37" i="8"/>
  <c r="M59" i="8" s="1"/>
  <c r="D34" i="15" s="1"/>
  <c r="E34" i="15" s="1"/>
  <c r="T44" i="8"/>
  <c r="M66" i="8" s="1"/>
  <c r="D41" i="15" s="1"/>
  <c r="E41" i="15" s="1"/>
  <c r="T35" i="8" l="1"/>
  <c r="T33" i="8"/>
  <c r="T32" i="8"/>
  <c r="T31" i="8"/>
  <c r="M53" i="8" s="1"/>
  <c r="D28" i="15" s="1"/>
  <c r="E28" i="15" s="1"/>
  <c r="T34" i="8"/>
  <c r="C58" i="8"/>
  <c r="H58" i="8" s="1"/>
  <c r="M58" i="8"/>
  <c r="D33" i="15" s="1"/>
  <c r="E33" i="15" s="1"/>
  <c r="Q45" i="8"/>
  <c r="C64" i="8"/>
  <c r="R87" i="8"/>
  <c r="W87" i="8" s="1"/>
  <c r="G39" i="15" s="1"/>
  <c r="C60" i="8"/>
  <c r="R83" i="8"/>
  <c r="W83" i="8" s="1"/>
  <c r="G35" i="15" s="1"/>
  <c r="C61" i="8"/>
  <c r="R84" i="8"/>
  <c r="W84" i="8" s="1"/>
  <c r="G36" i="15" s="1"/>
  <c r="C66" i="8"/>
  <c r="R89" i="8"/>
  <c r="W89" i="8" s="1"/>
  <c r="G41" i="15" s="1"/>
  <c r="C65" i="8"/>
  <c r="R88" i="8"/>
  <c r="W88" i="8" s="1"/>
  <c r="G40" i="15" s="1"/>
  <c r="C63" i="8"/>
  <c r="R86" i="8"/>
  <c r="W86" i="8" s="1"/>
  <c r="G38" i="15" s="1"/>
  <c r="C59" i="8"/>
  <c r="R82" i="8"/>
  <c r="W82" i="8" s="1"/>
  <c r="G34" i="15" s="1"/>
  <c r="C62" i="8"/>
  <c r="R85" i="8"/>
  <c r="W85" i="8" s="1"/>
  <c r="G37" i="15" s="1"/>
  <c r="R81" i="8"/>
  <c r="W81" i="8" s="1"/>
  <c r="G33" i="15" s="1"/>
  <c r="M55" i="8" l="1"/>
  <c r="D30" i="15" s="1"/>
  <c r="E30" i="15" s="1"/>
  <c r="R78" i="8"/>
  <c r="C53" i="8"/>
  <c r="X76" i="8" s="1"/>
  <c r="H28" i="15" s="1"/>
  <c r="M56" i="8"/>
  <c r="D31" i="15" s="1"/>
  <c r="E31" i="15" s="1"/>
  <c r="C56" i="8"/>
  <c r="H56" i="8" s="1"/>
  <c r="K31" i="15" s="1"/>
  <c r="R79" i="8"/>
  <c r="R80" i="8"/>
  <c r="M57" i="8"/>
  <c r="D32" i="15" s="1"/>
  <c r="E32" i="15" s="1"/>
  <c r="C57" i="8"/>
  <c r="H57" i="8" s="1"/>
  <c r="K32" i="15" s="1"/>
  <c r="M54" i="8"/>
  <c r="D29" i="15" s="1"/>
  <c r="E29" i="15" s="1"/>
  <c r="C54" i="8"/>
  <c r="X77" i="8" s="1"/>
  <c r="H29" i="15" s="1"/>
  <c r="R77" i="8"/>
  <c r="R76" i="8"/>
  <c r="C55" i="8"/>
  <c r="X78" i="8" s="1"/>
  <c r="H30" i="15" s="1"/>
  <c r="I85" i="8"/>
  <c r="J17" i="15" s="1"/>
  <c r="H85" i="8"/>
  <c r="I17" i="15" s="1"/>
  <c r="J85" i="8"/>
  <c r="K17" i="15" s="1"/>
  <c r="C85" i="8"/>
  <c r="D17" i="15" s="1"/>
  <c r="E85" i="8"/>
  <c r="F17" i="15" s="1"/>
  <c r="O85" i="8"/>
  <c r="P17" i="15" s="1"/>
  <c r="D85" i="8"/>
  <c r="E17" i="15" s="1"/>
  <c r="Q85" i="8"/>
  <c r="R17" i="15" s="1"/>
  <c r="P85" i="8"/>
  <c r="Q17" i="15" s="1"/>
  <c r="K85" i="8"/>
  <c r="L17" i="15" s="1"/>
  <c r="F85" i="8"/>
  <c r="G17" i="15" s="1"/>
  <c r="C17" i="15"/>
  <c r="M85" i="8"/>
  <c r="N17" i="15" s="1"/>
  <c r="L85" i="8"/>
  <c r="M17" i="15" s="1"/>
  <c r="G85" i="8"/>
  <c r="H17" i="15" s="1"/>
  <c r="N85" i="8"/>
  <c r="O17" i="15" s="1"/>
  <c r="O86" i="8"/>
  <c r="P18" i="15" s="1"/>
  <c r="N86" i="8"/>
  <c r="O18" i="15" s="1"/>
  <c r="M86" i="8"/>
  <c r="N18" i="15" s="1"/>
  <c r="P86" i="8"/>
  <c r="Q18" i="15" s="1"/>
  <c r="K86" i="8"/>
  <c r="L18" i="15" s="1"/>
  <c r="J86" i="8"/>
  <c r="K18" i="15" s="1"/>
  <c r="I86" i="8"/>
  <c r="J18" i="15" s="1"/>
  <c r="C18" i="15"/>
  <c r="L86" i="8"/>
  <c r="M18" i="15" s="1"/>
  <c r="G86" i="8"/>
  <c r="H18" i="15" s="1"/>
  <c r="F86" i="8"/>
  <c r="G18" i="15" s="1"/>
  <c r="E86" i="8"/>
  <c r="F18" i="15" s="1"/>
  <c r="H86" i="8"/>
  <c r="I18" i="15" s="1"/>
  <c r="C86" i="8"/>
  <c r="D18" i="15" s="1"/>
  <c r="D86" i="8"/>
  <c r="E18" i="15" s="1"/>
  <c r="Q86" i="8"/>
  <c r="R18" i="15" s="1"/>
  <c r="Q89" i="8"/>
  <c r="R21" i="15" s="1"/>
  <c r="P89" i="8"/>
  <c r="Q21" i="15" s="1"/>
  <c r="K89" i="8"/>
  <c r="L21" i="15" s="1"/>
  <c r="N89" i="8"/>
  <c r="O21" i="15" s="1"/>
  <c r="C21" i="15"/>
  <c r="M89" i="8"/>
  <c r="N21" i="15" s="1"/>
  <c r="L89" i="8"/>
  <c r="M21" i="15" s="1"/>
  <c r="G89" i="8"/>
  <c r="H21" i="15" s="1"/>
  <c r="D89" i="8"/>
  <c r="E21" i="15" s="1"/>
  <c r="I89" i="8"/>
  <c r="J21" i="15" s="1"/>
  <c r="H89" i="8"/>
  <c r="I21" i="15" s="1"/>
  <c r="F89" i="8"/>
  <c r="G21" i="15" s="1"/>
  <c r="J89" i="8"/>
  <c r="K21" i="15" s="1"/>
  <c r="E89" i="8"/>
  <c r="F21" i="15" s="1"/>
  <c r="O89" i="8"/>
  <c r="P21" i="15" s="1"/>
  <c r="C89" i="8"/>
  <c r="D21" i="15" s="1"/>
  <c r="K83" i="8"/>
  <c r="L15" i="15" s="1"/>
  <c r="J83" i="8"/>
  <c r="K15" i="15" s="1"/>
  <c r="M83" i="8"/>
  <c r="N15" i="15" s="1"/>
  <c r="P83" i="8"/>
  <c r="Q15" i="15" s="1"/>
  <c r="G83" i="8"/>
  <c r="H15" i="15" s="1"/>
  <c r="F83" i="8"/>
  <c r="G15" i="15" s="1"/>
  <c r="I83" i="8"/>
  <c r="J15" i="15" s="1"/>
  <c r="H83" i="8"/>
  <c r="I15" i="15" s="1"/>
  <c r="C83" i="8"/>
  <c r="D15" i="15" s="1"/>
  <c r="D83" i="8"/>
  <c r="E15" i="15" s="1"/>
  <c r="E83" i="8"/>
  <c r="F15" i="15" s="1"/>
  <c r="O83" i="8"/>
  <c r="P15" i="15" s="1"/>
  <c r="N83" i="8"/>
  <c r="O15" i="15" s="1"/>
  <c r="Q83" i="8"/>
  <c r="R15" i="15" s="1"/>
  <c r="L83" i="8"/>
  <c r="M15" i="15" s="1"/>
  <c r="C15" i="15"/>
  <c r="H62" i="8"/>
  <c r="K37" i="15" s="1"/>
  <c r="X85" i="8"/>
  <c r="X86" i="8"/>
  <c r="H63" i="8"/>
  <c r="K38" i="15" s="1"/>
  <c r="H66" i="8"/>
  <c r="K41" i="15" s="1"/>
  <c r="X89" i="8"/>
  <c r="H60" i="8"/>
  <c r="K35" i="15" s="1"/>
  <c r="X83" i="8"/>
  <c r="L82" i="8"/>
  <c r="M14" i="15" s="1"/>
  <c r="G82" i="8"/>
  <c r="H14" i="15" s="1"/>
  <c r="F82" i="8"/>
  <c r="G14" i="15" s="1"/>
  <c r="I82" i="8"/>
  <c r="J14" i="15" s="1"/>
  <c r="H82" i="8"/>
  <c r="I14" i="15" s="1"/>
  <c r="C82" i="8"/>
  <c r="D14" i="15" s="1"/>
  <c r="Q82" i="8"/>
  <c r="R14" i="15" s="1"/>
  <c r="E82" i="8"/>
  <c r="F14" i="15" s="1"/>
  <c r="O82" i="8"/>
  <c r="P14" i="15" s="1"/>
  <c r="N82" i="8"/>
  <c r="O14" i="15" s="1"/>
  <c r="M82" i="8"/>
  <c r="N14" i="15" s="1"/>
  <c r="P82" i="8"/>
  <c r="Q14" i="15" s="1"/>
  <c r="K82" i="8"/>
  <c r="L14" i="15" s="1"/>
  <c r="J82" i="8"/>
  <c r="K14" i="15" s="1"/>
  <c r="D82" i="8"/>
  <c r="E14" i="15" s="1"/>
  <c r="C14" i="15"/>
  <c r="D88" i="8"/>
  <c r="E20" i="15" s="1"/>
  <c r="E88" i="8"/>
  <c r="F20" i="15" s="1"/>
  <c r="O88" i="8"/>
  <c r="P20" i="15" s="1"/>
  <c r="N88" i="8"/>
  <c r="O20" i="15" s="1"/>
  <c r="Q88" i="8"/>
  <c r="R20" i="15" s="1"/>
  <c r="P88" i="8"/>
  <c r="Q20" i="15" s="1"/>
  <c r="K88" i="8"/>
  <c r="L20" i="15" s="1"/>
  <c r="J88" i="8"/>
  <c r="K20" i="15" s="1"/>
  <c r="M88" i="8"/>
  <c r="N20" i="15" s="1"/>
  <c r="L88" i="8"/>
  <c r="M20" i="15" s="1"/>
  <c r="C88" i="8"/>
  <c r="D20" i="15" s="1"/>
  <c r="C20" i="15"/>
  <c r="F88" i="8"/>
  <c r="G20" i="15" s="1"/>
  <c r="I88" i="8"/>
  <c r="J20" i="15" s="1"/>
  <c r="H88" i="8"/>
  <c r="I20" i="15" s="1"/>
  <c r="G88" i="8"/>
  <c r="H20" i="15" s="1"/>
  <c r="N84" i="8"/>
  <c r="O16" i="15" s="1"/>
  <c r="Q84" i="8"/>
  <c r="R16" i="15" s="1"/>
  <c r="P84" i="8"/>
  <c r="Q16" i="15" s="1"/>
  <c r="C84" i="8"/>
  <c r="D16" i="15" s="1"/>
  <c r="J84" i="8"/>
  <c r="K16" i="15" s="1"/>
  <c r="M84" i="8"/>
  <c r="N16" i="15" s="1"/>
  <c r="L84" i="8"/>
  <c r="M16" i="15" s="1"/>
  <c r="O84" i="8"/>
  <c r="P16" i="15" s="1"/>
  <c r="F84" i="8"/>
  <c r="G16" i="15" s="1"/>
  <c r="I84" i="8"/>
  <c r="J16" i="15" s="1"/>
  <c r="H84" i="8"/>
  <c r="I16" i="15" s="1"/>
  <c r="K84" i="8"/>
  <c r="L16" i="15" s="1"/>
  <c r="C16" i="15"/>
  <c r="D84" i="8"/>
  <c r="E16" i="15" s="1"/>
  <c r="E84" i="8"/>
  <c r="F16" i="15" s="1"/>
  <c r="G84" i="8"/>
  <c r="H16" i="15" s="1"/>
  <c r="G87" i="8"/>
  <c r="H19" i="15" s="1"/>
  <c r="F87" i="8"/>
  <c r="G19" i="15" s="1"/>
  <c r="I87" i="8"/>
  <c r="J19" i="15" s="1"/>
  <c r="H87" i="8"/>
  <c r="I19" i="15" s="1"/>
  <c r="C87" i="8"/>
  <c r="D19" i="15" s="1"/>
  <c r="D87" i="8"/>
  <c r="E19" i="15" s="1"/>
  <c r="E87" i="8"/>
  <c r="F19" i="15" s="1"/>
  <c r="O87" i="8"/>
  <c r="P19" i="15" s="1"/>
  <c r="N87" i="8"/>
  <c r="O19" i="15" s="1"/>
  <c r="Q87" i="8"/>
  <c r="R19" i="15" s="1"/>
  <c r="P87" i="8"/>
  <c r="Q19" i="15" s="1"/>
  <c r="K87" i="8"/>
  <c r="L19" i="15" s="1"/>
  <c r="J87" i="8"/>
  <c r="K19" i="15" s="1"/>
  <c r="M87" i="8"/>
  <c r="N19" i="15" s="1"/>
  <c r="L87" i="8"/>
  <c r="M19" i="15" s="1"/>
  <c r="C19" i="15"/>
  <c r="X82" i="8"/>
  <c r="H59" i="8"/>
  <c r="K34" i="15" s="1"/>
  <c r="X88" i="8"/>
  <c r="H65" i="8"/>
  <c r="K40" i="15" s="1"/>
  <c r="X84" i="8"/>
  <c r="H61" i="8"/>
  <c r="K36" i="15" s="1"/>
  <c r="X87" i="8"/>
  <c r="H64" i="8"/>
  <c r="K39" i="15" s="1"/>
  <c r="Q81" i="8"/>
  <c r="M81" i="8"/>
  <c r="I81" i="8"/>
  <c r="E81" i="8"/>
  <c r="P81" i="8"/>
  <c r="L81" i="8"/>
  <c r="H81" i="8"/>
  <c r="O81" i="8"/>
  <c r="K81" i="8"/>
  <c r="G81" i="8"/>
  <c r="N81" i="8"/>
  <c r="J81" i="8"/>
  <c r="C81" i="8"/>
  <c r="F81" i="8"/>
  <c r="D81" i="8"/>
  <c r="K33" i="15"/>
  <c r="X81" i="8"/>
  <c r="Q52" i="15" s="1"/>
  <c r="C13" i="15"/>
  <c r="A55" i="9"/>
  <c r="H35" i="15" l="1"/>
  <c r="Q54" i="15"/>
  <c r="H41" i="15"/>
  <c r="Q60" i="15"/>
  <c r="H37" i="15"/>
  <c r="Q56" i="15"/>
  <c r="H36" i="15"/>
  <c r="Q55" i="15"/>
  <c r="H34" i="15"/>
  <c r="Q53" i="15"/>
  <c r="H39" i="15"/>
  <c r="Q58" i="15"/>
  <c r="H40" i="15"/>
  <c r="Q59" i="15"/>
  <c r="H38" i="15"/>
  <c r="Q57" i="15"/>
  <c r="O77" i="8"/>
  <c r="P9" i="15" s="1"/>
  <c r="W77" i="8"/>
  <c r="G29" i="15" s="1"/>
  <c r="K80" i="8"/>
  <c r="L12" i="15" s="1"/>
  <c r="W80" i="8"/>
  <c r="G32" i="15" s="1"/>
  <c r="I79" i="8"/>
  <c r="J11" i="15" s="1"/>
  <c r="W79" i="8"/>
  <c r="G31" i="15" s="1"/>
  <c r="D78" i="8"/>
  <c r="E10" i="15" s="1"/>
  <c r="W78" i="8"/>
  <c r="G30" i="15" s="1"/>
  <c r="D76" i="8"/>
  <c r="E8" i="15" s="1"/>
  <c r="W76" i="8"/>
  <c r="G28" i="15" s="1"/>
  <c r="C79" i="8"/>
  <c r="D11" i="15" s="1"/>
  <c r="M79" i="8"/>
  <c r="N11" i="15" s="1"/>
  <c r="O80" i="8"/>
  <c r="P12" i="15" s="1"/>
  <c r="J76" i="8"/>
  <c r="K8" i="15" s="1"/>
  <c r="Q78" i="8"/>
  <c r="R10" i="15" s="1"/>
  <c r="J78" i="8"/>
  <c r="K10" i="15" s="1"/>
  <c r="M78" i="8"/>
  <c r="N10" i="15" s="1"/>
  <c r="K78" i="8"/>
  <c r="L10" i="15" s="1"/>
  <c r="O78" i="8"/>
  <c r="P10" i="15" s="1"/>
  <c r="F78" i="8"/>
  <c r="G10" i="15" s="1"/>
  <c r="C8" i="15"/>
  <c r="Q76" i="8"/>
  <c r="R8" i="15" s="1"/>
  <c r="N76" i="8"/>
  <c r="O8" i="15" s="1"/>
  <c r="G78" i="8"/>
  <c r="H10" i="15" s="1"/>
  <c r="I78" i="8"/>
  <c r="J10" i="15" s="1"/>
  <c r="E80" i="8"/>
  <c r="F12" i="15" s="1"/>
  <c r="H78" i="8"/>
  <c r="I10" i="15" s="1"/>
  <c r="C78" i="8"/>
  <c r="D10" i="15" s="1"/>
  <c r="E78" i="8"/>
  <c r="F10" i="15" s="1"/>
  <c r="H54" i="8"/>
  <c r="K29" i="15" s="1"/>
  <c r="P76" i="8"/>
  <c r="Q8" i="15" s="1"/>
  <c r="O76" i="8"/>
  <c r="P8" i="15" s="1"/>
  <c r="G76" i="8"/>
  <c r="H8" i="15" s="1"/>
  <c r="H76" i="8"/>
  <c r="I8" i="15" s="1"/>
  <c r="I76" i="8"/>
  <c r="J8" i="15" s="1"/>
  <c r="H80" i="8"/>
  <c r="I12" i="15" s="1"/>
  <c r="I77" i="8"/>
  <c r="J9" i="15" s="1"/>
  <c r="P80" i="8"/>
  <c r="Q12" i="15" s="1"/>
  <c r="C77" i="8"/>
  <c r="D9" i="15" s="1"/>
  <c r="L77" i="8"/>
  <c r="M9" i="15" s="1"/>
  <c r="I80" i="8"/>
  <c r="J12" i="15" s="1"/>
  <c r="C12" i="15"/>
  <c r="Q77" i="8"/>
  <c r="R9" i="15" s="1"/>
  <c r="L79" i="8"/>
  <c r="M11" i="15" s="1"/>
  <c r="P79" i="8"/>
  <c r="Q11" i="15" s="1"/>
  <c r="L78" i="8"/>
  <c r="M10" i="15" s="1"/>
  <c r="P78" i="8"/>
  <c r="Q10" i="15" s="1"/>
  <c r="C10" i="15"/>
  <c r="N78" i="8"/>
  <c r="O10" i="15" s="1"/>
  <c r="M80" i="8"/>
  <c r="N12" i="15" s="1"/>
  <c r="D80" i="8"/>
  <c r="E12" i="15" s="1"/>
  <c r="N77" i="8"/>
  <c r="O9" i="15" s="1"/>
  <c r="P77" i="8"/>
  <c r="Q9" i="15" s="1"/>
  <c r="F77" i="8"/>
  <c r="G9" i="15" s="1"/>
  <c r="K77" i="8"/>
  <c r="L9" i="15" s="1"/>
  <c r="L80" i="8"/>
  <c r="M12" i="15" s="1"/>
  <c r="N80" i="8"/>
  <c r="O12" i="15" s="1"/>
  <c r="G80" i="8"/>
  <c r="H12" i="15" s="1"/>
  <c r="Q80" i="8"/>
  <c r="R12" i="15" s="1"/>
  <c r="H77" i="8"/>
  <c r="I9" i="15" s="1"/>
  <c r="E77" i="8"/>
  <c r="F9" i="15" s="1"/>
  <c r="C9" i="15"/>
  <c r="J77" i="8"/>
  <c r="K9" i="15" s="1"/>
  <c r="D77" i="8"/>
  <c r="E9" i="15" s="1"/>
  <c r="M77" i="8"/>
  <c r="N9" i="15" s="1"/>
  <c r="G77" i="8"/>
  <c r="H9" i="15" s="1"/>
  <c r="C80" i="8"/>
  <c r="D12" i="15" s="1"/>
  <c r="J80" i="8"/>
  <c r="K12" i="15" s="1"/>
  <c r="F80" i="8"/>
  <c r="G12" i="15" s="1"/>
  <c r="H53" i="8"/>
  <c r="K28" i="15" s="1"/>
  <c r="G79" i="8"/>
  <c r="H11" i="15" s="1"/>
  <c r="N79" i="8"/>
  <c r="O11" i="15" s="1"/>
  <c r="K79" i="8"/>
  <c r="L11" i="15" s="1"/>
  <c r="E76" i="8"/>
  <c r="F8" i="15" s="1"/>
  <c r="D79" i="8"/>
  <c r="E11" i="15" s="1"/>
  <c r="Q79" i="8"/>
  <c r="R11" i="15" s="1"/>
  <c r="F79" i="8"/>
  <c r="G11" i="15" s="1"/>
  <c r="M76" i="8"/>
  <c r="N8" i="15" s="1"/>
  <c r="C76" i="8"/>
  <c r="D8" i="15" s="1"/>
  <c r="L76" i="8"/>
  <c r="M8" i="15" s="1"/>
  <c r="H55" i="8"/>
  <c r="K30" i="15" s="1"/>
  <c r="X79" i="8"/>
  <c r="H31" i="15" s="1"/>
  <c r="K76" i="8"/>
  <c r="L8" i="15" s="1"/>
  <c r="H79" i="8"/>
  <c r="I11" i="15" s="1"/>
  <c r="O79" i="8"/>
  <c r="P11" i="15" s="1"/>
  <c r="J79" i="8"/>
  <c r="K11" i="15" s="1"/>
  <c r="C11" i="15"/>
  <c r="F76" i="8"/>
  <c r="G8" i="15" s="1"/>
  <c r="E79" i="8"/>
  <c r="F11" i="15" s="1"/>
  <c r="X80" i="8"/>
  <c r="H32" i="15" s="1"/>
  <c r="H33" i="15"/>
  <c r="F13" i="15"/>
  <c r="E13" i="15"/>
  <c r="I13" i="15"/>
  <c r="G13" i="15"/>
  <c r="O13" i="15"/>
  <c r="M13" i="15"/>
  <c r="P13" i="15"/>
  <c r="R61" i="15"/>
  <c r="Y90" i="8"/>
  <c r="R13" i="15"/>
  <c r="H13" i="15"/>
  <c r="Q13" i="15"/>
  <c r="K13" i="15"/>
  <c r="J13" i="15"/>
  <c r="D13" i="15"/>
  <c r="N13" i="15"/>
  <c r="L13" i="15"/>
  <c r="A51" i="9"/>
  <c r="A54" i="9"/>
  <c r="J45" i="8"/>
  <c r="K44" i="8" l="1"/>
  <c r="K40" i="8"/>
  <c r="K36" i="8"/>
  <c r="K32" i="8"/>
  <c r="K43" i="8"/>
  <c r="K39" i="8"/>
  <c r="K35" i="8"/>
  <c r="K31" i="8"/>
  <c r="K42" i="8"/>
  <c r="K38" i="8"/>
  <c r="K34" i="8"/>
  <c r="K30" i="8"/>
  <c r="K41" i="8"/>
  <c r="K37" i="8"/>
  <c r="K33" i="8"/>
  <c r="A52" i="9"/>
  <c r="A53" i="9"/>
  <c r="L30" i="8" l="1"/>
  <c r="N30" i="8" s="1"/>
  <c r="T75" i="8"/>
  <c r="T77" i="8"/>
  <c r="L32" i="8"/>
  <c r="N32" i="8" s="1"/>
  <c r="L33" i="8"/>
  <c r="N33" i="8" s="1"/>
  <c r="T78" i="8"/>
  <c r="T79" i="8"/>
  <c r="L34" i="8"/>
  <c r="N34" i="8" s="1"/>
  <c r="T80" i="8"/>
  <c r="L35" i="8"/>
  <c r="N35" i="8" s="1"/>
  <c r="T81" i="8"/>
  <c r="L36" i="8"/>
  <c r="N36" i="8" s="1"/>
  <c r="T82" i="8"/>
  <c r="L37" i="8"/>
  <c r="N37" i="8" s="1"/>
  <c r="T83" i="8"/>
  <c r="L38" i="8"/>
  <c r="N38" i="8" s="1"/>
  <c r="L39" i="8"/>
  <c r="N39" i="8" s="1"/>
  <c r="T84" i="8"/>
  <c r="T85" i="8"/>
  <c r="L40" i="8"/>
  <c r="N40" i="8" s="1"/>
  <c r="L31" i="8"/>
  <c r="N31" i="8" s="1"/>
  <c r="T76" i="8"/>
  <c r="L41" i="8"/>
  <c r="N41" i="8" s="1"/>
  <c r="T86" i="8"/>
  <c r="T87" i="8"/>
  <c r="L42" i="8"/>
  <c r="N42" i="8" s="1"/>
  <c r="T88" i="8"/>
  <c r="L43" i="8"/>
  <c r="N43" i="8" s="1"/>
  <c r="L44" i="8"/>
  <c r="N44" i="8" s="1"/>
  <c r="T89" i="8"/>
  <c r="U88" i="8" l="1"/>
  <c r="U85" i="8"/>
  <c r="U83" i="8"/>
  <c r="U81" i="8"/>
  <c r="U79" i="8"/>
  <c r="U77" i="8"/>
  <c r="U89" i="8"/>
  <c r="U76" i="8"/>
  <c r="U84" i="8"/>
  <c r="U78" i="8"/>
  <c r="U75" i="8"/>
  <c r="U86" i="8"/>
  <c r="U87" i="8"/>
  <c r="U82" i="8"/>
  <c r="U80" i="8"/>
  <c r="L46" i="8"/>
  <c r="M40" i="8" s="1"/>
  <c r="A50" i="9"/>
  <c r="M42" i="8" l="1"/>
  <c r="M44" i="8"/>
  <c r="M43" i="8"/>
  <c r="M33" i="8"/>
  <c r="M34" i="8"/>
  <c r="M35" i="8"/>
  <c r="M36" i="8"/>
  <c r="M41" i="8"/>
  <c r="M30" i="8"/>
  <c r="M31" i="8"/>
  <c r="M32" i="8"/>
  <c r="M37" i="8"/>
  <c r="M38" i="8"/>
  <c r="M39" i="8"/>
  <c r="A60" i="9"/>
  <c r="M45" i="8" l="1"/>
  <c r="L45" i="8" s="1"/>
  <c r="R45" i="8"/>
  <c r="T30" i="8"/>
  <c r="M52" i="8" s="1"/>
  <c r="D27" i="15" s="1"/>
  <c r="E27" i="15" s="1"/>
  <c r="R75" i="8" l="1"/>
  <c r="C52" i="8"/>
  <c r="T45" i="8"/>
  <c r="W75" i="8" l="1"/>
  <c r="G27" i="15" s="1"/>
  <c r="C75" i="8"/>
  <c r="D7" i="15" s="1"/>
  <c r="J75" i="8"/>
  <c r="K7" i="15" s="1"/>
  <c r="H75" i="8"/>
  <c r="I7" i="15" s="1"/>
  <c r="E75" i="8"/>
  <c r="E90" i="8" s="1"/>
  <c r="F22" i="15" s="1"/>
  <c r="L75" i="8"/>
  <c r="L90" i="8" s="1"/>
  <c r="M22" i="15" s="1"/>
  <c r="N75" i="8"/>
  <c r="O7" i="15" s="1"/>
  <c r="P75" i="8"/>
  <c r="Q7" i="15" s="1"/>
  <c r="K75" i="8"/>
  <c r="K90" i="8" s="1"/>
  <c r="L22" i="15" s="1"/>
  <c r="I75" i="8"/>
  <c r="I90" i="8" s="1"/>
  <c r="J22" i="15" s="1"/>
  <c r="C7" i="15"/>
  <c r="D75" i="8"/>
  <c r="E7" i="15" s="1"/>
  <c r="O75" i="8"/>
  <c r="O90" i="8" s="1"/>
  <c r="P22" i="15" s="1"/>
  <c r="G75" i="8"/>
  <c r="H7" i="15" s="1"/>
  <c r="F75" i="8"/>
  <c r="G7" i="15" s="1"/>
  <c r="Q75" i="8"/>
  <c r="R7" i="15" s="1"/>
  <c r="M75" i="8"/>
  <c r="M90" i="8" s="1"/>
  <c r="N22" i="15" s="1"/>
  <c r="R90" i="8"/>
  <c r="W90" i="8" s="1"/>
  <c r="G42" i="15" s="1"/>
  <c r="H52" i="8"/>
  <c r="K27" i="15" s="1"/>
  <c r="C67" i="8"/>
  <c r="X75" i="8"/>
  <c r="C90" i="8" l="1"/>
  <c r="D22" i="15" s="1"/>
  <c r="J90" i="8"/>
  <c r="K22" i="15" s="1"/>
  <c r="D90" i="8"/>
  <c r="E22" i="15" s="1"/>
  <c r="H90" i="8"/>
  <c r="I22" i="15" s="1"/>
  <c r="F7" i="15"/>
  <c r="P90" i="8"/>
  <c r="Q22" i="15" s="1"/>
  <c r="N90" i="8"/>
  <c r="O22" i="15" s="1"/>
  <c r="P7" i="15"/>
  <c r="L7" i="15"/>
  <c r="M7" i="15"/>
  <c r="J7" i="15"/>
  <c r="N7" i="15"/>
  <c r="G90" i="8"/>
  <c r="H22" i="15" s="1"/>
  <c r="F90" i="8"/>
  <c r="G22" i="15" s="1"/>
  <c r="Q90" i="8"/>
  <c r="R22" i="15" s="1"/>
  <c r="C22" i="15"/>
  <c r="X90" i="8"/>
  <c r="H42" i="15" s="1"/>
  <c r="H27" i="15"/>
</calcChain>
</file>

<file path=xl/sharedStrings.xml><?xml version="1.0" encoding="utf-8"?>
<sst xmlns="http://schemas.openxmlformats.org/spreadsheetml/2006/main" count="656" uniqueCount="225">
  <si>
    <t>Bridges</t>
  </si>
  <si>
    <t>Pavements</t>
  </si>
  <si>
    <t>District 1</t>
  </si>
  <si>
    <t>District 2</t>
  </si>
  <si>
    <t>District 3</t>
  </si>
  <si>
    <t>Adjustments for directed programs</t>
  </si>
  <si>
    <t>Preservation funds to be allocated</t>
  </si>
  <si>
    <t>Average Unit Cost $</t>
  </si>
  <si>
    <t>Ave. Annual Deterioration</t>
  </si>
  <si>
    <t>Simple Prorated State Total</t>
  </si>
  <si>
    <t>Description</t>
  </si>
  <si>
    <t xml:space="preserve">Total Available Funds = </t>
  </si>
  <si>
    <t>Optimized Allocation (Using Linear Optimization)</t>
  </si>
  <si>
    <t>Funding and Agency Goals</t>
  </si>
  <si>
    <t>Total</t>
  </si>
  <si>
    <t>Average Historical Allocation (State)</t>
  </si>
  <si>
    <t>Optimized Allocation</t>
  </si>
  <si>
    <t>Difference between Desired and Estimated Years to Reach Target Rating</t>
  </si>
  <si>
    <t>Difference between Current and Historical Allocation</t>
  </si>
  <si>
    <t>Difference between  Current and Historical Allocation</t>
  </si>
  <si>
    <t>Difference between Desired and Estimated Timelines</t>
  </si>
  <si>
    <t>Unconstrained Need</t>
  </si>
  <si>
    <t>Std Dev Error</t>
  </si>
  <si>
    <t>COMPUTED RESULTS  (Blue cells on any Worksheet)</t>
  </si>
  <si>
    <t>INPUTS (Yellow cells in Yellow Tabbed Worksheets)</t>
  </si>
  <si>
    <t>Desired Number of Years to reach Target PCR</t>
  </si>
  <si>
    <t>Estimated Yrs to reach Target PCR with Optimal Allocation</t>
  </si>
  <si>
    <t>Allocation vs. Deterioration--                  Excess or (Shortfall)</t>
  </si>
  <si>
    <t>Difference:  (Allocation Needed less Simple Proration)</t>
  </si>
  <si>
    <t>Yes</t>
  </si>
  <si>
    <t>No</t>
  </si>
  <si>
    <t>Total Available for Non-Bridge and Pavement Assets</t>
  </si>
  <si>
    <t>If Percentage Based Allocation is Used</t>
  </si>
  <si>
    <t>Total Available for Bridge and Pavements</t>
  </si>
  <si>
    <t>Total Preservation funds                              available this year</t>
  </si>
  <si>
    <t>Signs</t>
  </si>
  <si>
    <t>Highway Lighting</t>
  </si>
  <si>
    <t>Guardrail</t>
  </si>
  <si>
    <t># of Lights</t>
  </si>
  <si>
    <t>Weigh Stations</t>
  </si>
  <si>
    <t>Dist</t>
  </si>
  <si>
    <t>% Flag</t>
  </si>
  <si>
    <t>Districts</t>
  </si>
  <si>
    <t>FINAL SUMMARY</t>
  </si>
  <si>
    <t>NCHRP Project 14-21:</t>
  </si>
  <si>
    <t>Resource Allocation Framework to Meet Asset Preservation Needs</t>
  </si>
  <si>
    <t xml:space="preserve">Developed By </t>
  </si>
  <si>
    <t>District 4</t>
  </si>
  <si>
    <t>District 5</t>
  </si>
  <si>
    <t>District 6</t>
  </si>
  <si>
    <t>District 7</t>
  </si>
  <si>
    <t>District 8</t>
  </si>
  <si>
    <t>District 9</t>
  </si>
  <si>
    <t>District 10</t>
  </si>
  <si>
    <t>District 11</t>
  </si>
  <si>
    <t>District 12</t>
  </si>
  <si>
    <t>District 13</t>
  </si>
  <si>
    <t>District 14</t>
  </si>
  <si>
    <t>District 15</t>
  </si>
  <si>
    <t>-</t>
  </si>
  <si>
    <t xml:space="preserve">Description </t>
  </si>
  <si>
    <t>District Name</t>
  </si>
  <si>
    <t>Ideal Rating</t>
  </si>
  <si>
    <t>Target Rating</t>
  </si>
  <si>
    <t>TOTAL</t>
  </si>
  <si>
    <t>Deterioration Rate</t>
  </si>
  <si>
    <t>Standard Error Calculation</t>
  </si>
  <si>
    <t>Historical Allocation</t>
  </si>
  <si>
    <t>Difference (Desired - Target)</t>
  </si>
  <si>
    <t xml:space="preserve">Average Historical Allocation </t>
  </si>
  <si>
    <t>Current Rating</t>
  </si>
  <si>
    <t>Asset-Activity ID</t>
  </si>
  <si>
    <t>Units of Measure</t>
  </si>
  <si>
    <t>Lane Miles</t>
  </si>
  <si>
    <t># of Signs</t>
  </si>
  <si>
    <t># of Stations</t>
  </si>
  <si>
    <t>Resource Allocation Solution Framework</t>
  </si>
  <si>
    <t xml:space="preserve">Resource Allocation Solution Framework - Strategic Inputs </t>
  </si>
  <si>
    <t xml:space="preserve">Resource Allocation Solution Framework </t>
  </si>
  <si>
    <t>Estimated average cost to improve typical bridge structure to meet Ideal standard</t>
  </si>
  <si>
    <t>Estimated average cost to improve typical lane mile to meet Ideal standard</t>
  </si>
  <si>
    <t>Estimated average cost to improve typical sign to meet Ideal standard</t>
  </si>
  <si>
    <t>Estimated average cost to improve Highway Lighting to meet Ideal standard</t>
  </si>
  <si>
    <t>Estimated average cost to improve typical guardrail to meet Ideal standard</t>
  </si>
  <si>
    <t>Total needed for Target Rating</t>
  </si>
  <si>
    <t>Desired Time for Target Rating (Years)</t>
  </si>
  <si>
    <t>Annual Allocation needed to meet target Ratings and timelines</t>
  </si>
  <si>
    <t>Expected Rating Result</t>
  </si>
  <si>
    <t>Region-wide</t>
  </si>
  <si>
    <t>Allocation under constrained condition</t>
  </si>
  <si>
    <t>Std Dev</t>
  </si>
  <si>
    <t>Avg. Time Difference</t>
  </si>
  <si>
    <t>Allocation vs. Deterioration--                  Annual Excess or (Shortfall)</t>
  </si>
  <si>
    <t>Time (Years) for       Target Rating</t>
  </si>
  <si>
    <t>Final Allocation (Available &gt; Deterioration)</t>
  </si>
  <si>
    <t>Final Allocation (Available &lt; Deterioration)</t>
  </si>
  <si>
    <t xml:space="preserve">Final Allocation </t>
  </si>
  <si>
    <t>Difference between Desired and Estimated Time to reach Target Rating</t>
  </si>
  <si>
    <t xml:space="preserve">Desired Time </t>
  </si>
  <si>
    <t>Estimated Time</t>
  </si>
  <si>
    <t xml:space="preserve">Difference           (Current -  Historical) </t>
  </si>
  <si>
    <t xml:space="preserve">Asset       Ranking </t>
  </si>
  <si>
    <t>Use % Allocation for NBP</t>
  </si>
  <si>
    <t>% Maximum Deviation from Delta</t>
  </si>
  <si>
    <t>% Allocation for NBP Assets</t>
  </si>
  <si>
    <t>Funds needed for unit Rating improvement</t>
  </si>
  <si>
    <t>Estimated    Rating Result</t>
  </si>
  <si>
    <t xml:space="preserve">Funds needed     to cover Deterioration </t>
  </si>
  <si>
    <t>Allocation  Needs</t>
  </si>
  <si>
    <t>Average</t>
  </si>
  <si>
    <t xml:space="preserve">Current Rating </t>
  </si>
  <si>
    <t>Inventory</t>
  </si>
  <si>
    <t>Condition</t>
  </si>
  <si>
    <t>Deterioration             Rates</t>
  </si>
  <si>
    <t>Unit               Costs</t>
  </si>
  <si>
    <t>Regions</t>
  </si>
  <si>
    <t>Allocation Needs if Condition, Deterioration Rates and Unit Cost Data are not available</t>
  </si>
  <si>
    <t>Data Flag</t>
  </si>
  <si>
    <t>Needs Based on Historical Data</t>
  </si>
  <si>
    <t>Needs if Data is Unavailable</t>
  </si>
  <si>
    <t>If Data is not available for sertain assets</t>
  </si>
  <si>
    <t>Total Available for Assets with Data</t>
  </si>
  <si>
    <t>Total Available for Assets with No Data</t>
  </si>
  <si>
    <t>ERROR</t>
  </si>
  <si>
    <t>ERROR Count</t>
  </si>
  <si>
    <t>For Region-wide Allocation, the user should treat the entire region as a "Single" District and provide the data inputs</t>
  </si>
  <si>
    <t>Resource Allocation Solution Framework - Overview</t>
  </si>
  <si>
    <t>The Resource Allocation Solution Framework should be Run by clicking the "Run Model" button in the Run Model Worksheet. The Final Result can be exported to a new workbook by clicking the "Export Results" button</t>
  </si>
  <si>
    <t>Pavement Asset Flag</t>
  </si>
  <si>
    <t>Pavement Asset Funds</t>
  </si>
  <si>
    <t>Pro-rate based on Deterioration</t>
  </si>
  <si>
    <t>Time difference</t>
  </si>
  <si>
    <t>Estimated Time to target Rating*</t>
  </si>
  <si>
    <t>* Negative value indicates that the Target Rating will not be achieved</t>
  </si>
  <si>
    <t>Difference:  (Deterioration Need -Pro rate)</t>
  </si>
  <si>
    <t>Constrained Situation              (Lower limit)</t>
  </si>
  <si>
    <t>Constrained Situation              (Upper limit)</t>
  </si>
  <si>
    <t>Years to Reach Target  Rating</t>
  </si>
  <si>
    <t>Final                   Years to reach Target Rating</t>
  </si>
  <si>
    <t>Miles of Guardrail</t>
  </si>
  <si>
    <t>Estimated average cost to improve typical weigh station to meet Ideal standard</t>
  </si>
  <si>
    <t>Difference (Estimated Time less Desired Time)</t>
  </si>
  <si>
    <t>Needs Based on Historical Data (Adj)</t>
  </si>
  <si>
    <t>Condition Rating</t>
  </si>
  <si>
    <t>Deterioration             Rate</t>
  </si>
  <si>
    <t xml:space="preserve">Unit Cost         </t>
  </si>
  <si>
    <r>
      <t xml:space="preserve">Are </t>
    </r>
    <r>
      <rPr>
        <b/>
        <u/>
        <sz val="11"/>
        <rFont val="Calibri"/>
        <family val="2"/>
        <scheme val="minor"/>
      </rPr>
      <t>Data or Reasonable Estimates</t>
    </r>
    <r>
      <rPr>
        <b/>
        <sz val="11"/>
        <rFont val="Calibri"/>
        <family val="2"/>
        <scheme val="minor"/>
      </rPr>
      <t xml:space="preserve"> Available for the Solution Framework? (See note below table)</t>
    </r>
  </si>
  <si>
    <t>*  Allowed Deviation from Pro-rata allocation adjustment</t>
  </si>
  <si>
    <t>Deviation Limit*</t>
  </si>
  <si>
    <t>(Single District can be used for Statewide Allocation)</t>
  </si>
  <si>
    <t>Resource Allocation Solution Framework - Basic User-Determined Inputs</t>
  </si>
  <si>
    <t>ENSURE that Yes/No Flags have been properly set in the Basic Inputs Table ("Are Data or Reasonable Estimates Available…?")</t>
  </si>
  <si>
    <t>Bridge Decks</t>
  </si>
  <si>
    <t xml:space="preserve">This tab shows computations and intermediate calculations </t>
  </si>
  <si>
    <t>% Allocation Basis</t>
  </si>
  <si>
    <t>Funds needed to improve average current rating by 1%</t>
  </si>
  <si>
    <t>Needs based Allocation</t>
  </si>
  <si>
    <t>*  Used only when Percent Based Allocation Flag is set as "Yes"</t>
  </si>
  <si>
    <t>Table 3-2: Define District Names  (if applicable)</t>
  </si>
  <si>
    <t>Table 4-1: Preservation and Maintenance Funds Availability Data</t>
  </si>
  <si>
    <t>Table 5-6: Flag Check</t>
  </si>
  <si>
    <t>Table 7-1: Summary results - Allocation of Preservation Funds</t>
  </si>
  <si>
    <t>Previous Year Unconstrained Need</t>
  </si>
  <si>
    <r>
      <t xml:space="preserve">Total Allocation </t>
    </r>
    <r>
      <rPr>
        <b/>
        <i/>
        <sz val="11"/>
        <rFont val="Calibri"/>
        <family val="2"/>
        <scheme val="minor"/>
      </rPr>
      <t xml:space="preserve">less </t>
    </r>
    <r>
      <rPr>
        <b/>
        <sz val="11"/>
        <rFont val="Calibri"/>
        <family val="2"/>
        <scheme val="minor"/>
      </rPr>
      <t>Deterioration Need</t>
    </r>
  </si>
  <si>
    <t>Needs based Allocation Total</t>
  </si>
  <si>
    <t>Lower Limit of Allocation</t>
  </si>
  <si>
    <t>Upper Limit of Allocation</t>
  </si>
  <si>
    <t>Model Version Log</t>
  </si>
  <si>
    <t>Version</t>
  </si>
  <si>
    <t>Date Created/Changed</t>
  </si>
  <si>
    <t>Changed by</t>
  </si>
  <si>
    <t>Description/Notation</t>
  </si>
  <si>
    <t>Booz Allen</t>
  </si>
  <si>
    <t>Case Study Demonstration of Resource Allocation Framework</t>
  </si>
  <si>
    <t>Allocation Percentage</t>
  </si>
  <si>
    <t>Needs Based Allocation</t>
  </si>
  <si>
    <t>Historical Allocation for Assets not allocated by Needs</t>
  </si>
  <si>
    <t>Escalation in Expenditure**</t>
  </si>
  <si>
    <t>** Used when Inventory, Condition, Deterioration Rate or Unit Cost data are not available</t>
  </si>
  <si>
    <t>Table 4-3: Strategic Inputs for Allocating Preservation Resources</t>
  </si>
  <si>
    <t>Asset-Activity Group    (AAG)</t>
  </si>
  <si>
    <t>Asset-Activity Group (AAG)</t>
  </si>
  <si>
    <t>Asset-Activity Group #1</t>
  </si>
  <si>
    <t>Asset-Activity Group #2</t>
  </si>
  <si>
    <t>Asset-Activity Group #3</t>
  </si>
  <si>
    <t>Asset-Activity Group #4</t>
  </si>
  <si>
    <t>Asset-Activity Group #5</t>
  </si>
  <si>
    <t>Asset-Activity Group #6</t>
  </si>
  <si>
    <t>Asset-Activity Group #7</t>
  </si>
  <si>
    <t>Asset-Activity Group #8</t>
  </si>
  <si>
    <t>Asset-Activity Group #9</t>
  </si>
  <si>
    <t>Asset-Activity Group #10</t>
  </si>
  <si>
    <t>Asset-Activity Group #11</t>
  </si>
  <si>
    <t>Asset-Activity Group #12</t>
  </si>
  <si>
    <t>Asset-Activity Group #13</t>
  </si>
  <si>
    <t>Asset-Activity Group #14</t>
  </si>
  <si>
    <t>Asset-Activity Group #15</t>
  </si>
  <si>
    <t>Table 4-2: Allocation Methods and Ranking</t>
  </si>
  <si>
    <t>Table 4-4: Asset Activity Group Rank Deviation Limit</t>
  </si>
  <si>
    <t>For full application of the Resource Allocation Solution Framework, the following data elements are needed for each of the AAGs specified: (1) AAG Inventory Data (2) Condition Data (3) Deterioration Rates (4) Unit Costs (5) Historical Expenditures. Linear Optimization Program is used to allocate the resources to different AAGs to minimize the deviation between the expected time to achieve rating and the desired time. The user can set policy objectives by setting relative ranks and deviation limits for each asset type orthe desired time to target rating</t>
  </si>
  <si>
    <t xml:space="preserve">The User can identify which of the five data elements identified above are available. If either the Inventory, Condition Data, Deterioration Rates or Unit Costs are not input for a particular AAG, the allocation for the particular AAG is determined by prorating historical allocations and cost escalation factors  </t>
  </si>
  <si>
    <t>The user can chose to allocate the resources for Non Bridge/Pavement AAGs as a percentage of fund allocated for the Pavement AAGs</t>
  </si>
  <si>
    <t>Up to 15 Districts and 15 AAGs can be set by the user</t>
  </si>
  <si>
    <t>The Resource Allocation Solution Framework can be used to allocate the available Preservation and Maintenance funds across different user defined AAGs</t>
  </si>
  <si>
    <t>Table 3-1: AAGs, Units of Measure, and Data/Estimate Availability</t>
  </si>
  <si>
    <r>
      <rPr>
        <b/>
        <i/>
        <u/>
        <sz val="11"/>
        <color rgb="FFFF0000"/>
        <rFont val="Calibri"/>
        <family val="2"/>
        <scheme val="minor"/>
      </rPr>
      <t>NOTE:</t>
    </r>
    <r>
      <rPr>
        <b/>
        <i/>
        <sz val="11"/>
        <color rgb="FFFF0000"/>
        <rFont val="Calibri"/>
        <family val="2"/>
        <scheme val="minor"/>
      </rPr>
      <t xml:space="preserve">  If any of the four data elements is </t>
    </r>
    <r>
      <rPr>
        <b/>
        <i/>
        <u/>
        <sz val="11"/>
        <color rgb="FFFF0000"/>
        <rFont val="Calibri"/>
        <family val="2"/>
        <scheme val="minor"/>
      </rPr>
      <t>not</t>
    </r>
    <r>
      <rPr>
        <b/>
        <i/>
        <sz val="11"/>
        <color rgb="FFFF0000"/>
        <rFont val="Calibri"/>
        <family val="2"/>
        <scheme val="minor"/>
      </rPr>
      <t xml:space="preserve"> available for an AAG, the preservation needs for </t>
    </r>
    <r>
      <rPr>
        <b/>
        <i/>
        <u/>
        <sz val="11"/>
        <color rgb="FFFF0000"/>
        <rFont val="Calibri"/>
        <family val="2"/>
        <scheme val="minor"/>
      </rPr>
      <t>that particular AAG</t>
    </r>
    <r>
      <rPr>
        <b/>
        <i/>
        <sz val="11"/>
        <color rgb="FFFF0000"/>
        <rFont val="Calibri"/>
        <family val="2"/>
        <scheme val="minor"/>
      </rPr>
      <t xml:space="preserve"> will be estimated based on (a) historical expenditures and escalation, or (b) as a user-set percentage of the preservation needs of another AAG, such as pavements</t>
    </r>
  </si>
  <si>
    <t>Use Percent Allocation for Some AAGs</t>
  </si>
  <si>
    <t xml:space="preserve">Use Relative AAG Ranks </t>
  </si>
  <si>
    <t>* Note that the Historical Expenditure Data entered here is is used to determine the percentage allocation for AAGs other than Bridge and Pavement assets if percentage based allocation is used</t>
  </si>
  <si>
    <t>Relative AAG Rank</t>
  </si>
  <si>
    <t>Relative AAG      Rank</t>
  </si>
  <si>
    <t>Table 5-5: Asset-Activity Group (AAG) Historical Expenditures</t>
  </si>
  <si>
    <t>Table 5-4: Asset-Activity Group (AAG) Deterioration Rates</t>
  </si>
  <si>
    <t xml:space="preserve">Table 5-3: Asset-Activity Group (AAG) Unit Costs </t>
  </si>
  <si>
    <t>Table 5-2: Asset-Activity Group (AAG) Current Condition Ratings</t>
  </si>
  <si>
    <t>Table 5-1: Asset-Activity Group (AAG) Inventory Data</t>
  </si>
  <si>
    <t>Table 8-1:  Allocation Needs based on Asset Inventory,  Current Rating, Target Rating and Timelines</t>
  </si>
  <si>
    <t>Tale 8-2: Intermediate steps to Calculate Final Allocation across different asset types given the Strategy Inputs, Asset Inventory,  Current Rating, Target Rating and Timelines</t>
  </si>
  <si>
    <t>Table 8-3: Intermediate steps to Calculate Final Allocation across different asset types given the Strategy Inputs, Asset Inventory,  Current Rating, Target Rating and Timelines</t>
  </si>
  <si>
    <t>Table 8-4: Optimized Allocation Results adjusted for funds limit and program objectives</t>
  </si>
  <si>
    <t xml:space="preserve">July 2012 </t>
  </si>
  <si>
    <t>July 18,2012</t>
  </si>
  <si>
    <t>* The Total Allocation less Deterioration Need column indicates excess amount over the amount needed to cover deterioration costs. This is the amount that is used for net improvement in condition/performance rating.</t>
  </si>
  <si>
    <t>Scenario 2 Setup as defined in the Final Report</t>
  </si>
  <si>
    <t>Allocation vs. Deterioration--                  Excess or (Shortfall)*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</si>
</sst>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164" formatCode="0.0%"/>
    <numFmt numFmtId="165" formatCode="#,##0.0"/>
    <numFmt numFmtId="166" formatCode="#,##0.0_);\(#,##0.0\)"/>
    <numFmt numFmtId="167" formatCode="0.0"/>
  </numFmts>
  <fonts count="45" x14ac:knownFonts="1">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sz val="11"/>
      <color theme="1"/>
      <name val="Calibri"/>
      <family val="2"/>
      <scheme val="minor"/>
    </font>
    <font>
      <sz val="11"/>
      <name val="Calibri"/>
      <family val="2"/>
      <scheme val="minor"/>
    </font>
    <font>
      <b/>
      <sz val="11"/>
      <name val="Calibri"/>
      <family val="2"/>
      <scheme val="minor"/>
    </font>
    <font>
      <b/>
      <sz val="12"/>
      <name val="Calibri"/>
      <family val="2"/>
      <scheme val="minor"/>
    </font>
    <font>
      <b/>
      <i/>
      <sz val="11"/>
      <name val="Calibri"/>
      <family val="2"/>
      <scheme val="minor"/>
    </font>
    <font>
      <b/>
      <i/>
      <u/>
      <sz val="11"/>
      <name val="Calibri"/>
      <family val="2"/>
      <scheme val="minor"/>
    </font>
    <font>
      <b/>
      <i/>
      <u/>
      <sz val="12"/>
      <name val="Calibri"/>
      <family val="2"/>
      <scheme val="minor"/>
    </font>
    <font>
      <b/>
      <sz val="14"/>
      <name val="Calibri"/>
      <family val="2"/>
      <scheme val="minor"/>
    </font>
    <font>
      <b/>
      <sz val="16"/>
      <color theme="7" tint="-0.249977111117893"/>
      <name val="Calibri"/>
      <family val="2"/>
      <scheme val="minor"/>
    </font>
    <font>
      <sz val="11"/>
      <color theme="7" tint="-0.249977111117893"/>
      <name val="Calibri"/>
      <family val="2"/>
      <scheme val="minor"/>
    </font>
    <font>
      <b/>
      <sz val="14"/>
      <color theme="7" tint="-0.249977111117893"/>
      <name val="Calibri"/>
      <family val="2"/>
      <scheme val="minor"/>
    </font>
    <font>
      <sz val="14"/>
      <name val="Calibri"/>
      <family val="2"/>
      <scheme val="minor"/>
    </font>
    <font>
      <b/>
      <i/>
      <u/>
      <sz val="14"/>
      <name val="Calibri"/>
      <family val="2"/>
      <scheme val="minor"/>
    </font>
    <font>
      <b/>
      <i/>
      <sz val="12"/>
      <name val="Calibri"/>
      <family val="2"/>
      <scheme val="minor"/>
    </font>
    <font>
      <sz val="12"/>
      <color theme="1"/>
      <name val="Calibri"/>
      <family val="2"/>
      <scheme val="minor"/>
    </font>
    <font>
      <b/>
      <i/>
      <u/>
      <sz val="12"/>
      <color theme="1"/>
      <name val="Calibri"/>
      <family val="2"/>
      <scheme val="minor"/>
    </font>
    <font>
      <b/>
      <sz val="20"/>
      <color theme="1"/>
      <name val="Calibri"/>
      <family val="2"/>
      <scheme val="minor"/>
    </font>
    <font>
      <b/>
      <u/>
      <sz val="14"/>
      <color theme="1"/>
      <name val="Calibri"/>
      <family val="2"/>
      <scheme val="minor"/>
    </font>
    <font>
      <sz val="11"/>
      <color theme="0"/>
      <name val="Calibri"/>
      <family val="2"/>
      <scheme val="minor"/>
    </font>
    <font>
      <b/>
      <sz val="16"/>
      <name val="Calibri"/>
      <family val="2"/>
      <scheme val="minor"/>
    </font>
    <font>
      <sz val="12"/>
      <name val="Calibri"/>
      <family val="2"/>
      <scheme val="minor"/>
    </font>
    <font>
      <b/>
      <i/>
      <sz val="16"/>
      <name val="Calibri"/>
      <family val="2"/>
      <scheme val="minor"/>
    </font>
    <font>
      <b/>
      <sz val="20"/>
      <name val="Calibri"/>
      <family val="2"/>
      <scheme val="minor"/>
    </font>
    <font>
      <b/>
      <sz val="13"/>
      <name val="Calibri"/>
      <family val="2"/>
      <scheme val="minor"/>
    </font>
    <font>
      <b/>
      <sz val="11"/>
      <color theme="0"/>
      <name val="Calibri"/>
      <family val="2"/>
      <scheme val="minor"/>
    </font>
    <font>
      <b/>
      <sz val="24"/>
      <color rgb="FFFF9900"/>
      <name val="Calibri"/>
      <family val="2"/>
    </font>
    <font>
      <b/>
      <sz val="16"/>
      <color rgb="FFFF0000"/>
      <name val="Calibri"/>
      <family val="2"/>
      <scheme val="minor"/>
    </font>
    <font>
      <b/>
      <i/>
      <sz val="20"/>
      <name val="Calibri"/>
      <family val="2"/>
      <scheme val="minor"/>
    </font>
    <font>
      <b/>
      <i/>
      <sz val="11"/>
      <color theme="1"/>
      <name val="Calibri"/>
      <family val="2"/>
      <scheme val="minor"/>
    </font>
    <font>
      <b/>
      <u/>
      <sz val="18"/>
      <color theme="1"/>
      <name val="Calibri"/>
      <family val="2"/>
      <scheme val="minor"/>
    </font>
    <font>
      <b/>
      <i/>
      <sz val="16"/>
      <color theme="3" tint="-0.499984740745262"/>
      <name val="Calibri"/>
      <family val="2"/>
      <scheme val="minor"/>
    </font>
    <font>
      <i/>
      <sz val="11"/>
      <color theme="3" tint="-0.499984740745262"/>
      <name val="Calibri"/>
      <family val="2"/>
      <scheme val="minor"/>
    </font>
    <font>
      <b/>
      <u/>
      <sz val="16"/>
      <name val="Calibri"/>
      <family val="2"/>
      <scheme val="minor"/>
    </font>
    <font>
      <b/>
      <u/>
      <sz val="11"/>
      <name val="Calibri"/>
      <family val="2"/>
      <scheme val="minor"/>
    </font>
    <font>
      <b/>
      <i/>
      <sz val="11"/>
      <color rgb="FFFF0000"/>
      <name val="Calibri"/>
      <family val="2"/>
      <scheme val="minor"/>
    </font>
    <font>
      <b/>
      <i/>
      <u/>
      <sz val="11"/>
      <color rgb="FFFF0000"/>
      <name val="Calibri"/>
      <family val="2"/>
      <scheme val="minor"/>
    </font>
    <font>
      <b/>
      <i/>
      <sz val="12"/>
      <color rgb="FFFF0000"/>
      <name val="Calibri"/>
      <family val="2"/>
      <scheme val="minor"/>
    </font>
    <font>
      <b/>
      <sz val="16"/>
      <color rgb="FF000000"/>
      <name val="Arial"/>
      <family val="2"/>
    </font>
    <font>
      <sz val="16"/>
      <color theme="1"/>
      <name val="Calibri"/>
      <family val="2"/>
      <scheme val="minor"/>
    </font>
    <font>
      <b/>
      <i/>
      <sz val="16"/>
      <color rgb="FF000000"/>
      <name val="Arial"/>
      <family val="2"/>
    </font>
    <font>
      <b/>
      <sz val="16"/>
      <color theme="1"/>
      <name val="Calibri"/>
      <family val="2"/>
      <scheme val="minor"/>
    </font>
  </fonts>
  <fills count="12">
    <fill>
      <patternFill patternType="none"/>
    </fill>
    <fill>
      <patternFill patternType="gray125"/>
    </fill>
    <fill>
      <patternFill patternType="solid">
        <fgColor rgb="FFFFFF99"/>
        <bgColor indexed="64"/>
      </patternFill>
    </fill>
    <fill>
      <patternFill patternType="solid">
        <fgColor rgb="FFD7E5F5"/>
        <bgColor indexed="64"/>
      </patternFill>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2"/>
        <bgColor indexed="64"/>
      </patternFill>
    </fill>
    <fill>
      <patternFill patternType="solid">
        <fgColor theme="0" tint="-0.249977111117893"/>
        <bgColor indexed="64"/>
      </patternFill>
    </fill>
    <fill>
      <patternFill patternType="solid">
        <fgColor theme="3" tint="-0.499984740745262"/>
        <bgColor indexed="64"/>
      </patternFill>
    </fill>
  </fills>
  <borders count="10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ashed">
        <color auto="1"/>
      </left>
      <right style="dashed">
        <color auto="1"/>
      </right>
      <top style="dashed">
        <color auto="1"/>
      </top>
      <bottom style="dashed">
        <color auto="1"/>
      </bottom>
      <diagonal/>
    </border>
    <border>
      <left style="medium">
        <color indexed="64"/>
      </left>
      <right style="medium">
        <color indexed="64"/>
      </right>
      <top style="dashed">
        <color indexed="64"/>
      </top>
      <bottom style="medium">
        <color indexed="64"/>
      </bottom>
      <diagonal/>
    </border>
    <border>
      <left style="medium">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dashed">
        <color indexed="64"/>
      </left>
      <right style="dashed">
        <color indexed="64"/>
      </right>
      <top style="medium">
        <color indexed="64"/>
      </top>
      <bottom style="dashed">
        <color auto="1"/>
      </bottom>
      <diagonal/>
    </border>
    <border>
      <left/>
      <right style="dashed">
        <color auto="1"/>
      </right>
      <top style="dashed">
        <color auto="1"/>
      </top>
      <bottom style="dashed">
        <color auto="1"/>
      </bottom>
      <diagonal/>
    </border>
    <border>
      <left style="medium">
        <color indexed="64"/>
      </left>
      <right style="dashed">
        <color indexed="64"/>
      </right>
      <top style="medium">
        <color indexed="64"/>
      </top>
      <bottom style="dashed">
        <color auto="1"/>
      </bottom>
      <diagonal/>
    </border>
    <border>
      <left style="dashed">
        <color indexed="64"/>
      </left>
      <right style="medium">
        <color indexed="64"/>
      </right>
      <top style="medium">
        <color indexed="64"/>
      </top>
      <bottom style="dash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dashed">
        <color auto="1"/>
      </top>
      <bottom style="dashed">
        <color auto="1"/>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dashed">
        <color indexed="64"/>
      </left>
      <right/>
      <top style="dashed">
        <color indexed="64"/>
      </top>
      <bottom style="dashed">
        <color indexed="64"/>
      </bottom>
      <diagonal/>
    </border>
    <border>
      <left style="dashed">
        <color indexed="64"/>
      </left>
      <right style="dashed">
        <color indexed="64"/>
      </right>
      <top style="dashed">
        <color indexed="64"/>
      </top>
      <bottom/>
      <diagonal/>
    </border>
    <border>
      <left style="medium">
        <color indexed="64"/>
      </left>
      <right style="medium">
        <color indexed="64"/>
      </right>
      <top style="medium">
        <color indexed="64"/>
      </top>
      <bottom style="dashed">
        <color auto="1"/>
      </bottom>
      <diagonal/>
    </border>
    <border>
      <left style="medium">
        <color indexed="64"/>
      </left>
      <right/>
      <top style="medium">
        <color indexed="64"/>
      </top>
      <bottom style="dashed">
        <color auto="1"/>
      </bottom>
      <diagonal/>
    </border>
    <border>
      <left/>
      <right/>
      <top style="medium">
        <color indexed="64"/>
      </top>
      <bottom style="dashed">
        <color auto="1"/>
      </bottom>
      <diagonal/>
    </border>
    <border>
      <left style="medium">
        <color indexed="64"/>
      </left>
      <right/>
      <top style="dashed">
        <color auto="1"/>
      </top>
      <bottom style="dashed">
        <color auto="1"/>
      </bottom>
      <diagonal/>
    </border>
    <border>
      <left style="medium">
        <color indexed="64"/>
      </left>
      <right/>
      <top style="dashed">
        <color indexed="64"/>
      </top>
      <bottom style="medium">
        <color indexed="64"/>
      </bottom>
      <diagonal/>
    </border>
    <border>
      <left/>
      <right/>
      <top/>
      <bottom style="medium">
        <color indexed="64"/>
      </bottom>
      <diagonal/>
    </border>
    <border>
      <left style="medium">
        <color indexed="64"/>
      </left>
      <right style="dashed">
        <color indexed="64"/>
      </right>
      <top/>
      <bottom style="dashed">
        <color indexed="64"/>
      </bottom>
      <diagonal/>
    </border>
    <border>
      <left style="dashed">
        <color auto="1"/>
      </left>
      <right style="dashed">
        <color auto="1"/>
      </right>
      <top/>
      <bottom style="dashed">
        <color auto="1"/>
      </bottom>
      <diagonal/>
    </border>
    <border>
      <left style="dashed">
        <color auto="1"/>
      </left>
      <right/>
      <top/>
      <bottom style="dashed">
        <color auto="1"/>
      </bottom>
      <diagonal/>
    </border>
    <border>
      <left style="medium">
        <color indexed="64"/>
      </left>
      <right style="medium">
        <color indexed="64"/>
      </right>
      <top/>
      <bottom style="dashed">
        <color indexed="64"/>
      </bottom>
      <diagonal/>
    </border>
    <border>
      <left/>
      <right style="medium">
        <color indexed="64"/>
      </right>
      <top style="dashed">
        <color indexed="64"/>
      </top>
      <bottom style="dashed">
        <color indexed="64"/>
      </bottom>
      <diagonal/>
    </border>
    <border>
      <left style="dashed">
        <color indexed="64"/>
      </left>
      <right/>
      <top style="medium">
        <color indexed="64"/>
      </top>
      <bottom style="medium">
        <color indexed="64"/>
      </bottom>
      <diagonal/>
    </border>
    <border>
      <left style="medium">
        <color indexed="64"/>
      </left>
      <right style="medium">
        <color indexed="64"/>
      </right>
      <top style="dashed">
        <color indexed="64"/>
      </top>
      <bottom/>
      <diagonal/>
    </border>
    <border>
      <left style="medium">
        <color indexed="64"/>
      </left>
      <right style="dashed">
        <color indexed="64"/>
      </right>
      <top style="dashed">
        <color indexed="64"/>
      </top>
      <bottom/>
      <diagonal/>
    </border>
    <border>
      <left style="dashed">
        <color auto="1"/>
      </left>
      <right style="medium">
        <color indexed="64"/>
      </right>
      <top/>
      <bottom style="dashed">
        <color auto="1"/>
      </bottom>
      <diagonal/>
    </border>
    <border>
      <left/>
      <right/>
      <top style="dashed">
        <color auto="1"/>
      </top>
      <bottom style="dashed">
        <color auto="1"/>
      </bottom>
      <diagonal/>
    </border>
    <border>
      <left/>
      <right style="medium">
        <color indexed="64"/>
      </right>
      <top/>
      <bottom style="medium">
        <color indexed="64"/>
      </bottom>
      <diagonal/>
    </border>
    <border>
      <left style="thin">
        <color auto="1"/>
      </left>
      <right style="thin">
        <color auto="1"/>
      </right>
      <top style="dashed">
        <color auto="1"/>
      </top>
      <bottom style="dashed">
        <color auto="1"/>
      </bottom>
      <diagonal/>
    </border>
    <border>
      <left style="dashed">
        <color indexed="64"/>
      </left>
      <right style="medium">
        <color indexed="64"/>
      </right>
      <top/>
      <bottom style="medium">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bottom style="dash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ashed">
        <color auto="1"/>
      </bottom>
      <diagonal/>
    </border>
    <border>
      <left style="dashed">
        <color indexed="64"/>
      </left>
      <right style="medium">
        <color indexed="64"/>
      </right>
      <top/>
      <bottom/>
      <diagonal/>
    </border>
    <border>
      <left style="thin">
        <color indexed="64"/>
      </left>
      <right style="medium">
        <color indexed="64"/>
      </right>
      <top style="medium">
        <color indexed="64"/>
      </top>
      <bottom style="dashed">
        <color auto="1"/>
      </bottom>
      <diagonal/>
    </border>
    <border>
      <left style="dashed">
        <color indexed="64"/>
      </left>
      <right style="medium">
        <color indexed="64"/>
      </right>
      <top style="dashed">
        <color indexed="64"/>
      </top>
      <bottom/>
      <diagonal/>
    </border>
    <border>
      <left style="medium">
        <color indexed="64"/>
      </left>
      <right style="medium">
        <color indexed="64"/>
      </right>
      <top style="medium">
        <color indexed="64"/>
      </top>
      <bottom style="thin">
        <color indexed="64"/>
      </bottom>
      <diagonal/>
    </border>
    <border>
      <left/>
      <right/>
      <top style="thin">
        <color auto="1"/>
      </top>
      <bottom style="thin">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dashed">
        <color auto="1"/>
      </right>
      <top style="medium">
        <color indexed="64"/>
      </top>
      <bottom style="dashed">
        <color auto="1"/>
      </bottom>
      <diagonal/>
    </border>
    <border>
      <left style="dashed">
        <color indexed="64"/>
      </left>
      <right/>
      <top style="medium">
        <color indexed="64"/>
      </top>
      <bottom style="dashed">
        <color auto="1"/>
      </bottom>
      <diagonal/>
    </border>
    <border>
      <left style="dashed">
        <color indexed="64"/>
      </left>
      <right/>
      <top style="dashed">
        <color indexed="64"/>
      </top>
      <bottom style="medium">
        <color indexed="64"/>
      </bottom>
      <diagonal/>
    </border>
    <border>
      <left/>
      <right style="thin">
        <color indexed="64"/>
      </right>
      <top style="medium">
        <color indexed="64"/>
      </top>
      <bottom style="dashed">
        <color auto="1"/>
      </bottom>
      <diagonal/>
    </border>
    <border>
      <left/>
      <right style="thin">
        <color auto="1"/>
      </right>
      <top style="dashed">
        <color auto="1"/>
      </top>
      <bottom style="dashed">
        <color auto="1"/>
      </bottom>
      <diagonal/>
    </border>
    <border>
      <left/>
      <right style="thin">
        <color indexed="64"/>
      </right>
      <top style="medium">
        <color indexed="64"/>
      </top>
      <bottom style="medium">
        <color indexed="64"/>
      </bottom>
      <diagonal/>
    </border>
    <border>
      <left/>
      <right style="medium">
        <color indexed="64"/>
      </right>
      <top style="dashed">
        <color indexed="64"/>
      </top>
      <bottom style="medium">
        <color indexed="64"/>
      </bottom>
      <diagonal/>
    </border>
    <border>
      <left style="thin">
        <color indexed="64"/>
      </left>
      <right style="thin">
        <color indexed="64"/>
      </right>
      <top style="dashed">
        <color indexed="64"/>
      </top>
      <bottom/>
      <diagonal/>
    </border>
    <border>
      <left/>
      <right style="thin">
        <color indexed="64"/>
      </right>
      <top style="dashed">
        <color indexed="64"/>
      </top>
      <bottom/>
      <diagonal/>
    </border>
    <border>
      <left style="thin">
        <color indexed="64"/>
      </left>
      <right style="thin">
        <color indexed="64"/>
      </right>
      <top style="hair">
        <color indexed="64"/>
      </top>
      <bottom style="dashed">
        <color indexed="64"/>
      </bottom>
      <diagonal/>
    </border>
    <border>
      <left/>
      <right style="thin">
        <color indexed="64"/>
      </right>
      <top style="hair">
        <color indexed="64"/>
      </top>
      <bottom style="dashed">
        <color indexed="64"/>
      </bottom>
      <diagonal/>
    </border>
    <border>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style="medium">
        <color indexed="64"/>
      </right>
      <top/>
      <bottom style="dashed">
        <color auto="1"/>
      </bottom>
      <diagonal/>
    </border>
    <border>
      <left/>
      <right style="medium">
        <color indexed="64"/>
      </right>
      <top/>
      <bottom style="dashed">
        <color indexed="64"/>
      </bottom>
      <diagonal/>
    </border>
    <border>
      <left style="thin">
        <color indexed="64"/>
      </left>
      <right style="dashed">
        <color auto="1"/>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dashed">
        <color indexed="64"/>
      </right>
      <top style="dashed">
        <color indexed="64"/>
      </top>
      <bottom style="medium">
        <color indexed="64"/>
      </bottom>
      <diagonal/>
    </border>
    <border>
      <left style="thin">
        <color indexed="64"/>
      </left>
      <right style="dashed">
        <color auto="1"/>
      </right>
      <top style="medium">
        <color indexed="64"/>
      </top>
      <bottom style="dashed">
        <color auto="1"/>
      </bottom>
      <diagonal/>
    </border>
    <border>
      <left style="dashed">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dashed">
        <color auto="1"/>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dashed">
        <color indexed="64"/>
      </bottom>
      <diagonal/>
    </border>
    <border>
      <left style="medium">
        <color auto="1"/>
      </left>
      <right/>
      <top style="medium">
        <color indexed="64"/>
      </top>
      <bottom style="thin">
        <color auto="1"/>
      </bottom>
      <diagonal/>
    </border>
    <border>
      <left/>
      <right/>
      <top style="medium">
        <color indexed="64"/>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top style="dashed">
        <color auto="1"/>
      </top>
      <bottom style="medium">
        <color auto="1"/>
      </bottom>
      <diagonal/>
    </border>
    <border>
      <left style="thin">
        <color indexed="64"/>
      </left>
      <right/>
      <top style="medium">
        <color indexed="64"/>
      </top>
      <bottom style="dashed">
        <color auto="1"/>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hair">
        <color indexed="64"/>
      </top>
      <bottom style="dashed">
        <color indexed="64"/>
      </bottom>
      <diagonal/>
    </border>
    <border>
      <left style="thin">
        <color indexed="64"/>
      </left>
      <right/>
      <top style="dashed">
        <color indexed="64"/>
      </top>
      <bottom style="medium">
        <color indexed="64"/>
      </bottom>
      <diagonal/>
    </border>
    <border>
      <left style="thin">
        <color auto="1"/>
      </left>
      <right style="thin">
        <color auto="1"/>
      </right>
      <top style="thin">
        <color auto="1"/>
      </top>
      <bottom style="thin">
        <color auto="1"/>
      </bottom>
      <diagonal/>
    </border>
    <border>
      <left style="dashed">
        <color indexed="64"/>
      </left>
      <right style="dashed">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diagonal/>
    </border>
    <border>
      <left style="medium">
        <color indexed="64"/>
      </left>
      <right/>
      <top/>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thin">
        <color indexed="64"/>
      </left>
      <right/>
      <top style="dashed">
        <color indexed="64"/>
      </top>
      <bottom style="thin">
        <color indexed="64"/>
      </bottom>
      <diagonal/>
    </border>
    <border>
      <left/>
      <right style="thin">
        <color auto="1"/>
      </right>
      <top style="dashed">
        <color indexed="64"/>
      </top>
      <bottom style="thin">
        <color indexed="64"/>
      </bottom>
      <diagonal/>
    </border>
  </borders>
  <cellStyleXfs count="2">
    <xf numFmtId="0" fontId="0" fillId="0" borderId="0"/>
    <xf numFmtId="9" fontId="4" fillId="0" borderId="0" applyFont="0" applyFill="0" applyBorder="0" applyAlignment="0" applyProtection="0"/>
  </cellStyleXfs>
  <cellXfs count="587">
    <xf numFmtId="0" fontId="0" fillId="0" borderId="0" xfId="0"/>
    <xf numFmtId="1" fontId="5" fillId="3" borderId="5" xfId="1" applyNumberFormat="1" applyFont="1" applyFill="1" applyBorder="1" applyAlignment="1">
      <alignment horizontal="center" vertical="center"/>
    </xf>
    <xf numFmtId="0" fontId="0" fillId="4" borderId="0" xfId="0" applyFill="1"/>
    <xf numFmtId="0" fontId="5" fillId="4" borderId="0" xfId="0" applyFont="1" applyFill="1" applyAlignment="1">
      <alignment vertical="center" wrapText="1"/>
    </xf>
    <xf numFmtId="0" fontId="5" fillId="4" borderId="0" xfId="0" applyFont="1" applyFill="1" applyAlignment="1">
      <alignment vertical="center"/>
    </xf>
    <xf numFmtId="0" fontId="5" fillId="4" borderId="0" xfId="0" applyFont="1" applyFill="1"/>
    <xf numFmtId="0" fontId="5" fillId="4" borderId="0" xfId="0" applyFont="1" applyFill="1" applyAlignment="1">
      <alignment horizontal="center" vertical="center" wrapText="1"/>
    </xf>
    <xf numFmtId="3" fontId="5" fillId="4" borderId="0" xfId="0" applyNumberFormat="1" applyFont="1" applyFill="1" applyAlignment="1">
      <alignment horizontal="center" vertical="center"/>
    </xf>
    <xf numFmtId="0" fontId="5" fillId="4" borderId="0" xfId="0" applyFont="1" applyFill="1" applyBorder="1"/>
    <xf numFmtId="3" fontId="5" fillId="4" borderId="0" xfId="0" applyNumberFormat="1" applyFont="1" applyFill="1" applyBorder="1" applyAlignment="1">
      <alignment horizontal="center" vertical="center"/>
    </xf>
    <xf numFmtId="9" fontId="5" fillId="4" borderId="0" xfId="0" applyNumberFormat="1" applyFont="1" applyFill="1" applyAlignment="1">
      <alignment horizontal="center" vertical="center" wrapText="1"/>
    </xf>
    <xf numFmtId="0" fontId="10" fillId="4" borderId="0" xfId="0" applyFont="1" applyFill="1" applyBorder="1" applyAlignment="1">
      <alignment horizontal="center" vertical="center" wrapText="1"/>
    </xf>
    <xf numFmtId="37" fontId="5" fillId="3" borderId="7" xfId="0" applyNumberFormat="1" applyFont="1" applyFill="1" applyBorder="1" applyAlignment="1">
      <alignment vertical="center"/>
    </xf>
    <xf numFmtId="0" fontId="15" fillId="4" borderId="0" xfId="0" applyFont="1" applyFill="1"/>
    <xf numFmtId="0" fontId="5" fillId="4" borderId="0" xfId="0" applyFont="1" applyFill="1" applyAlignment="1">
      <alignment horizontal="center" vertical="center"/>
    </xf>
    <xf numFmtId="0" fontId="9" fillId="4" borderId="0" xfId="0" applyFont="1" applyFill="1" applyAlignment="1">
      <alignment horizontal="center" vertical="center"/>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11" fillId="4" borderId="0" xfId="0" applyFont="1" applyFill="1" applyAlignment="1">
      <alignment vertical="center"/>
    </xf>
    <xf numFmtId="0" fontId="6" fillId="6" borderId="21" xfId="0" applyFont="1" applyFill="1" applyBorder="1" applyAlignment="1">
      <alignment horizontal="center" vertical="center"/>
    </xf>
    <xf numFmtId="0" fontId="6" fillId="6" borderId="22" xfId="0" applyFont="1" applyFill="1" applyBorder="1" applyAlignment="1">
      <alignment horizontal="center" vertical="center"/>
    </xf>
    <xf numFmtId="0" fontId="6" fillId="6" borderId="23" xfId="0" applyFont="1" applyFill="1" applyBorder="1" applyAlignment="1">
      <alignment horizontal="center" vertical="center"/>
    </xf>
    <xf numFmtId="0" fontId="6" fillId="6" borderId="1" xfId="0" applyFont="1" applyFill="1" applyBorder="1" applyAlignment="1">
      <alignment horizontal="center" vertical="center" wrapText="1"/>
    </xf>
    <xf numFmtId="0" fontId="6" fillId="6" borderId="1" xfId="0" applyFont="1" applyFill="1" applyBorder="1" applyAlignment="1">
      <alignment horizontal="center" vertical="center"/>
    </xf>
    <xf numFmtId="0" fontId="6" fillId="6" borderId="49" xfId="0" applyFont="1" applyFill="1" applyBorder="1" applyAlignment="1">
      <alignment horizontal="center" vertical="center" wrapText="1"/>
    </xf>
    <xf numFmtId="0" fontId="6" fillId="6" borderId="50"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6" fillId="6" borderId="22" xfId="0" applyFont="1" applyFill="1" applyBorder="1" applyAlignment="1">
      <alignment horizontal="center" vertical="center" wrapText="1"/>
    </xf>
    <xf numFmtId="0" fontId="6" fillId="6" borderId="23" xfId="0" applyFont="1" applyFill="1" applyBorder="1" applyAlignment="1">
      <alignment horizontal="center" vertical="center" wrapText="1"/>
    </xf>
    <xf numFmtId="0" fontId="6" fillId="6" borderId="48" xfId="0" applyFont="1" applyFill="1" applyBorder="1" applyAlignment="1">
      <alignment horizontal="center" vertical="center" wrapText="1"/>
    </xf>
    <xf numFmtId="0" fontId="5" fillId="4" borderId="4" xfId="0" applyFont="1" applyFill="1" applyBorder="1" applyAlignment="1">
      <alignment vertical="center" wrapText="1"/>
    </xf>
    <xf numFmtId="0" fontId="6" fillId="4" borderId="0" xfId="0" applyFont="1" applyFill="1"/>
    <xf numFmtId="37" fontId="5" fillId="7" borderId="40" xfId="0" applyNumberFormat="1" applyFont="1" applyFill="1" applyBorder="1" applyAlignment="1">
      <alignment horizontal="right" vertical="center" wrapText="1" indent="1"/>
    </xf>
    <xf numFmtId="166" fontId="5" fillId="7" borderId="33" xfId="0" applyNumberFormat="1" applyFont="1" applyFill="1" applyBorder="1" applyAlignment="1">
      <alignment horizontal="center" vertical="center" wrapText="1"/>
    </xf>
    <xf numFmtId="166" fontId="5" fillId="7" borderId="40" xfId="0" applyNumberFormat="1" applyFont="1" applyFill="1" applyBorder="1" applyAlignment="1">
      <alignment horizontal="center" vertical="center" wrapText="1"/>
    </xf>
    <xf numFmtId="37" fontId="5" fillId="7" borderId="35" xfId="0" applyNumberFormat="1" applyFont="1" applyFill="1" applyBorder="1" applyAlignment="1">
      <alignment horizontal="right" vertical="center" wrapText="1" indent="1"/>
    </xf>
    <xf numFmtId="37" fontId="6" fillId="7" borderId="22" xfId="0" applyNumberFormat="1" applyFont="1" applyFill="1" applyBorder="1" applyAlignment="1">
      <alignment horizontal="right" vertical="center" wrapText="1" indent="1"/>
    </xf>
    <xf numFmtId="37" fontId="6" fillId="7" borderId="23" xfId="0" applyNumberFormat="1" applyFont="1" applyFill="1" applyBorder="1" applyAlignment="1">
      <alignment horizontal="right" vertical="center" wrapText="1" indent="1"/>
    </xf>
    <xf numFmtId="37" fontId="5" fillId="4" borderId="0" xfId="0" applyNumberFormat="1" applyFont="1" applyFill="1"/>
    <xf numFmtId="4" fontId="5" fillId="4" borderId="0" xfId="0" applyNumberFormat="1" applyFont="1" applyFill="1"/>
    <xf numFmtId="0" fontId="19" fillId="0" borderId="0" xfId="0" applyFont="1" applyFill="1" applyAlignment="1">
      <alignment horizontal="center" vertical="center" wrapText="1"/>
    </xf>
    <xf numFmtId="0" fontId="15" fillId="4" borderId="0" xfId="0" applyFont="1" applyFill="1" applyBorder="1"/>
    <xf numFmtId="9" fontId="7" fillId="2" borderId="62" xfId="1" applyFont="1" applyFill="1" applyBorder="1" applyAlignment="1">
      <alignment horizontal="center" vertical="center" wrapText="1"/>
    </xf>
    <xf numFmtId="9" fontId="7" fillId="2" borderId="63" xfId="1" applyFont="1" applyFill="1" applyBorder="1" applyAlignment="1">
      <alignment horizontal="center" vertical="center" wrapText="1"/>
    </xf>
    <xf numFmtId="0" fontId="6" fillId="6" borderId="6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5" fillId="0" borderId="0" xfId="0" applyFont="1" applyFill="1" applyBorder="1"/>
    <xf numFmtId="0" fontId="5" fillId="0" borderId="0" xfId="0" applyFont="1" applyFill="1" applyBorder="1" applyAlignment="1">
      <alignment horizontal="center" vertical="center"/>
    </xf>
    <xf numFmtId="9" fontId="7" fillId="2" borderId="67" xfId="1" applyFont="1" applyFill="1" applyBorder="1" applyAlignment="1">
      <alignment horizontal="center" vertical="center" wrapText="1"/>
    </xf>
    <xf numFmtId="37" fontId="5" fillId="3" borderId="39" xfId="0" applyNumberFormat="1" applyFont="1" applyFill="1" applyBorder="1" applyAlignment="1">
      <alignment vertical="center"/>
    </xf>
    <xf numFmtId="37" fontId="5" fillId="4" borderId="2" xfId="0" applyNumberFormat="1" applyFont="1" applyFill="1" applyBorder="1" applyAlignment="1">
      <alignment vertical="center"/>
    </xf>
    <xf numFmtId="164" fontId="5" fillId="4" borderId="3" xfId="1" applyNumberFormat="1" applyFont="1" applyFill="1" applyBorder="1" applyAlignment="1">
      <alignment vertical="center"/>
    </xf>
    <xf numFmtId="37" fontId="5" fillId="4" borderId="4" xfId="0" applyNumberFormat="1" applyFont="1" applyFill="1" applyBorder="1" applyAlignment="1">
      <alignment vertical="center"/>
    </xf>
    <xf numFmtId="37" fontId="5" fillId="7" borderId="20" xfId="0" applyNumberFormat="1" applyFont="1" applyFill="1" applyBorder="1" applyAlignment="1">
      <alignment horizontal="right" vertical="center" wrapText="1" indent="1"/>
    </xf>
    <xf numFmtId="37" fontId="5" fillId="7" borderId="6" xfId="0" applyNumberFormat="1" applyFont="1" applyFill="1" applyBorder="1" applyAlignment="1">
      <alignment horizontal="right" vertical="center" wrapText="1" indent="1"/>
    </xf>
    <xf numFmtId="165" fontId="5" fillId="3" borderId="52" xfId="0" applyNumberFormat="1" applyFont="1" applyFill="1" applyBorder="1" applyAlignment="1">
      <alignment horizontal="center" vertical="center"/>
    </xf>
    <xf numFmtId="9" fontId="7" fillId="2" borderId="69" xfId="1" applyFont="1" applyFill="1" applyBorder="1" applyAlignment="1">
      <alignment horizontal="center" vertical="center" wrapText="1"/>
    </xf>
    <xf numFmtId="9" fontId="7" fillId="2" borderId="70" xfId="1" applyFont="1" applyFill="1" applyBorder="1" applyAlignment="1">
      <alignment horizontal="center" vertical="center" wrapText="1"/>
    </xf>
    <xf numFmtId="0" fontId="13" fillId="4" borderId="0" xfId="0" applyFont="1" applyFill="1" applyAlignment="1" applyProtection="1">
      <alignment vertical="center"/>
      <protection locked="0"/>
    </xf>
    <xf numFmtId="0" fontId="5" fillId="4" borderId="0" xfId="0" applyFont="1" applyFill="1" applyProtection="1">
      <protection locked="0"/>
    </xf>
    <xf numFmtId="0" fontId="0" fillId="4" borderId="0" xfId="0" applyFill="1" applyProtection="1">
      <protection locked="0"/>
    </xf>
    <xf numFmtId="0" fontId="6" fillId="6" borderId="1" xfId="0" applyFont="1" applyFill="1" applyBorder="1" applyAlignment="1" applyProtection="1">
      <alignment horizontal="center" vertical="center"/>
      <protection locked="0"/>
    </xf>
    <xf numFmtId="37" fontId="0" fillId="2" borderId="12" xfId="0" applyNumberFormat="1" applyFill="1" applyBorder="1" applyAlignment="1" applyProtection="1">
      <alignment horizontal="center" vertical="center"/>
      <protection locked="0"/>
    </xf>
    <xf numFmtId="37" fontId="0" fillId="2" borderId="7" xfId="0" applyNumberFormat="1" applyFill="1" applyBorder="1" applyAlignment="1" applyProtection="1">
      <alignment horizontal="center" vertical="center"/>
      <protection locked="0"/>
    </xf>
    <xf numFmtId="37" fontId="0" fillId="2" borderId="5" xfId="0" applyNumberFormat="1" applyFill="1" applyBorder="1" applyAlignment="1" applyProtection="1">
      <alignment horizontal="center" vertical="center"/>
      <protection locked="0"/>
    </xf>
    <xf numFmtId="3" fontId="0" fillId="4" borderId="0" xfId="0" applyNumberFormat="1" applyFill="1" applyProtection="1">
      <protection locked="0"/>
    </xf>
    <xf numFmtId="0" fontId="0" fillId="4" borderId="0" xfId="0" applyFill="1" applyAlignment="1" applyProtection="1">
      <alignment vertical="center"/>
      <protection locked="0"/>
    </xf>
    <xf numFmtId="0" fontId="0" fillId="4" borderId="0" xfId="0" applyFill="1" applyAlignment="1" applyProtection="1">
      <alignment horizontal="center" vertical="center"/>
      <protection locked="0"/>
    </xf>
    <xf numFmtId="0" fontId="5" fillId="4" borderId="0" xfId="0" applyFont="1" applyFill="1" applyAlignment="1" applyProtection="1">
      <alignment vertical="center" wrapText="1"/>
      <protection locked="0"/>
    </xf>
    <xf numFmtId="0" fontId="5" fillId="4" borderId="0" xfId="0" applyFont="1" applyFill="1" applyAlignment="1" applyProtection="1">
      <alignment horizontal="center" vertical="center" wrapText="1"/>
      <protection locked="0"/>
    </xf>
    <xf numFmtId="0" fontId="18" fillId="4" borderId="0" xfId="0" applyFont="1" applyFill="1" applyProtection="1">
      <protection locked="0"/>
    </xf>
    <xf numFmtId="3" fontId="18" fillId="4" borderId="0" xfId="0" applyNumberFormat="1" applyFont="1" applyFill="1" applyProtection="1">
      <protection locked="0"/>
    </xf>
    <xf numFmtId="0" fontId="6" fillId="6" borderId="1" xfId="0" applyFont="1" applyFill="1" applyBorder="1" applyAlignment="1" applyProtection="1">
      <alignment horizontal="center" vertical="center" wrapText="1"/>
      <protection locked="0"/>
    </xf>
    <xf numFmtId="37" fontId="5" fillId="7" borderId="35" xfId="0" applyNumberFormat="1" applyFont="1" applyFill="1" applyBorder="1" applyAlignment="1" applyProtection="1">
      <alignment horizontal="right" vertical="center" wrapText="1" indent="1"/>
      <protection locked="0"/>
    </xf>
    <xf numFmtId="37" fontId="5" fillId="7" borderId="57" xfId="0" applyNumberFormat="1" applyFont="1" applyFill="1" applyBorder="1" applyAlignment="1" applyProtection="1">
      <alignment horizontal="right" vertical="center" wrapText="1" indent="1"/>
      <protection locked="0"/>
    </xf>
    <xf numFmtId="37" fontId="5" fillId="7" borderId="20" xfId="0" applyNumberFormat="1" applyFont="1" applyFill="1" applyBorder="1" applyAlignment="1" applyProtection="1">
      <alignment horizontal="right" vertical="center" wrapText="1" indent="1"/>
      <protection locked="0"/>
    </xf>
    <xf numFmtId="3" fontId="5" fillId="4" borderId="0" xfId="0" applyNumberFormat="1" applyFont="1" applyFill="1" applyAlignment="1" applyProtection="1">
      <alignment horizontal="center" vertical="center"/>
      <protection locked="0"/>
    </xf>
    <xf numFmtId="37" fontId="5" fillId="7" borderId="6" xfId="0" applyNumberFormat="1" applyFont="1" applyFill="1" applyBorder="1" applyAlignment="1" applyProtection="1">
      <alignment horizontal="right" vertical="center" wrapText="1" indent="1"/>
      <protection locked="0"/>
    </xf>
    <xf numFmtId="0" fontId="0" fillId="4" borderId="0" xfId="0" applyFill="1" applyAlignment="1" applyProtection="1">
      <alignment vertical="center" wrapText="1"/>
      <protection locked="0"/>
    </xf>
    <xf numFmtId="0" fontId="0" fillId="4" borderId="0" xfId="0" applyFill="1" applyAlignment="1" applyProtection="1">
      <alignment horizontal="center" vertical="center" wrapText="1"/>
      <protection locked="0"/>
    </xf>
    <xf numFmtId="0" fontId="0" fillId="4" borderId="0" xfId="0" applyFill="1" applyAlignment="1" applyProtection="1">
      <alignment horizontal="center"/>
      <protection locked="0"/>
    </xf>
    <xf numFmtId="0" fontId="0" fillId="4" borderId="0" xfId="0" applyFill="1" applyBorder="1" applyProtection="1">
      <protection locked="0"/>
    </xf>
    <xf numFmtId="0" fontId="0" fillId="4" borderId="0" xfId="0" applyFill="1" applyBorder="1" applyAlignment="1" applyProtection="1">
      <alignment vertical="center" wrapText="1"/>
      <protection locked="0"/>
    </xf>
    <xf numFmtId="0" fontId="0" fillId="4" borderId="0" xfId="0" applyFill="1" applyBorder="1" applyAlignment="1" applyProtection="1">
      <alignment vertical="center"/>
      <protection locked="0"/>
    </xf>
    <xf numFmtId="0" fontId="0" fillId="4" borderId="0" xfId="0" applyFill="1" applyAlignment="1" applyProtection="1">
      <alignment wrapText="1"/>
      <protection locked="0"/>
    </xf>
    <xf numFmtId="0" fontId="1" fillId="7" borderId="35" xfId="0" applyFont="1" applyFill="1" applyBorder="1" applyAlignment="1">
      <alignment horizontal="center" vertical="center" wrapText="1"/>
    </xf>
    <xf numFmtId="37" fontId="6" fillId="7" borderId="21" xfId="0" applyNumberFormat="1" applyFont="1" applyFill="1" applyBorder="1" applyAlignment="1">
      <alignment horizontal="center" vertical="center" wrapText="1"/>
    </xf>
    <xf numFmtId="37" fontId="5" fillId="7" borderId="32" xfId="0" applyNumberFormat="1" applyFont="1" applyFill="1" applyBorder="1" applyAlignment="1">
      <alignment horizontal="center" vertical="center" wrapText="1"/>
    </xf>
    <xf numFmtId="165" fontId="6" fillId="7" borderId="23" xfId="0" applyNumberFormat="1" applyFont="1" applyFill="1" applyBorder="1" applyAlignment="1">
      <alignment horizontal="center" vertical="center" wrapText="1"/>
    </xf>
    <xf numFmtId="37" fontId="6" fillId="7" borderId="1" xfId="0" applyNumberFormat="1" applyFont="1" applyFill="1" applyBorder="1" applyAlignment="1">
      <alignment horizontal="right" vertical="center" wrapText="1" indent="1"/>
    </xf>
    <xf numFmtId="0" fontId="1" fillId="7" borderId="20" xfId="0" applyFont="1" applyFill="1" applyBorder="1" applyAlignment="1">
      <alignment horizontal="center" vertical="center" wrapText="1"/>
    </xf>
    <xf numFmtId="0" fontId="5" fillId="7" borderId="1" xfId="0" applyFont="1" applyFill="1" applyBorder="1" applyAlignment="1">
      <alignment vertical="center" wrapText="1"/>
    </xf>
    <xf numFmtId="0" fontId="5" fillId="4" borderId="31" xfId="0" applyFont="1" applyFill="1" applyBorder="1" applyAlignment="1" applyProtection="1">
      <alignment vertical="center"/>
      <protection locked="0"/>
    </xf>
    <xf numFmtId="37" fontId="0" fillId="2" borderId="14" xfId="0" applyNumberFormat="1" applyFill="1" applyBorder="1" applyAlignment="1" applyProtection="1">
      <alignment horizontal="center" vertical="center"/>
    </xf>
    <xf numFmtId="0" fontId="0" fillId="7" borderId="55" xfId="0" applyFill="1" applyBorder="1" applyAlignment="1" applyProtection="1">
      <alignment horizontal="center" vertical="center"/>
      <protection locked="0"/>
    </xf>
    <xf numFmtId="37" fontId="6" fillId="7" borderId="21" xfId="0" applyNumberFormat="1" applyFont="1" applyFill="1" applyBorder="1" applyAlignment="1">
      <alignment horizontal="right" vertical="center" wrapText="1" indent="1"/>
    </xf>
    <xf numFmtId="37" fontId="6" fillId="7" borderId="1" xfId="0" applyNumberFormat="1" applyFont="1" applyFill="1" applyBorder="1" applyAlignment="1" applyProtection="1">
      <alignment horizontal="right" vertical="center" wrapText="1" indent="1"/>
      <protection locked="0"/>
    </xf>
    <xf numFmtId="9" fontId="7" fillId="2" borderId="51" xfId="1" applyFont="1" applyFill="1" applyBorder="1" applyAlignment="1">
      <alignment horizontal="center" vertical="center"/>
    </xf>
    <xf numFmtId="9" fontId="7" fillId="2" borderId="43" xfId="1" applyFont="1" applyFill="1" applyBorder="1" applyAlignment="1">
      <alignment horizontal="center" vertical="center"/>
    </xf>
    <xf numFmtId="9" fontId="7" fillId="2" borderId="66" xfId="1" applyFont="1" applyFill="1" applyBorder="1" applyAlignment="1">
      <alignment horizontal="center" vertical="center"/>
    </xf>
    <xf numFmtId="9" fontId="7" fillId="2" borderId="68" xfId="1" applyFont="1" applyFill="1" applyBorder="1" applyAlignment="1">
      <alignment horizontal="center" vertical="center"/>
    </xf>
    <xf numFmtId="3" fontId="22" fillId="4" borderId="0" xfId="0" applyNumberFormat="1" applyFont="1" applyFill="1" applyAlignment="1">
      <alignment vertical="center" wrapText="1"/>
    </xf>
    <xf numFmtId="0" fontId="22" fillId="4" borderId="0" xfId="0" applyFont="1" applyFill="1" applyAlignment="1">
      <alignment horizontal="right" vertical="center" wrapText="1"/>
    </xf>
    <xf numFmtId="9" fontId="22" fillId="4" borderId="0" xfId="0" applyNumberFormat="1" applyFont="1" applyFill="1"/>
    <xf numFmtId="0" fontId="24" fillId="4" borderId="0" xfId="0" applyFont="1" applyFill="1" applyAlignment="1">
      <alignment horizontal="center" vertical="center" wrapText="1"/>
    </xf>
    <xf numFmtId="0" fontId="25" fillId="4" borderId="0" xfId="0" applyFont="1" applyFill="1" applyAlignment="1">
      <alignment horizontal="left" vertical="center" wrapText="1"/>
    </xf>
    <xf numFmtId="0" fontId="11" fillId="4" borderId="0" xfId="0" applyFont="1" applyFill="1" applyBorder="1" applyAlignment="1">
      <alignment vertical="center" wrapText="1"/>
    </xf>
    <xf numFmtId="6" fontId="11" fillId="2" borderId="15" xfId="0" applyNumberFormat="1" applyFont="1" applyFill="1" applyBorder="1" applyAlignment="1">
      <alignment vertical="center" wrapText="1"/>
    </xf>
    <xf numFmtId="6" fontId="11" fillId="2" borderId="8" xfId="0" applyNumberFormat="1" applyFont="1" applyFill="1" applyBorder="1" applyAlignment="1">
      <alignment vertical="center" wrapText="1"/>
    </xf>
    <xf numFmtId="6" fontId="11" fillId="7" borderId="11" xfId="0" applyNumberFormat="1" applyFont="1" applyFill="1" applyBorder="1" applyAlignment="1">
      <alignment vertical="center" wrapText="1"/>
    </xf>
    <xf numFmtId="0" fontId="23" fillId="4" borderId="0" xfId="0" applyFont="1" applyFill="1" applyAlignment="1">
      <alignment horizontal="left" vertical="center"/>
    </xf>
    <xf numFmtId="9" fontId="5" fillId="4" borderId="0" xfId="1" applyFont="1" applyFill="1" applyBorder="1" applyAlignment="1">
      <alignment horizontal="center" vertical="center" wrapText="1"/>
    </xf>
    <xf numFmtId="9" fontId="7" fillId="2" borderId="72" xfId="1" applyFont="1" applyFill="1" applyBorder="1" applyAlignment="1">
      <alignment horizontal="center" vertical="center"/>
    </xf>
    <xf numFmtId="0" fontId="5" fillId="9" borderId="47" xfId="0" applyFont="1" applyFill="1" applyBorder="1" applyAlignment="1">
      <alignment horizontal="center" vertical="center" wrapText="1"/>
    </xf>
    <xf numFmtId="9" fontId="5" fillId="2" borderId="73" xfId="1" applyFont="1" applyFill="1" applyBorder="1" applyAlignment="1">
      <alignment horizontal="center" vertical="center" wrapText="1"/>
    </xf>
    <xf numFmtId="0" fontId="5" fillId="9" borderId="45" xfId="0" applyFont="1" applyFill="1" applyBorder="1" applyAlignment="1">
      <alignment horizontal="center" vertical="center" wrapText="1"/>
    </xf>
    <xf numFmtId="9" fontId="5" fillId="2" borderId="46" xfId="1" applyFont="1" applyFill="1" applyBorder="1" applyAlignment="1">
      <alignment horizontal="center" vertical="center" wrapText="1"/>
    </xf>
    <xf numFmtId="0" fontId="5" fillId="9" borderId="72" xfId="0" applyFont="1" applyFill="1" applyBorder="1" applyAlignment="1">
      <alignment horizontal="center" vertical="center" wrapText="1"/>
    </xf>
    <xf numFmtId="9" fontId="5" fillId="2" borderId="71" xfId="1" applyFont="1" applyFill="1" applyBorder="1" applyAlignment="1">
      <alignment horizontal="center" vertical="center" wrapText="1"/>
    </xf>
    <xf numFmtId="0" fontId="14" fillId="4" borderId="0" xfId="0" applyFont="1" applyFill="1" applyAlignment="1" applyProtection="1">
      <alignment vertical="center"/>
      <protection locked="0"/>
    </xf>
    <xf numFmtId="37" fontId="0" fillId="3" borderId="36" xfId="0" applyNumberFormat="1" applyFill="1" applyBorder="1" applyAlignment="1" applyProtection="1">
      <alignment horizontal="center"/>
      <protection locked="0"/>
    </xf>
    <xf numFmtId="37" fontId="0" fillId="2" borderId="15" xfId="0" applyNumberFormat="1" applyFill="1" applyBorder="1" applyAlignment="1" applyProtection="1">
      <alignment horizontal="center" vertical="center"/>
      <protection locked="0"/>
    </xf>
    <xf numFmtId="37" fontId="0" fillId="2" borderId="8" xfId="0" applyNumberFormat="1" applyFill="1" applyBorder="1" applyAlignment="1" applyProtection="1">
      <alignment horizontal="center" vertical="center"/>
      <protection locked="0"/>
    </xf>
    <xf numFmtId="37" fontId="0" fillId="2" borderId="9" xfId="0" applyNumberFormat="1" applyFill="1" applyBorder="1" applyAlignment="1" applyProtection="1">
      <alignment horizontal="center" vertical="center"/>
      <protection locked="0"/>
    </xf>
    <xf numFmtId="37" fontId="0" fillId="2" borderId="10" xfId="0" applyNumberFormat="1" applyFill="1" applyBorder="1" applyAlignment="1" applyProtection="1">
      <alignment horizontal="center" vertical="center"/>
      <protection locked="0"/>
    </xf>
    <xf numFmtId="37" fontId="0" fillId="2" borderId="11" xfId="0" applyNumberFormat="1" applyFill="1" applyBorder="1" applyAlignment="1" applyProtection="1">
      <alignment horizontal="center" vertical="center"/>
      <protection locked="0"/>
    </xf>
    <xf numFmtId="37" fontId="0" fillId="3" borderId="65" xfId="0" applyNumberFormat="1" applyFill="1" applyBorder="1" applyAlignment="1" applyProtection="1">
      <alignment horizontal="center"/>
      <protection locked="0"/>
    </xf>
    <xf numFmtId="37" fontId="0" fillId="2" borderId="32" xfId="0" applyNumberFormat="1" applyFill="1" applyBorder="1" applyAlignment="1" applyProtection="1">
      <alignment horizontal="center" vertical="center"/>
      <protection locked="0"/>
    </xf>
    <xf numFmtId="37" fontId="0" fillId="2" borderId="33" xfId="0" applyNumberFormat="1" applyFill="1" applyBorder="1" applyAlignment="1" applyProtection="1">
      <alignment horizontal="center" vertical="center"/>
      <protection locked="0"/>
    </xf>
    <xf numFmtId="37" fontId="0" fillId="2" borderId="40" xfId="0" applyNumberFormat="1" applyFill="1" applyBorder="1" applyAlignment="1" applyProtection="1">
      <alignment horizontal="center" vertical="center"/>
      <protection locked="0"/>
    </xf>
    <xf numFmtId="37" fontId="0" fillId="3" borderId="74" xfId="0" applyNumberFormat="1" applyFill="1" applyBorder="1" applyAlignment="1" applyProtection="1">
      <alignment horizontal="center"/>
      <protection locked="0"/>
    </xf>
    <xf numFmtId="0" fontId="0" fillId="7" borderId="26" xfId="0" applyFill="1" applyBorder="1" applyAlignment="1" applyProtection="1">
      <alignment horizontal="center" vertical="center"/>
      <protection locked="0"/>
    </xf>
    <xf numFmtId="0" fontId="0" fillId="7" borderId="20" xfId="0" applyFill="1" applyBorder="1" applyAlignment="1" applyProtection="1">
      <alignment horizontal="center" vertical="center"/>
      <protection locked="0"/>
    </xf>
    <xf numFmtId="0" fontId="0" fillId="7" borderId="6" xfId="0" applyFill="1" applyBorder="1" applyAlignment="1" applyProtection="1">
      <alignment horizontal="center" vertical="center"/>
      <protection locked="0"/>
    </xf>
    <xf numFmtId="37" fontId="0" fillId="2" borderId="45" xfId="0" applyNumberFormat="1" applyFill="1" applyBorder="1" applyAlignment="1" applyProtection="1">
      <alignment horizontal="center" vertical="center"/>
      <protection locked="0"/>
    </xf>
    <xf numFmtId="37" fontId="0" fillId="2" borderId="43" xfId="0" applyNumberFormat="1" applyFill="1" applyBorder="1" applyAlignment="1" applyProtection="1">
      <alignment horizontal="center" vertical="center"/>
      <protection locked="0"/>
    </xf>
    <xf numFmtId="37" fontId="0" fillId="2" borderId="75" xfId="0" applyNumberFormat="1" applyFill="1" applyBorder="1" applyAlignment="1" applyProtection="1">
      <alignment horizontal="center" vertical="center"/>
      <protection locked="0"/>
    </xf>
    <xf numFmtId="37" fontId="0" fillId="2" borderId="72" xfId="0" applyNumberFormat="1" applyFill="1" applyBorder="1" applyAlignment="1" applyProtection="1">
      <alignment horizontal="center" vertical="center"/>
      <protection locked="0"/>
    </xf>
    <xf numFmtId="37" fontId="0" fillId="2" borderId="76" xfId="0" applyNumberFormat="1" applyFill="1" applyBorder="1" applyAlignment="1" applyProtection="1">
      <alignment horizontal="center" vertical="center"/>
      <protection locked="0"/>
    </xf>
    <xf numFmtId="37" fontId="0" fillId="2" borderId="77" xfId="0" applyNumberFormat="1" applyFill="1" applyBorder="1" applyAlignment="1" applyProtection="1">
      <alignment horizontal="center" vertical="center"/>
      <protection locked="0"/>
    </xf>
    <xf numFmtId="37" fontId="0" fillId="2" borderId="51" xfId="0" applyNumberFormat="1" applyFill="1" applyBorder="1" applyAlignment="1" applyProtection="1">
      <alignment horizontal="center" vertical="center"/>
      <protection locked="0"/>
    </xf>
    <xf numFmtId="37" fontId="0" fillId="2" borderId="78" xfId="0" applyNumberFormat="1" applyFill="1" applyBorder="1" applyAlignment="1" applyProtection="1">
      <alignment horizontal="center" vertical="center"/>
      <protection locked="0"/>
    </xf>
    <xf numFmtId="37" fontId="0" fillId="2" borderId="59" xfId="0" applyNumberFormat="1" applyFill="1" applyBorder="1" applyAlignment="1" applyProtection="1">
      <alignment horizontal="center" vertical="center"/>
      <protection locked="0"/>
    </xf>
    <xf numFmtId="37" fontId="0" fillId="2" borderId="13" xfId="0" applyNumberFormat="1" applyFill="1" applyBorder="1" applyAlignment="1" applyProtection="1">
      <alignment horizontal="center" vertical="center"/>
      <protection locked="0"/>
    </xf>
    <xf numFmtId="164" fontId="5" fillId="2" borderId="14" xfId="1" applyNumberFormat="1" applyFont="1" applyFill="1" applyBorder="1" applyAlignment="1">
      <alignment horizontal="center" vertical="center"/>
    </xf>
    <xf numFmtId="164" fontId="5" fillId="2" borderId="12" xfId="1" applyNumberFormat="1" applyFont="1" applyFill="1" applyBorder="1" applyAlignment="1">
      <alignment horizontal="center" vertical="center"/>
    </xf>
    <xf numFmtId="164" fontId="5" fillId="2" borderId="7" xfId="1" applyNumberFormat="1" applyFont="1" applyFill="1" applyBorder="1" applyAlignment="1">
      <alignment horizontal="center" vertical="center"/>
    </xf>
    <xf numFmtId="164" fontId="5" fillId="2" borderId="5" xfId="1" applyNumberFormat="1" applyFont="1" applyFill="1" applyBorder="1" applyAlignment="1">
      <alignment horizontal="center" vertical="center"/>
    </xf>
    <xf numFmtId="0" fontId="0" fillId="2" borderId="26" xfId="0" applyFill="1" applyBorder="1" applyAlignment="1" applyProtection="1">
      <alignment horizontal="center" vertical="center" wrapText="1"/>
      <protection locked="0"/>
    </xf>
    <xf numFmtId="0" fontId="0" fillId="2" borderId="20"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wrapText="1"/>
      <protection locked="0"/>
    </xf>
    <xf numFmtId="37" fontId="0" fillId="2" borderId="29" xfId="0" applyNumberFormat="1" applyFill="1" applyBorder="1" applyAlignment="1" applyProtection="1">
      <alignment horizontal="center" vertical="center"/>
      <protection locked="0"/>
    </xf>
    <xf numFmtId="37" fontId="0" fillId="2" borderId="63" xfId="0" applyNumberFormat="1" applyFill="1" applyBorder="1" applyAlignment="1" applyProtection="1">
      <alignment horizontal="center" vertical="center"/>
      <protection locked="0"/>
    </xf>
    <xf numFmtId="0" fontId="6" fillId="4" borderId="0" xfId="0" applyFont="1" applyFill="1" applyAlignment="1">
      <alignment vertical="center" wrapText="1"/>
    </xf>
    <xf numFmtId="37" fontId="6" fillId="4" borderId="0" xfId="0" applyNumberFormat="1" applyFont="1" applyFill="1"/>
    <xf numFmtId="39" fontId="6" fillId="4" borderId="0" xfId="0" applyNumberFormat="1" applyFont="1" applyFill="1" applyBorder="1" applyAlignment="1">
      <alignment horizontal="center" vertical="center"/>
    </xf>
    <xf numFmtId="4" fontId="6" fillId="4" borderId="0" xfId="0" applyNumberFormat="1" applyFont="1" applyFill="1" applyAlignment="1">
      <alignment horizontal="center" vertical="center"/>
    </xf>
    <xf numFmtId="0" fontId="19" fillId="4" borderId="0" xfId="0" applyFont="1" applyFill="1" applyAlignment="1" applyProtection="1">
      <alignment horizontal="center" vertical="center" wrapText="1"/>
      <protection locked="0"/>
    </xf>
    <xf numFmtId="37" fontId="6" fillId="6" borderId="21" xfId="0" applyNumberFormat="1" applyFont="1" applyFill="1" applyBorder="1" applyAlignment="1" applyProtection="1">
      <alignment horizontal="center" vertical="center"/>
      <protection locked="0"/>
    </xf>
    <xf numFmtId="37" fontId="6" fillId="6" borderId="22" xfId="0" applyNumberFormat="1" applyFont="1" applyFill="1" applyBorder="1" applyAlignment="1" applyProtection="1">
      <alignment horizontal="center" vertical="center"/>
      <protection locked="0"/>
    </xf>
    <xf numFmtId="37" fontId="6" fillId="6" borderId="23" xfId="0" applyNumberFormat="1" applyFont="1" applyFill="1" applyBorder="1" applyAlignment="1" applyProtection="1">
      <alignment horizontal="center" vertical="center"/>
      <protection locked="0"/>
    </xf>
    <xf numFmtId="0" fontId="19" fillId="4" borderId="0" xfId="0" applyFont="1" applyFill="1" applyAlignment="1" applyProtection="1">
      <alignment vertical="center" wrapText="1"/>
      <protection locked="0"/>
    </xf>
    <xf numFmtId="0" fontId="6" fillId="7" borderId="1" xfId="0" applyFont="1" applyFill="1" applyBorder="1" applyAlignment="1" applyProtection="1">
      <alignment horizontal="center" vertical="center" wrapText="1"/>
      <protection locked="0"/>
    </xf>
    <xf numFmtId="0" fontId="6" fillId="7" borderId="1" xfId="0" applyFont="1" applyFill="1" applyBorder="1" applyAlignment="1" applyProtection="1">
      <alignment horizontal="center" vertical="center"/>
      <protection locked="0"/>
    </xf>
    <xf numFmtId="0" fontId="6" fillId="7" borderId="35" xfId="0" applyFont="1" applyFill="1" applyBorder="1" applyAlignment="1" applyProtection="1">
      <alignment horizontal="center" vertical="center" wrapText="1"/>
      <protection locked="0"/>
    </xf>
    <xf numFmtId="0" fontId="6" fillId="7" borderId="6" xfId="0" applyFont="1" applyFill="1" applyBorder="1" applyAlignment="1" applyProtection="1">
      <alignment horizontal="center" vertical="center" wrapText="1"/>
      <protection locked="0"/>
    </xf>
    <xf numFmtId="164" fontId="0" fillId="2" borderId="14" xfId="1" applyNumberFormat="1" applyFont="1" applyFill="1" applyBorder="1" applyAlignment="1">
      <alignment horizontal="center" vertical="center"/>
    </xf>
    <xf numFmtId="164" fontId="0" fillId="2" borderId="12" xfId="1" applyNumberFormat="1" applyFont="1" applyFill="1" applyBorder="1" applyAlignment="1">
      <alignment horizontal="center" vertical="center"/>
    </xf>
    <xf numFmtId="164" fontId="0" fillId="2" borderId="7" xfId="1" applyNumberFormat="1" applyFont="1" applyFill="1" applyBorder="1" applyAlignment="1">
      <alignment horizontal="center" vertical="center"/>
    </xf>
    <xf numFmtId="164" fontId="0" fillId="2" borderId="5" xfId="1" applyNumberFormat="1" applyFont="1" applyFill="1" applyBorder="1" applyAlignment="1">
      <alignment horizontal="center" vertical="center"/>
    </xf>
    <xf numFmtId="3" fontId="0" fillId="2" borderId="27" xfId="1" applyNumberFormat="1" applyFont="1" applyFill="1" applyBorder="1" applyAlignment="1">
      <alignment horizontal="center" vertical="center"/>
    </xf>
    <xf numFmtId="3" fontId="0" fillId="2" borderId="51" xfId="1" applyNumberFormat="1" applyFont="1" applyFill="1" applyBorder="1" applyAlignment="1">
      <alignment horizontal="center" vertical="center"/>
    </xf>
    <xf numFmtId="3" fontId="0" fillId="2" borderId="59" xfId="1" applyNumberFormat="1" applyFont="1" applyFill="1" applyBorder="1" applyAlignment="1">
      <alignment horizontal="center" vertical="center"/>
    </xf>
    <xf numFmtId="3" fontId="0" fillId="2" borderId="29" xfId="1" applyNumberFormat="1" applyFont="1" applyFill="1" applyBorder="1" applyAlignment="1">
      <alignment horizontal="center" vertical="center"/>
    </xf>
    <xf numFmtId="3" fontId="0" fillId="2" borderId="43" xfId="1" applyNumberFormat="1" applyFont="1" applyFill="1" applyBorder="1" applyAlignment="1">
      <alignment horizontal="center" vertical="center"/>
    </xf>
    <xf numFmtId="3" fontId="0" fillId="2" borderId="13" xfId="1" applyNumberFormat="1" applyFont="1" applyFill="1" applyBorder="1" applyAlignment="1">
      <alignment horizontal="center" vertical="center"/>
    </xf>
    <xf numFmtId="0" fontId="5" fillId="7" borderId="20" xfId="0" applyFont="1" applyFill="1" applyBorder="1" applyAlignment="1">
      <alignment horizontal="right" vertical="center"/>
    </xf>
    <xf numFmtId="0" fontId="5" fillId="3" borderId="20" xfId="0" applyFont="1" applyFill="1" applyBorder="1" applyAlignment="1">
      <alignment horizontal="right" vertical="center"/>
    </xf>
    <xf numFmtId="0" fontId="5" fillId="7" borderId="35" xfId="0" applyFont="1" applyFill="1" applyBorder="1" applyAlignment="1">
      <alignment horizontal="right" vertical="center"/>
    </xf>
    <xf numFmtId="0" fontId="5" fillId="4" borderId="0" xfId="0" applyFont="1" applyFill="1" applyBorder="1" applyAlignment="1">
      <alignment horizontal="right" vertical="center" wrapText="1"/>
    </xf>
    <xf numFmtId="37" fontId="6" fillId="7" borderId="22" xfId="0" applyNumberFormat="1" applyFont="1" applyFill="1" applyBorder="1" applyAlignment="1">
      <alignment vertical="center" wrapText="1"/>
    </xf>
    <xf numFmtId="6" fontId="6" fillId="7" borderId="21" xfId="0" applyNumberFormat="1" applyFont="1" applyFill="1" applyBorder="1" applyAlignment="1">
      <alignment horizontal="center" vertical="center" wrapText="1"/>
    </xf>
    <xf numFmtId="37" fontId="6" fillId="7" borderId="23" xfId="0" applyNumberFormat="1" applyFont="1" applyFill="1" applyBorder="1" applyAlignment="1">
      <alignment vertical="center"/>
    </xf>
    <xf numFmtId="37" fontId="5" fillId="7" borderId="32" xfId="0" applyNumberFormat="1" applyFont="1" applyFill="1" applyBorder="1" applyAlignment="1">
      <alignment vertical="center"/>
    </xf>
    <xf numFmtId="37" fontId="5" fillId="7" borderId="33" xfId="0" applyNumberFormat="1" applyFont="1" applyFill="1" applyBorder="1" applyAlignment="1">
      <alignment horizontal="right" vertical="center"/>
    </xf>
    <xf numFmtId="1" fontId="5" fillId="3" borderId="33" xfId="1" applyNumberFormat="1" applyFont="1" applyFill="1" applyBorder="1" applyAlignment="1">
      <alignment horizontal="center" vertical="center"/>
    </xf>
    <xf numFmtId="9" fontId="5" fillId="3" borderId="33" xfId="1" applyFont="1" applyFill="1" applyBorder="1" applyAlignment="1">
      <alignment horizontal="center" vertical="center"/>
    </xf>
    <xf numFmtId="37" fontId="5" fillId="3" borderId="33" xfId="0" applyNumberFormat="1" applyFont="1" applyFill="1" applyBorder="1" applyAlignment="1">
      <alignment horizontal="right" vertical="center"/>
    </xf>
    <xf numFmtId="37" fontId="5" fillId="3" borderId="34" xfId="0" applyNumberFormat="1" applyFont="1" applyFill="1" applyBorder="1" applyAlignment="1">
      <alignment horizontal="right" vertical="center"/>
    </xf>
    <xf numFmtId="165" fontId="5" fillId="3" borderId="33" xfId="0" applyNumberFormat="1" applyFont="1" applyFill="1" applyBorder="1" applyAlignment="1">
      <alignment horizontal="center" vertical="center"/>
    </xf>
    <xf numFmtId="165" fontId="5" fillId="3" borderId="40" xfId="0" applyNumberFormat="1" applyFont="1" applyFill="1" applyBorder="1" applyAlignment="1">
      <alignment horizontal="center" vertical="center"/>
    </xf>
    <xf numFmtId="0" fontId="16" fillId="4" borderId="0" xfId="0" applyFont="1" applyFill="1" applyAlignment="1">
      <alignment vertical="center" wrapText="1"/>
    </xf>
    <xf numFmtId="37" fontId="5" fillId="7" borderId="7" xfId="0" applyNumberFormat="1" applyFont="1" applyFill="1" applyBorder="1" applyAlignment="1">
      <alignment horizontal="right" vertical="center"/>
    </xf>
    <xf numFmtId="37" fontId="5" fillId="7" borderId="39" xfId="0" applyNumberFormat="1" applyFont="1" applyFill="1" applyBorder="1" applyAlignment="1">
      <alignment horizontal="right" vertical="center"/>
    </xf>
    <xf numFmtId="37" fontId="5" fillId="3" borderId="35" xfId="0" applyNumberFormat="1" applyFont="1" applyFill="1" applyBorder="1" applyAlignment="1">
      <alignment horizontal="right" vertical="center"/>
    </xf>
    <xf numFmtId="37" fontId="6" fillId="7" borderId="1" xfId="0" applyNumberFormat="1" applyFont="1" applyFill="1" applyBorder="1" applyAlignment="1">
      <alignment horizontal="center" vertical="center" wrapText="1"/>
    </xf>
    <xf numFmtId="2" fontId="6" fillId="7" borderId="23" xfId="0" applyNumberFormat="1" applyFont="1" applyFill="1" applyBorder="1" applyAlignment="1">
      <alignment horizontal="center" vertical="center" wrapText="1"/>
    </xf>
    <xf numFmtId="2" fontId="6" fillId="7" borderId="1" xfId="0" applyNumberFormat="1" applyFont="1" applyFill="1" applyBorder="1" applyAlignment="1">
      <alignment horizontal="center" vertical="center" wrapText="1"/>
    </xf>
    <xf numFmtId="37" fontId="5" fillId="3" borderId="20" xfId="0" applyNumberFormat="1" applyFont="1" applyFill="1" applyBorder="1" applyAlignment="1">
      <alignment vertical="center"/>
    </xf>
    <xf numFmtId="49" fontId="3" fillId="4" borderId="0" xfId="0" applyNumberFormat="1" applyFont="1" applyFill="1"/>
    <xf numFmtId="0" fontId="6" fillId="6" borderId="79" xfId="0" applyFont="1" applyFill="1" applyBorder="1" applyAlignment="1">
      <alignment horizontal="center" vertical="center" wrapText="1"/>
    </xf>
    <xf numFmtId="39" fontId="6" fillId="7" borderId="22" xfId="0" applyNumberFormat="1" applyFont="1" applyFill="1" applyBorder="1" applyAlignment="1">
      <alignment horizontal="center" vertical="center" wrapText="1"/>
    </xf>
    <xf numFmtId="37" fontId="5" fillId="3" borderId="20" xfId="0" applyNumberFormat="1" applyFont="1" applyFill="1" applyBorder="1" applyAlignment="1">
      <alignment horizontal="right" vertical="center"/>
    </xf>
    <xf numFmtId="0" fontId="8" fillId="4" borderId="0" xfId="0" applyFont="1" applyFill="1" applyBorder="1" applyAlignment="1">
      <alignment vertical="center"/>
    </xf>
    <xf numFmtId="37" fontId="5" fillId="7" borderId="12" xfId="0" applyNumberFormat="1" applyFont="1" applyFill="1" applyBorder="1" applyAlignment="1">
      <alignment horizontal="center" vertical="center" wrapText="1"/>
    </xf>
    <xf numFmtId="37" fontId="5" fillId="7" borderId="29" xfId="0" applyNumberFormat="1" applyFont="1" applyFill="1" applyBorder="1" applyAlignment="1">
      <alignment horizontal="right" vertical="center" wrapText="1" indent="1"/>
    </xf>
    <xf numFmtId="37" fontId="5" fillId="7" borderId="30" xfId="0" applyNumberFormat="1" applyFont="1" applyFill="1" applyBorder="1" applyAlignment="1">
      <alignment horizontal="right" vertical="center" wrapText="1" indent="1"/>
    </xf>
    <xf numFmtId="37" fontId="6" fillId="7" borderId="16" xfId="0" applyNumberFormat="1" applyFont="1" applyFill="1" applyBorder="1" applyAlignment="1">
      <alignment horizontal="right" vertical="center" wrapText="1" indent="1"/>
    </xf>
    <xf numFmtId="37" fontId="5" fillId="7" borderId="15" xfId="0" applyNumberFormat="1" applyFont="1" applyFill="1" applyBorder="1" applyAlignment="1">
      <alignment horizontal="right" vertical="center" wrapText="1" indent="1"/>
    </xf>
    <xf numFmtId="37" fontId="5" fillId="7" borderId="27" xfId="0" applyNumberFormat="1" applyFont="1" applyFill="1" applyBorder="1" applyAlignment="1">
      <alignment horizontal="center" vertical="center" wrapText="1"/>
    </xf>
    <xf numFmtId="37" fontId="5" fillId="7" borderId="27" xfId="0" applyNumberFormat="1" applyFont="1" applyFill="1" applyBorder="1" applyAlignment="1">
      <alignment horizontal="right" vertical="center" wrapText="1" indent="1"/>
    </xf>
    <xf numFmtId="37" fontId="5" fillId="7" borderId="26" xfId="0" applyNumberFormat="1" applyFont="1" applyFill="1" applyBorder="1" applyAlignment="1">
      <alignment horizontal="right" vertical="center" wrapText="1" indent="1"/>
    </xf>
    <xf numFmtId="37" fontId="5" fillId="7" borderId="29" xfId="0" applyNumberFormat="1" applyFont="1" applyFill="1" applyBorder="1" applyAlignment="1">
      <alignment horizontal="center" vertical="center" wrapText="1"/>
    </xf>
    <xf numFmtId="37" fontId="5" fillId="7" borderId="30" xfId="0" applyNumberFormat="1" applyFont="1" applyFill="1" applyBorder="1" applyAlignment="1">
      <alignment horizontal="center" vertical="center" wrapText="1"/>
    </xf>
    <xf numFmtId="37" fontId="5" fillId="7" borderId="10" xfId="0" applyNumberFormat="1" applyFont="1" applyFill="1" applyBorder="1" applyAlignment="1">
      <alignment horizontal="center" vertical="center" wrapText="1"/>
    </xf>
    <xf numFmtId="37" fontId="5" fillId="7" borderId="5" xfId="0" applyNumberFormat="1" applyFont="1" applyFill="1" applyBorder="1" applyAlignment="1">
      <alignment horizontal="center" vertical="center" wrapText="1"/>
    </xf>
    <xf numFmtId="0" fontId="5" fillId="4" borderId="3" xfId="0" applyFont="1" applyFill="1" applyBorder="1" applyAlignment="1">
      <alignment vertical="center" wrapText="1"/>
    </xf>
    <xf numFmtId="0" fontId="26" fillId="4" borderId="0" xfId="0" applyFont="1" applyFill="1" applyAlignment="1">
      <alignment vertical="center"/>
    </xf>
    <xf numFmtId="0" fontId="6" fillId="6" borderId="48" xfId="0" applyFont="1" applyFill="1" applyBorder="1" applyAlignment="1">
      <alignment horizontal="center" vertical="center"/>
    </xf>
    <xf numFmtId="0" fontId="6" fillId="6" borderId="49" xfId="0" applyFont="1" applyFill="1" applyBorder="1" applyAlignment="1">
      <alignment horizontal="center" vertical="center"/>
    </xf>
    <xf numFmtId="0" fontId="6" fillId="6" borderId="50" xfId="0" applyFont="1" applyFill="1" applyBorder="1" applyAlignment="1">
      <alignment horizontal="center" vertical="center"/>
    </xf>
    <xf numFmtId="37" fontId="5" fillId="7" borderId="47" xfId="0" applyNumberFormat="1" applyFont="1" applyFill="1" applyBorder="1" applyAlignment="1">
      <alignment horizontal="right" vertical="center" wrapText="1" indent="1"/>
    </xf>
    <xf numFmtId="37" fontId="5" fillId="7" borderId="81" xfId="0" applyNumberFormat="1" applyFont="1" applyFill="1" applyBorder="1" applyAlignment="1">
      <alignment horizontal="right" vertical="center" wrapText="1" indent="1"/>
    </xf>
    <xf numFmtId="37" fontId="5" fillId="7" borderId="73" xfId="0" applyNumberFormat="1" applyFont="1" applyFill="1" applyBorder="1" applyAlignment="1">
      <alignment horizontal="right" vertical="center" wrapText="1" indent="1"/>
    </xf>
    <xf numFmtId="37" fontId="5" fillId="7" borderId="82" xfId="0" applyNumberFormat="1" applyFont="1" applyFill="1" applyBorder="1" applyAlignment="1">
      <alignment horizontal="right" vertical="center" wrapText="1" indent="1"/>
    </xf>
    <xf numFmtId="37" fontId="5" fillId="7" borderId="83" xfId="0" applyNumberFormat="1" applyFont="1" applyFill="1" applyBorder="1" applyAlignment="1">
      <alignment horizontal="right" vertical="center" wrapText="1" indent="1"/>
    </xf>
    <xf numFmtId="37" fontId="5" fillId="7" borderId="84" xfId="0" applyNumberFormat="1" applyFont="1" applyFill="1" applyBorder="1" applyAlignment="1">
      <alignment horizontal="right" vertical="center" wrapText="1" indent="1"/>
    </xf>
    <xf numFmtId="37" fontId="6" fillId="7" borderId="48" xfId="0" applyNumberFormat="1" applyFont="1" applyFill="1" applyBorder="1" applyAlignment="1">
      <alignment horizontal="right" vertical="center" wrapText="1" indent="1"/>
    </xf>
    <xf numFmtId="37" fontId="6" fillId="7" borderId="49" xfId="0" applyNumberFormat="1" applyFont="1" applyFill="1" applyBorder="1" applyAlignment="1">
      <alignment horizontal="right" vertical="center" wrapText="1" indent="1"/>
    </xf>
    <xf numFmtId="37" fontId="6" fillId="7" borderId="50" xfId="0" applyNumberFormat="1" applyFont="1" applyFill="1" applyBorder="1" applyAlignment="1">
      <alignment horizontal="right" vertical="center" wrapText="1" indent="1"/>
    </xf>
    <xf numFmtId="0" fontId="22" fillId="4" borderId="4" xfId="0" applyFont="1" applyFill="1" applyBorder="1" applyAlignment="1">
      <alignment vertical="center" wrapText="1"/>
    </xf>
    <xf numFmtId="3" fontId="5" fillId="3" borderId="40" xfId="0" applyNumberFormat="1" applyFont="1" applyFill="1" applyBorder="1" applyAlignment="1">
      <alignment horizontal="center" vertical="center"/>
    </xf>
    <xf numFmtId="0" fontId="5" fillId="3" borderId="38" xfId="0" applyFont="1" applyFill="1" applyBorder="1" applyAlignment="1">
      <alignment horizontal="right" vertical="center" wrapText="1"/>
    </xf>
    <xf numFmtId="3" fontId="5" fillId="3" borderId="6" xfId="0" applyNumberFormat="1" applyFont="1" applyFill="1" applyBorder="1" applyAlignment="1">
      <alignment horizontal="center" vertical="center"/>
    </xf>
    <xf numFmtId="10" fontId="5" fillId="3" borderId="32" xfId="1" applyNumberFormat="1" applyFont="1" applyFill="1" applyBorder="1" applyAlignment="1">
      <alignment horizontal="center" vertical="center"/>
    </xf>
    <xf numFmtId="164" fontId="28" fillId="4" borderId="3" xfId="0" applyNumberFormat="1" applyFont="1" applyFill="1" applyBorder="1" applyAlignment="1">
      <alignment horizontal="right" vertical="center" wrapText="1" indent="1"/>
    </xf>
    <xf numFmtId="10" fontId="5" fillId="7" borderId="26" xfId="0" applyNumberFormat="1" applyFont="1" applyFill="1" applyBorder="1" applyAlignment="1">
      <alignment horizontal="center" vertical="center" wrapText="1"/>
    </xf>
    <xf numFmtId="10" fontId="5" fillId="7" borderId="20" xfId="0" applyNumberFormat="1" applyFont="1" applyFill="1" applyBorder="1" applyAlignment="1">
      <alignment horizontal="center" vertical="center" wrapText="1"/>
    </xf>
    <xf numFmtId="10" fontId="5" fillId="7" borderId="6" xfId="0" applyNumberFormat="1" applyFont="1" applyFill="1" applyBorder="1" applyAlignment="1">
      <alignment horizontal="center" vertical="center" wrapText="1"/>
    </xf>
    <xf numFmtId="9" fontId="5" fillId="3" borderId="35" xfId="1" applyNumberFormat="1" applyFont="1" applyFill="1" applyBorder="1" applyAlignment="1">
      <alignment horizontal="center" vertical="center"/>
    </xf>
    <xf numFmtId="9" fontId="5" fillId="3" borderId="58" xfId="1" applyNumberFormat="1" applyFont="1" applyFill="1" applyBorder="1" applyAlignment="1">
      <alignment horizontal="center" vertical="center"/>
    </xf>
    <xf numFmtId="0" fontId="25" fillId="4" borderId="0" xfId="0" applyFont="1" applyFill="1" applyAlignment="1">
      <alignment horizontal="left" vertical="center" wrapText="1"/>
    </xf>
    <xf numFmtId="0" fontId="22" fillId="4" borderId="0" xfId="0" applyFont="1" applyFill="1" applyProtection="1">
      <protection locked="0"/>
    </xf>
    <xf numFmtId="0" fontId="30" fillId="4" borderId="0" xfId="0" applyFont="1" applyFill="1" applyAlignment="1">
      <alignment vertical="center"/>
    </xf>
    <xf numFmtId="0" fontId="6" fillId="6" borderId="1" xfId="0" applyFont="1" applyFill="1" applyBorder="1" applyAlignment="1" applyProtection="1">
      <alignment horizontal="center" vertical="center"/>
    </xf>
    <xf numFmtId="0" fontId="0" fillId="7" borderId="26" xfId="0" applyFill="1" applyBorder="1" applyAlignment="1" applyProtection="1">
      <alignment horizontal="center" vertical="center"/>
    </xf>
    <xf numFmtId="0" fontId="0" fillId="7" borderId="20" xfId="0" applyFill="1" applyBorder="1" applyAlignment="1" applyProtection="1">
      <alignment horizontal="center" vertical="center"/>
    </xf>
    <xf numFmtId="0" fontId="0" fillId="7" borderId="6" xfId="0" applyFill="1" applyBorder="1" applyAlignment="1" applyProtection="1">
      <alignment horizontal="center" vertical="center"/>
    </xf>
    <xf numFmtId="37" fontId="0" fillId="2" borderId="7" xfId="0" applyNumberFormat="1" applyFill="1" applyBorder="1" applyAlignment="1" applyProtection="1">
      <alignment horizontal="center" vertical="center"/>
    </xf>
    <xf numFmtId="0" fontId="6" fillId="2" borderId="85" xfId="0" applyFont="1" applyFill="1" applyBorder="1" applyAlignment="1" applyProtection="1">
      <alignment horizontal="center" vertical="center" wrapText="1"/>
      <protection locked="0"/>
    </xf>
    <xf numFmtId="0" fontId="6" fillId="2" borderId="29" xfId="0" applyFont="1" applyFill="1" applyBorder="1" applyAlignment="1" applyProtection="1">
      <alignment horizontal="center" vertical="center" wrapText="1"/>
      <protection locked="0"/>
    </xf>
    <xf numFmtId="0" fontId="6" fillId="6" borderId="50" xfId="0" applyFont="1" applyFill="1" applyBorder="1" applyAlignment="1" applyProtection="1">
      <alignment horizontal="center" vertical="center"/>
      <protection locked="0"/>
    </xf>
    <xf numFmtId="0" fontId="5" fillId="2" borderId="46" xfId="0" applyFont="1" applyFill="1" applyBorder="1" applyAlignment="1" applyProtection="1">
      <alignment horizontal="center" vertical="center" wrapText="1"/>
      <protection locked="0"/>
    </xf>
    <xf numFmtId="0" fontId="5" fillId="2" borderId="71" xfId="0" applyFont="1" applyFill="1" applyBorder="1" applyAlignment="1" applyProtection="1">
      <alignment horizontal="center" vertical="center" wrapText="1"/>
      <protection locked="0"/>
    </xf>
    <xf numFmtId="0" fontId="6" fillId="2" borderId="72" xfId="0" applyFont="1" applyFill="1" applyBorder="1" applyAlignment="1" applyProtection="1">
      <alignment horizontal="center" vertical="center" wrapText="1"/>
      <protection locked="0"/>
    </xf>
    <xf numFmtId="0" fontId="6" fillId="2" borderId="80" xfId="0" applyFont="1" applyFill="1" applyBorder="1" applyAlignment="1" applyProtection="1">
      <alignment horizontal="center" vertical="center" wrapText="1"/>
      <protection locked="0"/>
    </xf>
    <xf numFmtId="0" fontId="5" fillId="2" borderId="73" xfId="0" applyFont="1" applyFill="1" applyBorder="1" applyAlignment="1" applyProtection="1">
      <alignment horizontal="center" vertical="center" wrapText="1"/>
      <protection locked="0"/>
    </xf>
    <xf numFmtId="37" fontId="6" fillId="6" borderId="21" xfId="0" applyNumberFormat="1" applyFont="1" applyFill="1" applyBorder="1" applyAlignment="1" applyProtection="1">
      <alignment horizontal="center" vertical="center"/>
    </xf>
    <xf numFmtId="37" fontId="6" fillId="6" borderId="22" xfId="0" applyNumberFormat="1" applyFont="1" applyFill="1" applyBorder="1" applyAlignment="1" applyProtection="1">
      <alignment horizontal="center" vertical="center"/>
    </xf>
    <xf numFmtId="37" fontId="6" fillId="6" borderId="23" xfId="0" applyNumberFormat="1" applyFont="1" applyFill="1" applyBorder="1" applyAlignment="1" applyProtection="1">
      <alignment horizontal="center" vertical="center"/>
    </xf>
    <xf numFmtId="37" fontId="0" fillId="7" borderId="21" xfId="0" applyNumberFormat="1" applyFill="1" applyBorder="1" applyAlignment="1" applyProtection="1">
      <alignment horizontal="center" vertical="center"/>
    </xf>
    <xf numFmtId="37" fontId="0" fillId="7" borderId="22" xfId="0" applyNumberFormat="1" applyFill="1" applyBorder="1" applyAlignment="1" applyProtection="1">
      <alignment horizontal="center" vertical="center"/>
    </xf>
    <xf numFmtId="37" fontId="0" fillId="7" borderId="23" xfId="0" applyNumberFormat="1" applyFill="1" applyBorder="1" applyAlignment="1" applyProtection="1">
      <alignment horizontal="center" vertical="center"/>
    </xf>
    <xf numFmtId="0" fontId="1" fillId="6" borderId="18" xfId="0" applyFont="1" applyFill="1" applyBorder="1" applyAlignment="1" applyProtection="1">
      <alignment horizontal="center"/>
    </xf>
    <xf numFmtId="0" fontId="6" fillId="6" borderId="17" xfId="0" applyFont="1" applyFill="1" applyBorder="1" applyAlignment="1" applyProtection="1">
      <alignment vertical="center"/>
      <protection locked="0"/>
    </xf>
    <xf numFmtId="0" fontId="6" fillId="6" borderId="18" xfId="0" applyFont="1" applyFill="1" applyBorder="1" applyAlignment="1" applyProtection="1">
      <alignment vertical="center"/>
      <protection locked="0"/>
    </xf>
    <xf numFmtId="0" fontId="0" fillId="4" borderId="19" xfId="0" applyFill="1" applyBorder="1" applyAlignment="1" applyProtection="1">
      <alignment horizontal="center" vertical="center"/>
      <protection locked="0"/>
    </xf>
    <xf numFmtId="0" fontId="0" fillId="4" borderId="42" xfId="0" applyFill="1" applyBorder="1" applyAlignment="1" applyProtection="1">
      <alignment horizontal="center" vertical="center"/>
      <protection locked="0"/>
    </xf>
    <xf numFmtId="3" fontId="0" fillId="2" borderId="14" xfId="1" applyNumberFormat="1" applyFont="1" applyFill="1" applyBorder="1" applyAlignment="1">
      <alignment horizontal="center" vertical="center"/>
    </xf>
    <xf numFmtId="3" fontId="0" fillId="2" borderId="12" xfId="1" applyNumberFormat="1" applyFont="1" applyFill="1" applyBorder="1" applyAlignment="1">
      <alignment horizontal="center" vertical="center"/>
    </xf>
    <xf numFmtId="3" fontId="0" fillId="2" borderId="7" xfId="1" applyNumberFormat="1" applyFont="1" applyFill="1" applyBorder="1" applyAlignment="1">
      <alignment horizontal="center" vertical="center"/>
    </xf>
    <xf numFmtId="3" fontId="0" fillId="2" borderId="5" xfId="1" applyNumberFormat="1" applyFont="1" applyFill="1" applyBorder="1" applyAlignment="1">
      <alignment horizontal="center" vertical="center"/>
    </xf>
    <xf numFmtId="37" fontId="1" fillId="7" borderId="21" xfId="0" applyNumberFormat="1" applyFont="1" applyFill="1" applyBorder="1" applyAlignment="1" applyProtection="1">
      <alignment horizontal="center" vertical="center"/>
      <protection locked="0"/>
    </xf>
    <xf numFmtId="37" fontId="1" fillId="7" borderId="22" xfId="0" applyNumberFormat="1" applyFont="1" applyFill="1" applyBorder="1" applyAlignment="1" applyProtection="1">
      <alignment horizontal="center" vertical="center"/>
      <protection locked="0"/>
    </xf>
    <xf numFmtId="37" fontId="1" fillId="7" borderId="23" xfId="0" applyNumberFormat="1" applyFont="1" applyFill="1" applyBorder="1" applyAlignment="1" applyProtection="1">
      <alignment horizontal="center" vertical="center"/>
      <protection locked="0"/>
    </xf>
    <xf numFmtId="3" fontId="1" fillId="7" borderId="1" xfId="0" applyNumberFormat="1" applyFont="1" applyFill="1" applyBorder="1" applyProtection="1">
      <protection locked="0"/>
    </xf>
    <xf numFmtId="37" fontId="0" fillId="3" borderId="26" xfId="0" applyNumberFormat="1" applyFill="1" applyBorder="1" applyAlignment="1" applyProtection="1">
      <alignment horizontal="center"/>
    </xf>
    <xf numFmtId="37" fontId="0" fillId="3" borderId="20" xfId="0" applyNumberFormat="1" applyFill="1" applyBorder="1" applyAlignment="1" applyProtection="1">
      <alignment horizontal="center"/>
    </xf>
    <xf numFmtId="37" fontId="0" fillId="3" borderId="6" xfId="0" applyNumberFormat="1" applyFill="1" applyBorder="1" applyAlignment="1" applyProtection="1">
      <alignment horizontal="center"/>
    </xf>
    <xf numFmtId="0" fontId="25" fillId="2" borderId="53" xfId="0" applyFont="1" applyFill="1" applyBorder="1" applyAlignment="1">
      <alignment horizontal="center" vertical="center" wrapText="1"/>
    </xf>
    <xf numFmtId="0" fontId="23" fillId="2" borderId="71" xfId="0" applyFont="1" applyFill="1" applyBorder="1" applyAlignment="1">
      <alignment horizontal="center" vertical="center" wrapText="1"/>
    </xf>
    <xf numFmtId="0" fontId="5" fillId="7" borderId="6" xfId="0" applyFont="1" applyFill="1" applyBorder="1" applyAlignment="1">
      <alignment horizontal="right" vertical="center" wrapText="1"/>
    </xf>
    <xf numFmtId="0" fontId="6" fillId="6" borderId="16" xfId="0" applyFont="1" applyFill="1" applyBorder="1" applyAlignment="1">
      <alignment horizontal="center" vertical="center" wrapText="1"/>
    </xf>
    <xf numFmtId="37" fontId="5" fillId="7" borderId="85" xfId="0" applyNumberFormat="1" applyFont="1" applyFill="1" applyBorder="1" applyAlignment="1">
      <alignment horizontal="right" vertical="center" wrapText="1" indent="1"/>
    </xf>
    <xf numFmtId="37" fontId="5" fillId="7" borderId="14" xfId="0" applyNumberFormat="1" applyFont="1" applyFill="1" applyBorder="1" applyAlignment="1">
      <alignment horizontal="right" vertical="center" wrapText="1" indent="1"/>
    </xf>
    <xf numFmtId="37" fontId="5" fillId="7" borderId="12" xfId="0" applyNumberFormat="1" applyFont="1" applyFill="1" applyBorder="1" applyAlignment="1">
      <alignment horizontal="right" vertical="center" wrapText="1" indent="1"/>
    </xf>
    <xf numFmtId="37" fontId="5" fillId="7" borderId="5" xfId="0" applyNumberFormat="1" applyFont="1" applyFill="1" applyBorder="1" applyAlignment="1">
      <alignment horizontal="right" vertical="center" wrapText="1" indent="1"/>
    </xf>
    <xf numFmtId="10" fontId="5" fillId="3" borderId="6" xfId="1" applyNumberFormat="1" applyFont="1" applyFill="1" applyBorder="1" applyAlignment="1">
      <alignment horizontal="center" vertical="center"/>
    </xf>
    <xf numFmtId="0" fontId="6" fillId="6" borderId="16" xfId="0" applyFont="1" applyFill="1" applyBorder="1" applyAlignment="1">
      <alignment horizontal="center" vertical="center"/>
    </xf>
    <xf numFmtId="37" fontId="5" fillId="7" borderId="9" xfId="0" applyNumberFormat="1" applyFont="1" applyFill="1" applyBorder="1" applyAlignment="1">
      <alignment horizontal="right" vertical="center" wrapText="1" indent="1"/>
    </xf>
    <xf numFmtId="9" fontId="22" fillId="4" borderId="0" xfId="1" applyFont="1" applyFill="1" applyAlignment="1">
      <alignment horizontal="center" vertical="center" wrapText="1"/>
    </xf>
    <xf numFmtId="3" fontId="22" fillId="4" borderId="0" xfId="0" applyNumberFormat="1" applyFont="1" applyFill="1" applyAlignment="1">
      <alignment horizontal="center" vertical="center" wrapText="1"/>
    </xf>
    <xf numFmtId="0" fontId="6" fillId="6" borderId="17" xfId="0" applyFont="1" applyFill="1" applyBorder="1" applyAlignment="1">
      <alignment horizontal="center" vertical="center" wrapText="1"/>
    </xf>
    <xf numFmtId="0" fontId="7" fillId="2" borderId="92" xfId="0" applyFont="1" applyFill="1" applyBorder="1" applyAlignment="1">
      <alignment horizontal="center" vertical="center" wrapText="1"/>
    </xf>
    <xf numFmtId="0" fontId="7" fillId="2" borderId="93" xfId="0" applyFont="1" applyFill="1" applyBorder="1" applyAlignment="1">
      <alignment horizontal="center" vertical="center" wrapText="1"/>
    </xf>
    <xf numFmtId="0" fontId="7" fillId="2" borderId="94" xfId="0" applyFont="1" applyFill="1" applyBorder="1" applyAlignment="1">
      <alignment horizontal="center" vertical="center" wrapText="1"/>
    </xf>
    <xf numFmtId="0" fontId="7" fillId="2" borderId="95" xfId="0" applyFont="1" applyFill="1" applyBorder="1" applyAlignment="1">
      <alignment horizontal="center" vertical="center" wrapText="1"/>
    </xf>
    <xf numFmtId="0" fontId="7" fillId="2" borderId="96" xfId="0" applyFont="1" applyFill="1" applyBorder="1" applyAlignment="1">
      <alignment horizontal="center" vertical="center" wrapText="1"/>
    </xf>
    <xf numFmtId="0" fontId="7" fillId="2" borderId="51"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66" xfId="0" applyFont="1" applyFill="1" applyBorder="1" applyAlignment="1">
      <alignment horizontal="center" vertical="center" wrapText="1"/>
    </xf>
    <xf numFmtId="0" fontId="7" fillId="2" borderId="68" xfId="0" applyFont="1" applyFill="1" applyBorder="1" applyAlignment="1">
      <alignment horizontal="center" vertical="center" wrapText="1"/>
    </xf>
    <xf numFmtId="0" fontId="7" fillId="2" borderId="76" xfId="0" applyFont="1" applyFill="1" applyBorder="1" applyAlignment="1">
      <alignment horizontal="center" vertical="center" wrapText="1"/>
    </xf>
    <xf numFmtId="37" fontId="6" fillId="7" borderId="40" xfId="0" applyNumberFormat="1" applyFont="1" applyFill="1" applyBorder="1" applyAlignment="1">
      <alignment horizontal="right" vertical="center" wrapText="1"/>
    </xf>
    <xf numFmtId="4" fontId="6" fillId="7" borderId="23" xfId="0" applyNumberFormat="1" applyFont="1" applyFill="1" applyBorder="1" applyAlignment="1">
      <alignment horizontal="center" vertical="center"/>
    </xf>
    <xf numFmtId="37" fontId="6" fillId="7" borderId="23" xfId="0" applyNumberFormat="1" applyFont="1" applyFill="1" applyBorder="1" applyAlignment="1">
      <alignment vertical="center" wrapText="1"/>
    </xf>
    <xf numFmtId="37" fontId="5" fillId="7" borderId="41" xfId="0" applyNumberFormat="1" applyFont="1" applyFill="1" applyBorder="1" applyAlignment="1">
      <alignment vertical="center" wrapText="1"/>
    </xf>
    <xf numFmtId="37" fontId="6" fillId="7" borderId="17" xfId="0" applyNumberFormat="1" applyFont="1" applyFill="1" applyBorder="1" applyAlignment="1">
      <alignment vertical="center" wrapText="1"/>
    </xf>
    <xf numFmtId="37" fontId="5" fillId="7" borderId="7" xfId="0" applyNumberFormat="1" applyFont="1" applyFill="1" applyBorder="1" applyAlignment="1">
      <alignment vertical="center" wrapText="1"/>
    </xf>
    <xf numFmtId="37" fontId="5" fillId="7" borderId="7" xfId="0" applyNumberFormat="1" applyFont="1" applyFill="1" applyBorder="1" applyAlignment="1">
      <alignment horizontal="right" vertical="center" wrapText="1"/>
    </xf>
    <xf numFmtId="37" fontId="6" fillId="7" borderId="21" xfId="0" applyNumberFormat="1" applyFont="1" applyFill="1" applyBorder="1" applyAlignment="1">
      <alignment vertical="center" wrapText="1"/>
    </xf>
    <xf numFmtId="0" fontId="27" fillId="4" borderId="0" xfId="0" applyFont="1" applyFill="1" applyAlignment="1"/>
    <xf numFmtId="0" fontId="6" fillId="4" borderId="0" xfId="0" applyFont="1" applyFill="1" applyBorder="1" applyAlignment="1">
      <alignment horizontal="center"/>
    </xf>
    <xf numFmtId="0" fontId="6" fillId="4" borderId="31" xfId="0" applyFont="1" applyFill="1" applyBorder="1" applyAlignment="1">
      <alignment horizontal="center"/>
    </xf>
    <xf numFmtId="6" fontId="6" fillId="4" borderId="97" xfId="0" applyNumberFormat="1" applyFont="1" applyFill="1" applyBorder="1" applyAlignment="1">
      <alignment vertical="center" wrapText="1"/>
    </xf>
    <xf numFmtId="0" fontId="11" fillId="8" borderId="97" xfId="0" applyFont="1" applyFill="1" applyBorder="1" applyAlignment="1">
      <alignment horizontal="center"/>
    </xf>
    <xf numFmtId="37" fontId="5" fillId="3" borderId="20" xfId="0" applyNumberFormat="1" applyFont="1" applyFill="1" applyBorder="1" applyAlignment="1">
      <alignment horizontal="center" vertical="center"/>
    </xf>
    <xf numFmtId="37" fontId="5" fillId="7" borderId="14" xfId="0" applyNumberFormat="1" applyFont="1" applyFill="1" applyBorder="1" applyAlignment="1">
      <alignment vertical="center" wrapText="1"/>
    </xf>
    <xf numFmtId="37" fontId="5" fillId="7" borderId="12" xfId="0" applyNumberFormat="1" applyFont="1" applyFill="1" applyBorder="1" applyAlignment="1">
      <alignment vertical="center" wrapText="1"/>
    </xf>
    <xf numFmtId="37" fontId="5" fillId="7" borderId="5" xfId="0" applyNumberFormat="1" applyFont="1" applyFill="1" applyBorder="1" applyAlignment="1">
      <alignment vertical="center" wrapText="1"/>
    </xf>
    <xf numFmtId="37" fontId="5" fillId="7" borderId="5" xfId="0" applyNumberFormat="1" applyFont="1" applyFill="1" applyBorder="1" applyAlignment="1">
      <alignment horizontal="right" vertical="center" wrapText="1"/>
    </xf>
    <xf numFmtId="37" fontId="5" fillId="7" borderId="9" xfId="0" applyNumberFormat="1" applyFont="1" applyFill="1" applyBorder="1" applyAlignment="1">
      <alignment horizontal="right" vertical="center" wrapText="1"/>
    </xf>
    <xf numFmtId="37" fontId="5" fillId="7" borderId="10" xfId="0" applyNumberFormat="1" applyFont="1" applyFill="1" applyBorder="1" applyAlignment="1">
      <alignment horizontal="right" vertical="center" wrapText="1"/>
    </xf>
    <xf numFmtId="37" fontId="5" fillId="7" borderId="29" xfId="0" applyNumberFormat="1" applyFont="1" applyFill="1" applyBorder="1" applyAlignment="1">
      <alignment vertical="center" wrapText="1"/>
    </xf>
    <xf numFmtId="37" fontId="5" fillId="7" borderId="29" xfId="0" applyNumberFormat="1" applyFont="1" applyFill="1" applyBorder="1" applyAlignment="1">
      <alignment horizontal="right" vertical="center" wrapText="1"/>
    </xf>
    <xf numFmtId="37" fontId="5" fillId="7" borderId="60" xfId="0" applyNumberFormat="1" applyFont="1" applyFill="1" applyBorder="1" applyAlignment="1">
      <alignment vertical="center" wrapText="1"/>
    </xf>
    <xf numFmtId="37" fontId="5" fillId="7" borderId="24" xfId="0" applyNumberFormat="1" applyFont="1" applyFill="1" applyBorder="1" applyAlignment="1">
      <alignment vertical="center" wrapText="1"/>
    </xf>
    <xf numFmtId="37" fontId="5" fillId="7" borderId="41" xfId="0" applyNumberFormat="1" applyFont="1" applyFill="1" applyBorder="1" applyAlignment="1">
      <alignment horizontal="right" vertical="center" wrapText="1"/>
    </xf>
    <xf numFmtId="37" fontId="5" fillId="7" borderId="24" xfId="0" applyNumberFormat="1" applyFont="1" applyFill="1" applyBorder="1" applyAlignment="1">
      <alignment horizontal="right" vertical="center" wrapText="1"/>
    </xf>
    <xf numFmtId="37" fontId="5" fillId="7" borderId="12" xfId="0" applyNumberFormat="1" applyFont="1" applyFill="1" applyBorder="1" applyAlignment="1">
      <alignment horizontal="right" vertical="center" wrapText="1"/>
    </xf>
    <xf numFmtId="37" fontId="6" fillId="7" borderId="1" xfId="0" applyNumberFormat="1" applyFont="1" applyFill="1" applyBorder="1" applyAlignment="1">
      <alignment horizontal="right" vertical="center" wrapText="1"/>
    </xf>
    <xf numFmtId="164" fontId="0" fillId="3" borderId="26" xfId="1" applyNumberFormat="1" applyFont="1" applyFill="1" applyBorder="1" applyAlignment="1" applyProtection="1">
      <alignment horizontal="center"/>
    </xf>
    <xf numFmtId="164" fontId="0" fillId="4" borderId="0" xfId="1" applyNumberFormat="1" applyFont="1" applyFill="1" applyProtection="1">
      <protection locked="0"/>
    </xf>
    <xf numFmtId="164" fontId="0" fillId="3" borderId="20" xfId="1" applyNumberFormat="1" applyFont="1" applyFill="1" applyBorder="1" applyAlignment="1" applyProtection="1">
      <alignment horizontal="center"/>
    </xf>
    <xf numFmtId="164" fontId="0" fillId="3" borderId="6" xfId="1" applyNumberFormat="1" applyFont="1" applyFill="1" applyBorder="1" applyAlignment="1" applyProtection="1">
      <alignment horizontal="center"/>
    </xf>
    <xf numFmtId="37" fontId="5" fillId="7" borderId="10" xfId="0" applyNumberFormat="1" applyFont="1" applyFill="1" applyBorder="1" applyAlignment="1">
      <alignment horizontal="right" vertical="center" wrapText="1" indent="1"/>
    </xf>
    <xf numFmtId="37" fontId="5" fillId="7" borderId="98" xfId="0" applyNumberFormat="1" applyFont="1" applyFill="1" applyBorder="1" applyAlignment="1">
      <alignment horizontal="right" vertical="center" wrapText="1" indent="1"/>
    </xf>
    <xf numFmtId="0" fontId="0" fillId="4" borderId="0" xfId="0" applyFill="1" applyAlignment="1">
      <alignment vertical="center"/>
    </xf>
    <xf numFmtId="0" fontId="6" fillId="6" borderId="99" xfId="0" applyFont="1" applyFill="1" applyBorder="1" applyAlignment="1" applyProtection="1">
      <alignment horizontal="center" vertical="center" wrapText="1"/>
      <protection locked="0"/>
    </xf>
    <xf numFmtId="0" fontId="6" fillId="6" borderId="49" xfId="0" applyFont="1" applyFill="1" applyBorder="1" applyAlignment="1" applyProtection="1">
      <alignment horizontal="center" vertical="center" wrapText="1"/>
      <protection locked="0"/>
    </xf>
    <xf numFmtId="0" fontId="6" fillId="6" borderId="100"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20" fillId="4" borderId="0" xfId="0" applyFont="1" applyFill="1" applyBorder="1" applyAlignment="1" applyProtection="1">
      <alignment horizontal="center" vertical="center" wrapText="1"/>
      <protection locked="0"/>
    </xf>
    <xf numFmtId="0" fontId="21" fillId="4" borderId="31" xfId="0" applyFont="1" applyFill="1" applyBorder="1" applyAlignment="1" applyProtection="1">
      <alignment horizontal="center" vertical="center" wrapText="1"/>
      <protection locked="0"/>
    </xf>
    <xf numFmtId="0" fontId="6" fillId="6" borderId="99" xfId="0" applyFont="1" applyFill="1" applyBorder="1" applyAlignment="1">
      <alignment horizontal="center" vertical="center" wrapText="1"/>
    </xf>
    <xf numFmtId="0" fontId="5" fillId="2" borderId="93" xfId="0" applyFont="1" applyFill="1" applyBorder="1" applyAlignment="1">
      <alignment horizontal="center" vertical="center" wrapText="1"/>
    </xf>
    <xf numFmtId="0" fontId="5" fillId="2" borderId="96" xfId="0" applyFont="1" applyFill="1" applyBorder="1" applyAlignment="1">
      <alignment horizontal="center" vertical="center" wrapText="1"/>
    </xf>
    <xf numFmtId="9" fontId="7" fillId="2" borderId="51" xfId="1" applyFont="1" applyFill="1" applyBorder="1" applyAlignment="1">
      <alignment horizontal="center" vertical="center" wrapText="1"/>
    </xf>
    <xf numFmtId="9" fontId="7" fillId="2" borderId="43" xfId="1" applyFont="1" applyFill="1" applyBorder="1" applyAlignment="1">
      <alignment horizontal="center" vertical="center" wrapText="1"/>
    </xf>
    <xf numFmtId="9" fontId="7" fillId="2" borderId="68" xfId="1" applyFont="1" applyFill="1" applyBorder="1" applyAlignment="1">
      <alignment horizontal="center" vertical="center" wrapText="1"/>
    </xf>
    <xf numFmtId="9" fontId="7" fillId="2" borderId="76" xfId="1" applyFont="1" applyFill="1" applyBorder="1" applyAlignment="1">
      <alignment horizontal="center" vertical="center" wrapText="1"/>
    </xf>
    <xf numFmtId="0" fontId="8" fillId="4" borderId="0" xfId="0" applyFont="1" applyFill="1" applyAlignment="1">
      <alignment vertical="center"/>
    </xf>
    <xf numFmtId="0" fontId="5" fillId="7" borderId="20"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26" xfId="0" applyFont="1" applyFill="1" applyBorder="1" applyAlignment="1">
      <alignment horizontal="center" vertical="center"/>
    </xf>
    <xf numFmtId="0" fontId="6" fillId="6" borderId="1" xfId="0" applyFont="1" applyFill="1" applyBorder="1" applyAlignment="1" applyProtection="1">
      <alignment horizontal="center" vertical="center" wrapText="1"/>
    </xf>
    <xf numFmtId="3" fontId="0" fillId="7" borderId="26" xfId="0" applyNumberFormat="1" applyFill="1" applyBorder="1" applyAlignment="1" applyProtection="1">
      <alignment horizontal="center" vertical="center"/>
    </xf>
    <xf numFmtId="3" fontId="0" fillId="7" borderId="20" xfId="0" applyNumberFormat="1" applyFill="1" applyBorder="1" applyAlignment="1" applyProtection="1">
      <alignment horizontal="center" vertical="center"/>
    </xf>
    <xf numFmtId="3" fontId="0" fillId="7" borderId="6" xfId="0" applyNumberFormat="1" applyFill="1" applyBorder="1" applyAlignment="1" applyProtection="1">
      <alignment horizontal="center" vertical="center"/>
    </xf>
    <xf numFmtId="37" fontId="6" fillId="6" borderId="21" xfId="0" applyNumberFormat="1" applyFont="1" applyFill="1" applyBorder="1" applyAlignment="1">
      <alignment horizontal="center" vertical="center"/>
    </xf>
    <xf numFmtId="37" fontId="6" fillId="6" borderId="22" xfId="0" applyNumberFormat="1" applyFont="1" applyFill="1" applyBorder="1" applyAlignment="1">
      <alignment horizontal="center" vertical="center"/>
    </xf>
    <xf numFmtId="37" fontId="5" fillId="7" borderId="52" xfId="0" applyNumberFormat="1" applyFont="1" applyFill="1" applyBorder="1" applyAlignment="1">
      <alignment horizontal="right" vertical="center" wrapText="1" indent="1"/>
    </xf>
    <xf numFmtId="37" fontId="5" fillId="7" borderId="23" xfId="0" applyNumberFormat="1" applyFont="1" applyFill="1" applyBorder="1" applyAlignment="1">
      <alignment horizontal="right" vertical="center" wrapText="1" indent="1"/>
    </xf>
    <xf numFmtId="0" fontId="1" fillId="4" borderId="0" xfId="0" applyFont="1" applyFill="1" applyProtection="1">
      <protection locked="0"/>
    </xf>
    <xf numFmtId="3" fontId="0" fillId="7" borderId="35" xfId="0" applyNumberFormat="1"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3" fontId="0" fillId="7" borderId="6" xfId="0" applyNumberFormat="1" applyFill="1" applyBorder="1" applyAlignment="1" applyProtection="1">
      <alignment horizontal="center" vertical="center"/>
      <protection locked="0"/>
    </xf>
    <xf numFmtId="3" fontId="0" fillId="7" borderId="26" xfId="0" applyNumberFormat="1" applyFill="1" applyBorder="1" applyAlignment="1" applyProtection="1">
      <alignment horizontal="right"/>
      <protection locked="0"/>
    </xf>
    <xf numFmtId="3" fontId="0" fillId="7" borderId="20" xfId="0" applyNumberFormat="1" applyFill="1" applyBorder="1" applyAlignment="1" applyProtection="1">
      <alignment horizontal="right"/>
      <protection locked="0"/>
    </xf>
    <xf numFmtId="3" fontId="0" fillId="7" borderId="6" xfId="0" applyNumberFormat="1" applyFill="1" applyBorder="1" applyAlignment="1" applyProtection="1">
      <alignment horizontal="right"/>
      <protection locked="0"/>
    </xf>
    <xf numFmtId="0" fontId="1" fillId="7" borderId="1" xfId="0" applyFont="1" applyFill="1" applyBorder="1" applyAlignment="1" applyProtection="1">
      <alignment horizontal="center" vertical="center"/>
      <protection locked="0"/>
    </xf>
    <xf numFmtId="0" fontId="0" fillId="7" borderId="101" xfId="0" applyFill="1" applyBorder="1" applyAlignment="1" applyProtection="1">
      <alignment horizontal="center" vertical="center"/>
      <protection locked="0"/>
    </xf>
    <xf numFmtId="0" fontId="0" fillId="7" borderId="51" xfId="0" applyFill="1" applyBorder="1" applyAlignment="1" applyProtection="1">
      <alignment horizontal="center" vertical="center"/>
      <protection locked="0"/>
    </xf>
    <xf numFmtId="0" fontId="0" fillId="7" borderId="53" xfId="0" applyFill="1" applyBorder="1" applyAlignment="1" applyProtection="1">
      <alignment horizontal="center" vertical="center"/>
      <protection locked="0"/>
    </xf>
    <xf numFmtId="0" fontId="0" fillId="7" borderId="45" xfId="0" applyFill="1" applyBorder="1" applyAlignment="1" applyProtection="1">
      <alignment horizontal="center" vertical="center"/>
      <protection locked="0"/>
    </xf>
    <xf numFmtId="0" fontId="0" fillId="7" borderId="43" xfId="0" applyFill="1" applyBorder="1" applyAlignment="1" applyProtection="1">
      <alignment horizontal="center" vertical="center"/>
      <protection locked="0"/>
    </xf>
    <xf numFmtId="0" fontId="0" fillId="7" borderId="46" xfId="0" applyFill="1" applyBorder="1" applyAlignment="1" applyProtection="1">
      <alignment horizontal="center" vertical="center"/>
      <protection locked="0"/>
    </xf>
    <xf numFmtId="0" fontId="0" fillId="7" borderId="72" xfId="0" applyFill="1" applyBorder="1" applyAlignment="1" applyProtection="1">
      <alignment horizontal="center" vertical="center"/>
      <protection locked="0"/>
    </xf>
    <xf numFmtId="0" fontId="0" fillId="7" borderId="76" xfId="0" applyFill="1" applyBorder="1" applyAlignment="1" applyProtection="1">
      <alignment horizontal="center" vertical="center"/>
      <protection locked="0"/>
    </xf>
    <xf numFmtId="0" fontId="0" fillId="7" borderId="71" xfId="0" applyFill="1" applyBorder="1" applyAlignment="1" applyProtection="1">
      <alignment horizontal="center" vertical="center"/>
      <protection locked="0"/>
    </xf>
    <xf numFmtId="0" fontId="6" fillId="4" borderId="31" xfId="0" applyFont="1" applyFill="1" applyBorder="1" applyAlignment="1">
      <alignment vertical="center"/>
    </xf>
    <xf numFmtId="0" fontId="6" fillId="4" borderId="0" xfId="0" applyFont="1" applyFill="1" applyBorder="1" applyAlignment="1">
      <alignment vertical="center"/>
    </xf>
    <xf numFmtId="3" fontId="0" fillId="0" borderId="0" xfId="1"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0" fontId="5" fillId="4" borderId="0" xfId="0" applyFont="1" applyFill="1" applyBorder="1" applyAlignment="1">
      <alignment vertical="center"/>
    </xf>
    <xf numFmtId="37" fontId="6" fillId="4" borderId="0" xfId="0" applyNumberFormat="1" applyFont="1" applyFill="1" applyBorder="1" applyAlignment="1" applyProtection="1">
      <alignment horizontal="center" vertical="center"/>
      <protection locked="0"/>
    </xf>
    <xf numFmtId="0" fontId="0" fillId="10" borderId="1" xfId="0" applyFill="1" applyBorder="1" applyAlignment="1" applyProtection="1">
      <alignment horizontal="center" vertical="center" wrapText="1"/>
      <protection locked="0"/>
    </xf>
    <xf numFmtId="0" fontId="6" fillId="6" borderId="50" xfId="0" applyFont="1" applyFill="1" applyBorder="1" applyAlignment="1" applyProtection="1">
      <alignment horizontal="center" vertical="center" wrapText="1"/>
      <protection locked="0"/>
    </xf>
    <xf numFmtId="37" fontId="5" fillId="3" borderId="29" xfId="0" applyNumberFormat="1" applyFont="1" applyFill="1" applyBorder="1" applyAlignment="1">
      <alignment vertical="center"/>
    </xf>
    <xf numFmtId="166" fontId="5" fillId="7" borderId="15" xfId="0" applyNumberFormat="1" applyFont="1" applyFill="1" applyBorder="1" applyAlignment="1">
      <alignment horizontal="center" vertical="center" wrapText="1"/>
    </xf>
    <xf numFmtId="166" fontId="5" fillId="7" borderId="8" xfId="0" applyNumberFormat="1" applyFont="1" applyFill="1" applyBorder="1" applyAlignment="1">
      <alignment horizontal="center" vertical="center" wrapText="1"/>
    </xf>
    <xf numFmtId="166" fontId="5" fillId="7" borderId="11" xfId="0" applyNumberFormat="1" applyFont="1" applyFill="1" applyBorder="1" applyAlignment="1">
      <alignment horizontal="center" vertical="center" wrapText="1"/>
    </xf>
    <xf numFmtId="165" fontId="5" fillId="3" borderId="26" xfId="0" applyNumberFormat="1" applyFont="1" applyFill="1" applyBorder="1" applyAlignment="1">
      <alignment horizontal="center" vertical="center"/>
    </xf>
    <xf numFmtId="165" fontId="5" fillId="3" borderId="20" xfId="0" applyNumberFormat="1" applyFont="1" applyFill="1" applyBorder="1" applyAlignment="1">
      <alignment horizontal="center" vertical="center"/>
    </xf>
    <xf numFmtId="165" fontId="5" fillId="3" borderId="6" xfId="0" applyNumberFormat="1" applyFont="1" applyFill="1" applyBorder="1" applyAlignment="1">
      <alignment horizontal="center" vertical="center"/>
    </xf>
    <xf numFmtId="37" fontId="5" fillId="3" borderId="27" xfId="0" applyNumberFormat="1" applyFont="1" applyFill="1" applyBorder="1" applyAlignment="1">
      <alignment horizontal="right" vertical="center"/>
    </xf>
    <xf numFmtId="37" fontId="5" fillId="3" borderId="29" xfId="0" applyNumberFormat="1" applyFont="1" applyFill="1" applyBorder="1" applyAlignment="1">
      <alignment horizontal="right" vertical="center"/>
    </xf>
    <xf numFmtId="37" fontId="5" fillId="7" borderId="35" xfId="0" applyNumberFormat="1" applyFont="1" applyFill="1" applyBorder="1" applyAlignment="1">
      <alignment horizontal="right" vertical="center"/>
    </xf>
    <xf numFmtId="37" fontId="6" fillId="7" borderId="1" xfId="0" applyNumberFormat="1" applyFont="1" applyFill="1" applyBorder="1" applyAlignment="1">
      <alignment vertical="center"/>
    </xf>
    <xf numFmtId="6" fontId="17" fillId="8" borderId="97" xfId="0" applyNumberFormat="1" applyFont="1" applyFill="1" applyBorder="1" applyAlignment="1">
      <alignment vertical="center" wrapText="1"/>
    </xf>
    <xf numFmtId="3" fontId="0" fillId="7" borderId="14" xfId="1" applyNumberFormat="1" applyFont="1" applyFill="1" applyBorder="1" applyAlignment="1">
      <alignment horizontal="center" vertical="center"/>
    </xf>
    <xf numFmtId="3" fontId="0" fillId="7" borderId="12" xfId="1" applyNumberFormat="1" applyFont="1" applyFill="1" applyBorder="1" applyAlignment="1">
      <alignment horizontal="center" vertical="center"/>
    </xf>
    <xf numFmtId="3" fontId="0" fillId="7" borderId="15" xfId="1" applyNumberFormat="1" applyFont="1" applyFill="1" applyBorder="1" applyAlignment="1">
      <alignment horizontal="center" vertical="center"/>
    </xf>
    <xf numFmtId="3" fontId="5" fillId="7" borderId="35" xfId="0" applyNumberFormat="1" applyFont="1" applyFill="1" applyBorder="1" applyAlignment="1">
      <alignment horizontal="right" vertical="center"/>
    </xf>
    <xf numFmtId="164" fontId="0" fillId="7" borderId="7" xfId="1" applyNumberFormat="1" applyFont="1" applyFill="1" applyBorder="1" applyAlignment="1">
      <alignment horizontal="center" vertical="center"/>
    </xf>
    <xf numFmtId="164" fontId="0" fillId="7" borderId="5" xfId="1" applyNumberFormat="1" applyFont="1" applyFill="1" applyBorder="1" applyAlignment="1">
      <alignment horizontal="center" vertical="center"/>
    </xf>
    <xf numFmtId="164" fontId="0" fillId="7" borderId="8" xfId="1" applyNumberFormat="1" applyFont="1" applyFill="1" applyBorder="1" applyAlignment="1">
      <alignment horizontal="center" vertical="center"/>
    </xf>
    <xf numFmtId="9" fontId="0" fillId="7" borderId="7" xfId="1" applyFont="1" applyFill="1" applyBorder="1" applyAlignment="1">
      <alignment horizontal="center" vertical="center"/>
    </xf>
    <xf numFmtId="9" fontId="0" fillId="7" borderId="5" xfId="1" applyFont="1" applyFill="1" applyBorder="1" applyAlignment="1">
      <alignment horizontal="center" vertical="center"/>
    </xf>
    <xf numFmtId="9" fontId="0" fillId="7" borderId="8" xfId="1" applyFont="1" applyFill="1" applyBorder="1" applyAlignment="1">
      <alignment horizontal="center" vertical="center"/>
    </xf>
    <xf numFmtId="3" fontId="0" fillId="7" borderId="7" xfId="1" applyNumberFormat="1" applyFont="1" applyFill="1" applyBorder="1" applyAlignment="1">
      <alignment horizontal="center" vertical="center"/>
    </xf>
    <xf numFmtId="3" fontId="0" fillId="7" borderId="5" xfId="1" applyNumberFormat="1" applyFont="1" applyFill="1" applyBorder="1" applyAlignment="1">
      <alignment horizontal="center" vertical="center"/>
    </xf>
    <xf numFmtId="3" fontId="0" fillId="7" borderId="8" xfId="1" applyNumberFormat="1" applyFont="1" applyFill="1" applyBorder="1" applyAlignment="1">
      <alignment horizontal="center" vertical="center"/>
    </xf>
    <xf numFmtId="3" fontId="5" fillId="7" borderId="20" xfId="0" applyNumberFormat="1" applyFont="1" applyFill="1" applyBorder="1" applyAlignment="1">
      <alignment horizontal="right" vertical="center"/>
    </xf>
    <xf numFmtId="3" fontId="5" fillId="7" borderId="7" xfId="0" applyNumberFormat="1" applyFont="1" applyFill="1" applyBorder="1" applyAlignment="1">
      <alignment horizontal="center" vertical="center"/>
    </xf>
    <xf numFmtId="3" fontId="5" fillId="7" borderId="5" xfId="0" applyNumberFormat="1" applyFont="1" applyFill="1" applyBorder="1" applyAlignment="1">
      <alignment horizontal="center" vertical="center"/>
    </xf>
    <xf numFmtId="3" fontId="5" fillId="7" borderId="8" xfId="0" applyNumberFormat="1" applyFont="1" applyFill="1" applyBorder="1" applyAlignment="1">
      <alignment horizontal="center" vertical="center"/>
    </xf>
    <xf numFmtId="3" fontId="5" fillId="7" borderId="39" xfId="0" applyNumberFormat="1" applyFont="1" applyFill="1" applyBorder="1" applyAlignment="1">
      <alignment horizontal="center" vertical="center"/>
    </xf>
    <xf numFmtId="3" fontId="5" fillId="7" borderId="25" xfId="0" applyNumberFormat="1" applyFont="1" applyFill="1" applyBorder="1" applyAlignment="1">
      <alignment horizontal="center" vertical="center"/>
    </xf>
    <xf numFmtId="3" fontId="5" fillId="7" borderId="54" xfId="0" applyNumberFormat="1" applyFont="1" applyFill="1" applyBorder="1" applyAlignment="1">
      <alignment horizontal="center" vertical="center"/>
    </xf>
    <xf numFmtId="3" fontId="5" fillId="7" borderId="38" xfId="0" applyNumberFormat="1" applyFont="1" applyFill="1" applyBorder="1" applyAlignment="1">
      <alignment horizontal="right" vertical="center"/>
    </xf>
    <xf numFmtId="3" fontId="0" fillId="7" borderId="9" xfId="1" applyNumberFormat="1" applyFont="1" applyFill="1" applyBorder="1" applyAlignment="1">
      <alignment horizontal="center" vertical="center"/>
    </xf>
    <xf numFmtId="3" fontId="0" fillId="7" borderId="10" xfId="1" applyNumberFormat="1" applyFont="1" applyFill="1" applyBorder="1" applyAlignment="1">
      <alignment horizontal="center" vertical="center"/>
    </xf>
    <xf numFmtId="3" fontId="0" fillId="7" borderId="11" xfId="1" applyNumberFormat="1" applyFont="1" applyFill="1" applyBorder="1" applyAlignment="1">
      <alignment horizontal="center" vertical="center"/>
    </xf>
    <xf numFmtId="0" fontId="6" fillId="7" borderId="1" xfId="0" applyFont="1" applyFill="1" applyBorder="1" applyAlignment="1">
      <alignment horizontal="center" vertical="center"/>
    </xf>
    <xf numFmtId="3" fontId="6" fillId="7" borderId="1" xfId="0" applyNumberFormat="1" applyFont="1" applyFill="1" applyBorder="1" applyAlignment="1">
      <alignment horizontal="center" vertical="center"/>
    </xf>
    <xf numFmtId="0" fontId="25" fillId="4" borderId="0" xfId="0" applyFont="1" applyFill="1" applyAlignment="1">
      <alignment horizontal="left" vertical="center" wrapText="1"/>
    </xf>
    <xf numFmtId="0" fontId="6" fillId="6" borderId="16" xfId="0" applyFont="1" applyFill="1" applyBorder="1" applyAlignment="1" applyProtection="1">
      <alignment horizontal="center" vertical="center" wrapText="1"/>
      <protection locked="0"/>
    </xf>
    <xf numFmtId="0" fontId="35" fillId="4" borderId="0" xfId="0" applyFont="1" applyFill="1"/>
    <xf numFmtId="0" fontId="5" fillId="2" borderId="53" xfId="0" applyFont="1" applyFill="1" applyBorder="1" applyAlignment="1" applyProtection="1">
      <alignment horizontal="center" vertical="center" wrapText="1"/>
      <protection locked="0"/>
    </xf>
    <xf numFmtId="0" fontId="6" fillId="6" borderId="2" xfId="0" applyFont="1" applyFill="1" applyBorder="1" applyAlignment="1" applyProtection="1">
      <alignment horizontal="center" vertical="center" wrapText="1"/>
      <protection locked="0"/>
    </xf>
    <xf numFmtId="0" fontId="6" fillId="6" borderId="102"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22" fillId="4" borderId="0" xfId="0" applyFont="1" applyFill="1" applyAlignment="1">
      <alignment vertical="center"/>
    </xf>
    <xf numFmtId="0" fontId="5" fillId="4" borderId="57" xfId="0" applyFont="1" applyFill="1" applyBorder="1" applyAlignment="1">
      <alignment vertical="center"/>
    </xf>
    <xf numFmtId="0" fontId="32" fillId="4" borderId="0" xfId="0" applyFont="1" applyFill="1" applyAlignment="1">
      <alignment vertical="center" wrapText="1"/>
    </xf>
    <xf numFmtId="0" fontId="24" fillId="4" borderId="0" xfId="0" applyFont="1" applyFill="1" applyBorder="1" applyAlignment="1">
      <alignment vertical="top" wrapText="1"/>
    </xf>
    <xf numFmtId="0" fontId="36" fillId="2" borderId="0" xfId="0" applyFont="1" applyFill="1" applyAlignment="1">
      <alignment vertical="center"/>
    </xf>
    <xf numFmtId="0" fontId="12" fillId="4" borderId="0" xfId="0" applyFont="1" applyFill="1" applyAlignment="1" applyProtection="1">
      <alignment vertical="center"/>
      <protection locked="0"/>
    </xf>
    <xf numFmtId="0" fontId="40" fillId="4" borderId="0" xfId="0" applyFont="1" applyFill="1" applyAlignment="1" applyProtection="1">
      <alignment vertical="center" wrapText="1"/>
      <protection locked="0"/>
    </xf>
    <xf numFmtId="0" fontId="40" fillId="4" borderId="0" xfId="0" applyFont="1" applyFill="1" applyAlignment="1" applyProtection="1">
      <alignment horizontal="left" vertical="center" wrapText="1"/>
      <protection locked="0"/>
    </xf>
    <xf numFmtId="3" fontId="5" fillId="7" borderId="6" xfId="0" applyNumberFormat="1" applyFont="1" applyFill="1" applyBorder="1" applyAlignment="1">
      <alignment horizontal="right" vertical="center"/>
    </xf>
    <xf numFmtId="0" fontId="34" fillId="4" borderId="0" xfId="0" applyFont="1" applyFill="1" applyAlignment="1">
      <alignment vertical="center"/>
    </xf>
    <xf numFmtId="0" fontId="22" fillId="4" borderId="0" xfId="0" applyFont="1" applyFill="1" applyProtection="1"/>
    <xf numFmtId="0" fontId="22" fillId="4" borderId="0" xfId="0" applyFont="1" applyFill="1" applyAlignment="1" applyProtection="1">
      <alignment vertical="center"/>
    </xf>
    <xf numFmtId="0" fontId="5" fillId="4" borderId="103" xfId="0" applyFont="1" applyFill="1" applyBorder="1"/>
    <xf numFmtId="0" fontId="1" fillId="7" borderId="6" xfId="0" applyFont="1" applyFill="1" applyBorder="1" applyAlignment="1">
      <alignment horizontal="center" vertical="center" wrapText="1"/>
    </xf>
    <xf numFmtId="37" fontId="5" fillId="2" borderId="26" xfId="0" applyNumberFormat="1" applyFont="1" applyFill="1" applyBorder="1" applyAlignment="1">
      <alignment horizontal="right" vertical="center" wrapText="1" indent="1"/>
    </xf>
    <xf numFmtId="37" fontId="5" fillId="2" borderId="20" xfId="0" applyNumberFormat="1" applyFont="1" applyFill="1" applyBorder="1" applyAlignment="1">
      <alignment horizontal="right" vertical="center" wrapText="1" indent="1"/>
    </xf>
    <xf numFmtId="37" fontId="5" fillId="2" borderId="6" xfId="0" applyNumberFormat="1" applyFont="1" applyFill="1" applyBorder="1" applyAlignment="1">
      <alignment horizontal="right" vertical="center" wrapText="1" indent="1"/>
    </xf>
    <xf numFmtId="37" fontId="6" fillId="2" borderId="1" xfId="0" applyNumberFormat="1" applyFont="1" applyFill="1" applyBorder="1" applyAlignment="1">
      <alignment horizontal="right" vertical="center" wrapText="1" indent="1"/>
    </xf>
    <xf numFmtId="0" fontId="41" fillId="4" borderId="0" xfId="0" applyFont="1" applyFill="1" applyAlignment="1">
      <alignment horizontal="left" vertical="center" readingOrder="1"/>
    </xf>
    <xf numFmtId="0" fontId="42" fillId="4" borderId="0" xfId="0" applyFont="1" applyFill="1"/>
    <xf numFmtId="0" fontId="43" fillId="4" borderId="0" xfId="0" applyFont="1" applyFill="1"/>
    <xf numFmtId="0" fontId="44" fillId="4" borderId="0" xfId="0" applyFont="1" applyFill="1"/>
    <xf numFmtId="0" fontId="3" fillId="4" borderId="0" xfId="0" applyFont="1" applyFill="1"/>
    <xf numFmtId="167" fontId="0" fillId="4" borderId="43" xfId="0" applyNumberFormat="1" applyFill="1" applyBorder="1" applyAlignment="1">
      <alignment horizontal="center"/>
    </xf>
    <xf numFmtId="0" fontId="0" fillId="4" borderId="43" xfId="0" applyFill="1" applyBorder="1"/>
    <xf numFmtId="0" fontId="0" fillId="4" borderId="105" xfId="0" applyFill="1" applyBorder="1"/>
    <xf numFmtId="0" fontId="0" fillId="4" borderId="0" xfId="0" applyFill="1" applyAlignment="1">
      <alignment vertical="center" wrapText="1"/>
    </xf>
    <xf numFmtId="0" fontId="22" fillId="11" borderId="104" xfId="0" applyFont="1" applyFill="1" applyBorder="1" applyAlignment="1">
      <alignment horizontal="center" vertical="center" wrapText="1"/>
    </xf>
    <xf numFmtId="9" fontId="24" fillId="2" borderId="46" xfId="0" applyNumberFormat="1" applyFont="1" applyFill="1" applyBorder="1" applyAlignment="1">
      <alignment horizontal="center" vertical="center" wrapText="1"/>
    </xf>
    <xf numFmtId="9" fontId="24" fillId="2" borderId="71" xfId="0" applyNumberFormat="1" applyFont="1" applyFill="1" applyBorder="1" applyAlignment="1">
      <alignment horizontal="center" vertical="center" wrapText="1"/>
    </xf>
    <xf numFmtId="9" fontId="5" fillId="4" borderId="0" xfId="1" applyFont="1" applyFill="1" applyAlignment="1">
      <alignment vertical="center" wrapText="1"/>
    </xf>
    <xf numFmtId="164" fontId="24" fillId="2" borderId="46" xfId="0" applyNumberFormat="1" applyFont="1" applyFill="1" applyBorder="1" applyAlignment="1">
      <alignment horizontal="center" vertical="center" wrapText="1"/>
    </xf>
    <xf numFmtId="164" fontId="5" fillId="7" borderId="35" xfId="1" applyNumberFormat="1" applyFont="1" applyFill="1" applyBorder="1" applyAlignment="1">
      <alignment horizontal="right" vertical="center"/>
    </xf>
    <xf numFmtId="9" fontId="6" fillId="7" borderId="1" xfId="1" applyFont="1" applyFill="1" applyBorder="1" applyAlignment="1">
      <alignment vertical="center"/>
    </xf>
    <xf numFmtId="0" fontId="31" fillId="5" borderId="17" xfId="0" applyFont="1" applyFill="1" applyBorder="1" applyAlignment="1">
      <alignment vertical="center"/>
    </xf>
    <xf numFmtId="9" fontId="6" fillId="4" borderId="0" xfId="1" applyFont="1" applyFill="1" applyBorder="1" applyAlignment="1">
      <alignment horizontal="center" vertical="center" wrapText="1"/>
    </xf>
    <xf numFmtId="0" fontId="14" fillId="4" borderId="0" xfId="0" applyFont="1" applyFill="1" applyAlignment="1">
      <alignment horizontal="left" vertical="center"/>
    </xf>
    <xf numFmtId="0" fontId="6" fillId="9" borderId="1" xfId="0" applyFont="1" applyFill="1" applyBorder="1" applyAlignment="1" applyProtection="1">
      <alignment horizontal="center" vertical="center" wrapText="1"/>
      <protection locked="0"/>
    </xf>
    <xf numFmtId="0" fontId="1" fillId="6" borderId="18" xfId="0" applyFont="1" applyFill="1" applyBorder="1" applyAlignment="1" applyProtection="1">
      <alignment horizontal="center" vertical="center"/>
    </xf>
    <xf numFmtId="0" fontId="1" fillId="9" borderId="1" xfId="0" applyFont="1" applyFill="1" applyBorder="1" applyAlignment="1" applyProtection="1">
      <alignment horizontal="center" vertical="center"/>
      <protection locked="0"/>
    </xf>
    <xf numFmtId="3" fontId="0" fillId="4" borderId="0" xfId="0" applyNumberFormat="1" applyFill="1" applyAlignment="1" applyProtection="1">
      <alignment horizontal="left"/>
      <protection locked="0"/>
    </xf>
    <xf numFmtId="0" fontId="14" fillId="4" borderId="0" xfId="0" applyFont="1" applyFill="1" applyAlignment="1">
      <alignment vertical="center"/>
    </xf>
    <xf numFmtId="0" fontId="6" fillId="6" borderId="17" xfId="0" applyFont="1" applyFill="1" applyBorder="1" applyAlignment="1">
      <alignment vertical="center"/>
    </xf>
    <xf numFmtId="0" fontId="6" fillId="6" borderId="18" xfId="0" applyFont="1" applyFill="1" applyBorder="1" applyAlignment="1">
      <alignment vertical="center"/>
    </xf>
    <xf numFmtId="0" fontId="0" fillId="4" borderId="43" xfId="0" applyFill="1" applyBorder="1" applyAlignment="1">
      <alignment horizontal="center"/>
    </xf>
    <xf numFmtId="0" fontId="0" fillId="4" borderId="93" xfId="0" applyFill="1" applyBorder="1" applyAlignment="1">
      <alignment horizontal="center"/>
    </xf>
    <xf numFmtId="0" fontId="0" fillId="4" borderId="63" xfId="0" applyFill="1" applyBorder="1" applyAlignment="1">
      <alignment horizontal="center"/>
    </xf>
    <xf numFmtId="0" fontId="0" fillId="4" borderId="106" xfId="0" applyFill="1" applyBorder="1" applyAlignment="1">
      <alignment horizontal="center"/>
    </xf>
    <xf numFmtId="0" fontId="0" fillId="4" borderId="107" xfId="0" applyFill="1" applyBorder="1" applyAlignment="1">
      <alignment horizontal="center"/>
    </xf>
    <xf numFmtId="0" fontId="22" fillId="11" borderId="104" xfId="0" applyFont="1" applyFill="1" applyBorder="1" applyAlignment="1">
      <alignment horizontal="center" vertical="center" wrapText="1"/>
    </xf>
    <xf numFmtId="0" fontId="0" fillId="4" borderId="1" xfId="0" applyFill="1" applyBorder="1" applyAlignment="1" applyProtection="1">
      <alignment horizontal="left" vertical="center" wrapText="1"/>
      <protection locked="0"/>
    </xf>
    <xf numFmtId="0" fontId="33" fillId="4" borderId="0" xfId="0" applyFont="1" applyFill="1" applyBorder="1" applyAlignment="1" applyProtection="1">
      <alignment horizontal="center" vertical="center" wrapText="1"/>
      <protection locked="0"/>
    </xf>
    <xf numFmtId="0" fontId="0" fillId="4" borderId="1" xfId="0" applyFill="1" applyBorder="1" applyAlignment="1" applyProtection="1">
      <alignment horizontal="left" wrapText="1"/>
      <protection locked="0"/>
    </xf>
    <xf numFmtId="0" fontId="0" fillId="4" borderId="0" xfId="0" applyFill="1" applyAlignment="1">
      <alignment horizontal="center"/>
    </xf>
    <xf numFmtId="0" fontId="38" fillId="4" borderId="3" xfId="0" applyFont="1" applyFill="1" applyBorder="1" applyAlignment="1">
      <alignment horizontal="left" vertical="center" wrapText="1"/>
    </xf>
    <xf numFmtId="0" fontId="6" fillId="6" borderId="16" xfId="0" applyFont="1" applyFill="1" applyBorder="1" applyAlignment="1" applyProtection="1">
      <alignment horizontal="center" vertical="center" wrapText="1"/>
      <protection locked="0"/>
    </xf>
    <xf numFmtId="0" fontId="6" fillId="6" borderId="17" xfId="0" applyFont="1" applyFill="1" applyBorder="1" applyAlignment="1" applyProtection="1">
      <alignment horizontal="center" vertical="center" wrapText="1"/>
      <protection locked="0"/>
    </xf>
    <xf numFmtId="0" fontId="6" fillId="6" borderId="18" xfId="0" applyFont="1" applyFill="1" applyBorder="1" applyAlignment="1" applyProtection="1">
      <alignment horizontal="center" vertical="center" wrapText="1"/>
      <protection locked="0"/>
    </xf>
    <xf numFmtId="0" fontId="34" fillId="4" borderId="0" xfId="0" applyFont="1" applyFill="1" applyAlignment="1">
      <alignment horizontal="center" vertical="center"/>
    </xf>
    <xf numFmtId="0" fontId="0" fillId="4" borderId="31" xfId="0" applyFill="1" applyBorder="1" applyAlignment="1">
      <alignment horizontal="center" vertical="center"/>
    </xf>
    <xf numFmtId="0" fontId="7" fillId="4" borderId="0" xfId="0" applyFont="1" applyFill="1" applyBorder="1" applyAlignment="1">
      <alignment horizontal="left" vertical="top" wrapText="1"/>
    </xf>
    <xf numFmtId="0" fontId="17" fillId="4" borderId="0" xfId="0" applyFont="1" applyFill="1" applyBorder="1" applyAlignment="1">
      <alignment horizontal="left" vertical="center" wrapText="1"/>
    </xf>
    <xf numFmtId="0" fontId="24" fillId="4" borderId="0" xfId="0" applyFont="1" applyFill="1" applyBorder="1" applyAlignment="1">
      <alignment horizontal="left" vertical="top" wrapText="1"/>
    </xf>
    <xf numFmtId="0" fontId="23" fillId="4" borderId="31" xfId="0" applyFont="1" applyFill="1" applyBorder="1" applyAlignment="1">
      <alignment horizontal="left" vertical="center" wrapText="1"/>
    </xf>
    <xf numFmtId="0" fontId="23" fillId="4" borderId="0" xfId="0" applyFont="1" applyFill="1" applyBorder="1" applyAlignment="1">
      <alignment horizontal="left" vertical="center" wrapText="1"/>
    </xf>
    <xf numFmtId="0" fontId="23" fillId="4" borderId="0" xfId="0" applyFont="1" applyFill="1" applyBorder="1" applyAlignment="1">
      <alignment horizontal="center" vertical="center" wrapText="1"/>
    </xf>
    <xf numFmtId="0" fontId="5" fillId="4" borderId="0" xfId="0" applyFont="1" applyFill="1" applyBorder="1" applyAlignment="1">
      <alignment horizontal="left" vertical="center" wrapText="1"/>
    </xf>
    <xf numFmtId="0" fontId="25" fillId="6" borderId="30" xfId="0" applyFont="1" applyFill="1" applyBorder="1" applyAlignment="1">
      <alignment horizontal="right" vertical="center" wrapText="1"/>
    </xf>
    <xf numFmtId="0" fontId="25" fillId="6" borderId="91" xfId="0" applyFont="1" applyFill="1" applyBorder="1" applyAlignment="1">
      <alignment horizontal="right" vertical="center" wrapText="1"/>
    </xf>
    <xf numFmtId="0" fontId="10" fillId="3" borderId="0" xfId="0" applyFont="1" applyFill="1" applyAlignment="1">
      <alignment horizontal="center" vertical="center" wrapText="1"/>
    </xf>
    <xf numFmtId="0" fontId="25" fillId="6" borderId="89" xfId="0" applyFont="1" applyFill="1" applyBorder="1" applyAlignment="1">
      <alignment horizontal="right" vertical="center" wrapText="1"/>
    </xf>
    <xf numFmtId="0" fontId="25" fillId="6" borderId="90" xfId="0" applyFont="1" applyFill="1" applyBorder="1" applyAlignment="1">
      <alignment horizontal="right" vertical="center" wrapText="1"/>
    </xf>
    <xf numFmtId="0" fontId="25" fillId="6" borderId="86" xfId="0" applyFont="1" applyFill="1" applyBorder="1" applyAlignment="1">
      <alignment horizontal="right" vertical="center" wrapText="1"/>
    </xf>
    <xf numFmtId="0" fontId="25" fillId="6" borderId="87" xfId="0" applyFont="1" applyFill="1" applyBorder="1" applyAlignment="1">
      <alignment horizontal="right" vertical="center" wrapText="1"/>
    </xf>
    <xf numFmtId="0" fontId="25" fillId="6" borderId="88" xfId="0" applyFont="1" applyFill="1" applyBorder="1" applyAlignment="1">
      <alignment horizontal="right" vertical="center" wrapText="1"/>
    </xf>
    <xf numFmtId="0" fontId="25" fillId="6" borderId="56" xfId="0" applyFont="1" applyFill="1" applyBorder="1" applyAlignment="1">
      <alignment horizontal="right" vertical="center" wrapText="1"/>
    </xf>
    <xf numFmtId="0" fontId="25" fillId="6" borderId="27" xfId="0" applyFont="1" applyFill="1" applyBorder="1" applyAlignment="1">
      <alignment horizontal="right" vertical="center" wrapText="1"/>
    </xf>
    <xf numFmtId="0" fontId="25" fillId="6" borderId="28" xfId="0" applyFont="1" applyFill="1" applyBorder="1" applyAlignment="1">
      <alignment horizontal="right" vertical="center" wrapText="1"/>
    </xf>
    <xf numFmtId="0" fontId="10" fillId="2" borderId="0" xfId="0" applyFont="1" applyFill="1" applyAlignment="1">
      <alignment horizontal="center" vertical="center" wrapText="1"/>
    </xf>
    <xf numFmtId="0" fontId="25" fillId="4" borderId="31" xfId="0" applyFont="1" applyFill="1" applyBorder="1" applyAlignment="1">
      <alignment horizontal="center" vertical="center" wrapText="1"/>
    </xf>
    <xf numFmtId="0" fontId="23" fillId="4" borderId="0" xfId="0" applyFont="1" applyFill="1" applyAlignment="1">
      <alignment horizontal="left" vertical="center"/>
    </xf>
    <xf numFmtId="0" fontId="25" fillId="4" borderId="0" xfId="0" applyFont="1" applyFill="1" applyAlignment="1">
      <alignment horizontal="left" vertical="center" wrapText="1"/>
    </xf>
    <xf numFmtId="0" fontId="11" fillId="4" borderId="0" xfId="0" applyFont="1" applyFill="1" applyBorder="1" applyAlignment="1">
      <alignment horizontal="center" vertical="center" wrapText="1"/>
    </xf>
    <xf numFmtId="0" fontId="25" fillId="4" borderId="0" xfId="0" applyFont="1" applyFill="1" applyBorder="1" applyAlignment="1">
      <alignment horizontal="center" vertical="center" wrapText="1"/>
    </xf>
    <xf numFmtId="0" fontId="6" fillId="6" borderId="16" xfId="0" applyFont="1" applyFill="1" applyBorder="1" applyAlignment="1" applyProtection="1">
      <alignment horizontal="center" vertical="center"/>
      <protection locked="0"/>
    </xf>
    <xf numFmtId="0" fontId="6" fillId="6" borderId="17" xfId="0" applyFont="1" applyFill="1" applyBorder="1" applyAlignment="1" applyProtection="1">
      <alignment horizontal="center" vertical="center"/>
      <protection locked="0"/>
    </xf>
    <xf numFmtId="0" fontId="40" fillId="4" borderId="0" xfId="0" applyFont="1" applyFill="1" applyAlignment="1" applyProtection="1">
      <alignment horizontal="left" vertical="center" wrapText="1"/>
      <protection locked="0"/>
    </xf>
    <xf numFmtId="0" fontId="0" fillId="7" borderId="21" xfId="0" applyFill="1" applyBorder="1" applyAlignment="1" applyProtection="1">
      <alignment horizontal="center" vertical="center"/>
    </xf>
    <xf numFmtId="0" fontId="0" fillId="7" borderId="23" xfId="0" applyFill="1" applyBorder="1" applyAlignment="1" applyProtection="1">
      <alignment horizontal="center" vertical="center"/>
    </xf>
    <xf numFmtId="0" fontId="2" fillId="4" borderId="3" xfId="0" applyFont="1" applyFill="1" applyBorder="1" applyAlignment="1">
      <alignment horizontal="left" vertical="center" wrapText="1"/>
    </xf>
    <xf numFmtId="0" fontId="0" fillId="7" borderId="21" xfId="0" applyFill="1" applyBorder="1" applyAlignment="1" applyProtection="1">
      <alignment horizontal="center" vertical="center"/>
      <protection locked="0"/>
    </xf>
    <xf numFmtId="0" fontId="0" fillId="7" borderId="37" xfId="0" applyFill="1" applyBorder="1" applyAlignment="1" applyProtection="1">
      <alignment horizontal="center" vertical="center"/>
      <protection locked="0"/>
    </xf>
    <xf numFmtId="0" fontId="0" fillId="7" borderId="37" xfId="0" applyFill="1" applyBorder="1" applyAlignment="1" applyProtection="1">
      <alignment horizontal="center" vertical="center"/>
    </xf>
    <xf numFmtId="0" fontId="14" fillId="4" borderId="0" xfId="0" applyFont="1" applyFill="1" applyAlignment="1">
      <alignment horizontal="left" vertical="center"/>
    </xf>
    <xf numFmtId="0" fontId="6" fillId="6" borderId="19" xfId="0" applyFont="1" applyFill="1" applyBorder="1" applyAlignment="1">
      <alignment horizontal="center" vertical="center"/>
    </xf>
    <xf numFmtId="0" fontId="6" fillId="6" borderId="58" xfId="0" applyFont="1" applyFill="1" applyBorder="1" applyAlignment="1">
      <alignment horizontal="center" vertical="center"/>
    </xf>
    <xf numFmtId="0" fontId="6" fillId="6" borderId="16" xfId="0" applyFont="1" applyFill="1" applyBorder="1" applyAlignment="1">
      <alignment horizontal="center" vertical="center"/>
    </xf>
    <xf numFmtId="0" fontId="6" fillId="6" borderId="17" xfId="0" applyFont="1" applyFill="1" applyBorder="1" applyAlignment="1">
      <alignment horizontal="center" vertical="center"/>
    </xf>
    <xf numFmtId="0" fontId="6" fillId="6" borderId="18" xfId="0" applyFont="1" applyFill="1" applyBorder="1" applyAlignment="1">
      <alignment horizontal="center" vertical="center"/>
    </xf>
    <xf numFmtId="0" fontId="19" fillId="2" borderId="0" xfId="0" applyFont="1" applyFill="1" applyAlignment="1">
      <alignment horizontal="center" vertical="center" wrapText="1"/>
    </xf>
    <xf numFmtId="0" fontId="19" fillId="3" borderId="0" xfId="0" applyFont="1" applyFill="1" applyAlignment="1">
      <alignment horizontal="center" vertical="center" wrapText="1"/>
    </xf>
    <xf numFmtId="0" fontId="31" fillId="5" borderId="16" xfId="0" applyFont="1" applyFill="1" applyBorder="1" applyAlignment="1">
      <alignment horizontal="center" vertical="center"/>
    </xf>
    <xf numFmtId="0" fontId="31" fillId="5" borderId="17" xfId="0" applyFont="1" applyFill="1" applyBorder="1" applyAlignment="1">
      <alignment horizontal="center" vertical="center"/>
    </xf>
    <xf numFmtId="3" fontId="6" fillId="4" borderId="0" xfId="0" applyNumberFormat="1" applyFont="1" applyFill="1" applyBorder="1" applyAlignment="1">
      <alignment horizontal="left" vertical="center"/>
    </xf>
    <xf numFmtId="3" fontId="5" fillId="0" borderId="0" xfId="0" applyNumberFormat="1" applyFont="1" applyFill="1" applyAlignment="1">
      <alignment horizontal="center" vertical="center" wrapText="1"/>
    </xf>
    <xf numFmtId="0" fontId="8" fillId="5" borderId="16" xfId="0" applyFont="1" applyFill="1" applyBorder="1" applyAlignment="1">
      <alignment horizontal="center" vertical="center"/>
    </xf>
    <xf numFmtId="0" fontId="8" fillId="5" borderId="17" xfId="0" applyFont="1" applyFill="1" applyBorder="1" applyAlignment="1">
      <alignment horizontal="center" vertical="center"/>
    </xf>
    <xf numFmtId="0" fontId="8" fillId="5" borderId="18" xfId="0" applyFont="1" applyFill="1" applyBorder="1" applyAlignment="1">
      <alignment horizontal="center" vertical="center"/>
    </xf>
    <xf numFmtId="0" fontId="6" fillId="6" borderId="19" xfId="0" applyFont="1" applyFill="1" applyBorder="1" applyAlignment="1">
      <alignment horizontal="center" vertical="center" wrapText="1"/>
    </xf>
    <xf numFmtId="0" fontId="6" fillId="6" borderId="58" xfId="0" applyFont="1" applyFill="1" applyBorder="1" applyAlignment="1">
      <alignment horizontal="center" vertical="center" wrapText="1"/>
    </xf>
    <xf numFmtId="0" fontId="8" fillId="6" borderId="31" xfId="0" applyFont="1" applyFill="1" applyBorder="1" applyAlignment="1">
      <alignment horizontal="center" vertical="center" wrapText="1"/>
    </xf>
    <xf numFmtId="0" fontId="8" fillId="6" borderId="80" xfId="0" applyFont="1" applyFill="1" applyBorder="1" applyAlignment="1">
      <alignment horizontal="center" vertical="center" wrapText="1"/>
    </xf>
    <xf numFmtId="0" fontId="8" fillId="6" borderId="42" xfId="0" applyFont="1" applyFill="1" applyBorder="1" applyAlignment="1">
      <alignment horizontal="center" vertical="center" wrapText="1"/>
    </xf>
    <xf numFmtId="3" fontId="6" fillId="4" borderId="0" xfId="0" applyNumberFormat="1" applyFont="1" applyFill="1" applyBorder="1" applyAlignment="1">
      <alignment horizontal="center" vertical="center"/>
    </xf>
    <xf numFmtId="0" fontId="5" fillId="6" borderId="26"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6" fillId="5" borderId="97" xfId="0" applyFont="1" applyFill="1" applyBorder="1" applyAlignment="1">
      <alignment horizontal="center" vertical="center" wrapText="1"/>
    </xf>
    <xf numFmtId="0" fontId="6" fillId="4" borderId="97" xfId="0" applyFont="1" applyFill="1" applyBorder="1" applyAlignment="1">
      <alignment horizontal="center" vertical="center" wrapText="1"/>
    </xf>
    <xf numFmtId="0" fontId="6" fillId="4" borderId="0" xfId="0" applyFont="1" applyFill="1" applyAlignment="1">
      <alignment horizontal="center" vertical="center" wrapText="1"/>
    </xf>
    <xf numFmtId="0" fontId="6" fillId="6" borderId="14"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80" xfId="0" applyFont="1" applyFill="1" applyBorder="1" applyAlignment="1">
      <alignment horizontal="center" vertical="center" wrapText="1"/>
    </xf>
    <xf numFmtId="0" fontId="17" fillId="4" borderId="97"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6" fillId="4" borderId="97" xfId="0" applyFont="1" applyFill="1" applyBorder="1" applyAlignment="1">
      <alignment horizontal="center"/>
    </xf>
    <xf numFmtId="0" fontId="8" fillId="6" borderId="16" xfId="0" applyFont="1" applyFill="1" applyBorder="1" applyAlignment="1">
      <alignment horizontal="center" vertical="center" wrapText="1"/>
    </xf>
    <xf numFmtId="0" fontId="8" fillId="6" borderId="17"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6" fillId="7" borderId="21"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8" fillId="6" borderId="16" xfId="0" applyFont="1" applyFill="1" applyBorder="1" applyAlignment="1">
      <alignment horizontal="center" vertical="center"/>
    </xf>
    <xf numFmtId="0" fontId="8" fillId="6" borderId="17" xfId="0" applyFont="1" applyFill="1" applyBorder="1" applyAlignment="1">
      <alignment horizontal="center" vertical="center"/>
    </xf>
    <xf numFmtId="0" fontId="8" fillId="6" borderId="18" xfId="0" applyFont="1" applyFill="1" applyBorder="1" applyAlignment="1">
      <alignment horizontal="center" vertical="center"/>
    </xf>
    <xf numFmtId="0" fontId="6" fillId="6" borderId="26" xfId="0" applyFont="1" applyFill="1" applyBorder="1" applyAlignment="1">
      <alignment horizontal="center" vertical="center" wrapText="1"/>
    </xf>
    <xf numFmtId="0" fontId="6" fillId="6" borderId="6" xfId="0" applyFont="1" applyFill="1" applyBorder="1" applyAlignment="1">
      <alignment horizontal="center" vertical="center" wrapText="1"/>
    </xf>
    <xf numFmtId="39" fontId="6" fillId="7" borderId="1" xfId="0" applyNumberFormat="1" applyFont="1" applyFill="1" applyBorder="1" applyAlignment="1">
      <alignment horizontal="center" vertical="center"/>
    </xf>
    <xf numFmtId="39" fontId="6" fillId="7" borderId="16" xfId="0" applyNumberFormat="1" applyFont="1" applyFill="1" applyBorder="1" applyAlignment="1">
      <alignment horizontal="center" vertical="center"/>
    </xf>
    <xf numFmtId="0" fontId="6" fillId="6" borderId="12"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79" xfId="0" applyFont="1" applyFill="1" applyBorder="1" applyAlignment="1">
      <alignment horizontal="center" vertical="center" wrapText="1"/>
    </xf>
    <xf numFmtId="0" fontId="6" fillId="6" borderId="44" xfId="0" applyFont="1" applyFill="1" applyBorder="1" applyAlignment="1">
      <alignment horizontal="center" vertical="center" wrapText="1"/>
    </xf>
    <xf numFmtId="3" fontId="5" fillId="6" borderId="60" xfId="0" applyNumberFormat="1" applyFont="1" applyFill="1" applyBorder="1" applyAlignment="1">
      <alignment horizontal="center" vertical="center" wrapText="1"/>
    </xf>
    <xf numFmtId="0" fontId="5" fillId="6" borderId="61" xfId="0" applyFont="1" applyFill="1" applyBorder="1" applyAlignment="1">
      <alignment horizontal="center" vertical="center" wrapText="1"/>
    </xf>
    <xf numFmtId="0" fontId="5" fillId="4" borderId="0" xfId="0" applyFont="1" applyFill="1" applyAlignment="1">
      <alignment horizontal="center" vertical="center" wrapText="1"/>
    </xf>
  </cellXfs>
  <cellStyles count="2">
    <cellStyle name="Normal" xfId="0" builtinId="0"/>
    <cellStyle name="Percent" xfId="1" builtinId="5"/>
  </cellStyles>
  <dxfs count="1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1"/>
        </patternFill>
      </fill>
    </dxf>
  </dxfs>
  <tableStyles count="0" defaultTableStyle="TableStyleMedium2" defaultPivotStyle="PivotStyleLight16"/>
  <colors>
    <mruColors>
      <color rgb="FFFFFF99"/>
      <color rgb="FFFFFF66"/>
      <color rgb="FFCDCDCD"/>
      <color rgb="FFD7E5F5"/>
      <color rgb="FFDA442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2000"/>
            </a:pPr>
            <a:r>
              <a:rPr lang="en-US" sz="2000"/>
              <a:t>Allocation of Preservation</a:t>
            </a:r>
            <a:r>
              <a:rPr lang="en-US" sz="2000" baseline="0"/>
              <a:t> Funds</a:t>
            </a:r>
            <a:endParaRPr lang="en-US" sz="2000"/>
          </a:p>
        </c:rich>
      </c:tx>
      <c:layout>
        <c:manualLayout>
          <c:xMode val="edge"/>
          <c:yMode val="edge"/>
          <c:x val="0.2084396889544699"/>
          <c:y val="2.9784868741304465E-2"/>
        </c:manualLayout>
      </c:layout>
      <c:overlay val="0"/>
    </c:title>
    <c:autoTitleDeleted val="0"/>
    <c:plotArea>
      <c:layout>
        <c:manualLayout>
          <c:layoutTarget val="inner"/>
          <c:xMode val="edge"/>
          <c:yMode val="edge"/>
          <c:x val="0.23081763413169618"/>
          <c:y val="0.11628004379931182"/>
          <c:w val="0.51470882576959587"/>
          <c:h val="0.67717701627770455"/>
        </c:manualLayout>
      </c:layout>
      <c:pieChart>
        <c:varyColors val="1"/>
        <c:ser>
          <c:idx val="0"/>
          <c:order val="0"/>
          <c:dLbls>
            <c:delete val="1"/>
          </c:dLbls>
          <c:cat>
            <c:strRef>
              <c:f>'7-RunModel'!$B$7:$B$21</c:f>
              <c:strCache>
                <c:ptCount val="15"/>
                <c:pt idx="0">
                  <c:v>Bridges</c:v>
                </c:pt>
                <c:pt idx="1">
                  <c:v>Pavements</c:v>
                </c:pt>
                <c:pt idx="2">
                  <c:v>Signs</c:v>
                </c:pt>
                <c:pt idx="3">
                  <c:v>Highway Lighting</c:v>
                </c:pt>
                <c:pt idx="4">
                  <c:v>Guardrail</c:v>
                </c:pt>
                <c:pt idx="5">
                  <c:v>Weigh Stations</c:v>
                </c:pt>
                <c:pt idx="6">
                  <c:v>-</c:v>
                </c:pt>
                <c:pt idx="7">
                  <c:v>-</c:v>
                </c:pt>
                <c:pt idx="8">
                  <c:v>-</c:v>
                </c:pt>
                <c:pt idx="9">
                  <c:v>-</c:v>
                </c:pt>
                <c:pt idx="10">
                  <c:v>-</c:v>
                </c:pt>
                <c:pt idx="11">
                  <c:v>-</c:v>
                </c:pt>
                <c:pt idx="12">
                  <c:v>-</c:v>
                </c:pt>
                <c:pt idx="13">
                  <c:v>-</c:v>
                </c:pt>
                <c:pt idx="14">
                  <c:v>-</c:v>
                </c:pt>
              </c:strCache>
            </c:strRef>
          </c:cat>
          <c:val>
            <c:numRef>
              <c:f>'7-RunModel'!$C$7:$C$21</c:f>
              <c:numCache>
                <c:formatCode>#,##0_);\(#,##0\)</c:formatCode>
                <c:ptCount val="15"/>
                <c:pt idx="0">
                  <c:v>56614462.860447995</c:v>
                </c:pt>
                <c:pt idx="1">
                  <c:v>122051958.89395283</c:v>
                </c:pt>
                <c:pt idx="2">
                  <c:v>7470168.0865214495</c:v>
                </c:pt>
                <c:pt idx="3">
                  <c:v>2676810.2310035196</c:v>
                </c:pt>
                <c:pt idx="4">
                  <c:v>1075821.8449013962</c:v>
                </c:pt>
                <c:pt idx="5">
                  <c:v>110778.08317282464</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1"/>
          <c:showBubbleSize val="0"/>
          <c:showLeaderLines val="1"/>
        </c:dLbls>
        <c:firstSliceAng val="0"/>
      </c:pieChart>
      <c:spPr>
        <a:scene3d>
          <a:camera prst="orthographicFront"/>
          <a:lightRig rig="threePt" dir="t"/>
        </a:scene3d>
        <a:sp3d>
          <a:bevelT/>
        </a:sp3d>
      </c:spPr>
    </c:plotArea>
    <c:legend>
      <c:legendPos val="t"/>
      <c:layout>
        <c:manualLayout>
          <c:xMode val="edge"/>
          <c:yMode val="edge"/>
          <c:x val="1.1839806336531594E-2"/>
          <c:y val="0.81182158129773829"/>
          <c:w val="0.92979580736743461"/>
          <c:h val="0.17773987976353725"/>
        </c:manualLayout>
      </c:layout>
      <c:overlay val="0"/>
      <c:txPr>
        <a:bodyPr/>
        <a:lstStyle/>
        <a:p>
          <a:pPr>
            <a:defRPr sz="1100" b="1"/>
          </a:pPr>
          <a:endParaRPr lang="en-US"/>
        </a:p>
      </c:txPr>
    </c:legend>
    <c:plotVisOnly val="1"/>
    <c:dispBlanksAs val="gap"/>
    <c:showDLblsOverMax val="0"/>
  </c:chart>
  <c:spPr>
    <a:solidFill>
      <a:schemeClr val="accent5">
        <a:lumMod val="20000"/>
        <a:lumOff val="80000"/>
        <a:alpha val="20000"/>
      </a:schemeClr>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Desired Time vs. Estimated Time to </a:t>
            </a:r>
          </a:p>
          <a:p>
            <a:pPr>
              <a:defRPr/>
            </a:pPr>
            <a:r>
              <a:rPr lang="en-US"/>
              <a:t>Reach Target Rating</a:t>
            </a:r>
          </a:p>
        </c:rich>
      </c:tx>
      <c:overlay val="0"/>
      <c:spPr>
        <a:noFill/>
      </c:spPr>
    </c:title>
    <c:autoTitleDeleted val="0"/>
    <c:plotArea>
      <c:layout>
        <c:manualLayout>
          <c:layoutTarget val="inner"/>
          <c:xMode val="edge"/>
          <c:yMode val="edge"/>
          <c:x val="9.389111937631589E-2"/>
          <c:y val="0.15025876588125031"/>
          <c:w val="0.85509492085150673"/>
          <c:h val="0.63470251990570714"/>
        </c:manualLayout>
      </c:layout>
      <c:barChart>
        <c:barDir val="col"/>
        <c:grouping val="clustered"/>
        <c:varyColors val="0"/>
        <c:ser>
          <c:idx val="0"/>
          <c:order val="0"/>
          <c:tx>
            <c:strRef>
              <c:f>'7-RunModel'!$C$26</c:f>
              <c:strCache>
                <c:ptCount val="1"/>
                <c:pt idx="0">
                  <c:v>Desired Time </c:v>
                </c:pt>
              </c:strCache>
            </c:strRef>
          </c:tx>
          <c:invertIfNegative val="0"/>
          <c:cat>
            <c:strRef>
              <c:f>'7-RunModel'!$B$27:$B$41</c:f>
              <c:strCache>
                <c:ptCount val="15"/>
                <c:pt idx="0">
                  <c:v>Bridges</c:v>
                </c:pt>
                <c:pt idx="1">
                  <c:v>Pavements</c:v>
                </c:pt>
                <c:pt idx="2">
                  <c:v>Signs</c:v>
                </c:pt>
                <c:pt idx="3">
                  <c:v>Highway Lighting</c:v>
                </c:pt>
                <c:pt idx="4">
                  <c:v>Guardrail</c:v>
                </c:pt>
                <c:pt idx="5">
                  <c:v>Weigh Stations</c:v>
                </c:pt>
                <c:pt idx="6">
                  <c:v>-</c:v>
                </c:pt>
                <c:pt idx="7">
                  <c:v>-</c:v>
                </c:pt>
                <c:pt idx="8">
                  <c:v>-</c:v>
                </c:pt>
                <c:pt idx="9">
                  <c:v>-</c:v>
                </c:pt>
                <c:pt idx="10">
                  <c:v>-</c:v>
                </c:pt>
                <c:pt idx="11">
                  <c:v>-</c:v>
                </c:pt>
                <c:pt idx="12">
                  <c:v>-</c:v>
                </c:pt>
                <c:pt idx="13">
                  <c:v>-</c:v>
                </c:pt>
                <c:pt idx="14">
                  <c:v>-</c:v>
                </c:pt>
              </c:strCache>
            </c:strRef>
          </c:cat>
          <c:val>
            <c:numRef>
              <c:f>'7-RunModel'!$C$27:$C$41</c:f>
              <c:numCache>
                <c:formatCode>#,##0_);\(#,##0\)</c:formatCode>
                <c:ptCount val="15"/>
                <c:pt idx="0">
                  <c:v>2</c:v>
                </c:pt>
                <c:pt idx="1">
                  <c:v>2</c:v>
                </c:pt>
                <c:pt idx="2">
                  <c:v>8</c:v>
                </c:pt>
                <c:pt idx="3">
                  <c:v>4</c:v>
                </c:pt>
                <c:pt idx="4">
                  <c:v>4</c:v>
                </c:pt>
                <c:pt idx="5">
                  <c:v>4</c:v>
                </c:pt>
                <c:pt idx="6">
                  <c:v>0</c:v>
                </c:pt>
                <c:pt idx="7">
                  <c:v>0</c:v>
                </c:pt>
                <c:pt idx="8">
                  <c:v>0</c:v>
                </c:pt>
                <c:pt idx="9">
                  <c:v>0</c:v>
                </c:pt>
                <c:pt idx="10">
                  <c:v>0</c:v>
                </c:pt>
                <c:pt idx="11">
                  <c:v>0</c:v>
                </c:pt>
                <c:pt idx="12">
                  <c:v>0</c:v>
                </c:pt>
                <c:pt idx="13">
                  <c:v>0</c:v>
                </c:pt>
                <c:pt idx="14">
                  <c:v>0</c:v>
                </c:pt>
              </c:numCache>
            </c:numRef>
          </c:val>
        </c:ser>
        <c:ser>
          <c:idx val="1"/>
          <c:order val="1"/>
          <c:tx>
            <c:strRef>
              <c:f>'7-RunModel'!$D$26</c:f>
              <c:strCache>
                <c:ptCount val="1"/>
                <c:pt idx="0">
                  <c:v>Estimated Time</c:v>
                </c:pt>
              </c:strCache>
            </c:strRef>
          </c:tx>
          <c:invertIfNegative val="0"/>
          <c:cat>
            <c:strRef>
              <c:f>'7-RunModel'!$B$27:$B$41</c:f>
              <c:strCache>
                <c:ptCount val="15"/>
                <c:pt idx="0">
                  <c:v>Bridges</c:v>
                </c:pt>
                <c:pt idx="1">
                  <c:v>Pavements</c:v>
                </c:pt>
                <c:pt idx="2">
                  <c:v>Signs</c:v>
                </c:pt>
                <c:pt idx="3">
                  <c:v>Highway Lighting</c:v>
                </c:pt>
                <c:pt idx="4">
                  <c:v>Guardrail</c:v>
                </c:pt>
                <c:pt idx="5">
                  <c:v>Weigh Stations</c:v>
                </c:pt>
                <c:pt idx="6">
                  <c:v>-</c:v>
                </c:pt>
                <c:pt idx="7">
                  <c:v>-</c:v>
                </c:pt>
                <c:pt idx="8">
                  <c:v>-</c:v>
                </c:pt>
                <c:pt idx="9">
                  <c:v>-</c:v>
                </c:pt>
                <c:pt idx="10">
                  <c:v>-</c:v>
                </c:pt>
                <c:pt idx="11">
                  <c:v>-</c:v>
                </c:pt>
                <c:pt idx="12">
                  <c:v>-</c:v>
                </c:pt>
                <c:pt idx="13">
                  <c:v>-</c:v>
                </c:pt>
                <c:pt idx="14">
                  <c:v>-</c:v>
                </c:pt>
              </c:strCache>
            </c:strRef>
          </c:cat>
          <c:val>
            <c:numRef>
              <c:f>'7-RunModel'!$D$27:$D$41</c:f>
              <c:numCache>
                <c:formatCode>#,##0_);\(#,##0\)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dLbls>
        <c:gapWidth val="150"/>
        <c:axId val="148658432"/>
        <c:axId val="148672896"/>
      </c:barChart>
      <c:catAx>
        <c:axId val="148658432"/>
        <c:scaling>
          <c:orientation val="minMax"/>
        </c:scaling>
        <c:delete val="0"/>
        <c:axPos val="b"/>
        <c:title>
          <c:tx>
            <c:rich>
              <a:bodyPr/>
              <a:lstStyle/>
              <a:p>
                <a:pPr>
                  <a:defRPr sz="1200"/>
                </a:pPr>
                <a:r>
                  <a:rPr lang="en-US" sz="1200"/>
                  <a:t>AAG</a:t>
                </a:r>
              </a:p>
            </c:rich>
          </c:tx>
          <c:overlay val="0"/>
          <c:spPr>
            <a:noFill/>
          </c:spPr>
        </c:title>
        <c:majorTickMark val="none"/>
        <c:minorTickMark val="none"/>
        <c:tickLblPos val="nextTo"/>
        <c:crossAx val="148672896"/>
        <c:crosses val="autoZero"/>
        <c:auto val="1"/>
        <c:lblAlgn val="ctr"/>
        <c:lblOffset val="100"/>
        <c:noMultiLvlLbl val="0"/>
      </c:catAx>
      <c:valAx>
        <c:axId val="148672896"/>
        <c:scaling>
          <c:orientation val="minMax"/>
        </c:scaling>
        <c:delete val="0"/>
        <c:axPos val="l"/>
        <c:majorGridlines/>
        <c:title>
          <c:tx>
            <c:rich>
              <a:bodyPr/>
              <a:lstStyle/>
              <a:p>
                <a:pPr>
                  <a:defRPr sz="1200"/>
                </a:pPr>
                <a:r>
                  <a:rPr lang="en-US" sz="1200"/>
                  <a:t>Years</a:t>
                </a:r>
              </a:p>
            </c:rich>
          </c:tx>
          <c:overlay val="0"/>
          <c:spPr>
            <a:noFill/>
          </c:spPr>
        </c:title>
        <c:numFmt formatCode="#,##0_);\(#,##0\)" sourceLinked="1"/>
        <c:majorTickMark val="out"/>
        <c:minorTickMark val="none"/>
        <c:tickLblPos val="nextTo"/>
        <c:crossAx val="148658432"/>
        <c:crosses val="autoZero"/>
        <c:crossBetween val="between"/>
      </c:valAx>
    </c:plotArea>
    <c:legend>
      <c:legendPos val="r"/>
      <c:layout>
        <c:manualLayout>
          <c:xMode val="edge"/>
          <c:yMode val="edge"/>
          <c:x val="0.62004965410851587"/>
          <c:y val="0.18422749084095491"/>
          <c:w val="0.33235275590551183"/>
          <c:h val="8.6359690462934915E-2"/>
        </c:manualLayout>
      </c:layout>
      <c:overlay val="0"/>
      <c:spPr>
        <a:solidFill>
          <a:schemeClr val="accent5">
            <a:lumMod val="20000"/>
            <a:lumOff val="80000"/>
          </a:schemeClr>
        </a:solidFill>
      </c:spPr>
    </c:legend>
    <c:plotVisOnly val="1"/>
    <c:dispBlanksAs val="gap"/>
    <c:showDLblsOverMax val="0"/>
  </c:chart>
  <c:spPr>
    <a:solidFill>
      <a:schemeClr val="accent5">
        <a:lumMod val="20000"/>
        <a:lumOff val="80000"/>
        <a:alpha val="20000"/>
      </a:schemeClr>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Target</a:t>
            </a:r>
            <a:r>
              <a:rPr lang="en-US" baseline="0"/>
              <a:t> Rating, Current Rating</a:t>
            </a:r>
            <a:r>
              <a:rPr lang="en-US"/>
              <a:t> </a:t>
            </a:r>
          </a:p>
          <a:p>
            <a:pPr>
              <a:defRPr/>
            </a:pPr>
            <a:r>
              <a:rPr lang="en-US"/>
              <a:t>and</a:t>
            </a:r>
            <a:r>
              <a:rPr lang="en-US" baseline="0"/>
              <a:t> Expected </a:t>
            </a:r>
            <a:r>
              <a:rPr lang="en-US"/>
              <a:t>Rating Result</a:t>
            </a:r>
          </a:p>
        </c:rich>
      </c:tx>
      <c:overlay val="0"/>
    </c:title>
    <c:autoTitleDeleted val="0"/>
    <c:plotArea>
      <c:layout>
        <c:manualLayout>
          <c:layoutTarget val="inner"/>
          <c:xMode val="edge"/>
          <c:yMode val="edge"/>
          <c:x val="8.055778027746531E-2"/>
          <c:y val="0.15025876588125031"/>
          <c:w val="0.86842819647544056"/>
          <c:h val="0.63470251990570714"/>
        </c:manualLayout>
      </c:layout>
      <c:barChart>
        <c:barDir val="col"/>
        <c:grouping val="clustered"/>
        <c:varyColors val="0"/>
        <c:ser>
          <c:idx val="2"/>
          <c:order val="0"/>
          <c:tx>
            <c:strRef>
              <c:f>'7-RunModel'!$I$26</c:f>
              <c:strCache>
                <c:ptCount val="1"/>
                <c:pt idx="0">
                  <c:v>Target Rating</c:v>
                </c:pt>
              </c:strCache>
            </c:strRef>
          </c:tx>
          <c:invertIfNegative val="0"/>
          <c:val>
            <c:numRef>
              <c:f>'7-RunModel'!$I$27:$I$41</c:f>
              <c:numCache>
                <c:formatCode>0.00%</c:formatCode>
                <c:ptCount val="15"/>
                <c:pt idx="0">
                  <c:v>0.8</c:v>
                </c:pt>
                <c:pt idx="1">
                  <c:v>0.8</c:v>
                </c:pt>
                <c:pt idx="2">
                  <c:v>1</c:v>
                </c:pt>
                <c:pt idx="3">
                  <c:v>0.85</c:v>
                </c:pt>
                <c:pt idx="4">
                  <c:v>0.8</c:v>
                </c:pt>
                <c:pt idx="5">
                  <c:v>0.8</c:v>
                </c:pt>
                <c:pt idx="6">
                  <c:v>0</c:v>
                </c:pt>
                <c:pt idx="7">
                  <c:v>0</c:v>
                </c:pt>
                <c:pt idx="8">
                  <c:v>0</c:v>
                </c:pt>
                <c:pt idx="9">
                  <c:v>0</c:v>
                </c:pt>
                <c:pt idx="10">
                  <c:v>0</c:v>
                </c:pt>
                <c:pt idx="11">
                  <c:v>0</c:v>
                </c:pt>
                <c:pt idx="12">
                  <c:v>0</c:v>
                </c:pt>
                <c:pt idx="13">
                  <c:v>0</c:v>
                </c:pt>
                <c:pt idx="14">
                  <c:v>0</c:v>
                </c:pt>
              </c:numCache>
            </c:numRef>
          </c:val>
        </c:ser>
        <c:ser>
          <c:idx val="0"/>
          <c:order val="1"/>
          <c:tx>
            <c:strRef>
              <c:f>'7-RunModel'!$J$26</c:f>
              <c:strCache>
                <c:ptCount val="1"/>
                <c:pt idx="0">
                  <c:v>Current Rating</c:v>
                </c:pt>
              </c:strCache>
            </c:strRef>
          </c:tx>
          <c:invertIfNegative val="0"/>
          <c:cat>
            <c:strRef>
              <c:f>'7-RunModel'!$B$27:$B$41</c:f>
              <c:strCache>
                <c:ptCount val="15"/>
                <c:pt idx="0">
                  <c:v>Bridges</c:v>
                </c:pt>
                <c:pt idx="1">
                  <c:v>Pavements</c:v>
                </c:pt>
                <c:pt idx="2">
                  <c:v>Signs</c:v>
                </c:pt>
                <c:pt idx="3">
                  <c:v>Highway Lighting</c:v>
                </c:pt>
                <c:pt idx="4">
                  <c:v>Guardrail</c:v>
                </c:pt>
                <c:pt idx="5">
                  <c:v>Weigh Stations</c:v>
                </c:pt>
                <c:pt idx="6">
                  <c:v>-</c:v>
                </c:pt>
                <c:pt idx="7">
                  <c:v>-</c:v>
                </c:pt>
                <c:pt idx="8">
                  <c:v>-</c:v>
                </c:pt>
                <c:pt idx="9">
                  <c:v>-</c:v>
                </c:pt>
                <c:pt idx="10">
                  <c:v>-</c:v>
                </c:pt>
                <c:pt idx="11">
                  <c:v>-</c:v>
                </c:pt>
                <c:pt idx="12">
                  <c:v>-</c:v>
                </c:pt>
                <c:pt idx="13">
                  <c:v>-</c:v>
                </c:pt>
                <c:pt idx="14">
                  <c:v>-</c:v>
                </c:pt>
              </c:strCache>
            </c:strRef>
          </c:cat>
          <c:val>
            <c:numRef>
              <c:f>'7-RunModel'!$J$27:$J$41</c:f>
              <c:numCache>
                <c:formatCode>0.00%</c:formatCode>
                <c:ptCount val="15"/>
                <c:pt idx="0">
                  <c:v>0.77207714285714302</c:v>
                </c:pt>
                <c:pt idx="1">
                  <c:v>0.75853734939759032</c:v>
                </c:pt>
                <c:pt idx="2">
                  <c:v>0.92575853018372711</c:v>
                </c:pt>
                <c:pt idx="3">
                  <c:v>0.82750320454129278</c:v>
                </c:pt>
                <c:pt idx="4">
                  <c:v>0.75710907599781307</c:v>
                </c:pt>
                <c:pt idx="5">
                  <c:v>0.7773893805309734</c:v>
                </c:pt>
                <c:pt idx="6">
                  <c:v>0</c:v>
                </c:pt>
                <c:pt idx="7">
                  <c:v>0</c:v>
                </c:pt>
                <c:pt idx="8">
                  <c:v>0</c:v>
                </c:pt>
                <c:pt idx="9">
                  <c:v>0</c:v>
                </c:pt>
                <c:pt idx="10">
                  <c:v>0</c:v>
                </c:pt>
                <c:pt idx="11">
                  <c:v>0</c:v>
                </c:pt>
                <c:pt idx="12">
                  <c:v>0</c:v>
                </c:pt>
                <c:pt idx="13">
                  <c:v>0</c:v>
                </c:pt>
                <c:pt idx="14">
                  <c:v>0</c:v>
                </c:pt>
              </c:numCache>
            </c:numRef>
          </c:val>
        </c:ser>
        <c:ser>
          <c:idx val="1"/>
          <c:order val="2"/>
          <c:tx>
            <c:strRef>
              <c:f>'7-RunModel'!$K$26</c:f>
              <c:strCache>
                <c:ptCount val="1"/>
                <c:pt idx="0">
                  <c:v>Expected Rating Result</c:v>
                </c:pt>
              </c:strCache>
            </c:strRef>
          </c:tx>
          <c:invertIfNegative val="0"/>
          <c:cat>
            <c:strRef>
              <c:f>'7-RunModel'!$B$27:$B$41</c:f>
              <c:strCache>
                <c:ptCount val="15"/>
                <c:pt idx="0">
                  <c:v>Bridges</c:v>
                </c:pt>
                <c:pt idx="1">
                  <c:v>Pavements</c:v>
                </c:pt>
                <c:pt idx="2">
                  <c:v>Signs</c:v>
                </c:pt>
                <c:pt idx="3">
                  <c:v>Highway Lighting</c:v>
                </c:pt>
                <c:pt idx="4">
                  <c:v>Guardrail</c:v>
                </c:pt>
                <c:pt idx="5">
                  <c:v>Weigh Stations</c:v>
                </c:pt>
                <c:pt idx="6">
                  <c:v>-</c:v>
                </c:pt>
                <c:pt idx="7">
                  <c:v>-</c:v>
                </c:pt>
                <c:pt idx="8">
                  <c:v>-</c:v>
                </c:pt>
                <c:pt idx="9">
                  <c:v>-</c:v>
                </c:pt>
                <c:pt idx="10">
                  <c:v>-</c:v>
                </c:pt>
                <c:pt idx="11">
                  <c:v>-</c:v>
                </c:pt>
                <c:pt idx="12">
                  <c:v>-</c:v>
                </c:pt>
                <c:pt idx="13">
                  <c:v>-</c:v>
                </c:pt>
                <c:pt idx="14">
                  <c:v>-</c:v>
                </c:pt>
              </c:strCache>
            </c:strRef>
          </c:cat>
          <c:val>
            <c:numRef>
              <c:f>'7-RunModel'!$K$27:$K$41</c:f>
              <c:numCache>
                <c:formatCode>0.00%</c:formatCode>
                <c:ptCount val="15"/>
                <c:pt idx="0">
                  <c:v>0.77178219814557103</c:v>
                </c:pt>
                <c:pt idx="1">
                  <c:v>0.75755420035901722</c:v>
                </c:pt>
                <c:pt idx="2">
                  <c:v>0.92379223210658079</c:v>
                </c:pt>
                <c:pt idx="3">
                  <c:v>0.8267166853104343</c:v>
                </c:pt>
                <c:pt idx="4">
                  <c:v>0.75651918657466921</c:v>
                </c:pt>
                <c:pt idx="5">
                  <c:v>0.77699612091554415</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dLbls>
        <c:gapWidth val="150"/>
        <c:axId val="149494016"/>
        <c:axId val="149500288"/>
      </c:barChart>
      <c:catAx>
        <c:axId val="149494016"/>
        <c:scaling>
          <c:orientation val="minMax"/>
        </c:scaling>
        <c:delete val="0"/>
        <c:axPos val="b"/>
        <c:title>
          <c:tx>
            <c:rich>
              <a:bodyPr/>
              <a:lstStyle/>
              <a:p>
                <a:pPr>
                  <a:defRPr sz="1200"/>
                </a:pPr>
                <a:r>
                  <a:rPr lang="en-US" sz="1200"/>
                  <a:t>AAG</a:t>
                </a:r>
              </a:p>
            </c:rich>
          </c:tx>
          <c:overlay val="0"/>
          <c:spPr>
            <a:noFill/>
          </c:spPr>
        </c:title>
        <c:majorTickMark val="none"/>
        <c:minorTickMark val="none"/>
        <c:tickLblPos val="nextTo"/>
        <c:crossAx val="149500288"/>
        <c:crosses val="autoZero"/>
        <c:auto val="1"/>
        <c:lblAlgn val="ctr"/>
        <c:lblOffset val="100"/>
        <c:noMultiLvlLbl val="0"/>
      </c:catAx>
      <c:valAx>
        <c:axId val="149500288"/>
        <c:scaling>
          <c:orientation val="minMax"/>
          <c:max val="1"/>
        </c:scaling>
        <c:delete val="0"/>
        <c:axPos val="l"/>
        <c:majorGridlines/>
        <c:title>
          <c:tx>
            <c:rich>
              <a:bodyPr/>
              <a:lstStyle/>
              <a:p>
                <a:pPr>
                  <a:defRPr sz="1200"/>
                </a:pPr>
                <a:r>
                  <a:rPr lang="en-US" sz="1200"/>
                  <a:t>Rating</a:t>
                </a:r>
              </a:p>
            </c:rich>
          </c:tx>
          <c:overlay val="0"/>
          <c:spPr>
            <a:noFill/>
          </c:spPr>
        </c:title>
        <c:numFmt formatCode="0%" sourceLinked="0"/>
        <c:majorTickMark val="out"/>
        <c:minorTickMark val="none"/>
        <c:tickLblPos val="nextTo"/>
        <c:txPr>
          <a:bodyPr/>
          <a:lstStyle/>
          <a:p>
            <a:pPr>
              <a:defRPr b="1"/>
            </a:pPr>
            <a:endParaRPr lang="en-US"/>
          </a:p>
        </c:txPr>
        <c:crossAx val="149494016"/>
        <c:crosses val="autoZero"/>
        <c:crossBetween val="between"/>
      </c:valAx>
      <c:spPr>
        <a:solidFill>
          <a:schemeClr val="bg1"/>
        </a:solidFill>
        <a:ln>
          <a:solidFill>
            <a:schemeClr val="tx1"/>
          </a:solidFill>
        </a:ln>
      </c:spPr>
    </c:plotArea>
    <c:legend>
      <c:legendPos val="r"/>
      <c:layout>
        <c:manualLayout>
          <c:xMode val="edge"/>
          <c:yMode val="edge"/>
          <c:x val="0.62004965410851587"/>
          <c:y val="0.18422749084095491"/>
          <c:w val="0.20325684289463816"/>
          <c:h val="0.12953953569440238"/>
        </c:manualLayout>
      </c:layout>
      <c:overlay val="0"/>
      <c:spPr>
        <a:solidFill>
          <a:schemeClr val="accent5">
            <a:lumMod val="20000"/>
            <a:lumOff val="80000"/>
          </a:schemeClr>
        </a:solidFill>
      </c:spPr>
    </c:legend>
    <c:plotVisOnly val="1"/>
    <c:dispBlanksAs val="gap"/>
    <c:showDLblsOverMax val="0"/>
  </c:chart>
  <c:spPr>
    <a:solidFill>
      <a:schemeClr val="accent5">
        <a:lumMod val="20000"/>
        <a:lumOff val="80000"/>
        <a:alpha val="20000"/>
      </a:schemeClr>
    </a:solidFill>
  </c:spPr>
  <c:printSettings>
    <c:headerFooter/>
    <c:pageMargins b="0.75" l="0.7" r="0.7" t="0.75" header="0.3" footer="0.3"/>
    <c:pageSetup/>
  </c:printSettings>
</c:chartSpac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228600</xdr:colOff>
      <xdr:row>2</xdr:row>
      <xdr:rowOff>38101</xdr:rowOff>
    </xdr:from>
    <xdr:to>
      <xdr:col>6</xdr:col>
      <xdr:colOff>19050</xdr:colOff>
      <xdr:row>15</xdr:row>
      <xdr:rowOff>104776</xdr:rowOff>
    </xdr:to>
    <xdr:sp macro="" textlink="">
      <xdr:nvSpPr>
        <xdr:cNvPr id="3" name="Rectangle 2"/>
        <xdr:cNvSpPr/>
      </xdr:nvSpPr>
      <xdr:spPr>
        <a:xfrm>
          <a:off x="447675" y="419101"/>
          <a:ext cx="8877300" cy="3048000"/>
        </a:xfrm>
        <a:prstGeom prst="rect">
          <a:avLst/>
        </a:prstGeom>
        <a:solidFill>
          <a:schemeClr val="accent1">
            <a:alpha val="4000"/>
          </a:schemeClr>
        </a:solidFill>
        <a:effectLst>
          <a:glow rad="101600">
            <a:schemeClr val="accent1">
              <a:satMod val="175000"/>
              <a:alpha val="41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0</xdr:colOff>
      <xdr:row>10</xdr:row>
      <xdr:rowOff>0</xdr:rowOff>
    </xdr:from>
    <xdr:to>
      <xdr:col>5</xdr:col>
      <xdr:colOff>638175</xdr:colOff>
      <xdr:row>12</xdr:row>
      <xdr:rowOff>84137</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0B1F65"/>
            </a:clrFrom>
            <a:clrTo>
              <a:srgbClr val="0B1F65">
                <a:alpha val="0"/>
              </a:srgbClr>
            </a:clrTo>
          </a:clrChange>
        </a:blip>
        <a:srcRect/>
        <a:stretch>
          <a:fillRect/>
        </a:stretch>
      </xdr:blipFill>
      <xdr:spPr bwMode="auto">
        <a:xfrm>
          <a:off x="1828800" y="3914775"/>
          <a:ext cx="2733675" cy="46513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11</xdr:col>
      <xdr:colOff>685800</xdr:colOff>
      <xdr:row>36</xdr:row>
      <xdr:rowOff>161925</xdr:rowOff>
    </xdr:to>
    <xdr:pic>
      <xdr:nvPicPr>
        <xdr:cNvPr id="8" name="Picture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181475"/>
          <a:ext cx="9505950" cy="473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1</xdr:row>
          <xdr:rowOff>133350</xdr:rowOff>
        </xdr:from>
        <xdr:to>
          <xdr:col>2</xdr:col>
          <xdr:colOff>876300</xdr:colOff>
          <xdr:row>3</xdr:row>
          <xdr:rowOff>142875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45720" tIns="50292" rIns="45720" bIns="50292" anchor="ctr" upright="1"/>
            <a:lstStyle/>
            <a:p>
              <a:pPr algn="ctr" rtl="0">
                <a:defRPr sz="1000"/>
              </a:pPr>
              <a:r>
                <a:rPr lang="en-US" sz="2400" b="1" i="0" u="none" strike="noStrike" baseline="0">
                  <a:solidFill>
                    <a:srgbClr val="FF9900"/>
                  </a:solidFill>
                  <a:latin typeface="Calibri"/>
                  <a:cs typeface="Calibri"/>
                </a:rPr>
                <a:t>Run Model</a:t>
              </a:r>
              <a:endParaRPr lang="en-US"/>
            </a:p>
          </xdr:txBody>
        </xdr:sp>
        <xdr:clientData fPrintsWithSheet="0"/>
      </xdr:twoCellAnchor>
    </mc:Choice>
    <mc:Fallback/>
  </mc:AlternateContent>
  <xdr:twoCellAnchor>
    <xdr:from>
      <xdr:col>12</xdr:col>
      <xdr:colOff>357188</xdr:colOff>
      <xdr:row>24</xdr:row>
      <xdr:rowOff>500061</xdr:rowOff>
    </xdr:from>
    <xdr:to>
      <xdr:col>17</xdr:col>
      <xdr:colOff>1023940</xdr:colOff>
      <xdr:row>39</xdr:row>
      <xdr:rowOff>250028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95251</xdr:colOff>
      <xdr:row>44</xdr:row>
      <xdr:rowOff>75008</xdr:rowOff>
    </xdr:from>
    <xdr:to>
      <xdr:col>14</xdr:col>
      <xdr:colOff>452439</xdr:colOff>
      <xdr:row>72</xdr:row>
      <xdr:rowOff>59531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273844</xdr:colOff>
      <xdr:row>44</xdr:row>
      <xdr:rowOff>59531</xdr:rowOff>
    </xdr:from>
    <xdr:to>
      <xdr:col>7</xdr:col>
      <xdr:colOff>607219</xdr:colOff>
      <xdr:row>72</xdr:row>
      <xdr:rowOff>44054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3</xdr:col>
          <xdr:colOff>409575</xdr:colOff>
          <xdr:row>1</xdr:row>
          <xdr:rowOff>142875</xdr:rowOff>
        </xdr:from>
        <xdr:to>
          <xdr:col>5</xdr:col>
          <xdr:colOff>266700</xdr:colOff>
          <xdr:row>3</xdr:row>
          <xdr:rowOff>152400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45720" tIns="50292" rIns="45720" bIns="50292" anchor="ctr" upright="1"/>
            <a:lstStyle/>
            <a:p>
              <a:pPr algn="ctr" rtl="0">
                <a:defRPr sz="1000"/>
              </a:pPr>
              <a:r>
                <a:rPr lang="en-US" sz="2400" b="1" i="0" u="none" strike="noStrike" baseline="0">
                  <a:solidFill>
                    <a:srgbClr val="FF9900"/>
                  </a:solidFill>
                  <a:latin typeface="Calibri"/>
                  <a:cs typeface="Calibri"/>
                </a:rPr>
                <a:t>Export Results</a:t>
              </a:r>
              <a:endParaRPr lang="en-US"/>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19050</xdr:colOff>
          <xdr:row>1</xdr:row>
          <xdr:rowOff>133350</xdr:rowOff>
        </xdr:from>
        <xdr:to>
          <xdr:col>2</xdr:col>
          <xdr:colOff>876300</xdr:colOff>
          <xdr:row>3</xdr:row>
          <xdr:rowOff>142875</xdr:rowOff>
        </xdr:to>
        <xdr:sp macro="" textlink="">
          <xdr:nvSpPr>
            <xdr:cNvPr id="26627" name="Button 3" hidden="1">
              <a:extLst>
                <a:ext uri="{63B3BB69-23CF-44E3-9099-C40C66FF867C}">
                  <a14:compatExt spid="_x0000_s26627"/>
                </a:ext>
              </a:extLst>
            </xdr:cNvPr>
            <xdr:cNvSpPr/>
          </xdr:nvSpPr>
          <xdr:spPr>
            <a:xfrm>
              <a:off x="0" y="0"/>
              <a:ext cx="0" cy="0"/>
            </a:xfrm>
            <a:prstGeom prst="rect">
              <a:avLst/>
            </a:prstGeom>
          </xdr:spPr>
          <xdr:txBody>
            <a:bodyPr vertOverflow="clip" wrap="square" lIns="45720" tIns="50292" rIns="45720" bIns="50292" anchor="ctr" upright="1"/>
            <a:lstStyle/>
            <a:p>
              <a:pPr algn="ctr" rtl="0">
                <a:defRPr sz="1000"/>
              </a:pPr>
              <a:r>
                <a:rPr lang="en-US" sz="2400" b="1" i="0" u="none" strike="noStrike" baseline="0">
                  <a:solidFill>
                    <a:srgbClr val="FF9900"/>
                  </a:solidFill>
                  <a:latin typeface="Calibri"/>
                  <a:cs typeface="Calibri"/>
                </a:rPr>
                <a:t>Run Model</a:t>
              </a:r>
              <a:endParaRPr lang="en-US"/>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10</xdr:col>
      <xdr:colOff>895350</xdr:colOff>
      <xdr:row>44</xdr:row>
      <xdr:rowOff>104775</xdr:rowOff>
    </xdr:from>
    <xdr:to>
      <xdr:col>10</xdr:col>
      <xdr:colOff>1089444</xdr:colOff>
      <xdr:row>44</xdr:row>
      <xdr:rowOff>295275</xdr:rowOff>
    </xdr:to>
    <xdr:sp macro="" textlink="">
      <xdr:nvSpPr>
        <xdr:cNvPr id="3" name="Right Arrow 2"/>
        <xdr:cNvSpPr/>
      </xdr:nvSpPr>
      <xdr:spPr>
        <a:xfrm>
          <a:off x="13687425" y="4248150"/>
          <a:ext cx="194094" cy="190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895350</xdr:colOff>
      <xdr:row>44</xdr:row>
      <xdr:rowOff>104775</xdr:rowOff>
    </xdr:from>
    <xdr:to>
      <xdr:col>10</xdr:col>
      <xdr:colOff>1089444</xdr:colOff>
      <xdr:row>44</xdr:row>
      <xdr:rowOff>295275</xdr:rowOff>
    </xdr:to>
    <xdr:sp macro="" textlink="">
      <xdr:nvSpPr>
        <xdr:cNvPr id="4" name="Right Arrow 3"/>
        <xdr:cNvSpPr/>
      </xdr:nvSpPr>
      <xdr:spPr>
        <a:xfrm>
          <a:off x="16983075" y="6657975"/>
          <a:ext cx="194094" cy="190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4:F30"/>
  <sheetViews>
    <sheetView tabSelected="1" workbookViewId="0">
      <selection activeCell="C25" sqref="C25:D25"/>
    </sheetView>
  </sheetViews>
  <sheetFormatPr defaultRowHeight="15" x14ac:dyDescent="0.25"/>
  <cols>
    <col min="1" max="1" width="3.28515625" style="2" customWidth="1"/>
    <col min="2" max="4" width="9.140625" style="2"/>
    <col min="5" max="5" width="13.140625" style="2" customWidth="1"/>
    <col min="6" max="6" width="95.7109375" style="2" customWidth="1"/>
    <col min="7" max="7" width="9.140625" style="2" customWidth="1"/>
    <col min="8" max="16384" width="9.140625" style="2"/>
  </cols>
  <sheetData>
    <row r="4" spans="3:5" ht="21" x14ac:dyDescent="0.35">
      <c r="C4" s="455" t="s">
        <v>44</v>
      </c>
      <c r="D4" s="456"/>
      <c r="E4" s="456"/>
    </row>
    <row r="5" spans="3:5" ht="21" x14ac:dyDescent="0.35">
      <c r="C5" s="457" t="s">
        <v>45</v>
      </c>
      <c r="D5" s="456"/>
      <c r="E5" s="456"/>
    </row>
    <row r="6" spans="3:5" ht="21" x14ac:dyDescent="0.35">
      <c r="C6" s="456"/>
      <c r="D6" s="456"/>
      <c r="E6" s="456"/>
    </row>
    <row r="7" spans="3:5" ht="21" x14ac:dyDescent="0.35">
      <c r="C7" s="458" t="s">
        <v>76</v>
      </c>
      <c r="D7" s="456"/>
      <c r="E7" s="456"/>
    </row>
    <row r="8" spans="3:5" ht="21" x14ac:dyDescent="0.35">
      <c r="C8" s="456"/>
      <c r="D8" s="456"/>
      <c r="E8" s="456"/>
    </row>
    <row r="9" spans="3:5" ht="21" x14ac:dyDescent="0.35">
      <c r="C9" s="458" t="s">
        <v>46</v>
      </c>
      <c r="D9" s="456"/>
      <c r="E9" s="456"/>
    </row>
    <row r="15" spans="3:5" ht="18.75" x14ac:dyDescent="0.3">
      <c r="C15" s="199" t="s">
        <v>220</v>
      </c>
    </row>
    <row r="18" spans="2:6" ht="18.75" x14ac:dyDescent="0.3">
      <c r="B18" s="459" t="s">
        <v>167</v>
      </c>
    </row>
    <row r="20" spans="2:6" s="463" customFormat="1" x14ac:dyDescent="0.25">
      <c r="B20" s="464" t="s">
        <v>168</v>
      </c>
      <c r="C20" s="486" t="s">
        <v>169</v>
      </c>
      <c r="D20" s="486"/>
      <c r="E20" s="464" t="s">
        <v>170</v>
      </c>
      <c r="F20" s="464" t="s">
        <v>171</v>
      </c>
    </row>
    <row r="21" spans="2:6" x14ac:dyDescent="0.25">
      <c r="B21" s="460">
        <v>1</v>
      </c>
      <c r="C21" s="482" t="s">
        <v>221</v>
      </c>
      <c r="D21" s="483"/>
      <c r="E21" s="461" t="s">
        <v>172</v>
      </c>
      <c r="F21" s="461" t="s">
        <v>173</v>
      </c>
    </row>
    <row r="22" spans="2:6" x14ac:dyDescent="0.25">
      <c r="B22" s="481">
        <v>1.1000000000000001</v>
      </c>
      <c r="C22" s="482" t="s">
        <v>221</v>
      </c>
      <c r="D22" s="483"/>
      <c r="E22" s="461" t="s">
        <v>172</v>
      </c>
      <c r="F22" s="461" t="s">
        <v>223</v>
      </c>
    </row>
    <row r="23" spans="2:6" x14ac:dyDescent="0.25">
      <c r="B23" s="461"/>
      <c r="C23" s="482"/>
      <c r="D23" s="483"/>
      <c r="E23" s="461"/>
      <c r="F23" s="461"/>
    </row>
    <row r="24" spans="2:6" x14ac:dyDescent="0.25">
      <c r="B24" s="461"/>
      <c r="C24" s="482"/>
      <c r="D24" s="483"/>
      <c r="E24" s="461"/>
      <c r="F24" s="461"/>
    </row>
    <row r="25" spans="2:6" x14ac:dyDescent="0.25">
      <c r="B25" s="461"/>
      <c r="C25" s="482"/>
      <c r="D25" s="483"/>
      <c r="E25" s="461"/>
      <c r="F25" s="461"/>
    </row>
    <row r="26" spans="2:6" x14ac:dyDescent="0.25">
      <c r="B26" s="461"/>
      <c r="C26" s="482"/>
      <c r="D26" s="483"/>
      <c r="E26" s="461"/>
      <c r="F26" s="461"/>
    </row>
    <row r="27" spans="2:6" x14ac:dyDescent="0.25">
      <c r="B27" s="461"/>
      <c r="C27" s="482"/>
      <c r="D27" s="483"/>
      <c r="E27" s="461"/>
      <c r="F27" s="461"/>
    </row>
    <row r="28" spans="2:6" x14ac:dyDescent="0.25">
      <c r="B28" s="461"/>
      <c r="C28" s="482"/>
      <c r="D28" s="483"/>
      <c r="E28" s="461"/>
      <c r="F28" s="461"/>
    </row>
    <row r="29" spans="2:6" x14ac:dyDescent="0.25">
      <c r="B29" s="461"/>
      <c r="C29" s="482"/>
      <c r="D29" s="483"/>
      <c r="E29" s="461"/>
      <c r="F29" s="461"/>
    </row>
    <row r="30" spans="2:6" x14ac:dyDescent="0.25">
      <c r="B30" s="462"/>
      <c r="C30" s="484"/>
      <c r="D30" s="485"/>
      <c r="E30" s="462"/>
      <c r="F30" s="462"/>
    </row>
  </sheetData>
  <mergeCells count="11">
    <mergeCell ref="C25:D25"/>
    <mergeCell ref="C20:D20"/>
    <mergeCell ref="C21:D21"/>
    <mergeCell ref="C22:D22"/>
    <mergeCell ref="C23:D23"/>
    <mergeCell ref="C24:D24"/>
    <mergeCell ref="C26:D26"/>
    <mergeCell ref="C27:D27"/>
    <mergeCell ref="C28:D28"/>
    <mergeCell ref="C29:D29"/>
    <mergeCell ref="C30:D3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249977111117893"/>
  </sheetPr>
  <dimension ref="A1:N10"/>
  <sheetViews>
    <sheetView workbookViewId="0">
      <selection activeCell="B4" sqref="B4:L10"/>
    </sheetView>
  </sheetViews>
  <sheetFormatPr defaultRowHeight="15" x14ac:dyDescent="0.25"/>
  <cols>
    <col min="1" max="1" width="11.5703125" style="78" customWidth="1"/>
    <col min="2" max="2" width="6.28515625" style="79" customWidth="1"/>
    <col min="3" max="10" width="12.7109375" style="79" customWidth="1"/>
    <col min="11" max="12" width="12.7109375" style="80" customWidth="1"/>
    <col min="13" max="14" width="12.7109375" style="60" customWidth="1"/>
    <col min="15" max="16384" width="9.140625" style="60"/>
  </cols>
  <sheetData>
    <row r="1" spans="1:14" ht="24.75" customHeight="1" x14ac:dyDescent="0.25">
      <c r="D1" s="345"/>
      <c r="E1" s="345"/>
      <c r="F1" s="345"/>
      <c r="G1" s="345"/>
      <c r="H1" s="345"/>
      <c r="I1" s="345"/>
      <c r="J1" s="345"/>
      <c r="K1" s="345"/>
      <c r="L1" s="345"/>
      <c r="M1" s="345"/>
    </row>
    <row r="2" spans="1:14" ht="30" customHeight="1" x14ac:dyDescent="0.25">
      <c r="B2" s="488" t="s">
        <v>126</v>
      </c>
      <c r="C2" s="488"/>
      <c r="D2" s="488"/>
      <c r="E2" s="488"/>
      <c r="F2" s="488"/>
      <c r="G2" s="488"/>
      <c r="H2" s="488"/>
      <c r="I2" s="488"/>
      <c r="J2" s="488"/>
      <c r="K2" s="488"/>
      <c r="L2" s="488"/>
      <c r="M2" s="81"/>
      <c r="N2" s="81"/>
    </row>
    <row r="3" spans="1:14" ht="18.75" customHeight="1" thickBot="1" x14ac:dyDescent="0.3">
      <c r="B3" s="346"/>
      <c r="C3" s="346"/>
      <c r="D3" s="346"/>
      <c r="E3" s="346"/>
      <c r="F3" s="346"/>
      <c r="G3" s="346"/>
      <c r="H3" s="346"/>
      <c r="I3" s="346"/>
      <c r="J3" s="346"/>
      <c r="K3" s="346"/>
      <c r="L3" s="346"/>
      <c r="M3" s="81"/>
      <c r="N3" s="81"/>
    </row>
    <row r="4" spans="1:14" ht="30" customHeight="1" thickBot="1" x14ac:dyDescent="0.3">
      <c r="B4" s="389">
        <v>1</v>
      </c>
      <c r="C4" s="487" t="s">
        <v>203</v>
      </c>
      <c r="D4" s="487"/>
      <c r="E4" s="487"/>
      <c r="F4" s="487"/>
      <c r="G4" s="487"/>
      <c r="H4" s="487"/>
      <c r="I4" s="487"/>
      <c r="J4" s="487"/>
      <c r="K4" s="487"/>
      <c r="L4" s="487"/>
      <c r="M4" s="82"/>
      <c r="N4" s="83"/>
    </row>
    <row r="5" spans="1:14" ht="16.5" customHeight="1" thickBot="1" x14ac:dyDescent="0.3">
      <c r="B5" s="389">
        <v>2</v>
      </c>
      <c r="C5" s="487" t="s">
        <v>202</v>
      </c>
      <c r="D5" s="487"/>
      <c r="E5" s="487"/>
      <c r="F5" s="487"/>
      <c r="G5" s="487"/>
      <c r="H5" s="487"/>
      <c r="I5" s="487"/>
      <c r="J5" s="487"/>
      <c r="K5" s="487"/>
      <c r="L5" s="487"/>
      <c r="M5" s="78"/>
      <c r="N5" s="66"/>
    </row>
    <row r="6" spans="1:14" ht="21" customHeight="1" thickBot="1" x14ac:dyDescent="0.3">
      <c r="B6" s="389">
        <v>3</v>
      </c>
      <c r="C6" s="487" t="s">
        <v>125</v>
      </c>
      <c r="D6" s="487"/>
      <c r="E6" s="487"/>
      <c r="F6" s="487"/>
      <c r="G6" s="487"/>
      <c r="H6" s="487"/>
      <c r="I6" s="487"/>
      <c r="J6" s="487"/>
      <c r="K6" s="487"/>
      <c r="L6" s="487"/>
      <c r="M6" s="78"/>
      <c r="N6" s="66"/>
    </row>
    <row r="7" spans="1:14" s="84" customFormat="1" ht="61.5" customHeight="1" thickBot="1" x14ac:dyDescent="0.3">
      <c r="A7" s="78"/>
      <c r="B7" s="389">
        <v>4</v>
      </c>
      <c r="C7" s="489" t="s">
        <v>199</v>
      </c>
      <c r="D7" s="489"/>
      <c r="E7" s="489"/>
      <c r="F7" s="489"/>
      <c r="G7" s="489"/>
      <c r="H7" s="489"/>
      <c r="I7" s="489"/>
      <c r="J7" s="489"/>
      <c r="K7" s="489"/>
      <c r="L7" s="489"/>
      <c r="M7" s="78"/>
      <c r="N7" s="78"/>
    </row>
    <row r="8" spans="1:14" ht="46.5" customHeight="1" thickBot="1" x14ac:dyDescent="0.3">
      <c r="B8" s="389">
        <v>5</v>
      </c>
      <c r="C8" s="487" t="s">
        <v>200</v>
      </c>
      <c r="D8" s="487"/>
      <c r="E8" s="487"/>
      <c r="F8" s="487"/>
      <c r="G8" s="487"/>
      <c r="H8" s="487"/>
      <c r="I8" s="487"/>
      <c r="J8" s="487"/>
      <c r="K8" s="487"/>
      <c r="L8" s="487"/>
      <c r="M8" s="78"/>
      <c r="N8" s="66"/>
    </row>
    <row r="9" spans="1:14" ht="15.75" thickBot="1" x14ac:dyDescent="0.3">
      <c r="B9" s="389">
        <v>6</v>
      </c>
      <c r="C9" s="487" t="s">
        <v>201</v>
      </c>
      <c r="D9" s="487"/>
      <c r="E9" s="487"/>
      <c r="F9" s="487"/>
      <c r="G9" s="487"/>
      <c r="H9" s="487"/>
      <c r="I9" s="487"/>
      <c r="J9" s="487"/>
      <c r="K9" s="487"/>
      <c r="L9" s="487"/>
      <c r="M9" s="78"/>
      <c r="N9" s="66"/>
    </row>
    <row r="10" spans="1:14" ht="34.5" customHeight="1" thickBot="1" x14ac:dyDescent="0.3">
      <c r="B10" s="389">
        <v>7</v>
      </c>
      <c r="C10" s="487" t="s">
        <v>127</v>
      </c>
      <c r="D10" s="487"/>
      <c r="E10" s="487"/>
      <c r="F10" s="487"/>
      <c r="G10" s="487"/>
      <c r="H10" s="487"/>
      <c r="I10" s="487"/>
      <c r="J10" s="487"/>
      <c r="K10" s="487"/>
      <c r="L10" s="487"/>
    </row>
  </sheetData>
  <mergeCells count="8">
    <mergeCell ref="C10:L10"/>
    <mergeCell ref="B2:L2"/>
    <mergeCell ref="C4:L4"/>
    <mergeCell ref="C9:L9"/>
    <mergeCell ref="C5:L5"/>
    <mergeCell ref="C7:L7"/>
    <mergeCell ref="C6:L6"/>
    <mergeCell ref="C8:L8"/>
  </mergeCells>
  <pageMargins left="0.7" right="0.7" top="0.75" bottom="0.75" header="0.3" footer="0.3"/>
  <pageSetup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66"/>
  </sheetPr>
  <dimension ref="A1:M27"/>
  <sheetViews>
    <sheetView workbookViewId="0">
      <selection activeCell="D14" sqref="D14"/>
    </sheetView>
  </sheetViews>
  <sheetFormatPr defaultRowHeight="15" x14ac:dyDescent="0.25"/>
  <cols>
    <col min="1" max="1" width="3.28515625" style="2" customWidth="1"/>
    <col min="2" max="2" width="24.85546875" style="2" customWidth="1"/>
    <col min="3" max="3" width="18.85546875" style="2" customWidth="1"/>
    <col min="4" max="4" width="13.140625" style="2" customWidth="1"/>
    <col min="5" max="8" width="13.7109375" style="2" customWidth="1"/>
    <col min="9" max="9" width="14.7109375" style="2" customWidth="1"/>
    <col min="10" max="10" width="33.5703125" style="2" customWidth="1"/>
    <col min="11" max="11" width="24.5703125" style="2" customWidth="1"/>
    <col min="12" max="16384" width="9.140625" style="2"/>
  </cols>
  <sheetData>
    <row r="1" spans="1:13" s="5" customFormat="1" ht="21" customHeight="1" x14ac:dyDescent="0.25">
      <c r="B1" s="441" t="s">
        <v>150</v>
      </c>
      <c r="C1" s="441"/>
      <c r="D1" s="441"/>
      <c r="E1" s="441"/>
      <c r="F1" s="441"/>
      <c r="G1" s="337"/>
      <c r="H1" s="337"/>
      <c r="I1" s="337"/>
      <c r="J1" s="337"/>
      <c r="K1" s="2"/>
      <c r="L1" s="6"/>
      <c r="M1" s="7"/>
    </row>
    <row r="2" spans="1:13" x14ac:dyDescent="0.25">
      <c r="B2" s="337"/>
      <c r="C2" s="337"/>
      <c r="D2" s="337"/>
      <c r="E2" s="337"/>
      <c r="F2" s="337"/>
      <c r="G2" s="337"/>
      <c r="H2" s="337"/>
      <c r="I2" s="337"/>
      <c r="J2" s="337"/>
    </row>
    <row r="3" spans="1:13" s="5" customFormat="1" ht="21" customHeight="1" thickBot="1" x14ac:dyDescent="0.3">
      <c r="A3" s="110"/>
      <c r="B3" s="495" t="s">
        <v>204</v>
      </c>
      <c r="C3" s="495"/>
      <c r="D3" s="495"/>
      <c r="E3" s="495"/>
      <c r="F3" s="495"/>
      <c r="G3" s="495"/>
      <c r="H3" s="4"/>
      <c r="I3" s="446" t="s">
        <v>158</v>
      </c>
      <c r="J3" s="446"/>
      <c r="K3" s="431"/>
      <c r="L3" s="6"/>
      <c r="M3" s="7"/>
    </row>
    <row r="4" spans="1:13" ht="36.75" customHeight="1" thickBot="1" x14ac:dyDescent="0.3">
      <c r="D4" s="492" t="s">
        <v>146</v>
      </c>
      <c r="E4" s="493"/>
      <c r="F4" s="493"/>
      <c r="G4" s="494"/>
      <c r="H4" s="437"/>
      <c r="I4" s="496" t="s">
        <v>149</v>
      </c>
      <c r="J4" s="496"/>
    </row>
    <row r="5" spans="1:13" s="337" customFormat="1" ht="46.5" customHeight="1" thickBot="1" x14ac:dyDescent="0.3">
      <c r="B5" s="430" t="s">
        <v>180</v>
      </c>
      <c r="C5" s="251" t="s">
        <v>72</v>
      </c>
      <c r="D5" s="433" t="s">
        <v>111</v>
      </c>
      <c r="E5" s="340" t="s">
        <v>143</v>
      </c>
      <c r="F5" s="340" t="s">
        <v>144</v>
      </c>
      <c r="G5" s="434" t="s">
        <v>145</v>
      </c>
      <c r="H5" s="437"/>
      <c r="I5" s="430" t="s">
        <v>60</v>
      </c>
      <c r="J5" s="251" t="s">
        <v>61</v>
      </c>
    </row>
    <row r="6" spans="1:13" ht="18" customHeight="1" x14ac:dyDescent="0.25">
      <c r="B6" s="249" t="s">
        <v>0</v>
      </c>
      <c r="C6" s="432" t="s">
        <v>152</v>
      </c>
      <c r="D6" s="341" t="s">
        <v>29</v>
      </c>
      <c r="E6" s="342" t="s">
        <v>29</v>
      </c>
      <c r="F6" s="342" t="s">
        <v>29</v>
      </c>
      <c r="G6" s="435" t="s">
        <v>29</v>
      </c>
      <c r="H6" s="447" t="s">
        <v>59</v>
      </c>
      <c r="I6" s="249" t="s">
        <v>2</v>
      </c>
      <c r="J6" s="256" t="s">
        <v>59</v>
      </c>
    </row>
    <row r="7" spans="1:13" ht="18" customHeight="1" x14ac:dyDescent="0.25">
      <c r="B7" s="250" t="s">
        <v>1</v>
      </c>
      <c r="C7" s="252" t="s">
        <v>73</v>
      </c>
      <c r="D7" s="341" t="s">
        <v>29</v>
      </c>
      <c r="E7" s="342" t="s">
        <v>29</v>
      </c>
      <c r="F7" s="342" t="s">
        <v>29</v>
      </c>
      <c r="G7" s="435" t="s">
        <v>29</v>
      </c>
      <c r="H7" s="448" t="s">
        <v>29</v>
      </c>
      <c r="I7" s="250" t="s">
        <v>3</v>
      </c>
      <c r="J7" s="252" t="s">
        <v>59</v>
      </c>
    </row>
    <row r="8" spans="1:13" ht="18" customHeight="1" x14ac:dyDescent="0.25">
      <c r="B8" s="250" t="s">
        <v>35</v>
      </c>
      <c r="C8" s="252" t="s">
        <v>74</v>
      </c>
      <c r="D8" s="341" t="s">
        <v>29</v>
      </c>
      <c r="E8" s="342" t="s">
        <v>29</v>
      </c>
      <c r="F8" s="342" t="s">
        <v>29</v>
      </c>
      <c r="G8" s="435" t="s">
        <v>29</v>
      </c>
      <c r="H8" s="448" t="s">
        <v>30</v>
      </c>
      <c r="I8" s="249" t="s">
        <v>4</v>
      </c>
      <c r="J8" s="252" t="s">
        <v>59</v>
      </c>
    </row>
    <row r="9" spans="1:13" ht="18" customHeight="1" x14ac:dyDescent="0.25">
      <c r="B9" s="250" t="s">
        <v>36</v>
      </c>
      <c r="C9" s="252" t="s">
        <v>38</v>
      </c>
      <c r="D9" s="341" t="s">
        <v>29</v>
      </c>
      <c r="E9" s="342" t="s">
        <v>29</v>
      </c>
      <c r="F9" s="342" t="s">
        <v>29</v>
      </c>
      <c r="G9" s="435" t="s">
        <v>29</v>
      </c>
      <c r="H9" s="4"/>
      <c r="I9" s="250" t="s">
        <v>47</v>
      </c>
      <c r="J9" s="252" t="s">
        <v>59</v>
      </c>
    </row>
    <row r="10" spans="1:13" ht="18" customHeight="1" x14ac:dyDescent="0.25">
      <c r="B10" s="250" t="s">
        <v>37</v>
      </c>
      <c r="C10" s="252" t="s">
        <v>139</v>
      </c>
      <c r="D10" s="341" t="s">
        <v>29</v>
      </c>
      <c r="E10" s="342" t="s">
        <v>29</v>
      </c>
      <c r="F10" s="342" t="s">
        <v>29</v>
      </c>
      <c r="G10" s="435" t="s">
        <v>29</v>
      </c>
      <c r="H10" s="4"/>
      <c r="I10" s="249" t="s">
        <v>48</v>
      </c>
      <c r="J10" s="252" t="s">
        <v>59</v>
      </c>
    </row>
    <row r="11" spans="1:13" ht="18" customHeight="1" x14ac:dyDescent="0.25">
      <c r="B11" s="250" t="s">
        <v>39</v>
      </c>
      <c r="C11" s="252" t="s">
        <v>75</v>
      </c>
      <c r="D11" s="341" t="s">
        <v>29</v>
      </c>
      <c r="E11" s="342" t="s">
        <v>29</v>
      </c>
      <c r="F11" s="342" t="s">
        <v>29</v>
      </c>
      <c r="G11" s="435" t="s">
        <v>29</v>
      </c>
      <c r="H11" s="4"/>
      <c r="I11" s="250" t="s">
        <v>49</v>
      </c>
      <c r="J11" s="252" t="s">
        <v>59</v>
      </c>
    </row>
    <row r="12" spans="1:13" ht="18" customHeight="1" x14ac:dyDescent="0.25">
      <c r="B12" s="250" t="s">
        <v>59</v>
      </c>
      <c r="C12" s="252" t="s">
        <v>59</v>
      </c>
      <c r="D12" s="341" t="s">
        <v>59</v>
      </c>
      <c r="E12" s="342" t="s">
        <v>59</v>
      </c>
      <c r="F12" s="342" t="s">
        <v>59</v>
      </c>
      <c r="G12" s="435" t="s">
        <v>59</v>
      </c>
      <c r="H12" s="4"/>
      <c r="I12" s="249" t="s">
        <v>50</v>
      </c>
      <c r="J12" s="252" t="s">
        <v>59</v>
      </c>
    </row>
    <row r="13" spans="1:13" ht="18" customHeight="1" x14ac:dyDescent="0.25">
      <c r="B13" s="250" t="s">
        <v>59</v>
      </c>
      <c r="C13" s="252" t="s">
        <v>59</v>
      </c>
      <c r="D13" s="341" t="s">
        <v>59</v>
      </c>
      <c r="E13" s="342" t="s">
        <v>59</v>
      </c>
      <c r="F13" s="342" t="s">
        <v>59</v>
      </c>
      <c r="G13" s="435" t="s">
        <v>59</v>
      </c>
      <c r="H13" s="4"/>
      <c r="I13" s="250" t="s">
        <v>51</v>
      </c>
      <c r="J13" s="252" t="s">
        <v>59</v>
      </c>
    </row>
    <row r="14" spans="1:13" ht="18" customHeight="1" x14ac:dyDescent="0.25">
      <c r="B14" s="250" t="s">
        <v>59</v>
      </c>
      <c r="C14" s="252" t="s">
        <v>59</v>
      </c>
      <c r="D14" s="341" t="s">
        <v>59</v>
      </c>
      <c r="E14" s="342" t="s">
        <v>59</v>
      </c>
      <c r="F14" s="342" t="s">
        <v>59</v>
      </c>
      <c r="G14" s="435" t="s">
        <v>59</v>
      </c>
      <c r="H14" s="4"/>
      <c r="I14" s="249" t="s">
        <v>52</v>
      </c>
      <c r="J14" s="252" t="s">
        <v>59</v>
      </c>
    </row>
    <row r="15" spans="1:13" ht="18" customHeight="1" x14ac:dyDescent="0.25">
      <c r="B15" s="250" t="s">
        <v>59</v>
      </c>
      <c r="C15" s="252" t="s">
        <v>59</v>
      </c>
      <c r="D15" s="341" t="s">
        <v>59</v>
      </c>
      <c r="E15" s="342" t="s">
        <v>59</v>
      </c>
      <c r="F15" s="342" t="s">
        <v>59</v>
      </c>
      <c r="G15" s="435" t="s">
        <v>59</v>
      </c>
      <c r="H15" s="4"/>
      <c r="I15" s="250" t="s">
        <v>53</v>
      </c>
      <c r="J15" s="252" t="s">
        <v>59</v>
      </c>
    </row>
    <row r="16" spans="1:13" ht="18" customHeight="1" x14ac:dyDescent="0.25">
      <c r="B16" s="250" t="s">
        <v>59</v>
      </c>
      <c r="C16" s="252" t="s">
        <v>59</v>
      </c>
      <c r="D16" s="341" t="s">
        <v>59</v>
      </c>
      <c r="E16" s="342" t="s">
        <v>59</v>
      </c>
      <c r="F16" s="342" t="s">
        <v>59</v>
      </c>
      <c r="G16" s="435" t="s">
        <v>59</v>
      </c>
      <c r="H16" s="4"/>
      <c r="I16" s="249" t="s">
        <v>54</v>
      </c>
      <c r="J16" s="252" t="s">
        <v>59</v>
      </c>
    </row>
    <row r="17" spans="2:10" ht="18" customHeight="1" x14ac:dyDescent="0.25">
      <c r="B17" s="250" t="s">
        <v>59</v>
      </c>
      <c r="C17" s="252" t="s">
        <v>59</v>
      </c>
      <c r="D17" s="341" t="s">
        <v>59</v>
      </c>
      <c r="E17" s="342" t="s">
        <v>59</v>
      </c>
      <c r="F17" s="342" t="s">
        <v>59</v>
      </c>
      <c r="G17" s="435" t="s">
        <v>59</v>
      </c>
      <c r="H17" s="4"/>
      <c r="I17" s="250" t="s">
        <v>55</v>
      </c>
      <c r="J17" s="252" t="s">
        <v>59</v>
      </c>
    </row>
    <row r="18" spans="2:10" ht="18" customHeight="1" x14ac:dyDescent="0.25">
      <c r="B18" s="250" t="s">
        <v>59</v>
      </c>
      <c r="C18" s="252" t="s">
        <v>59</v>
      </c>
      <c r="D18" s="341" t="s">
        <v>59</v>
      </c>
      <c r="E18" s="342" t="s">
        <v>59</v>
      </c>
      <c r="F18" s="342" t="s">
        <v>59</v>
      </c>
      <c r="G18" s="435" t="s">
        <v>59</v>
      </c>
      <c r="H18" s="4"/>
      <c r="I18" s="249" t="s">
        <v>56</v>
      </c>
      <c r="J18" s="252" t="s">
        <v>59</v>
      </c>
    </row>
    <row r="19" spans="2:10" ht="18" customHeight="1" x14ac:dyDescent="0.25">
      <c r="B19" s="250" t="s">
        <v>59</v>
      </c>
      <c r="C19" s="252" t="s">
        <v>59</v>
      </c>
      <c r="D19" s="341" t="s">
        <v>59</v>
      </c>
      <c r="E19" s="342" t="s">
        <v>59</v>
      </c>
      <c r="F19" s="342" t="s">
        <v>59</v>
      </c>
      <c r="G19" s="435" t="s">
        <v>59</v>
      </c>
      <c r="H19" s="4"/>
      <c r="I19" s="250" t="s">
        <v>57</v>
      </c>
      <c r="J19" s="252" t="s">
        <v>59</v>
      </c>
    </row>
    <row r="20" spans="2:10" ht="15.75" thickBot="1" x14ac:dyDescent="0.3">
      <c r="B20" s="254" t="s">
        <v>59</v>
      </c>
      <c r="C20" s="253" t="s">
        <v>59</v>
      </c>
      <c r="D20" s="343" t="s">
        <v>59</v>
      </c>
      <c r="E20" s="344" t="s">
        <v>59</v>
      </c>
      <c r="F20" s="344" t="s">
        <v>59</v>
      </c>
      <c r="G20" s="436" t="s">
        <v>59</v>
      </c>
      <c r="H20" s="438"/>
      <c r="I20" s="255" t="s">
        <v>58</v>
      </c>
      <c r="J20" s="253" t="s">
        <v>59</v>
      </c>
    </row>
    <row r="21" spans="2:10" ht="60" customHeight="1" x14ac:dyDescent="0.25">
      <c r="B21" s="491" t="s">
        <v>205</v>
      </c>
      <c r="C21" s="491"/>
      <c r="D21" s="491"/>
      <c r="E21" s="491"/>
      <c r="F21" s="491"/>
      <c r="G21" s="491"/>
      <c r="H21" s="439"/>
      <c r="I21" s="337"/>
      <c r="J21" s="337"/>
    </row>
    <row r="22" spans="2:10" ht="48" customHeight="1" x14ac:dyDescent="0.25">
      <c r="B22" s="490"/>
      <c r="C22" s="490"/>
      <c r="D22" s="490"/>
      <c r="E22" s="490"/>
      <c r="F22" s="490"/>
      <c r="G22" s="490"/>
      <c r="H22" s="490"/>
    </row>
    <row r="23" spans="2:10" ht="48" customHeight="1" x14ac:dyDescent="0.25">
      <c r="B23" s="490"/>
      <c r="C23" s="490"/>
      <c r="D23" s="490"/>
      <c r="E23" s="490"/>
      <c r="F23" s="490"/>
      <c r="G23" s="490"/>
      <c r="H23" s="490"/>
    </row>
    <row r="24" spans="2:10" ht="48" customHeight="1" x14ac:dyDescent="0.25">
      <c r="B24" s="490"/>
      <c r="C24" s="490"/>
      <c r="D24" s="490"/>
      <c r="E24" s="490"/>
      <c r="F24" s="490"/>
      <c r="G24" s="490"/>
      <c r="H24" s="490"/>
    </row>
    <row r="25" spans="2:10" ht="48" customHeight="1" x14ac:dyDescent="0.25">
      <c r="B25" s="490"/>
      <c r="C25" s="490"/>
      <c r="D25" s="490"/>
      <c r="E25" s="490"/>
      <c r="F25" s="490"/>
      <c r="G25" s="490"/>
      <c r="H25" s="490"/>
    </row>
    <row r="26" spans="2:10" ht="48" customHeight="1" x14ac:dyDescent="0.25"/>
    <row r="27" spans="2:10" ht="48" customHeight="1" x14ac:dyDescent="0.25"/>
  </sheetData>
  <mergeCells count="8">
    <mergeCell ref="B25:H25"/>
    <mergeCell ref="B21:G21"/>
    <mergeCell ref="D4:G4"/>
    <mergeCell ref="B3:G3"/>
    <mergeCell ref="I4:J4"/>
    <mergeCell ref="B22:H22"/>
    <mergeCell ref="B23:H23"/>
    <mergeCell ref="B24:H24"/>
  </mergeCells>
  <dataValidations count="1">
    <dataValidation type="list" allowBlank="1" showInputMessage="1" showErrorMessage="1" sqref="D6:G20">
      <formula1>$H$6:$H$8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66"/>
  </sheetPr>
  <dimension ref="A1:Q33"/>
  <sheetViews>
    <sheetView zoomScale="80" zoomScaleNormal="80" workbookViewId="0">
      <selection activeCell="E7" sqref="E7"/>
    </sheetView>
  </sheetViews>
  <sheetFormatPr defaultRowHeight="15" x14ac:dyDescent="0.25"/>
  <cols>
    <col min="1" max="1" width="2.7109375" style="4" customWidth="1"/>
    <col min="2" max="2" width="17.85546875" style="3" bestFit="1" customWidth="1"/>
    <col min="3" max="3" width="19" style="3" customWidth="1"/>
    <col min="4" max="5" width="18" style="3" customWidth="1"/>
    <col min="6" max="6" width="16.140625" style="3" customWidth="1"/>
    <col min="7" max="9" width="13.7109375" style="6" customWidth="1"/>
    <col min="10" max="11" width="13.7109375" style="3" customWidth="1"/>
    <col min="12" max="12" width="4.7109375" style="3" customWidth="1"/>
    <col min="13" max="13" width="17.85546875" style="3" bestFit="1" customWidth="1"/>
    <col min="14" max="14" width="18.7109375" style="3" bestFit="1" customWidth="1"/>
    <col min="15" max="15" width="17.85546875" style="6" customWidth="1"/>
    <col min="16" max="16" width="14.7109375" style="7" customWidth="1"/>
    <col min="17" max="17" width="12.7109375" style="5" customWidth="1"/>
    <col min="18" max="18" width="32.85546875" style="5" bestFit="1" customWidth="1"/>
    <col min="19" max="19" width="12.7109375" style="5" customWidth="1"/>
    <col min="20" max="20" width="6.28515625" style="5" bestFit="1" customWidth="1"/>
    <col min="21" max="29" width="12.7109375" style="5" customWidth="1"/>
    <col min="30" max="16384" width="9.140625" style="5"/>
  </cols>
  <sheetData>
    <row r="1" spans="1:17" ht="29.25" customHeight="1" x14ac:dyDescent="0.25">
      <c r="A1" s="517" t="s">
        <v>77</v>
      </c>
      <c r="B1" s="517"/>
      <c r="C1" s="517"/>
      <c r="D1" s="517"/>
      <c r="E1" s="517"/>
      <c r="F1" s="517"/>
      <c r="G1" s="515" t="s">
        <v>24</v>
      </c>
      <c r="H1" s="515"/>
      <c r="I1" s="515"/>
      <c r="J1" s="515"/>
      <c r="K1" s="104"/>
      <c r="L1" s="506" t="s">
        <v>23</v>
      </c>
      <c r="M1" s="506"/>
      <c r="N1" s="506"/>
    </row>
    <row r="2" spans="1:17" ht="23.25" customHeight="1" x14ac:dyDescent="0.25">
      <c r="G2" s="515"/>
      <c r="H2" s="515"/>
      <c r="I2" s="515"/>
      <c r="J2" s="515"/>
      <c r="K2" s="104"/>
      <c r="L2" s="506"/>
      <c r="M2" s="506"/>
      <c r="N2" s="506"/>
    </row>
    <row r="3" spans="1:17" ht="23.25" customHeight="1" x14ac:dyDescent="0.25">
      <c r="A3" s="518" t="s">
        <v>13</v>
      </c>
      <c r="B3" s="518"/>
      <c r="C3" s="518"/>
      <c r="D3" s="518"/>
      <c r="E3" s="518"/>
      <c r="F3" s="518"/>
      <c r="K3" s="104"/>
      <c r="M3" s="106"/>
    </row>
    <row r="4" spans="1:17" ht="31.5" customHeight="1" thickBot="1" x14ac:dyDescent="0.3">
      <c r="A4" s="105"/>
      <c r="B4" s="520" t="s">
        <v>159</v>
      </c>
      <c r="C4" s="520"/>
      <c r="D4" s="520"/>
      <c r="E4" s="520"/>
      <c r="F4" s="520"/>
      <c r="G4" s="106"/>
      <c r="H4" s="106"/>
      <c r="I4" s="106"/>
      <c r="J4" s="106"/>
      <c r="K4" s="5"/>
      <c r="M4" s="106"/>
    </row>
    <row r="5" spans="1:17" ht="21" x14ac:dyDescent="0.25">
      <c r="A5" s="105"/>
      <c r="B5" s="509" t="s">
        <v>34</v>
      </c>
      <c r="C5" s="510"/>
      <c r="D5" s="510"/>
      <c r="E5" s="107">
        <v>281000000</v>
      </c>
      <c r="F5" s="290" t="s">
        <v>29</v>
      </c>
      <c r="G5" s="8"/>
      <c r="H5" s="8"/>
      <c r="I5" s="8"/>
      <c r="J5" s="8"/>
      <c r="K5" s="5"/>
      <c r="M5" s="106"/>
    </row>
    <row r="6" spans="1:17" ht="23.25" customHeight="1" x14ac:dyDescent="0.25">
      <c r="A6" s="105"/>
      <c r="B6" s="511" t="s">
        <v>5</v>
      </c>
      <c r="C6" s="512"/>
      <c r="D6" s="512"/>
      <c r="E6" s="108">
        <v>91000000</v>
      </c>
      <c r="F6" s="290" t="s">
        <v>30</v>
      </c>
      <c r="G6" s="5"/>
      <c r="H6" s="5"/>
      <c r="I6" s="5"/>
      <c r="J6" s="5"/>
      <c r="K6" s="5"/>
      <c r="M6" s="106"/>
    </row>
    <row r="7" spans="1:17" ht="23.25" customHeight="1" thickBot="1" x14ac:dyDescent="0.3">
      <c r="A7" s="105"/>
      <c r="B7" s="507" t="s">
        <v>6</v>
      </c>
      <c r="C7" s="508"/>
      <c r="D7" s="508"/>
      <c r="E7" s="109">
        <f>E5-E6</f>
        <v>190000000</v>
      </c>
      <c r="F7" s="290"/>
      <c r="G7" s="5"/>
      <c r="H7" s="5"/>
      <c r="I7" s="5"/>
      <c r="J7" s="5"/>
      <c r="K7" s="5"/>
      <c r="M7" s="106"/>
    </row>
    <row r="8" spans="1:17" ht="23.25" customHeight="1" x14ac:dyDescent="0.25">
      <c r="A8" s="105"/>
      <c r="B8" s="519"/>
      <c r="C8" s="519"/>
      <c r="D8" s="519"/>
      <c r="E8" s="519"/>
      <c r="F8" s="290"/>
      <c r="G8" s="5"/>
      <c r="H8" s="5"/>
      <c r="I8" s="5"/>
      <c r="J8" s="5"/>
      <c r="K8" s="5"/>
      <c r="M8" s="106"/>
    </row>
    <row r="9" spans="1:17" ht="23.25" customHeight="1" thickBot="1" x14ac:dyDescent="0.3">
      <c r="A9" s="105"/>
      <c r="B9" s="516" t="s">
        <v>197</v>
      </c>
      <c r="C9" s="516"/>
      <c r="D9" s="516"/>
      <c r="E9" s="516"/>
      <c r="F9" s="290"/>
      <c r="G9" s="5"/>
      <c r="H9" s="5"/>
      <c r="I9" s="5"/>
      <c r="K9" s="5"/>
      <c r="M9" s="106"/>
    </row>
    <row r="10" spans="1:17" ht="23.25" customHeight="1" x14ac:dyDescent="0.25">
      <c r="A10" s="105"/>
      <c r="B10" s="513" t="s">
        <v>206</v>
      </c>
      <c r="C10" s="514"/>
      <c r="D10" s="514"/>
      <c r="E10" s="279" t="s">
        <v>29</v>
      </c>
      <c r="F10" s="291" t="s">
        <v>88</v>
      </c>
      <c r="G10" s="5"/>
      <c r="H10" s="5"/>
      <c r="I10" s="5"/>
      <c r="J10" s="5"/>
      <c r="K10" s="5"/>
      <c r="M10" s="106"/>
    </row>
    <row r="11" spans="1:17" ht="23.25" customHeight="1" thickBot="1" x14ac:dyDescent="0.3">
      <c r="A11" s="241"/>
      <c r="B11" s="504" t="s">
        <v>207</v>
      </c>
      <c r="C11" s="505"/>
      <c r="D11" s="505"/>
      <c r="E11" s="280" t="s">
        <v>29</v>
      </c>
      <c r="G11" s="5"/>
      <c r="H11" s="5"/>
      <c r="I11" s="5"/>
      <c r="J11" s="5"/>
      <c r="K11" s="5"/>
      <c r="M11" s="106"/>
    </row>
    <row r="12" spans="1:17" ht="24.95" customHeight="1" x14ac:dyDescent="0.25">
      <c r="A12" s="429"/>
      <c r="B12" s="5"/>
      <c r="C12" s="5"/>
      <c r="D12" s="5"/>
      <c r="E12" s="5"/>
      <c r="F12" s="440"/>
      <c r="G12" s="440"/>
      <c r="H12" s="440"/>
      <c r="K12" s="104"/>
      <c r="M12" s="106"/>
    </row>
    <row r="13" spans="1:17" ht="24.95" customHeight="1" x14ac:dyDescent="0.25">
      <c r="A13" s="105"/>
      <c r="B13" s="499"/>
      <c r="C13" s="499"/>
      <c r="D13" s="499"/>
      <c r="E13" s="499"/>
      <c r="F13" s="499"/>
      <c r="G13" s="499"/>
      <c r="H13" s="499"/>
      <c r="K13" s="104"/>
      <c r="M13" s="106"/>
    </row>
    <row r="14" spans="1:17" ht="33.75" customHeight="1" thickBot="1" x14ac:dyDescent="0.3">
      <c r="B14" s="500" t="s">
        <v>179</v>
      </c>
      <c r="C14" s="500"/>
      <c r="D14" s="500"/>
      <c r="E14" s="500"/>
      <c r="F14" s="500"/>
      <c r="G14" s="500"/>
      <c r="H14" s="501"/>
      <c r="K14" s="104"/>
      <c r="M14" s="502" t="s">
        <v>198</v>
      </c>
      <c r="N14" s="502"/>
      <c r="O14" s="502"/>
      <c r="P14" s="502"/>
      <c r="Q14" s="502"/>
    </row>
    <row r="15" spans="1:17" s="8" customFormat="1" ht="33.75" customHeight="1" thickBot="1" x14ac:dyDescent="0.3">
      <c r="A15" s="4"/>
      <c r="B15" s="162" t="s">
        <v>181</v>
      </c>
      <c r="C15" s="163" t="s">
        <v>72</v>
      </c>
      <c r="D15" s="24" t="s">
        <v>62</v>
      </c>
      <c r="E15" s="44" t="s">
        <v>63</v>
      </c>
      <c r="F15" s="292" t="s">
        <v>93</v>
      </c>
      <c r="G15" s="24" t="s">
        <v>209</v>
      </c>
      <c r="H15" s="347" t="s">
        <v>156</v>
      </c>
      <c r="I15" s="347" t="s">
        <v>154</v>
      </c>
      <c r="J15" s="24" t="s">
        <v>174</v>
      </c>
      <c r="K15" s="24" t="s">
        <v>177</v>
      </c>
      <c r="N15" s="29" t="s">
        <v>210</v>
      </c>
      <c r="O15" s="25" t="s">
        <v>148</v>
      </c>
    </row>
    <row r="16" spans="1:17" ht="18" customHeight="1" x14ac:dyDescent="0.25">
      <c r="B16" s="164" t="str">
        <f>'3-Basic Inputs'!B6</f>
        <v>Bridges</v>
      </c>
      <c r="C16" s="164" t="str">
        <f>'3-Basic Inputs'!C6</f>
        <v>Bridge Decks</v>
      </c>
      <c r="D16" s="97">
        <v>1</v>
      </c>
      <c r="E16" s="42">
        <v>0.8</v>
      </c>
      <c r="F16" s="293">
        <v>2</v>
      </c>
      <c r="G16" s="298">
        <v>2</v>
      </c>
      <c r="H16" s="348" t="s">
        <v>29</v>
      </c>
      <c r="I16" s="348" t="s">
        <v>30</v>
      </c>
      <c r="J16" s="465">
        <v>0.1</v>
      </c>
      <c r="K16" s="350">
        <v>0.05</v>
      </c>
      <c r="N16" s="113">
        <v>1</v>
      </c>
      <c r="O16" s="114">
        <v>1</v>
      </c>
      <c r="P16" s="5"/>
    </row>
    <row r="17" spans="2:17" ht="18" customHeight="1" x14ac:dyDescent="0.25">
      <c r="B17" s="164" t="str">
        <f>'3-Basic Inputs'!B7</f>
        <v>Pavements</v>
      </c>
      <c r="C17" s="164" t="str">
        <f>'3-Basic Inputs'!C7</f>
        <v>Lane Miles</v>
      </c>
      <c r="D17" s="98">
        <v>1</v>
      </c>
      <c r="E17" s="43">
        <v>0.8</v>
      </c>
      <c r="F17" s="294">
        <v>2</v>
      </c>
      <c r="G17" s="299">
        <v>1</v>
      </c>
      <c r="H17" s="348" t="s">
        <v>29</v>
      </c>
      <c r="I17" s="348" t="s">
        <v>29</v>
      </c>
      <c r="J17" s="465">
        <v>0.1</v>
      </c>
      <c r="K17" s="351">
        <v>0.05</v>
      </c>
      <c r="N17" s="115">
        <v>2</v>
      </c>
      <c r="O17" s="116">
        <v>1.1000000000000001</v>
      </c>
      <c r="P17" s="5"/>
    </row>
    <row r="18" spans="2:17" ht="18" customHeight="1" x14ac:dyDescent="0.25">
      <c r="B18" s="164" t="str">
        <f>'3-Basic Inputs'!B8</f>
        <v>Signs</v>
      </c>
      <c r="C18" s="164" t="str">
        <f>'3-Basic Inputs'!C8</f>
        <v># of Signs</v>
      </c>
      <c r="D18" s="98">
        <v>1</v>
      </c>
      <c r="E18" s="43">
        <v>1</v>
      </c>
      <c r="F18" s="294">
        <v>8</v>
      </c>
      <c r="G18" s="299">
        <v>4</v>
      </c>
      <c r="H18" s="348" t="s">
        <v>29</v>
      </c>
      <c r="I18" s="348" t="s">
        <v>30</v>
      </c>
      <c r="J18" s="468">
        <v>2.5000000000000001E-2</v>
      </c>
      <c r="K18" s="351">
        <v>0.05</v>
      </c>
      <c r="N18" s="115">
        <v>3</v>
      </c>
      <c r="O18" s="116">
        <v>1.2</v>
      </c>
      <c r="P18" s="5"/>
    </row>
    <row r="19" spans="2:17" ht="18" customHeight="1" x14ac:dyDescent="0.25">
      <c r="B19" s="164" t="str">
        <f>'3-Basic Inputs'!B9</f>
        <v>Highway Lighting</v>
      </c>
      <c r="C19" s="164" t="str">
        <f>'3-Basic Inputs'!C9</f>
        <v># of Lights</v>
      </c>
      <c r="D19" s="98">
        <v>1</v>
      </c>
      <c r="E19" s="43">
        <v>0.85</v>
      </c>
      <c r="F19" s="294">
        <v>4</v>
      </c>
      <c r="G19" s="299">
        <v>6</v>
      </c>
      <c r="H19" s="348" t="s">
        <v>29</v>
      </c>
      <c r="I19" s="348" t="s">
        <v>30</v>
      </c>
      <c r="J19" s="468">
        <v>2.5000000000000001E-2</v>
      </c>
      <c r="K19" s="351">
        <v>0.05</v>
      </c>
      <c r="N19" s="115">
        <v>4</v>
      </c>
      <c r="O19" s="116">
        <v>1.3</v>
      </c>
      <c r="P19" s="5"/>
    </row>
    <row r="20" spans="2:17" ht="18" customHeight="1" x14ac:dyDescent="0.25">
      <c r="B20" s="164" t="str">
        <f>'3-Basic Inputs'!B10</f>
        <v>Guardrail</v>
      </c>
      <c r="C20" s="164" t="str">
        <f>'3-Basic Inputs'!C10</f>
        <v>Miles of Guardrail</v>
      </c>
      <c r="D20" s="98">
        <v>1</v>
      </c>
      <c r="E20" s="43">
        <v>0.8</v>
      </c>
      <c r="F20" s="294">
        <v>4</v>
      </c>
      <c r="G20" s="299">
        <v>2</v>
      </c>
      <c r="H20" s="348" t="s">
        <v>29</v>
      </c>
      <c r="I20" s="348" t="s">
        <v>30</v>
      </c>
      <c r="J20" s="468">
        <v>2.5000000000000001E-2</v>
      </c>
      <c r="K20" s="351">
        <v>0.05</v>
      </c>
      <c r="N20" s="115">
        <v>5</v>
      </c>
      <c r="O20" s="116">
        <v>1.4</v>
      </c>
      <c r="P20" s="5"/>
    </row>
    <row r="21" spans="2:17" ht="18" customHeight="1" x14ac:dyDescent="0.25">
      <c r="B21" s="164" t="str">
        <f>'3-Basic Inputs'!B11</f>
        <v>Weigh Stations</v>
      </c>
      <c r="C21" s="164" t="str">
        <f>'3-Basic Inputs'!C11</f>
        <v># of Stations</v>
      </c>
      <c r="D21" s="99">
        <v>1</v>
      </c>
      <c r="E21" s="48">
        <v>0.8</v>
      </c>
      <c r="F21" s="295">
        <v>4</v>
      </c>
      <c r="G21" s="300">
        <v>5</v>
      </c>
      <c r="H21" s="348" t="s">
        <v>29</v>
      </c>
      <c r="I21" s="348" t="s">
        <v>30</v>
      </c>
      <c r="J21" s="468">
        <v>2.5000000000000001E-2</v>
      </c>
      <c r="K21" s="351">
        <v>0.05</v>
      </c>
      <c r="N21" s="115">
        <v>6</v>
      </c>
      <c r="O21" s="116">
        <v>1.5</v>
      </c>
      <c r="P21" s="5"/>
    </row>
    <row r="22" spans="2:17" ht="18" customHeight="1" x14ac:dyDescent="0.25">
      <c r="B22" s="164" t="str">
        <f>'3-Basic Inputs'!B12</f>
        <v>-</v>
      </c>
      <c r="C22" s="164" t="str">
        <f>'3-Basic Inputs'!C12</f>
        <v>-</v>
      </c>
      <c r="D22" s="100"/>
      <c r="E22" s="56"/>
      <c r="F22" s="296"/>
      <c r="G22" s="301"/>
      <c r="H22" s="348"/>
      <c r="I22" s="348"/>
      <c r="J22" s="465"/>
      <c r="K22" s="352"/>
      <c r="N22" s="115">
        <v>7</v>
      </c>
      <c r="O22" s="116"/>
      <c r="P22" s="5"/>
    </row>
    <row r="23" spans="2:17" ht="18" hidden="1" customHeight="1" x14ac:dyDescent="0.25">
      <c r="B23" s="164" t="str">
        <f>'3-Basic Inputs'!B13</f>
        <v>-</v>
      </c>
      <c r="C23" s="164" t="str">
        <f>'3-Basic Inputs'!C13</f>
        <v>-</v>
      </c>
      <c r="D23" s="98"/>
      <c r="E23" s="43"/>
      <c r="F23" s="294"/>
      <c r="G23" s="299"/>
      <c r="H23" s="348"/>
      <c r="I23" s="348"/>
      <c r="J23" s="465"/>
      <c r="K23" s="351"/>
      <c r="N23" s="115">
        <v>8</v>
      </c>
      <c r="O23" s="116"/>
      <c r="P23" s="5"/>
    </row>
    <row r="24" spans="2:17" ht="18" hidden="1" customHeight="1" x14ac:dyDescent="0.25">
      <c r="B24" s="164" t="str">
        <f>'3-Basic Inputs'!B14</f>
        <v>-</v>
      </c>
      <c r="C24" s="164" t="str">
        <f>'3-Basic Inputs'!C14</f>
        <v>-</v>
      </c>
      <c r="D24" s="98"/>
      <c r="E24" s="43"/>
      <c r="F24" s="294"/>
      <c r="G24" s="299"/>
      <c r="H24" s="348"/>
      <c r="I24" s="348"/>
      <c r="J24" s="465"/>
      <c r="K24" s="351"/>
      <c r="N24" s="115">
        <v>9</v>
      </c>
      <c r="O24" s="116"/>
      <c r="P24" s="5"/>
    </row>
    <row r="25" spans="2:17" ht="18" hidden="1" customHeight="1" x14ac:dyDescent="0.25">
      <c r="B25" s="164" t="str">
        <f>'3-Basic Inputs'!B15</f>
        <v>-</v>
      </c>
      <c r="C25" s="164" t="str">
        <f>'3-Basic Inputs'!C15</f>
        <v>-</v>
      </c>
      <c r="D25" s="98"/>
      <c r="E25" s="43"/>
      <c r="F25" s="294"/>
      <c r="G25" s="299"/>
      <c r="H25" s="348"/>
      <c r="I25" s="348"/>
      <c r="J25" s="465"/>
      <c r="K25" s="351"/>
      <c r="N25" s="115">
        <v>10</v>
      </c>
      <c r="O25" s="116"/>
      <c r="P25" s="5"/>
    </row>
    <row r="26" spans="2:17" ht="18" hidden="1" customHeight="1" x14ac:dyDescent="0.25">
      <c r="B26" s="164" t="str">
        <f>'3-Basic Inputs'!B16</f>
        <v>-</v>
      </c>
      <c r="C26" s="164" t="str">
        <f>'3-Basic Inputs'!C16</f>
        <v>-</v>
      </c>
      <c r="D26" s="98"/>
      <c r="E26" s="43"/>
      <c r="F26" s="294"/>
      <c r="G26" s="299"/>
      <c r="H26" s="348"/>
      <c r="I26" s="348"/>
      <c r="J26" s="465"/>
      <c r="K26" s="351"/>
      <c r="N26" s="115">
        <v>11</v>
      </c>
      <c r="O26" s="116"/>
      <c r="P26" s="5"/>
    </row>
    <row r="27" spans="2:17" ht="18" hidden="1" customHeight="1" x14ac:dyDescent="0.25">
      <c r="B27" s="164" t="str">
        <f>'3-Basic Inputs'!B17</f>
        <v>-</v>
      </c>
      <c r="C27" s="164" t="str">
        <f>'3-Basic Inputs'!C17</f>
        <v>-</v>
      </c>
      <c r="D27" s="98"/>
      <c r="E27" s="43"/>
      <c r="F27" s="294"/>
      <c r="G27" s="299"/>
      <c r="H27" s="348"/>
      <c r="I27" s="348"/>
      <c r="J27" s="465"/>
      <c r="K27" s="351"/>
      <c r="N27" s="115">
        <v>12</v>
      </c>
      <c r="O27" s="116"/>
      <c r="P27" s="5"/>
    </row>
    <row r="28" spans="2:17" ht="18" hidden="1" customHeight="1" x14ac:dyDescent="0.25">
      <c r="B28" s="164" t="str">
        <f>'3-Basic Inputs'!B18</f>
        <v>-</v>
      </c>
      <c r="C28" s="164" t="str">
        <f>'3-Basic Inputs'!C18</f>
        <v>-</v>
      </c>
      <c r="D28" s="98"/>
      <c r="E28" s="43"/>
      <c r="F28" s="294"/>
      <c r="G28" s="299"/>
      <c r="H28" s="348"/>
      <c r="I28" s="348"/>
      <c r="J28" s="465"/>
      <c r="K28" s="351"/>
      <c r="N28" s="115">
        <v>13</v>
      </c>
      <c r="O28" s="116"/>
      <c r="P28" s="5"/>
    </row>
    <row r="29" spans="2:17" ht="18" customHeight="1" x14ac:dyDescent="0.25">
      <c r="B29" s="164" t="str">
        <f>'3-Basic Inputs'!B19</f>
        <v>-</v>
      </c>
      <c r="C29" s="164" t="str">
        <f>'3-Basic Inputs'!C19</f>
        <v>-</v>
      </c>
      <c r="D29" s="98"/>
      <c r="E29" s="43"/>
      <c r="F29" s="294"/>
      <c r="G29" s="299"/>
      <c r="H29" s="348"/>
      <c r="I29" s="348"/>
      <c r="J29" s="465"/>
      <c r="K29" s="351"/>
      <c r="N29" s="115">
        <v>14</v>
      </c>
      <c r="O29" s="116"/>
      <c r="P29" s="5"/>
    </row>
    <row r="30" spans="2:17" ht="18" customHeight="1" thickBot="1" x14ac:dyDescent="0.3">
      <c r="B30" s="165" t="str">
        <f>'3-Basic Inputs'!B20</f>
        <v>-</v>
      </c>
      <c r="C30" s="165" t="str">
        <f>'3-Basic Inputs'!C20</f>
        <v>-</v>
      </c>
      <c r="D30" s="112"/>
      <c r="E30" s="57"/>
      <c r="F30" s="297"/>
      <c r="G30" s="302"/>
      <c r="H30" s="349"/>
      <c r="I30" s="349"/>
      <c r="J30" s="466"/>
      <c r="K30" s="353"/>
      <c r="N30" s="117">
        <v>15</v>
      </c>
      <c r="O30" s="118"/>
      <c r="P30" s="5"/>
    </row>
    <row r="31" spans="2:17" ht="17.25" customHeight="1" x14ac:dyDescent="0.25">
      <c r="B31" s="497" t="s">
        <v>157</v>
      </c>
      <c r="C31" s="497"/>
      <c r="D31" s="497"/>
      <c r="E31" s="497"/>
      <c r="F31" s="497"/>
      <c r="G31" s="472"/>
      <c r="H31" s="111"/>
      <c r="J31" s="467"/>
      <c r="N31" s="503" t="s">
        <v>147</v>
      </c>
      <c r="O31" s="503"/>
      <c r="P31" s="503"/>
      <c r="Q31" s="503"/>
    </row>
    <row r="32" spans="2:17" ht="15.75" customHeight="1" x14ac:dyDescent="0.25">
      <c r="B32" s="498" t="s">
        <v>178</v>
      </c>
      <c r="C32" s="498"/>
      <c r="D32" s="498"/>
      <c r="E32" s="498"/>
      <c r="F32" s="498"/>
      <c r="G32" s="498"/>
      <c r="H32" s="111"/>
      <c r="I32" s="111"/>
      <c r="J32" s="7"/>
      <c r="P32" s="6"/>
    </row>
    <row r="33" spans="2:16" x14ac:dyDescent="0.25">
      <c r="B33" s="5"/>
      <c r="C33" s="5"/>
      <c r="D33" s="5"/>
      <c r="E33" s="5"/>
      <c r="F33" s="5"/>
      <c r="G33" s="5"/>
      <c r="H33" s="111"/>
      <c r="I33" s="111"/>
      <c r="J33" s="7"/>
      <c r="P33" s="6"/>
    </row>
  </sheetData>
  <mergeCells count="18">
    <mergeCell ref="B11:D11"/>
    <mergeCell ref="L1:N2"/>
    <mergeCell ref="B7:D7"/>
    <mergeCell ref="B5:D5"/>
    <mergeCell ref="B6:D6"/>
    <mergeCell ref="B10:D10"/>
    <mergeCell ref="G1:J2"/>
    <mergeCell ref="B9:E9"/>
    <mergeCell ref="A1:F1"/>
    <mergeCell ref="A3:F3"/>
    <mergeCell ref="B8:E8"/>
    <mergeCell ref="B4:F4"/>
    <mergeCell ref="B31:F31"/>
    <mergeCell ref="B32:G32"/>
    <mergeCell ref="B13:H13"/>
    <mergeCell ref="B14:H14"/>
    <mergeCell ref="M14:Q14"/>
    <mergeCell ref="N31:Q31"/>
  </mergeCells>
  <conditionalFormatting sqref="J16:J30">
    <cfRule type="expression" dxfId="16" priority="1">
      <formula>H16="Yes"</formula>
    </cfRule>
  </conditionalFormatting>
  <dataValidations count="1">
    <dataValidation type="list" allowBlank="1" showInputMessage="1" showErrorMessage="1" sqref="E10:E11 H16:I30">
      <formula1>$F$5:$F$6</formula1>
    </dataValidation>
  </dataValidations>
  <pageMargins left="0.7" right="0.7" top="0.75" bottom="0.75" header="0.3" footer="0.3"/>
  <pageSetup orientation="portrait" horizontalDpi="4294967293" r:id="rId1"/>
  <ignoredErrors>
    <ignoredError sqref="B16:C30"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66"/>
  </sheetPr>
  <dimension ref="A1:V143"/>
  <sheetViews>
    <sheetView zoomScaleNormal="100" workbookViewId="0">
      <selection activeCell="B4" sqref="B4"/>
    </sheetView>
  </sheetViews>
  <sheetFormatPr defaultRowHeight="15" x14ac:dyDescent="0.25"/>
  <cols>
    <col min="1" max="1" width="4" style="60" customWidth="1"/>
    <col min="2" max="2" width="17.85546875" style="60" customWidth="1"/>
    <col min="3" max="3" width="17.85546875" style="66" customWidth="1"/>
    <col min="4" max="5" width="11.28515625" style="67" customWidth="1"/>
    <col min="6" max="6" width="13.140625" style="67" customWidth="1"/>
    <col min="7" max="18" width="11.28515625" style="67" customWidth="1"/>
    <col min="19" max="19" width="11.28515625" style="60" customWidth="1"/>
    <col min="20" max="20" width="13" style="60" customWidth="1"/>
    <col min="21" max="21" width="9.140625" style="60"/>
    <col min="22" max="22" width="11.85546875" style="60" customWidth="1"/>
    <col min="23" max="16384" width="9.140625" style="60"/>
  </cols>
  <sheetData>
    <row r="1" spans="2:20" s="58" customFormat="1" ht="36" customHeight="1" x14ac:dyDescent="0.25">
      <c r="B1" s="442" t="s">
        <v>78</v>
      </c>
      <c r="C1" s="442"/>
      <c r="D1" s="161"/>
      <c r="E1" s="161"/>
      <c r="F1" s="161"/>
      <c r="G1" s="161"/>
      <c r="H1" s="161"/>
      <c r="I1" s="161"/>
      <c r="J1" s="161"/>
      <c r="K1" s="161"/>
      <c r="L1" s="161"/>
      <c r="M1" s="161"/>
      <c r="N1" s="161"/>
      <c r="O1" s="161"/>
      <c r="P1" s="161"/>
      <c r="Q1" s="161"/>
      <c r="R1" s="161"/>
      <c r="S1" s="161"/>
      <c r="T1" s="157"/>
    </row>
    <row r="2" spans="2:20" s="58" customFormat="1" ht="32.25" customHeight="1" x14ac:dyDescent="0.25">
      <c r="B2" s="523" t="s">
        <v>151</v>
      </c>
      <c r="C2" s="523"/>
      <c r="D2" s="523"/>
      <c r="E2" s="523"/>
      <c r="F2" s="523"/>
      <c r="G2" s="443"/>
      <c r="H2" s="161"/>
      <c r="I2" s="161"/>
      <c r="J2" s="161"/>
      <c r="K2" s="161"/>
      <c r="L2" s="161"/>
      <c r="M2" s="161"/>
      <c r="N2" s="161"/>
      <c r="O2" s="161"/>
      <c r="P2" s="161"/>
      <c r="Q2" s="161"/>
      <c r="R2" s="161"/>
      <c r="S2" s="161"/>
      <c r="T2" s="157"/>
    </row>
    <row r="3" spans="2:20" s="58" customFormat="1" ht="8.25" customHeight="1" x14ac:dyDescent="0.25">
      <c r="B3" s="444"/>
      <c r="C3" s="444"/>
      <c r="D3" s="444"/>
      <c r="E3" s="444"/>
      <c r="F3" s="444"/>
      <c r="G3" s="443"/>
      <c r="H3" s="161"/>
      <c r="I3" s="161"/>
      <c r="J3" s="161"/>
      <c r="K3" s="161"/>
      <c r="L3" s="161"/>
      <c r="M3" s="161"/>
      <c r="N3" s="161"/>
      <c r="O3" s="161"/>
      <c r="P3" s="161"/>
      <c r="Q3" s="161"/>
      <c r="R3" s="161"/>
      <c r="S3" s="161"/>
      <c r="T3" s="157"/>
    </row>
    <row r="4" spans="2:20" s="58" customFormat="1" ht="19.5" thickBot="1" x14ac:dyDescent="0.3">
      <c r="B4" s="119" t="s">
        <v>215</v>
      </c>
    </row>
    <row r="5" spans="2:20" ht="15.75" thickBot="1" x14ac:dyDescent="0.3">
      <c r="B5" s="59"/>
      <c r="C5" s="92"/>
      <c r="D5" s="267"/>
      <c r="E5" s="521" t="s">
        <v>115</v>
      </c>
      <c r="F5" s="522"/>
      <c r="G5" s="522"/>
      <c r="H5" s="522"/>
      <c r="I5" s="522"/>
      <c r="J5" s="522"/>
      <c r="K5" s="522"/>
      <c r="L5" s="522"/>
      <c r="M5" s="522"/>
      <c r="N5" s="522"/>
      <c r="O5" s="264"/>
      <c r="P5" s="264"/>
      <c r="Q5" s="264"/>
      <c r="R5" s="264"/>
      <c r="S5" s="265"/>
    </row>
    <row r="6" spans="2:20" ht="30.75" thickBot="1" x14ac:dyDescent="0.3">
      <c r="B6" s="358" t="s">
        <v>181</v>
      </c>
      <c r="C6" s="244" t="s">
        <v>72</v>
      </c>
      <c r="D6" s="475" t="s">
        <v>14</v>
      </c>
      <c r="E6" s="257" t="str">
        <f>'3-Basic Inputs'!$I$6</f>
        <v>District 1</v>
      </c>
      <c r="F6" s="258" t="str">
        <f>'3-Basic Inputs'!$I$7</f>
        <v>District 2</v>
      </c>
      <c r="G6" s="258" t="str">
        <f>'3-Basic Inputs'!$I$8</f>
        <v>District 3</v>
      </c>
      <c r="H6" s="258" t="str">
        <f>'3-Basic Inputs'!$I$9</f>
        <v>District 4</v>
      </c>
      <c r="I6" s="258" t="str">
        <f>'3-Basic Inputs'!$I$10</f>
        <v>District 5</v>
      </c>
      <c r="J6" s="258" t="str">
        <f>'3-Basic Inputs'!$I$11</f>
        <v>District 6</v>
      </c>
      <c r="K6" s="258" t="str">
        <f>'3-Basic Inputs'!$I$12</f>
        <v>District 7</v>
      </c>
      <c r="L6" s="258" t="str">
        <f>'3-Basic Inputs'!$I$13</f>
        <v>District 8</v>
      </c>
      <c r="M6" s="258" t="str">
        <f>'3-Basic Inputs'!$I$14</f>
        <v>District 9</v>
      </c>
      <c r="N6" s="258" t="str">
        <f>'3-Basic Inputs'!$I$15</f>
        <v>District 10</v>
      </c>
      <c r="O6" s="258" t="str">
        <f>'3-Basic Inputs'!$I$16</f>
        <v>District 11</v>
      </c>
      <c r="P6" s="258" t="str">
        <f>'3-Basic Inputs'!$I$17</f>
        <v>District 12</v>
      </c>
      <c r="Q6" s="258" t="str">
        <f>'3-Basic Inputs'!$I$18</f>
        <v>District 13</v>
      </c>
      <c r="R6" s="258" t="str">
        <f>'3-Basic Inputs'!$I$19</f>
        <v>District 14</v>
      </c>
      <c r="S6" s="259" t="str">
        <f>'3-Basic Inputs'!$I$20</f>
        <v>District 15</v>
      </c>
    </row>
    <row r="7" spans="2:20" ht="18" customHeight="1" x14ac:dyDescent="0.25">
      <c r="B7" s="245" t="str">
        <f>'3-Basic Inputs'!B6</f>
        <v>Bridges</v>
      </c>
      <c r="C7" s="245" t="str">
        <f>'3-Basic Inputs'!C6</f>
        <v>Bridge Decks</v>
      </c>
      <c r="D7" s="276">
        <f t="shared" ref="D7:D21" si="0">IF(SUM(E7:S7)&gt;0,SUM(E7:S7)," ")</f>
        <v>3500</v>
      </c>
      <c r="E7" s="93">
        <v>1475</v>
      </c>
      <c r="F7" s="62">
        <v>885</v>
      </c>
      <c r="G7" s="62">
        <v>1140</v>
      </c>
      <c r="H7" s="62"/>
      <c r="I7" s="62"/>
      <c r="J7" s="62"/>
      <c r="K7" s="62"/>
      <c r="L7" s="62"/>
      <c r="M7" s="62"/>
      <c r="N7" s="62"/>
      <c r="O7" s="62"/>
      <c r="P7" s="62"/>
      <c r="Q7" s="62"/>
      <c r="R7" s="62"/>
      <c r="S7" s="121"/>
    </row>
    <row r="8" spans="2:20" ht="18" customHeight="1" x14ac:dyDescent="0.25">
      <c r="B8" s="246" t="str">
        <f>'3-Basic Inputs'!B7</f>
        <v>Pavements</v>
      </c>
      <c r="C8" s="246" t="str">
        <f>'3-Basic Inputs'!C7</f>
        <v>Lane Miles</v>
      </c>
      <c r="D8" s="277">
        <f t="shared" si="0"/>
        <v>20750</v>
      </c>
      <c r="E8" s="63">
        <v>8190</v>
      </c>
      <c r="F8" s="64">
        <v>5850</v>
      </c>
      <c r="G8" s="64">
        <v>6710</v>
      </c>
      <c r="H8" s="64"/>
      <c r="I8" s="64"/>
      <c r="J8" s="64"/>
      <c r="K8" s="64"/>
      <c r="L8" s="64"/>
      <c r="M8" s="64"/>
      <c r="N8" s="64"/>
      <c r="O8" s="64"/>
      <c r="P8" s="64"/>
      <c r="Q8" s="64"/>
      <c r="R8" s="64"/>
      <c r="S8" s="122"/>
    </row>
    <row r="9" spans="2:20" ht="18" customHeight="1" x14ac:dyDescent="0.25">
      <c r="B9" s="246" t="str">
        <f>'3-Basic Inputs'!B8</f>
        <v>Signs</v>
      </c>
      <c r="C9" s="246" t="str">
        <f>'3-Basic Inputs'!C8</f>
        <v># of Signs</v>
      </c>
      <c r="D9" s="277">
        <f t="shared" si="0"/>
        <v>38100</v>
      </c>
      <c r="E9" s="63">
        <v>13900</v>
      </c>
      <c r="F9" s="64">
        <v>11900</v>
      </c>
      <c r="G9" s="64">
        <v>12300</v>
      </c>
      <c r="H9" s="64"/>
      <c r="I9" s="64"/>
      <c r="J9" s="64"/>
      <c r="K9" s="64"/>
      <c r="L9" s="64"/>
      <c r="M9" s="64"/>
      <c r="N9" s="64"/>
      <c r="O9" s="64"/>
      <c r="P9" s="64"/>
      <c r="Q9" s="64"/>
      <c r="R9" s="64"/>
      <c r="S9" s="122"/>
    </row>
    <row r="10" spans="2:20" ht="18" customHeight="1" x14ac:dyDescent="0.25">
      <c r="B10" s="246" t="str">
        <f>'3-Basic Inputs'!B9</f>
        <v>Highway Lighting</v>
      </c>
      <c r="C10" s="246" t="str">
        <f>'3-Basic Inputs'!C9</f>
        <v># of Lights</v>
      </c>
      <c r="D10" s="277">
        <f t="shared" si="0"/>
        <v>273050</v>
      </c>
      <c r="E10" s="63">
        <v>176500</v>
      </c>
      <c r="F10" s="64">
        <v>56750</v>
      </c>
      <c r="G10" s="64">
        <v>39800</v>
      </c>
      <c r="H10" s="64"/>
      <c r="I10" s="64"/>
      <c r="J10" s="64"/>
      <c r="K10" s="64"/>
      <c r="L10" s="64"/>
      <c r="M10" s="64"/>
      <c r="N10" s="64"/>
      <c r="O10" s="64"/>
      <c r="P10" s="64"/>
      <c r="Q10" s="64"/>
      <c r="R10" s="64"/>
      <c r="S10" s="122"/>
    </row>
    <row r="11" spans="2:20" ht="18" customHeight="1" x14ac:dyDescent="0.25">
      <c r="B11" s="246" t="str">
        <f>'3-Basic Inputs'!B10</f>
        <v>Guardrail</v>
      </c>
      <c r="C11" s="246" t="str">
        <f>'3-Basic Inputs'!C10</f>
        <v>Miles of Guardrail</v>
      </c>
      <c r="D11" s="277">
        <f t="shared" si="0"/>
        <v>36580</v>
      </c>
      <c r="E11" s="63">
        <v>16380</v>
      </c>
      <c r="F11" s="64">
        <v>8590</v>
      </c>
      <c r="G11" s="64">
        <v>11610</v>
      </c>
      <c r="H11" s="64"/>
      <c r="I11" s="64"/>
      <c r="J11" s="64"/>
      <c r="K11" s="64"/>
      <c r="L11" s="64"/>
      <c r="M11" s="64"/>
      <c r="N11" s="64"/>
      <c r="O11" s="64"/>
      <c r="P11" s="64"/>
      <c r="Q11" s="64"/>
      <c r="R11" s="64"/>
      <c r="S11" s="122"/>
    </row>
    <row r="12" spans="2:20" ht="18" customHeight="1" x14ac:dyDescent="0.25">
      <c r="B12" s="246" t="str">
        <f>'3-Basic Inputs'!B11</f>
        <v>Weigh Stations</v>
      </c>
      <c r="C12" s="246" t="str">
        <f>'3-Basic Inputs'!C11</f>
        <v># of Stations</v>
      </c>
      <c r="D12" s="277">
        <f t="shared" si="0"/>
        <v>113</v>
      </c>
      <c r="E12" s="63">
        <v>48</v>
      </c>
      <c r="F12" s="64">
        <v>31</v>
      </c>
      <c r="G12" s="64">
        <v>34</v>
      </c>
      <c r="H12" s="64"/>
      <c r="I12" s="64"/>
      <c r="J12" s="64"/>
      <c r="K12" s="64"/>
      <c r="L12" s="64"/>
      <c r="M12" s="64"/>
      <c r="N12" s="64"/>
      <c r="O12" s="64"/>
      <c r="P12" s="64"/>
      <c r="Q12" s="64"/>
      <c r="R12" s="64"/>
      <c r="S12" s="122"/>
    </row>
    <row r="13" spans="2:20" ht="18" customHeight="1" x14ac:dyDescent="0.25">
      <c r="B13" s="246" t="str">
        <f>'3-Basic Inputs'!B12</f>
        <v>-</v>
      </c>
      <c r="C13" s="246" t="str">
        <f>'3-Basic Inputs'!C12</f>
        <v>-</v>
      </c>
      <c r="D13" s="277" t="str">
        <f t="shared" si="0"/>
        <v xml:space="preserve"> </v>
      </c>
      <c r="E13" s="63"/>
      <c r="F13" s="64"/>
      <c r="G13" s="64"/>
      <c r="H13" s="64"/>
      <c r="I13" s="64"/>
      <c r="J13" s="64"/>
      <c r="K13" s="64"/>
      <c r="L13" s="64"/>
      <c r="M13" s="64"/>
      <c r="N13" s="64"/>
      <c r="O13" s="64"/>
      <c r="P13" s="64"/>
      <c r="Q13" s="64"/>
      <c r="R13" s="64"/>
      <c r="S13" s="122"/>
    </row>
    <row r="14" spans="2:20" ht="18" customHeight="1" x14ac:dyDescent="0.25">
      <c r="B14" s="246" t="str">
        <f>'3-Basic Inputs'!B13</f>
        <v>-</v>
      </c>
      <c r="C14" s="246" t="str">
        <f>'3-Basic Inputs'!C13</f>
        <v>-</v>
      </c>
      <c r="D14" s="277" t="str">
        <f t="shared" si="0"/>
        <v xml:space="preserve"> </v>
      </c>
      <c r="E14" s="248"/>
      <c r="F14" s="64"/>
      <c r="G14" s="64"/>
      <c r="H14" s="64"/>
      <c r="I14" s="64"/>
      <c r="J14" s="64"/>
      <c r="K14" s="64"/>
      <c r="L14" s="64"/>
      <c r="M14" s="64"/>
      <c r="N14" s="64"/>
      <c r="O14" s="64"/>
      <c r="P14" s="64"/>
      <c r="Q14" s="64"/>
      <c r="R14" s="64"/>
      <c r="S14" s="122"/>
    </row>
    <row r="15" spans="2:20" ht="18" customHeight="1" x14ac:dyDescent="0.25">
      <c r="B15" s="246" t="str">
        <f>'3-Basic Inputs'!B14</f>
        <v>-</v>
      </c>
      <c r="C15" s="246" t="str">
        <f>'3-Basic Inputs'!C14</f>
        <v>-</v>
      </c>
      <c r="D15" s="277" t="str">
        <f t="shared" si="0"/>
        <v xml:space="preserve"> </v>
      </c>
      <c r="E15" s="63"/>
      <c r="F15" s="64"/>
      <c r="G15" s="64"/>
      <c r="H15" s="64"/>
      <c r="I15" s="64"/>
      <c r="J15" s="64"/>
      <c r="K15" s="64"/>
      <c r="L15" s="64"/>
      <c r="M15" s="64"/>
      <c r="N15" s="64"/>
      <c r="O15" s="64"/>
      <c r="P15" s="64"/>
      <c r="Q15" s="64"/>
      <c r="R15" s="64"/>
      <c r="S15" s="122"/>
    </row>
    <row r="16" spans="2:20" ht="18" customHeight="1" x14ac:dyDescent="0.25">
      <c r="B16" s="246" t="str">
        <f>'3-Basic Inputs'!B15</f>
        <v>-</v>
      </c>
      <c r="C16" s="246" t="str">
        <f>'3-Basic Inputs'!C15</f>
        <v>-</v>
      </c>
      <c r="D16" s="277" t="str">
        <f t="shared" si="0"/>
        <v xml:space="preserve"> </v>
      </c>
      <c r="E16" s="63"/>
      <c r="F16" s="64"/>
      <c r="G16" s="64"/>
      <c r="H16" s="64"/>
      <c r="I16" s="64"/>
      <c r="J16" s="64"/>
      <c r="K16" s="64"/>
      <c r="L16" s="64"/>
      <c r="M16" s="64"/>
      <c r="N16" s="64"/>
      <c r="O16" s="64"/>
      <c r="P16" s="64"/>
      <c r="Q16" s="64"/>
      <c r="R16" s="64"/>
      <c r="S16" s="122"/>
    </row>
    <row r="17" spans="1:22" ht="18" customHeight="1" x14ac:dyDescent="0.25">
      <c r="B17" s="246" t="str">
        <f>'3-Basic Inputs'!B16</f>
        <v>-</v>
      </c>
      <c r="C17" s="246" t="str">
        <f>'3-Basic Inputs'!C16</f>
        <v>-</v>
      </c>
      <c r="D17" s="277" t="str">
        <f t="shared" si="0"/>
        <v xml:space="preserve"> </v>
      </c>
      <c r="E17" s="63"/>
      <c r="F17" s="64"/>
      <c r="G17" s="64"/>
      <c r="H17" s="64"/>
      <c r="I17" s="64"/>
      <c r="J17" s="64"/>
      <c r="K17" s="64"/>
      <c r="L17" s="64"/>
      <c r="M17" s="64"/>
      <c r="N17" s="64"/>
      <c r="O17" s="64"/>
      <c r="P17" s="64"/>
      <c r="Q17" s="64"/>
      <c r="R17" s="64"/>
      <c r="S17" s="122"/>
    </row>
    <row r="18" spans="1:22" ht="18" customHeight="1" x14ac:dyDescent="0.25">
      <c r="B18" s="246" t="str">
        <f>'3-Basic Inputs'!B17</f>
        <v>-</v>
      </c>
      <c r="C18" s="246" t="str">
        <f>'3-Basic Inputs'!C17</f>
        <v>-</v>
      </c>
      <c r="D18" s="277" t="str">
        <f t="shared" si="0"/>
        <v xml:space="preserve"> </v>
      </c>
      <c r="E18" s="63"/>
      <c r="F18" s="64"/>
      <c r="G18" s="64"/>
      <c r="H18" s="64"/>
      <c r="I18" s="64"/>
      <c r="J18" s="64"/>
      <c r="K18" s="64"/>
      <c r="L18" s="64"/>
      <c r="M18" s="64"/>
      <c r="N18" s="64"/>
      <c r="O18" s="64"/>
      <c r="P18" s="64"/>
      <c r="Q18" s="64"/>
      <c r="R18" s="64"/>
      <c r="S18" s="122"/>
    </row>
    <row r="19" spans="1:22" ht="18" customHeight="1" x14ac:dyDescent="0.25">
      <c r="B19" s="246" t="str">
        <f>'3-Basic Inputs'!B18</f>
        <v>-</v>
      </c>
      <c r="C19" s="246" t="str">
        <f>'3-Basic Inputs'!C18</f>
        <v>-</v>
      </c>
      <c r="D19" s="277" t="str">
        <f t="shared" si="0"/>
        <v xml:space="preserve"> </v>
      </c>
      <c r="E19" s="63"/>
      <c r="F19" s="64"/>
      <c r="G19" s="64"/>
      <c r="H19" s="64"/>
      <c r="I19" s="64"/>
      <c r="J19" s="64"/>
      <c r="K19" s="64"/>
      <c r="L19" s="64"/>
      <c r="M19" s="64"/>
      <c r="N19" s="64"/>
      <c r="O19" s="64"/>
      <c r="P19" s="64"/>
      <c r="Q19" s="64"/>
      <c r="R19" s="64"/>
      <c r="S19" s="122"/>
    </row>
    <row r="20" spans="1:22" ht="18" customHeight="1" x14ac:dyDescent="0.25">
      <c r="B20" s="246" t="str">
        <f>'3-Basic Inputs'!B19</f>
        <v>-</v>
      </c>
      <c r="C20" s="246" t="str">
        <f>'3-Basic Inputs'!C19</f>
        <v>-</v>
      </c>
      <c r="D20" s="277" t="str">
        <f t="shared" si="0"/>
        <v xml:space="preserve"> </v>
      </c>
      <c r="E20" s="63"/>
      <c r="F20" s="64"/>
      <c r="G20" s="64"/>
      <c r="H20" s="64"/>
      <c r="I20" s="64"/>
      <c r="J20" s="64"/>
      <c r="K20" s="64"/>
      <c r="L20" s="64"/>
      <c r="M20" s="64"/>
      <c r="N20" s="64"/>
      <c r="O20" s="64"/>
      <c r="P20" s="64"/>
      <c r="Q20" s="64"/>
      <c r="R20" s="64"/>
      <c r="S20" s="122"/>
    </row>
    <row r="21" spans="1:22" ht="18" customHeight="1" thickBot="1" x14ac:dyDescent="0.3">
      <c r="B21" s="247" t="str">
        <f>'3-Basic Inputs'!B20</f>
        <v>-</v>
      </c>
      <c r="C21" s="247" t="str">
        <f>'3-Basic Inputs'!C20</f>
        <v>-</v>
      </c>
      <c r="D21" s="278" t="str">
        <f t="shared" si="0"/>
        <v xml:space="preserve"> </v>
      </c>
      <c r="E21" s="123"/>
      <c r="F21" s="124"/>
      <c r="G21" s="124"/>
      <c r="H21" s="124"/>
      <c r="I21" s="124"/>
      <c r="J21" s="124"/>
      <c r="K21" s="124"/>
      <c r="L21" s="124"/>
      <c r="M21" s="124"/>
      <c r="N21" s="124"/>
      <c r="O21" s="124"/>
      <c r="P21" s="124"/>
      <c r="Q21" s="124"/>
      <c r="R21" s="124"/>
      <c r="S21" s="125"/>
    </row>
    <row r="22" spans="1:22" ht="15.75" thickBot="1" x14ac:dyDescent="0.3">
      <c r="B22" s="524" t="s">
        <v>64</v>
      </c>
      <c r="C22" s="529"/>
      <c r="D22" s="266"/>
      <c r="E22" s="260">
        <f>IF(SUM(E7:E21)&gt;0,  SUM(E7:E21), " ")</f>
        <v>216493</v>
      </c>
      <c r="F22" s="261">
        <f t="shared" ref="F22" si="1">IF(SUM(F7:F21)&gt;0,  SUM(F7:F21), " ")</f>
        <v>84006</v>
      </c>
      <c r="G22" s="261">
        <f t="shared" ref="G22" si="2">IF(SUM(G7:G21)&gt;0,  SUM(G7:G21), " ")</f>
        <v>71594</v>
      </c>
      <c r="H22" s="261" t="str">
        <f t="shared" ref="H22" si="3">IF(SUM(H7:H21)&gt;0,  SUM(H7:H21), " ")</f>
        <v xml:space="preserve"> </v>
      </c>
      <c r="I22" s="261" t="str">
        <f t="shared" ref="I22" si="4">IF(SUM(I7:I21)&gt;0,  SUM(I7:I21), " ")</f>
        <v xml:space="preserve"> </v>
      </c>
      <c r="J22" s="261" t="str">
        <f t="shared" ref="J22" si="5">IF(SUM(J7:J21)&gt;0,  SUM(J7:J21), " ")</f>
        <v xml:space="preserve"> </v>
      </c>
      <c r="K22" s="261" t="str">
        <f t="shared" ref="K22" si="6">IF(SUM(K7:K21)&gt;0,  SUM(K7:K21), " ")</f>
        <v xml:space="preserve"> </v>
      </c>
      <c r="L22" s="261" t="str">
        <f t="shared" ref="L22" si="7">IF(SUM(L7:L21)&gt;0,  SUM(L7:L21), " ")</f>
        <v xml:space="preserve"> </v>
      </c>
      <c r="M22" s="261" t="str">
        <f t="shared" ref="M22" si="8">IF(SUM(M7:M21)&gt;0,  SUM(M7:M21), " ")</f>
        <v xml:space="preserve"> </v>
      </c>
      <c r="N22" s="261" t="str">
        <f t="shared" ref="N22" si="9">IF(SUM(N7:N21)&gt;0,  SUM(N7:N21), " ")</f>
        <v xml:space="preserve"> </v>
      </c>
      <c r="O22" s="261" t="str">
        <f t="shared" ref="O22" si="10">IF(SUM(O7:O21)&gt;0,  SUM(O7:O21), " ")</f>
        <v xml:space="preserve"> </v>
      </c>
      <c r="P22" s="261" t="str">
        <f t="shared" ref="P22" si="11">IF(SUM(P7:P21)&gt;0,  SUM(P7:P21), " ")</f>
        <v xml:space="preserve"> </v>
      </c>
      <c r="Q22" s="261" t="str">
        <f t="shared" ref="Q22" si="12">IF(SUM(Q7:Q21)&gt;0,  SUM(Q7:Q21), " ")</f>
        <v xml:space="preserve"> </v>
      </c>
      <c r="R22" s="261" t="str">
        <f t="shared" ref="R22" si="13">IF(SUM(R7:R21)&gt;0,  SUM(R7:R21), " ")</f>
        <v xml:space="preserve"> </v>
      </c>
      <c r="S22" s="262" t="str">
        <f t="shared" ref="S22" si="14">IF(SUM(S7:S21)&gt;0,  SUM(S7:S21), " ")</f>
        <v xml:space="preserve"> </v>
      </c>
    </row>
    <row r="23" spans="1:22" s="65" customFormat="1" x14ac:dyDescent="0.25">
      <c r="A23" s="60"/>
      <c r="T23" s="60"/>
      <c r="U23" s="60"/>
      <c r="V23" s="60"/>
    </row>
    <row r="24" spans="1:22" s="65" customFormat="1" x14ac:dyDescent="0.25">
      <c r="A24" s="60"/>
      <c r="T24" s="60"/>
      <c r="U24" s="60"/>
      <c r="V24" s="60"/>
    </row>
    <row r="25" spans="1:22" s="65" customFormat="1" ht="19.5" thickBot="1" x14ac:dyDescent="0.3">
      <c r="A25" s="60"/>
      <c r="B25" s="478" t="s">
        <v>214</v>
      </c>
      <c r="C25" s="473"/>
      <c r="D25" s="473"/>
      <c r="E25" s="473"/>
      <c r="F25" s="473"/>
      <c r="G25" s="477"/>
      <c r="H25" s="477"/>
      <c r="I25" s="332"/>
      <c r="T25" s="60"/>
      <c r="U25" s="60"/>
      <c r="V25" s="60"/>
    </row>
    <row r="26" spans="1:22" ht="15.75" thickBot="1" x14ac:dyDescent="0.3">
      <c r="B26" s="59"/>
      <c r="C26" s="92"/>
      <c r="D26" s="267"/>
      <c r="E26" s="521" t="s">
        <v>115</v>
      </c>
      <c r="F26" s="522"/>
      <c r="G26" s="522"/>
      <c r="H26" s="522"/>
      <c r="I26" s="522"/>
      <c r="J26" s="522"/>
      <c r="K26" s="522"/>
      <c r="L26" s="522"/>
      <c r="M26" s="522"/>
      <c r="N26" s="522"/>
      <c r="O26" s="264"/>
      <c r="P26" s="264"/>
      <c r="Q26" s="264"/>
      <c r="R26" s="264"/>
      <c r="S26" s="265"/>
    </row>
    <row r="27" spans="1:22" s="65" customFormat="1" ht="30.75" thickBot="1" x14ac:dyDescent="0.3">
      <c r="A27" s="60"/>
      <c r="B27" s="358" t="s">
        <v>181</v>
      </c>
      <c r="C27" s="244" t="s">
        <v>72</v>
      </c>
      <c r="D27" s="263" t="s">
        <v>109</v>
      </c>
      <c r="E27" s="257" t="str">
        <f>'3-Basic Inputs'!$I$6</f>
        <v>District 1</v>
      </c>
      <c r="F27" s="258" t="str">
        <f>'3-Basic Inputs'!$I$7</f>
        <v>District 2</v>
      </c>
      <c r="G27" s="258" t="str">
        <f>'3-Basic Inputs'!$I$8</f>
        <v>District 3</v>
      </c>
      <c r="H27" s="258" t="str">
        <f>'3-Basic Inputs'!$I$9</f>
        <v>District 4</v>
      </c>
      <c r="I27" s="258" t="str">
        <f>'3-Basic Inputs'!$I$10</f>
        <v>District 5</v>
      </c>
      <c r="J27" s="258" t="str">
        <f>'3-Basic Inputs'!$I$11</f>
        <v>District 6</v>
      </c>
      <c r="K27" s="258" t="str">
        <f>'3-Basic Inputs'!$I$12</f>
        <v>District 7</v>
      </c>
      <c r="L27" s="258" t="str">
        <f>'3-Basic Inputs'!$I$13</f>
        <v>District 8</v>
      </c>
      <c r="M27" s="258" t="str">
        <f>'3-Basic Inputs'!$I$14</f>
        <v>District 9</v>
      </c>
      <c r="N27" s="258" t="str">
        <f>'3-Basic Inputs'!$I$15</f>
        <v>District 10</v>
      </c>
      <c r="O27" s="258" t="str">
        <f>'3-Basic Inputs'!$I$16</f>
        <v>District 11</v>
      </c>
      <c r="P27" s="258" t="str">
        <f>'3-Basic Inputs'!$I$17</f>
        <v>District 12</v>
      </c>
      <c r="Q27" s="258" t="str">
        <f>'3-Basic Inputs'!$I$18</f>
        <v>District 13</v>
      </c>
      <c r="R27" s="258" t="str">
        <f>'3-Basic Inputs'!$I$19</f>
        <v>District 14</v>
      </c>
      <c r="S27" s="259" t="str">
        <f>'3-Basic Inputs'!$I$20</f>
        <v>District 15</v>
      </c>
    </row>
    <row r="28" spans="1:22" s="65" customFormat="1" x14ac:dyDescent="0.25">
      <c r="A28" s="60"/>
      <c r="B28" s="245" t="str">
        <f>'3-Basic Inputs'!B6</f>
        <v>Bridges</v>
      </c>
      <c r="C28" s="245" t="str">
        <f>'3-Basic Inputs'!C6</f>
        <v>Bridge Decks</v>
      </c>
      <c r="D28" s="331">
        <f t="shared" ref="D28:D42" si="15">IF(ISNUMBER(SUMPRODUCT(E7:S7,E28:S28)/SUM(E7:S7)),SUMPRODUCT(E7:S7,E28:S28)/SUM(E7:S7),"-")</f>
        <v>0.77207714285714302</v>
      </c>
      <c r="E28" s="166">
        <v>0.77200000000000002</v>
      </c>
      <c r="F28" s="167">
        <v>0.76200000000000001</v>
      </c>
      <c r="G28" s="167">
        <v>0.78</v>
      </c>
      <c r="H28" s="62"/>
      <c r="I28" s="62"/>
      <c r="J28" s="62"/>
      <c r="K28" s="62"/>
      <c r="L28" s="62"/>
      <c r="M28" s="62"/>
      <c r="N28" s="62"/>
      <c r="O28" s="62"/>
      <c r="P28" s="62"/>
      <c r="Q28" s="62"/>
      <c r="R28" s="62"/>
      <c r="S28" s="121"/>
    </row>
    <row r="29" spans="1:22" s="65" customFormat="1" x14ac:dyDescent="0.25">
      <c r="A29" s="60"/>
      <c r="B29" s="246" t="str">
        <f>'3-Basic Inputs'!B7</f>
        <v>Pavements</v>
      </c>
      <c r="C29" s="246" t="str">
        <f>'3-Basic Inputs'!C7</f>
        <v>Lane Miles</v>
      </c>
      <c r="D29" s="333">
        <f t="shared" si="15"/>
        <v>0.75853734939759032</v>
      </c>
      <c r="E29" s="168">
        <v>0.76100000000000001</v>
      </c>
      <c r="F29" s="169">
        <v>0.75800000000000001</v>
      </c>
      <c r="G29" s="169">
        <v>0.75600000000000001</v>
      </c>
      <c r="H29" s="64"/>
      <c r="I29" s="64"/>
      <c r="J29" s="64"/>
      <c r="K29" s="64"/>
      <c r="L29" s="64"/>
      <c r="M29" s="64"/>
      <c r="N29" s="64"/>
      <c r="O29" s="64"/>
      <c r="P29" s="64"/>
      <c r="Q29" s="64"/>
      <c r="R29" s="64"/>
      <c r="S29" s="122"/>
    </row>
    <row r="30" spans="1:22" s="65" customFormat="1" x14ac:dyDescent="0.25">
      <c r="A30" s="60"/>
      <c r="B30" s="246" t="str">
        <f>'3-Basic Inputs'!B8</f>
        <v>Signs</v>
      </c>
      <c r="C30" s="246" t="str">
        <f>'3-Basic Inputs'!C8</f>
        <v># of Signs</v>
      </c>
      <c r="D30" s="333">
        <f t="shared" si="15"/>
        <v>0.92575853018372711</v>
      </c>
      <c r="E30" s="168">
        <v>0.92100000000000004</v>
      </c>
      <c r="F30" s="169">
        <v>0.92900000000000005</v>
      </c>
      <c r="G30" s="169">
        <v>0.92800000000000005</v>
      </c>
      <c r="H30" s="64"/>
      <c r="I30" s="64"/>
      <c r="J30" s="64"/>
      <c r="K30" s="64"/>
      <c r="L30" s="64"/>
      <c r="M30" s="64"/>
      <c r="N30" s="64"/>
      <c r="O30" s="64"/>
      <c r="P30" s="64"/>
      <c r="Q30" s="64"/>
      <c r="R30" s="64"/>
      <c r="S30" s="122"/>
    </row>
    <row r="31" spans="1:22" s="65" customFormat="1" x14ac:dyDescent="0.25">
      <c r="A31" s="60"/>
      <c r="B31" s="246" t="str">
        <f>'3-Basic Inputs'!B9</f>
        <v>Highway Lighting</v>
      </c>
      <c r="C31" s="246" t="str">
        <f>'3-Basic Inputs'!C9</f>
        <v># of Lights</v>
      </c>
      <c r="D31" s="333">
        <f t="shared" si="15"/>
        <v>0.82750320454129278</v>
      </c>
      <c r="E31" s="168">
        <v>0.83</v>
      </c>
      <c r="F31" s="169">
        <v>0.82499999999999996</v>
      </c>
      <c r="G31" s="169">
        <v>0.82</v>
      </c>
      <c r="H31" s="64"/>
      <c r="I31" s="64"/>
      <c r="J31" s="64"/>
      <c r="K31" s="64"/>
      <c r="L31" s="64"/>
      <c r="M31" s="64"/>
      <c r="N31" s="64"/>
      <c r="O31" s="64"/>
      <c r="P31" s="64"/>
      <c r="Q31" s="64"/>
      <c r="R31" s="64"/>
      <c r="S31" s="122"/>
    </row>
    <row r="32" spans="1:22" s="65" customFormat="1" x14ac:dyDescent="0.25">
      <c r="A32" s="60"/>
      <c r="B32" s="246" t="str">
        <f>'3-Basic Inputs'!B10</f>
        <v>Guardrail</v>
      </c>
      <c r="C32" s="246" t="str">
        <f>'3-Basic Inputs'!C10</f>
        <v>Miles of Guardrail</v>
      </c>
      <c r="D32" s="333">
        <f t="shared" si="15"/>
        <v>0.75710907599781307</v>
      </c>
      <c r="E32" s="168">
        <v>0.75</v>
      </c>
      <c r="F32" s="169">
        <v>0.76</v>
      </c>
      <c r="G32" s="169">
        <v>0.76500000000000001</v>
      </c>
      <c r="H32" s="64"/>
      <c r="I32" s="64"/>
      <c r="J32" s="64"/>
      <c r="K32" s="64"/>
      <c r="L32" s="64"/>
      <c r="M32" s="64"/>
      <c r="N32" s="64"/>
      <c r="O32" s="64"/>
      <c r="P32" s="64"/>
      <c r="Q32" s="64"/>
      <c r="R32" s="64"/>
      <c r="S32" s="122"/>
    </row>
    <row r="33" spans="1:19" s="65" customFormat="1" x14ac:dyDescent="0.25">
      <c r="A33" s="60"/>
      <c r="B33" s="246" t="str">
        <f>'3-Basic Inputs'!B11</f>
        <v>Weigh Stations</v>
      </c>
      <c r="C33" s="246" t="str">
        <f>'3-Basic Inputs'!C11</f>
        <v># of Stations</v>
      </c>
      <c r="D33" s="333">
        <f t="shared" si="15"/>
        <v>0.7773893805309734</v>
      </c>
      <c r="E33" s="168">
        <v>0.78</v>
      </c>
      <c r="F33" s="169">
        <v>0.76500000000000001</v>
      </c>
      <c r="G33" s="169">
        <v>0.78500000000000003</v>
      </c>
      <c r="H33" s="64"/>
      <c r="I33" s="64"/>
      <c r="J33" s="64"/>
      <c r="K33" s="64"/>
      <c r="L33" s="64"/>
      <c r="M33" s="64"/>
      <c r="N33" s="64"/>
      <c r="O33" s="64"/>
      <c r="P33" s="64"/>
      <c r="Q33" s="64"/>
      <c r="R33" s="64"/>
      <c r="S33" s="122"/>
    </row>
    <row r="34" spans="1:19" s="65" customFormat="1" x14ac:dyDescent="0.25">
      <c r="A34" s="60"/>
      <c r="B34" s="246" t="str">
        <f>'3-Basic Inputs'!B12</f>
        <v>-</v>
      </c>
      <c r="C34" s="246" t="str">
        <f>'3-Basic Inputs'!C12</f>
        <v>-</v>
      </c>
      <c r="D34" s="333" t="str">
        <f t="shared" si="15"/>
        <v>-</v>
      </c>
      <c r="E34" s="63"/>
      <c r="F34" s="64"/>
      <c r="G34" s="64"/>
      <c r="H34" s="64"/>
      <c r="I34" s="64"/>
      <c r="J34" s="64"/>
      <c r="K34" s="64"/>
      <c r="L34" s="64"/>
      <c r="M34" s="64"/>
      <c r="N34" s="64"/>
      <c r="O34" s="64"/>
      <c r="P34" s="64"/>
      <c r="Q34" s="64"/>
      <c r="R34" s="64"/>
      <c r="S34" s="122"/>
    </row>
    <row r="35" spans="1:19" s="65" customFormat="1" x14ac:dyDescent="0.25">
      <c r="A35" s="60"/>
      <c r="B35" s="246" t="str">
        <f>'3-Basic Inputs'!B13</f>
        <v>-</v>
      </c>
      <c r="C35" s="246" t="str">
        <f>'3-Basic Inputs'!C13</f>
        <v>-</v>
      </c>
      <c r="D35" s="333" t="str">
        <f t="shared" si="15"/>
        <v>-</v>
      </c>
      <c r="E35" s="63"/>
      <c r="F35" s="64"/>
      <c r="G35" s="64"/>
      <c r="H35" s="64"/>
      <c r="I35" s="64"/>
      <c r="J35" s="64"/>
      <c r="K35" s="64"/>
      <c r="L35" s="64"/>
      <c r="M35" s="64"/>
      <c r="N35" s="64"/>
      <c r="O35" s="64"/>
      <c r="P35" s="64"/>
      <c r="Q35" s="64"/>
      <c r="R35" s="64"/>
      <c r="S35" s="122"/>
    </row>
    <row r="36" spans="1:19" s="65" customFormat="1" x14ac:dyDescent="0.25">
      <c r="A36" s="60"/>
      <c r="B36" s="246" t="str">
        <f>'3-Basic Inputs'!B14</f>
        <v>-</v>
      </c>
      <c r="C36" s="246" t="str">
        <f>'3-Basic Inputs'!C14</f>
        <v>-</v>
      </c>
      <c r="D36" s="333" t="str">
        <f t="shared" si="15"/>
        <v>-</v>
      </c>
      <c r="E36" s="63"/>
      <c r="F36" s="64"/>
      <c r="G36" s="64"/>
      <c r="H36" s="64"/>
      <c r="I36" s="64"/>
      <c r="J36" s="64"/>
      <c r="K36" s="64"/>
      <c r="L36" s="64"/>
      <c r="M36" s="64"/>
      <c r="N36" s="64"/>
      <c r="O36" s="64"/>
      <c r="P36" s="64"/>
      <c r="Q36" s="64"/>
      <c r="R36" s="64"/>
      <c r="S36" s="122"/>
    </row>
    <row r="37" spans="1:19" s="65" customFormat="1" x14ac:dyDescent="0.25">
      <c r="A37" s="60"/>
      <c r="B37" s="246" t="str">
        <f>'3-Basic Inputs'!B15</f>
        <v>-</v>
      </c>
      <c r="C37" s="246" t="str">
        <f>'3-Basic Inputs'!C15</f>
        <v>-</v>
      </c>
      <c r="D37" s="333" t="str">
        <f t="shared" si="15"/>
        <v>-</v>
      </c>
      <c r="E37" s="63"/>
      <c r="F37" s="64"/>
      <c r="G37" s="64"/>
      <c r="H37" s="64"/>
      <c r="I37" s="64"/>
      <c r="J37" s="64"/>
      <c r="K37" s="64"/>
      <c r="L37" s="64"/>
      <c r="M37" s="64"/>
      <c r="N37" s="64"/>
      <c r="O37" s="64"/>
      <c r="P37" s="64"/>
      <c r="Q37" s="64"/>
      <c r="R37" s="64"/>
      <c r="S37" s="122"/>
    </row>
    <row r="38" spans="1:19" s="65" customFormat="1" x14ac:dyDescent="0.25">
      <c r="A38" s="60"/>
      <c r="B38" s="246" t="str">
        <f>'3-Basic Inputs'!B16</f>
        <v>-</v>
      </c>
      <c r="C38" s="246" t="str">
        <f>'3-Basic Inputs'!C16</f>
        <v>-</v>
      </c>
      <c r="D38" s="333" t="str">
        <f t="shared" si="15"/>
        <v>-</v>
      </c>
      <c r="E38" s="63"/>
      <c r="F38" s="64"/>
      <c r="G38" s="64"/>
      <c r="H38" s="64"/>
      <c r="I38" s="64"/>
      <c r="J38" s="64"/>
      <c r="K38" s="64"/>
      <c r="L38" s="64"/>
      <c r="M38" s="64"/>
      <c r="N38" s="64"/>
      <c r="O38" s="64"/>
      <c r="P38" s="64"/>
      <c r="Q38" s="64"/>
      <c r="R38" s="64"/>
      <c r="S38" s="122"/>
    </row>
    <row r="39" spans="1:19" s="65" customFormat="1" x14ac:dyDescent="0.25">
      <c r="A39" s="60"/>
      <c r="B39" s="246" t="str">
        <f>'3-Basic Inputs'!B17</f>
        <v>-</v>
      </c>
      <c r="C39" s="246" t="str">
        <f>'3-Basic Inputs'!C17</f>
        <v>-</v>
      </c>
      <c r="D39" s="333" t="str">
        <f t="shared" si="15"/>
        <v>-</v>
      </c>
      <c r="E39" s="63"/>
      <c r="F39" s="64"/>
      <c r="G39" s="64"/>
      <c r="H39" s="64"/>
      <c r="I39" s="64"/>
      <c r="J39" s="64"/>
      <c r="K39" s="64"/>
      <c r="L39" s="64"/>
      <c r="M39" s="64"/>
      <c r="N39" s="64"/>
      <c r="O39" s="64"/>
      <c r="P39" s="64"/>
      <c r="Q39" s="64"/>
      <c r="R39" s="64"/>
      <c r="S39" s="122"/>
    </row>
    <row r="40" spans="1:19" s="65" customFormat="1" x14ac:dyDescent="0.25">
      <c r="A40" s="60"/>
      <c r="B40" s="246" t="str">
        <f>'3-Basic Inputs'!B18</f>
        <v>-</v>
      </c>
      <c r="C40" s="246" t="str">
        <f>'3-Basic Inputs'!C18</f>
        <v>-</v>
      </c>
      <c r="D40" s="333" t="str">
        <f t="shared" si="15"/>
        <v>-</v>
      </c>
      <c r="E40" s="63"/>
      <c r="F40" s="64"/>
      <c r="G40" s="64"/>
      <c r="H40" s="64"/>
      <c r="I40" s="64"/>
      <c r="J40" s="64"/>
      <c r="K40" s="64"/>
      <c r="L40" s="64"/>
      <c r="M40" s="64"/>
      <c r="N40" s="64"/>
      <c r="O40" s="64"/>
      <c r="P40" s="64"/>
      <c r="Q40" s="64"/>
      <c r="R40" s="64"/>
      <c r="S40" s="122"/>
    </row>
    <row r="41" spans="1:19" s="65" customFormat="1" x14ac:dyDescent="0.25">
      <c r="A41" s="60"/>
      <c r="B41" s="246" t="str">
        <f>'3-Basic Inputs'!B19</f>
        <v>-</v>
      </c>
      <c r="C41" s="246" t="str">
        <f>'3-Basic Inputs'!C19</f>
        <v>-</v>
      </c>
      <c r="D41" s="333" t="str">
        <f t="shared" si="15"/>
        <v>-</v>
      </c>
      <c r="E41" s="63"/>
      <c r="F41" s="64"/>
      <c r="G41" s="64"/>
      <c r="H41" s="64"/>
      <c r="I41" s="64"/>
      <c r="J41" s="64"/>
      <c r="K41" s="64"/>
      <c r="L41" s="64"/>
      <c r="M41" s="64"/>
      <c r="N41" s="64"/>
      <c r="O41" s="64"/>
      <c r="P41" s="64"/>
      <c r="Q41" s="64"/>
      <c r="R41" s="64"/>
      <c r="S41" s="122"/>
    </row>
    <row r="42" spans="1:19" s="65" customFormat="1" ht="15.75" thickBot="1" x14ac:dyDescent="0.3">
      <c r="A42" s="60"/>
      <c r="B42" s="247" t="str">
        <f>'3-Basic Inputs'!B20</f>
        <v>-</v>
      </c>
      <c r="C42" s="247" t="str">
        <f>'3-Basic Inputs'!C20</f>
        <v>-</v>
      </c>
      <c r="D42" s="334" t="str">
        <f t="shared" si="15"/>
        <v>-</v>
      </c>
      <c r="E42" s="123"/>
      <c r="F42" s="124"/>
      <c r="G42" s="124"/>
      <c r="H42" s="124"/>
      <c r="I42" s="124"/>
      <c r="J42" s="124"/>
      <c r="K42" s="124"/>
      <c r="L42" s="124"/>
      <c r="M42" s="124"/>
      <c r="N42" s="124"/>
      <c r="O42" s="124"/>
      <c r="P42" s="124"/>
      <c r="Q42" s="124"/>
      <c r="R42" s="124"/>
      <c r="S42" s="125"/>
    </row>
    <row r="43" spans="1:19" s="65" customFormat="1" hidden="1" x14ac:dyDescent="0.25">
      <c r="A43" s="60"/>
      <c r="B43" s="132" t="e">
        <f>'3-Basic Inputs'!#REF!</f>
        <v>#REF!</v>
      </c>
      <c r="C43" s="132" t="e">
        <f>'3-Basic Inputs'!#REF!</f>
        <v>#REF!</v>
      </c>
      <c r="D43" s="127"/>
      <c r="E43" s="128"/>
      <c r="F43" s="128"/>
      <c r="G43" s="128"/>
      <c r="H43" s="128"/>
      <c r="I43" s="128"/>
      <c r="J43" s="128"/>
      <c r="K43" s="128"/>
      <c r="L43" s="128"/>
      <c r="M43" s="128"/>
      <c r="N43" s="128"/>
      <c r="O43" s="128"/>
      <c r="P43" s="128"/>
      <c r="Q43" s="128"/>
      <c r="R43" s="129"/>
      <c r="S43" s="130"/>
    </row>
    <row r="44" spans="1:19" s="65" customFormat="1" hidden="1" x14ac:dyDescent="0.25">
      <c r="A44" s="60"/>
      <c r="B44" s="132">
        <f>'3-Basic Inputs'!J3</f>
        <v>0</v>
      </c>
      <c r="C44" s="132">
        <f>'3-Basic Inputs'!K3</f>
        <v>0</v>
      </c>
      <c r="D44" s="63"/>
      <c r="E44" s="64"/>
      <c r="F44" s="64"/>
      <c r="G44" s="64"/>
      <c r="H44" s="64"/>
      <c r="I44" s="64"/>
      <c r="J44" s="64"/>
      <c r="K44" s="64"/>
      <c r="L44" s="64"/>
      <c r="M44" s="64"/>
      <c r="N44" s="64"/>
      <c r="O44" s="64"/>
      <c r="P44" s="64"/>
      <c r="Q44" s="64"/>
      <c r="R44" s="122"/>
      <c r="S44" s="120"/>
    </row>
    <row r="45" spans="1:19" s="65" customFormat="1" hidden="1" x14ac:dyDescent="0.25">
      <c r="A45" s="60"/>
      <c r="B45" s="132" t="e">
        <f>'3-Basic Inputs'!#REF!</f>
        <v>#REF!</v>
      </c>
      <c r="C45" s="132" t="e">
        <f>'3-Basic Inputs'!#REF!</f>
        <v>#REF!</v>
      </c>
      <c r="D45" s="63"/>
      <c r="E45" s="64"/>
      <c r="F45" s="64"/>
      <c r="G45" s="64"/>
      <c r="H45" s="64"/>
      <c r="I45" s="64"/>
      <c r="J45" s="64"/>
      <c r="K45" s="64"/>
      <c r="L45" s="64"/>
      <c r="M45" s="64"/>
      <c r="N45" s="64"/>
      <c r="O45" s="64"/>
      <c r="P45" s="64"/>
      <c r="Q45" s="64"/>
      <c r="R45" s="122"/>
      <c r="S45" s="120"/>
    </row>
    <row r="46" spans="1:19" s="65" customFormat="1" ht="15.75" hidden="1" thickBot="1" x14ac:dyDescent="0.3">
      <c r="A46" s="60"/>
      <c r="B46" s="132" t="e">
        <f>'3-Basic Inputs'!#REF!</f>
        <v>#REF!</v>
      </c>
      <c r="C46" s="132" t="str">
        <f>'3-Basic Inputs'!I5</f>
        <v xml:space="preserve">Description </v>
      </c>
      <c r="D46" s="123"/>
      <c r="E46" s="124"/>
      <c r="F46" s="124"/>
      <c r="G46" s="124"/>
      <c r="H46" s="124"/>
      <c r="I46" s="124"/>
      <c r="J46" s="124"/>
      <c r="K46" s="124"/>
      <c r="L46" s="124"/>
      <c r="M46" s="124"/>
      <c r="N46" s="124"/>
      <c r="O46" s="124"/>
      <c r="P46" s="124"/>
      <c r="Q46" s="124"/>
      <c r="R46" s="125"/>
      <c r="S46" s="126"/>
    </row>
    <row r="47" spans="1:19" s="71" customFormat="1" ht="24" hidden="1" customHeight="1" thickBot="1" x14ac:dyDescent="0.3">
      <c r="A47" s="70"/>
      <c r="B47" s="132" t="e">
        <f>'3-Basic Inputs'!#REF!</f>
        <v>#REF!</v>
      </c>
      <c r="C47" s="132" t="str">
        <f>'3-Basic Inputs'!I6</f>
        <v>District 1</v>
      </c>
      <c r="D47" s="70"/>
      <c r="E47" s="70"/>
    </row>
    <row r="48" spans="1:19" s="65" customFormat="1" ht="39.75" hidden="1" customHeight="1" thickBot="1" x14ac:dyDescent="0.3">
      <c r="A48" s="60"/>
      <c r="B48" s="133" t="e">
        <f>'3-Basic Inputs'!#REF!</f>
        <v>#REF!</v>
      </c>
      <c r="C48" s="133" t="str">
        <f>'3-Basic Inputs'!I7</f>
        <v>District 2</v>
      </c>
      <c r="D48" s="60"/>
      <c r="E48" s="60"/>
    </row>
    <row r="49" spans="1:19" s="65" customFormat="1" ht="108" hidden="1" customHeight="1" thickBot="1" x14ac:dyDescent="0.3">
      <c r="A49" s="72" t="s">
        <v>27</v>
      </c>
      <c r="B49" s="94" t="e">
        <f>'3-Basic Inputs'!#REF!</f>
        <v>#REF!</v>
      </c>
      <c r="C49" s="94" t="str">
        <f>'3-Basic Inputs'!I8</f>
        <v>District 3</v>
      </c>
      <c r="D49" s="60"/>
      <c r="E49" s="60"/>
    </row>
    <row r="50" spans="1:19" s="65" customFormat="1" ht="18" hidden="1" customHeight="1" x14ac:dyDescent="0.25">
      <c r="A50" s="73" t="e">
        <f>'4-Strategy-Inputs'!#REF!</f>
        <v>#REF!</v>
      </c>
      <c r="B50" s="94" t="e">
        <f>'3-Basic Inputs'!#REF!</f>
        <v>#REF!</v>
      </c>
      <c r="C50" s="94" t="str">
        <f>'3-Basic Inputs'!I9</f>
        <v>District 4</v>
      </c>
      <c r="D50" s="60"/>
      <c r="E50" s="60"/>
    </row>
    <row r="51" spans="1:19" s="65" customFormat="1" ht="18" hidden="1" customHeight="1" x14ac:dyDescent="0.25">
      <c r="A51" s="73" t="e">
        <f>'4-Strategy-Inputs'!#REF!</f>
        <v>#REF!</v>
      </c>
      <c r="B51" s="94" t="e">
        <f>'3-Basic Inputs'!#REF!</f>
        <v>#REF!</v>
      </c>
      <c r="C51" s="94" t="str">
        <f>'3-Basic Inputs'!I10</f>
        <v>District 5</v>
      </c>
      <c r="D51" s="60"/>
      <c r="E51" s="60"/>
    </row>
    <row r="52" spans="1:19" ht="18" hidden="1" customHeight="1" x14ac:dyDescent="0.25">
      <c r="A52" s="73" t="e">
        <f>'4-Strategy-Inputs'!#REF!</f>
        <v>#REF!</v>
      </c>
      <c r="B52" s="94" t="e">
        <f>'3-Basic Inputs'!#REF!</f>
        <v>#REF!</v>
      </c>
      <c r="C52" s="94" t="str">
        <f>'3-Basic Inputs'!I11</f>
        <v>District 6</v>
      </c>
      <c r="D52" s="60"/>
      <c r="E52" s="60"/>
      <c r="F52" s="60"/>
      <c r="G52" s="60"/>
      <c r="H52" s="60"/>
      <c r="I52" s="60"/>
      <c r="J52" s="60"/>
      <c r="K52" s="60"/>
      <c r="L52" s="60"/>
      <c r="M52" s="60"/>
      <c r="N52" s="60"/>
      <c r="O52" s="60"/>
      <c r="P52" s="60"/>
      <c r="Q52" s="60"/>
      <c r="R52" s="60"/>
    </row>
    <row r="53" spans="1:19" ht="18" hidden="1" customHeight="1" x14ac:dyDescent="0.25">
      <c r="A53" s="73" t="e">
        <f>'4-Strategy-Inputs'!#REF!</f>
        <v>#REF!</v>
      </c>
      <c r="B53" s="94" t="e">
        <f>'3-Basic Inputs'!#REF!</f>
        <v>#REF!</v>
      </c>
      <c r="C53" s="94" t="str">
        <f>'3-Basic Inputs'!I12</f>
        <v>District 7</v>
      </c>
      <c r="D53" s="60"/>
      <c r="E53" s="60"/>
      <c r="F53" s="60"/>
      <c r="G53" s="60"/>
      <c r="H53" s="60"/>
      <c r="I53" s="60"/>
      <c r="J53" s="60"/>
      <c r="K53" s="60"/>
      <c r="L53" s="60"/>
      <c r="M53" s="60"/>
      <c r="N53" s="60"/>
      <c r="O53" s="60"/>
      <c r="P53" s="60"/>
      <c r="Q53" s="60"/>
      <c r="R53" s="60"/>
    </row>
    <row r="54" spans="1:19" ht="18" hidden="1" customHeight="1" x14ac:dyDescent="0.25">
      <c r="A54" s="73" t="e">
        <f>'4-Strategy-Inputs'!#REF!</f>
        <v>#REF!</v>
      </c>
      <c r="B54" s="94" t="e">
        <f>'3-Basic Inputs'!#REF!</f>
        <v>#REF!</v>
      </c>
      <c r="C54" s="94" t="str">
        <f>'3-Basic Inputs'!I13</f>
        <v>District 8</v>
      </c>
      <c r="D54" s="60"/>
      <c r="E54" s="60"/>
      <c r="F54" s="60"/>
      <c r="G54" s="60"/>
      <c r="H54" s="60"/>
      <c r="I54" s="60"/>
      <c r="J54" s="60"/>
      <c r="K54" s="60"/>
      <c r="L54" s="60"/>
      <c r="M54" s="60"/>
      <c r="N54" s="60"/>
      <c r="O54" s="60"/>
      <c r="P54" s="60"/>
      <c r="Q54" s="60"/>
      <c r="R54" s="60"/>
    </row>
    <row r="55" spans="1:19" ht="18" hidden="1" customHeight="1" x14ac:dyDescent="0.25">
      <c r="A55" s="74" t="e">
        <f>'4-Strategy-Inputs'!#REF!</f>
        <v>#REF!</v>
      </c>
      <c r="B55" s="94" t="e">
        <f>'3-Basic Inputs'!#REF!</f>
        <v>#REF!</v>
      </c>
      <c r="C55" s="94" t="str">
        <f>'3-Basic Inputs'!I14</f>
        <v>District 9</v>
      </c>
      <c r="D55" s="60"/>
      <c r="E55" s="60"/>
      <c r="F55" s="60"/>
      <c r="G55" s="60"/>
      <c r="H55" s="60"/>
      <c r="I55" s="60"/>
      <c r="J55" s="60"/>
      <c r="K55" s="60"/>
      <c r="L55" s="60"/>
      <c r="M55" s="60"/>
      <c r="N55" s="60"/>
      <c r="O55" s="60"/>
      <c r="P55" s="60"/>
      <c r="Q55" s="60"/>
      <c r="R55" s="60"/>
    </row>
    <row r="56" spans="1:19" ht="18" hidden="1" customHeight="1" x14ac:dyDescent="0.25">
      <c r="A56" s="75"/>
      <c r="B56" s="94" t="e">
        <f>'3-Basic Inputs'!#REF!</f>
        <v>#REF!</v>
      </c>
      <c r="C56" s="94" t="str">
        <f>'3-Basic Inputs'!I15</f>
        <v>District 10</v>
      </c>
      <c r="D56" s="60"/>
      <c r="E56" s="60"/>
      <c r="F56" s="60"/>
      <c r="G56" s="60"/>
      <c r="H56" s="60"/>
      <c r="I56" s="60"/>
      <c r="J56" s="60"/>
      <c r="K56" s="60"/>
      <c r="L56" s="60"/>
      <c r="M56" s="60"/>
      <c r="N56" s="60"/>
      <c r="O56" s="60"/>
      <c r="P56" s="60"/>
      <c r="Q56" s="60"/>
      <c r="R56" s="60"/>
    </row>
    <row r="57" spans="1:19" ht="18" hidden="1" customHeight="1" x14ac:dyDescent="0.25">
      <c r="A57" s="75"/>
      <c r="B57" s="94" t="e">
        <f>'3-Basic Inputs'!#REF!</f>
        <v>#REF!</v>
      </c>
      <c r="C57" s="94" t="str">
        <f>'3-Basic Inputs'!I16</f>
        <v>District 11</v>
      </c>
      <c r="D57" s="60"/>
      <c r="E57" s="60"/>
      <c r="F57" s="60"/>
      <c r="G57" s="60"/>
      <c r="H57" s="60"/>
      <c r="I57" s="60"/>
      <c r="J57" s="60"/>
      <c r="K57" s="60"/>
      <c r="L57" s="60"/>
      <c r="M57" s="60"/>
      <c r="N57" s="60"/>
      <c r="O57" s="60"/>
      <c r="P57" s="60"/>
      <c r="Q57" s="60"/>
      <c r="R57" s="60"/>
    </row>
    <row r="58" spans="1:19" s="59" customFormat="1" ht="24.95" hidden="1" customHeight="1" x14ac:dyDescent="0.25">
      <c r="A58" s="75"/>
      <c r="B58" s="94" t="e">
        <f>'3-Basic Inputs'!#REF!</f>
        <v>#REF!</v>
      </c>
      <c r="C58" s="94" t="str">
        <f>'3-Basic Inputs'!I17</f>
        <v>District 12</v>
      </c>
      <c r="D58" s="68"/>
      <c r="E58" s="69"/>
      <c r="F58" s="76"/>
    </row>
    <row r="59" spans="1:19" s="59" customFormat="1" ht="24.95" hidden="1" customHeight="1" thickBot="1" x14ac:dyDescent="0.3">
      <c r="A59" s="77"/>
      <c r="B59" s="94" t="e">
        <f>'3-Basic Inputs'!#REF!</f>
        <v>#REF!</v>
      </c>
      <c r="C59" s="94" t="str">
        <f>'3-Basic Inputs'!I18</f>
        <v>District 13</v>
      </c>
      <c r="D59" s="68"/>
      <c r="E59" s="69"/>
      <c r="F59" s="76"/>
    </row>
    <row r="60" spans="1:19" ht="18" hidden="1" customHeight="1" thickBot="1" x14ac:dyDescent="0.3">
      <c r="A60" s="96" t="e">
        <f>SUM(A50:A55)</f>
        <v>#REF!</v>
      </c>
      <c r="B60" s="94" t="e">
        <f>'3-Basic Inputs'!#REF!</f>
        <v>#REF!</v>
      </c>
      <c r="C60" s="94" t="str">
        <f>'3-Basic Inputs'!I19</f>
        <v>District 14</v>
      </c>
      <c r="D60" s="60"/>
      <c r="E60" s="60"/>
      <c r="F60" s="60"/>
      <c r="G60" s="60"/>
      <c r="H60" s="60"/>
      <c r="I60" s="60"/>
      <c r="J60" s="60"/>
      <c r="K60" s="60"/>
      <c r="L60" s="60"/>
      <c r="M60" s="60"/>
      <c r="N60" s="60"/>
      <c r="O60" s="60"/>
      <c r="P60" s="60"/>
      <c r="Q60" s="60"/>
      <c r="R60" s="60"/>
    </row>
    <row r="61" spans="1:19" hidden="1" x14ac:dyDescent="0.25">
      <c r="B61" s="94" t="e">
        <f>'3-Basic Inputs'!#REF!</f>
        <v>#REF!</v>
      </c>
      <c r="C61" s="94" t="str">
        <f>'3-Basic Inputs'!I20</f>
        <v>District 15</v>
      </c>
      <c r="D61" s="60"/>
      <c r="E61" s="60"/>
      <c r="F61" s="60"/>
      <c r="G61" s="60"/>
      <c r="H61" s="60"/>
      <c r="I61" s="60"/>
      <c r="J61" s="60"/>
      <c r="K61" s="60"/>
      <c r="L61" s="60"/>
      <c r="M61" s="60"/>
      <c r="N61" s="60"/>
      <c r="O61" s="60"/>
      <c r="P61" s="60"/>
      <c r="Q61" s="60"/>
      <c r="R61" s="60"/>
    </row>
    <row r="62" spans="1:19" x14ac:dyDescent="0.25">
      <c r="C62" s="60"/>
      <c r="D62" s="60"/>
      <c r="E62" s="60"/>
      <c r="F62" s="60"/>
      <c r="G62" s="60"/>
      <c r="H62" s="60"/>
      <c r="I62" s="60"/>
      <c r="J62" s="60"/>
      <c r="K62" s="60"/>
      <c r="L62" s="60"/>
      <c r="M62" s="60"/>
      <c r="N62" s="60"/>
      <c r="O62" s="60"/>
      <c r="P62" s="60"/>
      <c r="Q62" s="60"/>
      <c r="R62" s="60"/>
    </row>
    <row r="63" spans="1:19" x14ac:dyDescent="0.25">
      <c r="C63" s="60"/>
      <c r="D63" s="60"/>
      <c r="E63" s="60"/>
      <c r="F63" s="60"/>
      <c r="G63" s="60"/>
      <c r="H63" s="60"/>
      <c r="I63" s="60"/>
      <c r="J63" s="60"/>
      <c r="K63" s="60"/>
      <c r="L63" s="60"/>
      <c r="M63" s="60"/>
      <c r="N63" s="60"/>
      <c r="O63" s="60"/>
      <c r="P63" s="60"/>
      <c r="Q63" s="60"/>
      <c r="R63" s="60"/>
    </row>
    <row r="64" spans="1:19" ht="19.5" thickBot="1" x14ac:dyDescent="0.3">
      <c r="B64" s="530" t="s">
        <v>213</v>
      </c>
      <c r="C64" s="530"/>
      <c r="D64" s="530"/>
      <c r="E64" s="530"/>
      <c r="F64" s="530"/>
      <c r="G64" s="65"/>
      <c r="H64" s="65"/>
      <c r="I64" s="65"/>
      <c r="J64" s="65"/>
      <c r="K64" s="65"/>
      <c r="L64" s="65"/>
      <c r="M64" s="65"/>
      <c r="N64" s="65"/>
      <c r="O64" s="65"/>
      <c r="P64" s="65"/>
      <c r="Q64" s="65"/>
      <c r="R64" s="65"/>
      <c r="S64" s="65"/>
    </row>
    <row r="65" spans="2:20" ht="15.75" thickBot="1" x14ac:dyDescent="0.3">
      <c r="B65" s="59"/>
      <c r="C65" s="92"/>
      <c r="D65" s="267"/>
      <c r="E65" s="521" t="s">
        <v>115</v>
      </c>
      <c r="F65" s="522"/>
      <c r="G65" s="522"/>
      <c r="H65" s="522"/>
      <c r="I65" s="522"/>
      <c r="J65" s="522"/>
      <c r="K65" s="522"/>
      <c r="L65" s="522"/>
      <c r="M65" s="522"/>
      <c r="N65" s="522"/>
      <c r="O65" s="264"/>
      <c r="P65" s="264"/>
      <c r="Q65" s="264"/>
      <c r="R65" s="264"/>
      <c r="S65" s="265"/>
    </row>
    <row r="66" spans="2:20" ht="30.75" thickBot="1" x14ac:dyDescent="0.3">
      <c r="B66" s="358" t="s">
        <v>181</v>
      </c>
      <c r="C66" s="61" t="s">
        <v>10</v>
      </c>
      <c r="D66" s="368" t="s">
        <v>109</v>
      </c>
      <c r="E66" s="158" t="str">
        <f>'3-Basic Inputs'!$I$6</f>
        <v>District 1</v>
      </c>
      <c r="F66" s="159" t="str">
        <f>'3-Basic Inputs'!$I$7</f>
        <v>District 2</v>
      </c>
      <c r="G66" s="159" t="str">
        <f>'3-Basic Inputs'!$I$8</f>
        <v>District 3</v>
      </c>
      <c r="H66" s="159" t="str">
        <f>'3-Basic Inputs'!$I$9</f>
        <v>District 4</v>
      </c>
      <c r="I66" s="159" t="str">
        <f>'3-Basic Inputs'!$I$10</f>
        <v>District 5</v>
      </c>
      <c r="J66" s="159" t="str">
        <f>'3-Basic Inputs'!$I$11</f>
        <v>District 6</v>
      </c>
      <c r="K66" s="159" t="str">
        <f>'3-Basic Inputs'!$I$12</f>
        <v>District 7</v>
      </c>
      <c r="L66" s="159" t="str">
        <f>'3-Basic Inputs'!$I$13</f>
        <v>District 8</v>
      </c>
      <c r="M66" s="159" t="str">
        <f>'3-Basic Inputs'!$I$14</f>
        <v>District 9</v>
      </c>
      <c r="N66" s="159" t="str">
        <f>'3-Basic Inputs'!$I$15</f>
        <v>District 10</v>
      </c>
      <c r="O66" s="159" t="str">
        <f>'3-Basic Inputs'!$I$16</f>
        <v>District 11</v>
      </c>
      <c r="P66" s="159" t="str">
        <f>'3-Basic Inputs'!$I$17</f>
        <v>District 12</v>
      </c>
      <c r="Q66" s="159" t="str">
        <f>'3-Basic Inputs'!$I$18</f>
        <v>District 13</v>
      </c>
      <c r="R66" s="159" t="str">
        <f>'3-Basic Inputs'!$I$19</f>
        <v>District 14</v>
      </c>
      <c r="S66" s="160" t="str">
        <f>'3-Basic Inputs'!$I$20</f>
        <v>District 15</v>
      </c>
      <c r="T66" s="81"/>
    </row>
    <row r="67" spans="2:20" ht="75" x14ac:dyDescent="0.25">
      <c r="B67" s="131" t="str">
        <f>'3-Basic Inputs'!B6</f>
        <v>Bridges</v>
      </c>
      <c r="C67" s="148" t="s">
        <v>79</v>
      </c>
      <c r="D67" s="367">
        <f>IF(ISNUMBER(AVERAGE(E67:G67)),AVERAGE(E67:G67),"-")</f>
        <v>1100000</v>
      </c>
      <c r="E67" s="170">
        <v>1100000</v>
      </c>
      <c r="F67" s="171">
        <v>1100000</v>
      </c>
      <c r="G67" s="172">
        <v>1100000</v>
      </c>
      <c r="H67" s="140"/>
      <c r="I67" s="141"/>
      <c r="J67" s="62"/>
      <c r="K67" s="62"/>
      <c r="L67" s="62"/>
      <c r="M67" s="62"/>
      <c r="N67" s="62"/>
      <c r="O67" s="62"/>
      <c r="P67" s="62"/>
      <c r="Q67" s="62"/>
      <c r="R67" s="62"/>
      <c r="S67" s="121"/>
      <c r="T67" s="81"/>
    </row>
    <row r="68" spans="2:20" ht="75" x14ac:dyDescent="0.25">
      <c r="B68" s="132" t="str">
        <f>'3-Basic Inputs'!B7</f>
        <v>Pavements</v>
      </c>
      <c r="C68" s="149" t="s">
        <v>80</v>
      </c>
      <c r="D68" s="367">
        <f t="shared" ref="D68:D81" si="16">IF(ISNUMBER(AVERAGE(E68:G68)),AVERAGE(E68:G68),"-")</f>
        <v>120000</v>
      </c>
      <c r="E68" s="173">
        <v>120000</v>
      </c>
      <c r="F68" s="174">
        <v>120000</v>
      </c>
      <c r="G68" s="175">
        <v>120000</v>
      </c>
      <c r="H68" s="135"/>
      <c r="I68" s="136"/>
      <c r="J68" s="64"/>
      <c r="K68" s="64"/>
      <c r="L68" s="64"/>
      <c r="M68" s="64"/>
      <c r="N68" s="64"/>
      <c r="O68" s="64"/>
      <c r="P68" s="64"/>
      <c r="Q68" s="64"/>
      <c r="R68" s="64"/>
      <c r="S68" s="122"/>
      <c r="T68" s="81"/>
    </row>
    <row r="69" spans="2:20" ht="75" x14ac:dyDescent="0.25">
      <c r="B69" s="132" t="str">
        <f>'3-Basic Inputs'!B8</f>
        <v>Signs</v>
      </c>
      <c r="C69" s="149" t="s">
        <v>81</v>
      </c>
      <c r="D69" s="367">
        <f t="shared" si="16"/>
        <v>2000</v>
      </c>
      <c r="E69" s="173">
        <v>2000</v>
      </c>
      <c r="F69" s="174">
        <v>2000</v>
      </c>
      <c r="G69" s="175">
        <v>2000</v>
      </c>
      <c r="H69" s="135"/>
      <c r="I69" s="136"/>
      <c r="J69" s="64"/>
      <c r="K69" s="64"/>
      <c r="L69" s="64"/>
      <c r="M69" s="64"/>
      <c r="N69" s="64"/>
      <c r="O69" s="64"/>
      <c r="P69" s="64"/>
      <c r="Q69" s="64"/>
      <c r="R69" s="64"/>
      <c r="S69" s="122"/>
      <c r="T69" s="81"/>
    </row>
    <row r="70" spans="2:20" ht="75" x14ac:dyDescent="0.25">
      <c r="B70" s="132" t="str">
        <f>'3-Basic Inputs'!B9</f>
        <v>Highway Lighting</v>
      </c>
      <c r="C70" s="149" t="s">
        <v>82</v>
      </c>
      <c r="D70" s="367">
        <f t="shared" si="16"/>
        <v>250</v>
      </c>
      <c r="E70" s="173">
        <v>250</v>
      </c>
      <c r="F70" s="174">
        <v>250</v>
      </c>
      <c r="G70" s="175">
        <v>250</v>
      </c>
      <c r="H70" s="135"/>
      <c r="I70" s="136"/>
      <c r="J70" s="64"/>
      <c r="K70" s="64"/>
      <c r="L70" s="64"/>
      <c r="M70" s="64"/>
      <c r="N70" s="64"/>
      <c r="O70" s="64"/>
      <c r="P70" s="64"/>
      <c r="Q70" s="64"/>
      <c r="R70" s="64"/>
      <c r="S70" s="122"/>
      <c r="T70" s="81"/>
    </row>
    <row r="71" spans="2:20" ht="75" x14ac:dyDescent="0.25">
      <c r="B71" s="132" t="str">
        <f>'3-Basic Inputs'!B10</f>
        <v>Guardrail</v>
      </c>
      <c r="C71" s="149" t="s">
        <v>83</v>
      </c>
      <c r="D71" s="367">
        <f t="shared" si="16"/>
        <v>1000</v>
      </c>
      <c r="E71" s="173">
        <v>1000</v>
      </c>
      <c r="F71" s="174">
        <v>1000</v>
      </c>
      <c r="G71" s="175">
        <v>1000</v>
      </c>
      <c r="H71" s="135"/>
      <c r="I71" s="136"/>
      <c r="J71" s="64"/>
      <c r="K71" s="64"/>
      <c r="L71" s="64"/>
      <c r="M71" s="64"/>
      <c r="N71" s="64"/>
      <c r="O71" s="64"/>
      <c r="P71" s="64"/>
      <c r="Q71" s="64"/>
      <c r="R71" s="64"/>
      <c r="S71" s="122"/>
      <c r="T71" s="81"/>
    </row>
    <row r="72" spans="2:20" ht="75" x14ac:dyDescent="0.25">
      <c r="B72" s="132" t="str">
        <f>'3-Basic Inputs'!B11</f>
        <v>Weigh Stations</v>
      </c>
      <c r="C72" s="149" t="s">
        <v>140</v>
      </c>
      <c r="D72" s="367">
        <f t="shared" si="16"/>
        <v>50000</v>
      </c>
      <c r="E72" s="173">
        <v>50000</v>
      </c>
      <c r="F72" s="174">
        <v>50000</v>
      </c>
      <c r="G72" s="175">
        <v>50000</v>
      </c>
      <c r="H72" s="135"/>
      <c r="I72" s="136"/>
      <c r="J72" s="64"/>
      <c r="K72" s="64"/>
      <c r="L72" s="64"/>
      <c r="M72" s="64"/>
      <c r="N72" s="64"/>
      <c r="O72" s="64"/>
      <c r="P72" s="64"/>
      <c r="Q72" s="64"/>
      <c r="R72" s="64"/>
      <c r="S72" s="122"/>
      <c r="T72" s="81"/>
    </row>
    <row r="73" spans="2:20" x14ac:dyDescent="0.25">
      <c r="B73" s="132" t="str">
        <f>'3-Basic Inputs'!B12</f>
        <v>-</v>
      </c>
      <c r="C73" s="149"/>
      <c r="D73" s="367" t="str">
        <f t="shared" si="16"/>
        <v>-</v>
      </c>
      <c r="E73" s="151"/>
      <c r="F73" s="135"/>
      <c r="G73" s="152"/>
      <c r="H73" s="135"/>
      <c r="I73" s="136"/>
      <c r="J73" s="64"/>
      <c r="K73" s="64"/>
      <c r="L73" s="64"/>
      <c r="M73" s="64"/>
      <c r="N73" s="64"/>
      <c r="O73" s="64"/>
      <c r="P73" s="64"/>
      <c r="Q73" s="64"/>
      <c r="R73" s="64"/>
      <c r="S73" s="122"/>
      <c r="T73" s="81"/>
    </row>
    <row r="74" spans="2:20" x14ac:dyDescent="0.25">
      <c r="B74" s="132" t="str">
        <f>'3-Basic Inputs'!B13</f>
        <v>-</v>
      </c>
      <c r="C74" s="149"/>
      <c r="D74" s="367" t="str">
        <f t="shared" si="16"/>
        <v>-</v>
      </c>
      <c r="E74" s="151"/>
      <c r="F74" s="135"/>
      <c r="G74" s="143"/>
      <c r="H74" s="64"/>
      <c r="I74" s="64"/>
      <c r="J74" s="64"/>
      <c r="K74" s="64"/>
      <c r="L74" s="64"/>
      <c r="M74" s="64"/>
      <c r="N74" s="64"/>
      <c r="O74" s="64"/>
      <c r="P74" s="64"/>
      <c r="Q74" s="64"/>
      <c r="R74" s="64"/>
      <c r="S74" s="122"/>
      <c r="T74" s="81"/>
    </row>
    <row r="75" spans="2:20" x14ac:dyDescent="0.25">
      <c r="B75" s="132" t="str">
        <f>'3-Basic Inputs'!B14</f>
        <v>-</v>
      </c>
      <c r="C75" s="149"/>
      <c r="D75" s="367" t="str">
        <f t="shared" si="16"/>
        <v>-</v>
      </c>
      <c r="E75" s="134"/>
      <c r="F75" s="135"/>
      <c r="G75" s="136"/>
      <c r="H75" s="64"/>
      <c r="I75" s="64"/>
      <c r="J75" s="64"/>
      <c r="K75" s="64"/>
      <c r="L75" s="64"/>
      <c r="M75" s="64"/>
      <c r="N75" s="64"/>
      <c r="O75" s="64"/>
      <c r="P75" s="64"/>
      <c r="Q75" s="64"/>
      <c r="R75" s="64"/>
      <c r="S75" s="122"/>
      <c r="T75" s="81"/>
    </row>
    <row r="76" spans="2:20" x14ac:dyDescent="0.25">
      <c r="B76" s="132" t="str">
        <f>'3-Basic Inputs'!B15</f>
        <v>-</v>
      </c>
      <c r="C76" s="149"/>
      <c r="D76" s="367" t="str">
        <f t="shared" si="16"/>
        <v>-</v>
      </c>
      <c r="E76" s="134"/>
      <c r="F76" s="135"/>
      <c r="G76" s="136"/>
      <c r="H76" s="64"/>
      <c r="I76" s="64"/>
      <c r="J76" s="64"/>
      <c r="K76" s="64"/>
      <c r="L76" s="64"/>
      <c r="M76" s="64"/>
      <c r="N76" s="64"/>
      <c r="O76" s="64"/>
      <c r="P76" s="64"/>
      <c r="Q76" s="64"/>
      <c r="R76" s="64"/>
      <c r="S76" s="122"/>
      <c r="T76" s="81"/>
    </row>
    <row r="77" spans="2:20" x14ac:dyDescent="0.25">
      <c r="B77" s="132" t="str">
        <f>'3-Basic Inputs'!B16</f>
        <v>-</v>
      </c>
      <c r="C77" s="149"/>
      <c r="D77" s="367" t="str">
        <f t="shared" si="16"/>
        <v>-</v>
      </c>
      <c r="E77" s="134"/>
      <c r="F77" s="135"/>
      <c r="G77" s="136"/>
      <c r="H77" s="64"/>
      <c r="I77" s="64"/>
      <c r="J77" s="64"/>
      <c r="K77" s="64"/>
      <c r="L77" s="64"/>
      <c r="M77" s="64"/>
      <c r="N77" s="64"/>
      <c r="O77" s="64"/>
      <c r="P77" s="64"/>
      <c r="Q77" s="64"/>
      <c r="R77" s="64"/>
      <c r="S77" s="122"/>
      <c r="T77" s="81"/>
    </row>
    <row r="78" spans="2:20" x14ac:dyDescent="0.25">
      <c r="B78" s="132" t="str">
        <f>'3-Basic Inputs'!B17</f>
        <v>-</v>
      </c>
      <c r="C78" s="149"/>
      <c r="D78" s="367" t="str">
        <f t="shared" si="16"/>
        <v>-</v>
      </c>
      <c r="E78" s="134"/>
      <c r="F78" s="135"/>
      <c r="G78" s="136"/>
      <c r="H78" s="64"/>
      <c r="I78" s="64"/>
      <c r="J78" s="64"/>
      <c r="K78" s="64"/>
      <c r="L78" s="64"/>
      <c r="M78" s="64"/>
      <c r="N78" s="64"/>
      <c r="O78" s="64"/>
      <c r="P78" s="64"/>
      <c r="Q78" s="64"/>
      <c r="R78" s="64"/>
      <c r="S78" s="122"/>
      <c r="T78" s="81"/>
    </row>
    <row r="79" spans="2:20" x14ac:dyDescent="0.25">
      <c r="B79" s="132" t="str">
        <f>'3-Basic Inputs'!B18</f>
        <v>-</v>
      </c>
      <c r="C79" s="149"/>
      <c r="D79" s="367" t="str">
        <f t="shared" si="16"/>
        <v>-</v>
      </c>
      <c r="E79" s="134"/>
      <c r="F79" s="135"/>
      <c r="G79" s="136"/>
      <c r="H79" s="64"/>
      <c r="I79" s="64"/>
      <c r="J79" s="64"/>
      <c r="K79" s="64"/>
      <c r="L79" s="64"/>
      <c r="M79" s="64"/>
      <c r="N79" s="64"/>
      <c r="O79" s="64"/>
      <c r="P79" s="64"/>
      <c r="Q79" s="64"/>
      <c r="R79" s="64"/>
      <c r="S79" s="122"/>
      <c r="T79" s="81"/>
    </row>
    <row r="80" spans="2:20" x14ac:dyDescent="0.25">
      <c r="B80" s="132" t="str">
        <f>'3-Basic Inputs'!B19</f>
        <v>-</v>
      </c>
      <c r="C80" s="149"/>
      <c r="D80" s="367" t="str">
        <f t="shared" si="16"/>
        <v>-</v>
      </c>
      <c r="E80" s="134"/>
      <c r="F80" s="135"/>
      <c r="G80" s="136"/>
      <c r="H80" s="64"/>
      <c r="I80" s="64"/>
      <c r="J80" s="64"/>
      <c r="K80" s="64"/>
      <c r="L80" s="64"/>
      <c r="M80" s="64"/>
      <c r="N80" s="64"/>
      <c r="O80" s="64"/>
      <c r="P80" s="64"/>
      <c r="Q80" s="64"/>
      <c r="R80" s="64"/>
      <c r="S80" s="122"/>
      <c r="T80" s="81"/>
    </row>
    <row r="81" spans="2:20" ht="15.75" thickBot="1" x14ac:dyDescent="0.3">
      <c r="B81" s="133" t="str">
        <f>'3-Basic Inputs'!B20</f>
        <v>-</v>
      </c>
      <c r="C81" s="150"/>
      <c r="D81" s="369" t="str">
        <f t="shared" si="16"/>
        <v>-</v>
      </c>
      <c r="E81" s="137"/>
      <c r="F81" s="138"/>
      <c r="G81" s="139"/>
      <c r="H81" s="124"/>
      <c r="I81" s="124"/>
      <c r="J81" s="124"/>
      <c r="K81" s="124"/>
      <c r="L81" s="124"/>
      <c r="M81" s="124"/>
      <c r="N81" s="124"/>
      <c r="O81" s="124"/>
      <c r="P81" s="124"/>
      <c r="Q81" s="124"/>
      <c r="R81" s="124"/>
      <c r="S81" s="125"/>
      <c r="T81" s="81"/>
    </row>
    <row r="82" spans="2:20" x14ac:dyDescent="0.25">
      <c r="S82" s="81"/>
      <c r="T82" s="81"/>
    </row>
    <row r="84" spans="2:20" ht="19.5" thickBot="1" x14ac:dyDescent="0.3">
      <c r="B84" s="530" t="s">
        <v>212</v>
      </c>
      <c r="C84" s="530"/>
      <c r="D84" s="530"/>
      <c r="E84" s="530"/>
      <c r="F84" s="530"/>
      <c r="G84" s="65"/>
      <c r="H84" s="65"/>
      <c r="I84" s="65"/>
      <c r="J84" s="65"/>
      <c r="K84" s="65"/>
      <c r="L84" s="65"/>
      <c r="M84" s="65"/>
      <c r="N84" s="65"/>
      <c r="O84" s="65"/>
      <c r="P84" s="65"/>
      <c r="Q84" s="65"/>
      <c r="R84" s="65"/>
    </row>
    <row r="85" spans="2:20" ht="15.75" thickBot="1" x14ac:dyDescent="0.3">
      <c r="B85" s="59"/>
      <c r="C85" s="92"/>
      <c r="D85" s="267"/>
      <c r="E85" s="521" t="s">
        <v>115</v>
      </c>
      <c r="F85" s="522"/>
      <c r="G85" s="522"/>
      <c r="H85" s="522"/>
      <c r="I85" s="522"/>
      <c r="J85" s="522"/>
      <c r="K85" s="522"/>
      <c r="L85" s="522"/>
      <c r="M85" s="522"/>
      <c r="N85" s="522"/>
      <c r="O85" s="264"/>
      <c r="P85" s="264"/>
      <c r="Q85" s="264"/>
      <c r="R85" s="264"/>
      <c r="S85" s="265"/>
    </row>
    <row r="86" spans="2:20" ht="30.75" thickBot="1" x14ac:dyDescent="0.3">
      <c r="B86" s="358" t="s">
        <v>181</v>
      </c>
      <c r="C86" s="244" t="s">
        <v>72</v>
      </c>
      <c r="D86" s="475" t="s">
        <v>109</v>
      </c>
      <c r="E86" s="158" t="str">
        <f>'3-Basic Inputs'!$I$6</f>
        <v>District 1</v>
      </c>
      <c r="F86" s="159" t="str">
        <f>'3-Basic Inputs'!$I$7</f>
        <v>District 2</v>
      </c>
      <c r="G86" s="159" t="str">
        <f>'3-Basic Inputs'!$I$8</f>
        <v>District 3</v>
      </c>
      <c r="H86" s="159" t="str">
        <f>'3-Basic Inputs'!$I$9</f>
        <v>District 4</v>
      </c>
      <c r="I86" s="159" t="str">
        <f>'3-Basic Inputs'!$I$10</f>
        <v>District 5</v>
      </c>
      <c r="J86" s="159" t="str">
        <f>'3-Basic Inputs'!$I$11</f>
        <v>District 6</v>
      </c>
      <c r="K86" s="159" t="str">
        <f>'3-Basic Inputs'!$I$12</f>
        <v>District 7</v>
      </c>
      <c r="L86" s="159" t="str">
        <f>'3-Basic Inputs'!$I$13</f>
        <v>District 8</v>
      </c>
      <c r="M86" s="159" t="str">
        <f>'3-Basic Inputs'!$I$14</f>
        <v>District 9</v>
      </c>
      <c r="N86" s="159" t="str">
        <f>'3-Basic Inputs'!$I$15</f>
        <v>District 10</v>
      </c>
      <c r="O86" s="159" t="str">
        <f>'3-Basic Inputs'!$I$16</f>
        <v>District 11</v>
      </c>
      <c r="P86" s="159" t="str">
        <f>'3-Basic Inputs'!$I$17</f>
        <v>District 12</v>
      </c>
      <c r="Q86" s="159" t="str">
        <f>'3-Basic Inputs'!$I$18</f>
        <v>District 13</v>
      </c>
      <c r="R86" s="159" t="str">
        <f>'3-Basic Inputs'!$I$19</f>
        <v>District 14</v>
      </c>
      <c r="S86" s="160" t="str">
        <f>'3-Basic Inputs'!$I$20</f>
        <v>District 15</v>
      </c>
    </row>
    <row r="87" spans="2:20" x14ac:dyDescent="0.25">
      <c r="B87" s="131" t="str">
        <f>'3-Basic Inputs'!B6</f>
        <v>Bridges</v>
      </c>
      <c r="C87" s="131" t="str">
        <f>'3-Basic Inputs'!C6</f>
        <v>Bridge Decks</v>
      </c>
      <c r="D87" s="331">
        <f>IF(ISNUMBER(AVERAGE(E87:S87)),AVERAGE(E87:S87),"-")</f>
        <v>1.4999999999999999E-2</v>
      </c>
      <c r="E87" s="144">
        <v>1.4999999999999999E-2</v>
      </c>
      <c r="F87" s="145">
        <v>1.4999999999999999E-2</v>
      </c>
      <c r="G87" s="145">
        <v>1.4999999999999999E-2</v>
      </c>
      <c r="H87" s="142"/>
      <c r="I87" s="62"/>
      <c r="J87" s="62"/>
      <c r="K87" s="62"/>
      <c r="L87" s="62"/>
      <c r="M87" s="62"/>
      <c r="N87" s="62"/>
      <c r="O87" s="62"/>
      <c r="P87" s="62"/>
      <c r="Q87" s="62"/>
      <c r="R87" s="62"/>
      <c r="S87" s="121"/>
    </row>
    <row r="88" spans="2:20" x14ac:dyDescent="0.25">
      <c r="B88" s="132" t="str">
        <f>'3-Basic Inputs'!B7</f>
        <v>Pavements</v>
      </c>
      <c r="C88" s="132" t="str">
        <f>'3-Basic Inputs'!C7</f>
        <v>Lane Miles</v>
      </c>
      <c r="D88" s="333">
        <f t="shared" ref="D88:D101" si="17">IF(ISNUMBER(AVERAGE(E88:S88)),AVERAGE(E88:S88),"-")</f>
        <v>5.000000000000001E-2</v>
      </c>
      <c r="E88" s="146">
        <v>0.05</v>
      </c>
      <c r="F88" s="147">
        <v>0.05</v>
      </c>
      <c r="G88" s="147">
        <v>0.05</v>
      </c>
      <c r="H88" s="143"/>
      <c r="I88" s="64"/>
      <c r="J88" s="64"/>
      <c r="K88" s="64"/>
      <c r="L88" s="64"/>
      <c r="M88" s="64"/>
      <c r="N88" s="64"/>
      <c r="O88" s="64"/>
      <c r="P88" s="64"/>
      <c r="Q88" s="64"/>
      <c r="R88" s="64"/>
      <c r="S88" s="122"/>
    </row>
    <row r="89" spans="2:20" x14ac:dyDescent="0.25">
      <c r="B89" s="132" t="str">
        <f>'3-Basic Inputs'!B8</f>
        <v>Signs</v>
      </c>
      <c r="C89" s="132" t="str">
        <f>'3-Basic Inputs'!C8</f>
        <v># of Signs</v>
      </c>
      <c r="D89" s="333">
        <f t="shared" si="17"/>
        <v>0.10000000000000002</v>
      </c>
      <c r="E89" s="146">
        <v>0.1</v>
      </c>
      <c r="F89" s="147">
        <v>0.1</v>
      </c>
      <c r="G89" s="147">
        <v>0.1</v>
      </c>
      <c r="H89" s="143"/>
      <c r="I89" s="64"/>
      <c r="J89" s="64"/>
      <c r="K89" s="64"/>
      <c r="L89" s="64"/>
      <c r="M89" s="64"/>
      <c r="N89" s="64"/>
      <c r="O89" s="64"/>
      <c r="P89" s="64"/>
      <c r="Q89" s="64"/>
      <c r="R89" s="64"/>
      <c r="S89" s="122"/>
    </row>
    <row r="90" spans="2:20" x14ac:dyDescent="0.25">
      <c r="B90" s="132" t="str">
        <f>'3-Basic Inputs'!B9</f>
        <v>Highway Lighting</v>
      </c>
      <c r="C90" s="132" t="str">
        <f>'3-Basic Inputs'!C9</f>
        <v># of Lights</v>
      </c>
      <c r="D90" s="333">
        <f t="shared" si="17"/>
        <v>0.04</v>
      </c>
      <c r="E90" s="146">
        <v>0.04</v>
      </c>
      <c r="F90" s="147">
        <v>0.04</v>
      </c>
      <c r="G90" s="147">
        <v>0.04</v>
      </c>
      <c r="H90" s="143"/>
      <c r="I90" s="64"/>
      <c r="J90" s="64"/>
      <c r="K90" s="64"/>
      <c r="L90" s="64"/>
      <c r="M90" s="64"/>
      <c r="N90" s="64"/>
      <c r="O90" s="64"/>
      <c r="P90" s="64"/>
      <c r="Q90" s="64"/>
      <c r="R90" s="64"/>
      <c r="S90" s="122"/>
    </row>
    <row r="91" spans="2:20" x14ac:dyDescent="0.25">
      <c r="B91" s="132" t="str">
        <f>'3-Basic Inputs'!B10</f>
        <v>Guardrail</v>
      </c>
      <c r="C91" s="132" t="str">
        <f>'3-Basic Inputs'!C10</f>
        <v>Miles of Guardrail</v>
      </c>
      <c r="D91" s="333">
        <f t="shared" si="17"/>
        <v>0.03</v>
      </c>
      <c r="E91" s="146">
        <v>0.03</v>
      </c>
      <c r="F91" s="147">
        <v>0.03</v>
      </c>
      <c r="G91" s="147">
        <v>0.03</v>
      </c>
      <c r="H91" s="143"/>
      <c r="I91" s="64"/>
      <c r="J91" s="64"/>
      <c r="K91" s="64"/>
      <c r="L91" s="64"/>
      <c r="M91" s="64"/>
      <c r="N91" s="64"/>
      <c r="O91" s="64"/>
      <c r="P91" s="64"/>
      <c r="Q91" s="64"/>
      <c r="R91" s="64"/>
      <c r="S91" s="122"/>
    </row>
    <row r="92" spans="2:20" x14ac:dyDescent="0.25">
      <c r="B92" s="132" t="str">
        <f>'3-Basic Inputs'!B11</f>
        <v>Weigh Stations</v>
      </c>
      <c r="C92" s="132" t="str">
        <f>'3-Basic Inputs'!C11</f>
        <v># of Stations</v>
      </c>
      <c r="D92" s="333">
        <f t="shared" si="17"/>
        <v>0.02</v>
      </c>
      <c r="E92" s="146">
        <v>0.02</v>
      </c>
      <c r="F92" s="147">
        <v>0.02</v>
      </c>
      <c r="G92" s="147">
        <v>0.02</v>
      </c>
      <c r="H92" s="143"/>
      <c r="I92" s="64"/>
      <c r="J92" s="64"/>
      <c r="K92" s="64"/>
      <c r="L92" s="64"/>
      <c r="M92" s="64"/>
      <c r="N92" s="64"/>
      <c r="O92" s="64"/>
      <c r="P92" s="64"/>
      <c r="Q92" s="64"/>
      <c r="R92" s="64"/>
      <c r="S92" s="122"/>
    </row>
    <row r="93" spans="2:20" x14ac:dyDescent="0.25">
      <c r="B93" s="132" t="str">
        <f>'3-Basic Inputs'!B12</f>
        <v>-</v>
      </c>
      <c r="C93" s="132" t="str">
        <f>'3-Basic Inputs'!C12</f>
        <v>-</v>
      </c>
      <c r="D93" s="333" t="str">
        <f t="shared" si="17"/>
        <v>-</v>
      </c>
      <c r="E93" s="63"/>
      <c r="F93" s="64"/>
      <c r="G93" s="64"/>
      <c r="H93" s="143"/>
      <c r="I93" s="64"/>
      <c r="J93" s="64"/>
      <c r="K93" s="64"/>
      <c r="L93" s="64"/>
      <c r="M93" s="64"/>
      <c r="N93" s="64"/>
      <c r="O93" s="64"/>
      <c r="P93" s="64"/>
      <c r="Q93" s="64"/>
      <c r="R93" s="64"/>
      <c r="S93" s="122"/>
    </row>
    <row r="94" spans="2:20" x14ac:dyDescent="0.25">
      <c r="B94" s="132" t="str">
        <f>'3-Basic Inputs'!B13</f>
        <v>-</v>
      </c>
      <c r="C94" s="132" t="str">
        <f>'3-Basic Inputs'!C13</f>
        <v>-</v>
      </c>
      <c r="D94" s="333" t="str">
        <f t="shared" si="17"/>
        <v>-</v>
      </c>
      <c r="E94" s="63"/>
      <c r="F94" s="64"/>
      <c r="G94" s="64"/>
      <c r="H94" s="143"/>
      <c r="I94" s="64"/>
      <c r="J94" s="64"/>
      <c r="K94" s="64"/>
      <c r="L94" s="64"/>
      <c r="M94" s="64"/>
      <c r="N94" s="64"/>
      <c r="O94" s="64"/>
      <c r="P94" s="64"/>
      <c r="Q94" s="64"/>
      <c r="R94" s="64"/>
      <c r="S94" s="122"/>
    </row>
    <row r="95" spans="2:20" x14ac:dyDescent="0.25">
      <c r="B95" s="132" t="str">
        <f>'3-Basic Inputs'!B14</f>
        <v>-</v>
      </c>
      <c r="C95" s="132" t="str">
        <f>'3-Basic Inputs'!C14</f>
        <v>-</v>
      </c>
      <c r="D95" s="333" t="str">
        <f t="shared" si="17"/>
        <v>-</v>
      </c>
      <c r="E95" s="63"/>
      <c r="F95" s="64"/>
      <c r="G95" s="64"/>
      <c r="H95" s="64"/>
      <c r="I95" s="64"/>
      <c r="J95" s="64"/>
      <c r="K95" s="64"/>
      <c r="L95" s="64"/>
      <c r="M95" s="64"/>
      <c r="N95" s="64"/>
      <c r="O95" s="64"/>
      <c r="P95" s="64"/>
      <c r="Q95" s="64"/>
      <c r="R95" s="64"/>
      <c r="S95" s="122"/>
    </row>
    <row r="96" spans="2:20" x14ac:dyDescent="0.25">
      <c r="B96" s="132" t="str">
        <f>'3-Basic Inputs'!B15</f>
        <v>-</v>
      </c>
      <c r="C96" s="132" t="str">
        <f>'3-Basic Inputs'!C15</f>
        <v>-</v>
      </c>
      <c r="D96" s="333" t="str">
        <f t="shared" si="17"/>
        <v>-</v>
      </c>
      <c r="E96" s="63"/>
      <c r="F96" s="64"/>
      <c r="G96" s="64"/>
      <c r="H96" s="64"/>
      <c r="I96" s="64"/>
      <c r="J96" s="64"/>
      <c r="K96" s="64"/>
      <c r="L96" s="64"/>
      <c r="M96" s="64"/>
      <c r="N96" s="64"/>
      <c r="O96" s="64"/>
      <c r="P96" s="64"/>
      <c r="Q96" s="64"/>
      <c r="R96" s="64"/>
      <c r="S96" s="122"/>
    </row>
    <row r="97" spans="2:19" x14ac:dyDescent="0.25">
      <c r="B97" s="132" t="str">
        <f>'3-Basic Inputs'!B16</f>
        <v>-</v>
      </c>
      <c r="C97" s="132" t="str">
        <f>'3-Basic Inputs'!C16</f>
        <v>-</v>
      </c>
      <c r="D97" s="333" t="str">
        <f t="shared" si="17"/>
        <v>-</v>
      </c>
      <c r="E97" s="63"/>
      <c r="F97" s="64"/>
      <c r="G97" s="64"/>
      <c r="H97" s="64"/>
      <c r="I97" s="64"/>
      <c r="J97" s="64"/>
      <c r="K97" s="64"/>
      <c r="L97" s="64"/>
      <c r="M97" s="64"/>
      <c r="N97" s="64"/>
      <c r="O97" s="64"/>
      <c r="P97" s="64"/>
      <c r="Q97" s="64"/>
      <c r="R97" s="64"/>
      <c r="S97" s="122"/>
    </row>
    <row r="98" spans="2:19" x14ac:dyDescent="0.25">
      <c r="B98" s="132" t="str">
        <f>'3-Basic Inputs'!B17</f>
        <v>-</v>
      </c>
      <c r="C98" s="132" t="str">
        <f>'3-Basic Inputs'!C17</f>
        <v>-</v>
      </c>
      <c r="D98" s="333" t="str">
        <f t="shared" si="17"/>
        <v>-</v>
      </c>
      <c r="E98" s="63"/>
      <c r="F98" s="64"/>
      <c r="G98" s="64"/>
      <c r="H98" s="64"/>
      <c r="I98" s="64"/>
      <c r="J98" s="64"/>
      <c r="K98" s="64"/>
      <c r="L98" s="64"/>
      <c r="M98" s="64"/>
      <c r="N98" s="64"/>
      <c r="O98" s="64"/>
      <c r="P98" s="64"/>
      <c r="Q98" s="64"/>
      <c r="R98" s="64"/>
      <c r="S98" s="122"/>
    </row>
    <row r="99" spans="2:19" x14ac:dyDescent="0.25">
      <c r="B99" s="132" t="str">
        <f>'3-Basic Inputs'!B18</f>
        <v>-</v>
      </c>
      <c r="C99" s="132" t="str">
        <f>'3-Basic Inputs'!C18</f>
        <v>-</v>
      </c>
      <c r="D99" s="333" t="str">
        <f t="shared" si="17"/>
        <v>-</v>
      </c>
      <c r="E99" s="63"/>
      <c r="F99" s="64"/>
      <c r="G99" s="64"/>
      <c r="H99" s="64"/>
      <c r="I99" s="64"/>
      <c r="J99" s="64"/>
      <c r="K99" s="64"/>
      <c r="L99" s="64"/>
      <c r="M99" s="64"/>
      <c r="N99" s="64"/>
      <c r="O99" s="64"/>
      <c r="P99" s="64"/>
      <c r="Q99" s="64"/>
      <c r="R99" s="64"/>
      <c r="S99" s="122"/>
    </row>
    <row r="100" spans="2:19" x14ac:dyDescent="0.25">
      <c r="B100" s="132" t="str">
        <f>'3-Basic Inputs'!B19</f>
        <v>-</v>
      </c>
      <c r="C100" s="132" t="str">
        <f>'3-Basic Inputs'!C19</f>
        <v>-</v>
      </c>
      <c r="D100" s="333" t="str">
        <f t="shared" si="17"/>
        <v>-</v>
      </c>
      <c r="E100" s="63"/>
      <c r="F100" s="64"/>
      <c r="G100" s="64"/>
      <c r="H100" s="64"/>
      <c r="I100" s="64"/>
      <c r="J100" s="64"/>
      <c r="K100" s="64"/>
      <c r="L100" s="64"/>
      <c r="M100" s="64"/>
      <c r="N100" s="64"/>
      <c r="O100" s="64"/>
      <c r="P100" s="64"/>
      <c r="Q100" s="64"/>
      <c r="R100" s="64"/>
      <c r="S100" s="122"/>
    </row>
    <row r="101" spans="2:19" ht="15.75" thickBot="1" x14ac:dyDescent="0.3">
      <c r="B101" s="133" t="str">
        <f>'3-Basic Inputs'!B20</f>
        <v>-</v>
      </c>
      <c r="C101" s="133" t="str">
        <f>'3-Basic Inputs'!C20</f>
        <v>-</v>
      </c>
      <c r="D101" s="334" t="str">
        <f t="shared" si="17"/>
        <v>-</v>
      </c>
      <c r="E101" s="123"/>
      <c r="F101" s="124"/>
      <c r="G101" s="124"/>
      <c r="H101" s="124"/>
      <c r="I101" s="124"/>
      <c r="J101" s="124"/>
      <c r="K101" s="124"/>
      <c r="L101" s="124"/>
      <c r="M101" s="124"/>
      <c r="N101" s="124"/>
      <c r="O101" s="124"/>
      <c r="P101" s="124"/>
      <c r="Q101" s="124"/>
      <c r="R101" s="124"/>
      <c r="S101" s="125"/>
    </row>
    <row r="103" spans="2:19" ht="19.5" thickBot="1" x14ac:dyDescent="0.3">
      <c r="B103" s="530" t="s">
        <v>211</v>
      </c>
      <c r="C103" s="530"/>
      <c r="D103" s="530"/>
      <c r="E103" s="530"/>
      <c r="F103" s="530"/>
      <c r="G103" s="65"/>
      <c r="H103" s="65"/>
      <c r="I103" s="65"/>
      <c r="J103" s="65"/>
      <c r="K103" s="65"/>
      <c r="L103" s="65"/>
      <c r="M103" s="65"/>
      <c r="N103" s="65"/>
      <c r="O103" s="65"/>
      <c r="P103" s="65"/>
      <c r="Q103" s="65"/>
      <c r="R103" s="65"/>
    </row>
    <row r="104" spans="2:19" ht="15.75" thickBot="1" x14ac:dyDescent="0.3">
      <c r="B104" s="59"/>
      <c r="C104" s="92"/>
      <c r="D104" s="267"/>
      <c r="E104" s="521" t="s">
        <v>115</v>
      </c>
      <c r="F104" s="522"/>
      <c r="G104" s="522"/>
      <c r="H104" s="522"/>
      <c r="I104" s="522"/>
      <c r="J104" s="522"/>
      <c r="K104" s="522"/>
      <c r="L104" s="522"/>
      <c r="M104" s="522"/>
      <c r="N104" s="522"/>
      <c r="O104" s="264"/>
      <c r="P104" s="264"/>
      <c r="Q104" s="264"/>
      <c r="R104" s="264"/>
      <c r="S104" s="265"/>
    </row>
    <row r="105" spans="2:19" ht="30.75" thickBot="1" x14ac:dyDescent="0.3">
      <c r="B105" s="358" t="s">
        <v>181</v>
      </c>
      <c r="C105" s="244" t="s">
        <v>72</v>
      </c>
      <c r="D105" s="476" t="s">
        <v>14</v>
      </c>
      <c r="E105" s="158" t="str">
        <f>'3-Basic Inputs'!$I$6</f>
        <v>District 1</v>
      </c>
      <c r="F105" s="159" t="str">
        <f>'3-Basic Inputs'!$I$7</f>
        <v>District 2</v>
      </c>
      <c r="G105" s="159" t="str">
        <f>'3-Basic Inputs'!$I$8</f>
        <v>District 3</v>
      </c>
      <c r="H105" s="159" t="str">
        <f>'3-Basic Inputs'!$I$9</f>
        <v>District 4</v>
      </c>
      <c r="I105" s="159" t="str">
        <f>'3-Basic Inputs'!$I$10</f>
        <v>District 5</v>
      </c>
      <c r="J105" s="159" t="str">
        <f>'3-Basic Inputs'!$I$11</f>
        <v>District 6</v>
      </c>
      <c r="K105" s="159" t="str">
        <f>'3-Basic Inputs'!$I$12</f>
        <v>District 7</v>
      </c>
      <c r="L105" s="159" t="str">
        <f>'3-Basic Inputs'!$I$13</f>
        <v>District 8</v>
      </c>
      <c r="M105" s="159" t="str">
        <f>'3-Basic Inputs'!$I$14</f>
        <v>District 9</v>
      </c>
      <c r="N105" s="159" t="str">
        <f>'3-Basic Inputs'!$I$15</f>
        <v>District 10</v>
      </c>
      <c r="O105" s="159" t="str">
        <f>'3-Basic Inputs'!$I$16</f>
        <v>District 11</v>
      </c>
      <c r="P105" s="159" t="str">
        <f>'3-Basic Inputs'!$I$17</f>
        <v>District 12</v>
      </c>
      <c r="Q105" s="159" t="str">
        <f>'3-Basic Inputs'!$I$18</f>
        <v>District 13</v>
      </c>
      <c r="R105" s="159" t="str">
        <f>'3-Basic Inputs'!$I$19</f>
        <v>District 14</v>
      </c>
      <c r="S105" s="160" t="str">
        <f>'3-Basic Inputs'!$I$20</f>
        <v>District 15</v>
      </c>
    </row>
    <row r="106" spans="2:19" x14ac:dyDescent="0.25">
      <c r="B106" s="131" t="str">
        <f>'3-Basic Inputs'!B6</f>
        <v>Bridges</v>
      </c>
      <c r="C106" s="131" t="str">
        <f>'3-Basic Inputs'!C6</f>
        <v>Bridge Decks</v>
      </c>
      <c r="D106" s="370">
        <f>IF(SUM(E106:S106)&gt;0,SUM(E106:S106),"-")</f>
        <v>67998000</v>
      </c>
      <c r="E106" s="268">
        <v>29854000</v>
      </c>
      <c r="F106" s="269">
        <v>16889000</v>
      </c>
      <c r="G106" s="269">
        <v>21255000</v>
      </c>
      <c r="H106" s="62"/>
      <c r="I106" s="62"/>
      <c r="J106" s="62"/>
      <c r="K106" s="62"/>
      <c r="L106" s="62"/>
      <c r="M106" s="62"/>
      <c r="N106" s="62"/>
      <c r="O106" s="62"/>
      <c r="P106" s="62"/>
      <c r="Q106" s="62"/>
      <c r="R106" s="62"/>
      <c r="S106" s="121"/>
    </row>
    <row r="107" spans="2:19" x14ac:dyDescent="0.25">
      <c r="B107" s="132" t="str">
        <f>'3-Basic Inputs'!B7</f>
        <v>Pavements</v>
      </c>
      <c r="C107" s="132" t="str">
        <f>'3-Basic Inputs'!C7</f>
        <v>Lane Miles</v>
      </c>
      <c r="D107" s="371">
        <f t="shared" ref="D107:D120" si="18">IF(SUM(E107:S107)&gt;0,SUM(E107:S107),"-")</f>
        <v>138419000</v>
      </c>
      <c r="E107" s="270">
        <v>50802000</v>
      </c>
      <c r="F107" s="271">
        <v>42724000</v>
      </c>
      <c r="G107" s="271">
        <v>44893000</v>
      </c>
      <c r="H107" s="64"/>
      <c r="I107" s="64"/>
      <c r="J107" s="64"/>
      <c r="K107" s="64"/>
      <c r="L107" s="64"/>
      <c r="M107" s="64"/>
      <c r="N107" s="64"/>
      <c r="O107" s="64"/>
      <c r="P107" s="64"/>
      <c r="Q107" s="64"/>
      <c r="R107" s="64"/>
      <c r="S107" s="122"/>
    </row>
    <row r="108" spans="2:19" x14ac:dyDescent="0.25">
      <c r="B108" s="132" t="str">
        <f>'3-Basic Inputs'!B8</f>
        <v>Signs</v>
      </c>
      <c r="C108" s="132" t="str">
        <f>'3-Basic Inputs'!C8</f>
        <v># of Signs</v>
      </c>
      <c r="D108" s="371">
        <f t="shared" si="18"/>
        <v>4395333.3333333302</v>
      </c>
      <c r="E108" s="270">
        <v>1627900</v>
      </c>
      <c r="F108" s="271">
        <v>1348833.33333333</v>
      </c>
      <c r="G108" s="271">
        <v>1418600</v>
      </c>
      <c r="H108" s="64"/>
      <c r="I108" s="64"/>
      <c r="J108" s="64"/>
      <c r="K108" s="64"/>
      <c r="L108" s="64"/>
      <c r="M108" s="64"/>
      <c r="N108" s="64"/>
      <c r="O108" s="64"/>
      <c r="P108" s="64"/>
      <c r="Q108" s="64"/>
      <c r="R108" s="64"/>
      <c r="S108" s="122"/>
    </row>
    <row r="109" spans="2:19" x14ac:dyDescent="0.25">
      <c r="B109" s="132" t="str">
        <f>'3-Basic Inputs'!B9</f>
        <v>Highway Lighting</v>
      </c>
      <c r="C109" s="132" t="str">
        <f>'3-Basic Inputs'!C9</f>
        <v># of Lights</v>
      </c>
      <c r="D109" s="371">
        <f t="shared" si="18"/>
        <v>1595000</v>
      </c>
      <c r="E109" s="270">
        <v>447500</v>
      </c>
      <c r="F109" s="271">
        <v>587500</v>
      </c>
      <c r="G109" s="271">
        <v>560000</v>
      </c>
      <c r="H109" s="64"/>
      <c r="I109" s="64"/>
      <c r="J109" s="64"/>
      <c r="K109" s="64"/>
      <c r="L109" s="64"/>
      <c r="M109" s="64"/>
      <c r="N109" s="64"/>
      <c r="O109" s="64"/>
      <c r="P109" s="64"/>
      <c r="Q109" s="64"/>
      <c r="R109" s="64"/>
      <c r="S109" s="122"/>
    </row>
    <row r="110" spans="2:19" x14ac:dyDescent="0.25">
      <c r="B110" s="132" t="str">
        <f>'3-Basic Inputs'!B10</f>
        <v>Guardrail</v>
      </c>
      <c r="C110" s="132" t="str">
        <f>'3-Basic Inputs'!C10</f>
        <v>Miles of Guardrail</v>
      </c>
      <c r="D110" s="371">
        <f t="shared" si="18"/>
        <v>1269000</v>
      </c>
      <c r="E110" s="270">
        <v>442000</v>
      </c>
      <c r="F110" s="271">
        <v>274000</v>
      </c>
      <c r="G110" s="271">
        <v>553000</v>
      </c>
      <c r="H110" s="64"/>
      <c r="I110" s="64"/>
      <c r="J110" s="64"/>
      <c r="K110" s="64"/>
      <c r="L110" s="64"/>
      <c r="M110" s="64"/>
      <c r="N110" s="64"/>
      <c r="O110" s="64"/>
      <c r="P110" s="64"/>
      <c r="Q110" s="64"/>
      <c r="R110" s="64"/>
      <c r="S110" s="122"/>
    </row>
    <row r="111" spans="2:19" x14ac:dyDescent="0.25">
      <c r="B111" s="132" t="str">
        <f>'3-Basic Inputs'!B11</f>
        <v>Weigh Stations</v>
      </c>
      <c r="C111" s="132" t="str">
        <f>'3-Basic Inputs'!C11</f>
        <v># of Stations</v>
      </c>
      <c r="D111" s="371">
        <f t="shared" si="18"/>
        <v>195000</v>
      </c>
      <c r="E111" s="270">
        <v>45000</v>
      </c>
      <c r="F111" s="271">
        <v>20000</v>
      </c>
      <c r="G111" s="271">
        <v>130000</v>
      </c>
      <c r="H111" s="64"/>
      <c r="I111" s="64"/>
      <c r="J111" s="64"/>
      <c r="K111" s="64"/>
      <c r="L111" s="64"/>
      <c r="M111" s="64"/>
      <c r="N111" s="64"/>
      <c r="O111" s="64"/>
      <c r="P111" s="64"/>
      <c r="Q111" s="64"/>
      <c r="R111" s="64"/>
      <c r="S111" s="122"/>
    </row>
    <row r="112" spans="2:19" x14ac:dyDescent="0.25">
      <c r="B112" s="132" t="str">
        <f>'3-Basic Inputs'!B12</f>
        <v>-</v>
      </c>
      <c r="C112" s="132" t="str">
        <f>'3-Basic Inputs'!C12</f>
        <v>-</v>
      </c>
      <c r="D112" s="371" t="str">
        <f t="shared" si="18"/>
        <v>-</v>
      </c>
      <c r="E112" s="63"/>
      <c r="F112" s="64"/>
      <c r="G112" s="64"/>
      <c r="H112" s="64"/>
      <c r="I112" s="64"/>
      <c r="J112" s="64"/>
      <c r="K112" s="64"/>
      <c r="L112" s="64"/>
      <c r="M112" s="64"/>
      <c r="N112" s="64"/>
      <c r="O112" s="64"/>
      <c r="P112" s="64"/>
      <c r="Q112" s="64"/>
      <c r="R112" s="64"/>
      <c r="S112" s="122"/>
    </row>
    <row r="113" spans="2:19" x14ac:dyDescent="0.25">
      <c r="B113" s="132" t="str">
        <f>'3-Basic Inputs'!B13</f>
        <v>-</v>
      </c>
      <c r="C113" s="132" t="str">
        <f>'3-Basic Inputs'!C13</f>
        <v>-</v>
      </c>
      <c r="D113" s="371" t="str">
        <f t="shared" si="18"/>
        <v>-</v>
      </c>
      <c r="E113" s="63"/>
      <c r="F113" s="64"/>
      <c r="G113" s="64"/>
      <c r="H113" s="64"/>
      <c r="I113" s="64"/>
      <c r="J113" s="64"/>
      <c r="K113" s="64"/>
      <c r="L113" s="64"/>
      <c r="M113" s="64"/>
      <c r="N113" s="64"/>
      <c r="O113" s="64"/>
      <c r="P113" s="64"/>
      <c r="Q113" s="64"/>
      <c r="R113" s="64"/>
      <c r="S113" s="122"/>
    </row>
    <row r="114" spans="2:19" x14ac:dyDescent="0.25">
      <c r="B114" s="132" t="str">
        <f>'3-Basic Inputs'!B14</f>
        <v>-</v>
      </c>
      <c r="C114" s="132" t="str">
        <f>'3-Basic Inputs'!C14</f>
        <v>-</v>
      </c>
      <c r="D114" s="371" t="str">
        <f t="shared" si="18"/>
        <v>-</v>
      </c>
      <c r="E114" s="63"/>
      <c r="F114" s="64"/>
      <c r="G114" s="64"/>
      <c r="H114" s="64"/>
      <c r="I114" s="64"/>
      <c r="J114" s="64"/>
      <c r="K114" s="64"/>
      <c r="L114" s="64"/>
      <c r="M114" s="64"/>
      <c r="N114" s="64"/>
      <c r="O114" s="64"/>
      <c r="P114" s="64"/>
      <c r="Q114" s="64"/>
      <c r="R114" s="64"/>
      <c r="S114" s="122"/>
    </row>
    <row r="115" spans="2:19" x14ac:dyDescent="0.25">
      <c r="B115" s="132" t="str">
        <f>'3-Basic Inputs'!B15</f>
        <v>-</v>
      </c>
      <c r="C115" s="132" t="str">
        <f>'3-Basic Inputs'!C15</f>
        <v>-</v>
      </c>
      <c r="D115" s="371" t="str">
        <f t="shared" si="18"/>
        <v>-</v>
      </c>
      <c r="E115" s="63"/>
      <c r="F115" s="64"/>
      <c r="G115" s="64"/>
      <c r="H115" s="64"/>
      <c r="I115" s="64"/>
      <c r="J115" s="64"/>
      <c r="K115" s="64"/>
      <c r="L115" s="64"/>
      <c r="M115" s="64"/>
      <c r="N115" s="64"/>
      <c r="O115" s="64"/>
      <c r="P115" s="64"/>
      <c r="Q115" s="64"/>
      <c r="R115" s="64"/>
      <c r="S115" s="122"/>
    </row>
    <row r="116" spans="2:19" x14ac:dyDescent="0.25">
      <c r="B116" s="132" t="str">
        <f>'3-Basic Inputs'!B16</f>
        <v>-</v>
      </c>
      <c r="C116" s="132" t="str">
        <f>'3-Basic Inputs'!C16</f>
        <v>-</v>
      </c>
      <c r="D116" s="371" t="str">
        <f t="shared" si="18"/>
        <v>-</v>
      </c>
      <c r="E116" s="63"/>
      <c r="F116" s="64"/>
      <c r="G116" s="64"/>
      <c r="H116" s="64"/>
      <c r="I116" s="64"/>
      <c r="J116" s="64"/>
      <c r="K116" s="64"/>
      <c r="L116" s="64"/>
      <c r="M116" s="64"/>
      <c r="N116" s="64"/>
      <c r="O116" s="64"/>
      <c r="P116" s="64"/>
      <c r="Q116" s="64"/>
      <c r="R116" s="64"/>
      <c r="S116" s="122"/>
    </row>
    <row r="117" spans="2:19" x14ac:dyDescent="0.25">
      <c r="B117" s="132" t="str">
        <f>'3-Basic Inputs'!B17</f>
        <v>-</v>
      </c>
      <c r="C117" s="132" t="str">
        <f>'3-Basic Inputs'!C17</f>
        <v>-</v>
      </c>
      <c r="D117" s="371" t="str">
        <f t="shared" si="18"/>
        <v>-</v>
      </c>
      <c r="E117" s="63"/>
      <c r="F117" s="64"/>
      <c r="G117" s="64"/>
      <c r="H117" s="64"/>
      <c r="I117" s="64"/>
      <c r="J117" s="64"/>
      <c r="K117" s="64"/>
      <c r="L117" s="64"/>
      <c r="M117" s="64"/>
      <c r="N117" s="64"/>
      <c r="O117" s="64"/>
      <c r="P117" s="64"/>
      <c r="Q117" s="64"/>
      <c r="R117" s="64"/>
      <c r="S117" s="122"/>
    </row>
    <row r="118" spans="2:19" x14ac:dyDescent="0.25">
      <c r="B118" s="132" t="str">
        <f>'3-Basic Inputs'!B18</f>
        <v>-</v>
      </c>
      <c r="C118" s="132" t="str">
        <f>'3-Basic Inputs'!C18</f>
        <v>-</v>
      </c>
      <c r="D118" s="371" t="str">
        <f t="shared" si="18"/>
        <v>-</v>
      </c>
      <c r="E118" s="63"/>
      <c r="F118" s="64"/>
      <c r="G118" s="64"/>
      <c r="H118" s="64"/>
      <c r="I118" s="64"/>
      <c r="J118" s="64"/>
      <c r="K118" s="64"/>
      <c r="L118" s="64"/>
      <c r="M118" s="64"/>
      <c r="N118" s="64"/>
      <c r="O118" s="64"/>
      <c r="P118" s="64"/>
      <c r="Q118" s="64"/>
      <c r="R118" s="64"/>
      <c r="S118" s="122"/>
    </row>
    <row r="119" spans="2:19" x14ac:dyDescent="0.25">
      <c r="B119" s="132" t="str">
        <f>'3-Basic Inputs'!B19</f>
        <v>-</v>
      </c>
      <c r="C119" s="132" t="str">
        <f>'3-Basic Inputs'!C19</f>
        <v>-</v>
      </c>
      <c r="D119" s="371" t="str">
        <f t="shared" si="18"/>
        <v>-</v>
      </c>
      <c r="E119" s="63"/>
      <c r="F119" s="64"/>
      <c r="G119" s="64"/>
      <c r="H119" s="64"/>
      <c r="I119" s="64"/>
      <c r="J119" s="64"/>
      <c r="K119" s="64"/>
      <c r="L119" s="64"/>
      <c r="M119" s="64"/>
      <c r="N119" s="64"/>
      <c r="O119" s="64"/>
      <c r="P119" s="64"/>
      <c r="Q119" s="64"/>
      <c r="R119" s="64"/>
      <c r="S119" s="122"/>
    </row>
    <row r="120" spans="2:19" ht="15.75" thickBot="1" x14ac:dyDescent="0.3">
      <c r="B120" s="133" t="str">
        <f>'3-Basic Inputs'!B20</f>
        <v>-</v>
      </c>
      <c r="C120" s="133" t="str">
        <f>'3-Basic Inputs'!C20</f>
        <v>-</v>
      </c>
      <c r="D120" s="372" t="str">
        <f t="shared" si="18"/>
        <v>-</v>
      </c>
      <c r="E120" s="123"/>
      <c r="F120" s="124"/>
      <c r="G120" s="124"/>
      <c r="H120" s="124"/>
      <c r="I120" s="124"/>
      <c r="J120" s="124"/>
      <c r="K120" s="124"/>
      <c r="L120" s="124"/>
      <c r="M120" s="124"/>
      <c r="N120" s="124"/>
      <c r="O120" s="124"/>
      <c r="P120" s="124"/>
      <c r="Q120" s="124"/>
      <c r="R120" s="124"/>
      <c r="S120" s="125"/>
    </row>
    <row r="121" spans="2:19" ht="15.75" thickBot="1" x14ac:dyDescent="0.3">
      <c r="B121" s="527" t="s">
        <v>64</v>
      </c>
      <c r="C121" s="528"/>
      <c r="D121" s="275">
        <f>SUM(D106:D120)</f>
        <v>213871333.33333334</v>
      </c>
      <c r="E121" s="272">
        <f>IF(SUM(E106:E120)&gt;0,  SUM(E106:E120), " ")</f>
        <v>83218400</v>
      </c>
      <c r="F121" s="273">
        <f t="shared" ref="F121:S121" si="19">IF(SUM(F106:F120)&gt;0,  SUM(F106:F120), " ")</f>
        <v>61843333.333333328</v>
      </c>
      <c r="G121" s="273">
        <f t="shared" si="19"/>
        <v>68809600</v>
      </c>
      <c r="H121" s="273" t="str">
        <f t="shared" si="19"/>
        <v xml:space="preserve"> </v>
      </c>
      <c r="I121" s="273" t="str">
        <f t="shared" si="19"/>
        <v xml:space="preserve"> </v>
      </c>
      <c r="J121" s="273" t="str">
        <f t="shared" si="19"/>
        <v xml:space="preserve"> </v>
      </c>
      <c r="K121" s="273" t="str">
        <f t="shared" si="19"/>
        <v xml:space="preserve"> </v>
      </c>
      <c r="L121" s="273" t="str">
        <f t="shared" si="19"/>
        <v xml:space="preserve"> </v>
      </c>
      <c r="M121" s="273" t="str">
        <f t="shared" si="19"/>
        <v xml:space="preserve"> </v>
      </c>
      <c r="N121" s="273" t="str">
        <f t="shared" si="19"/>
        <v xml:space="preserve"> </v>
      </c>
      <c r="O121" s="273" t="str">
        <f t="shared" si="19"/>
        <v xml:space="preserve"> </v>
      </c>
      <c r="P121" s="273" t="str">
        <f t="shared" si="19"/>
        <v xml:space="preserve"> </v>
      </c>
      <c r="Q121" s="273" t="str">
        <f t="shared" si="19"/>
        <v xml:space="preserve"> </v>
      </c>
      <c r="R121" s="273" t="str">
        <f t="shared" si="19"/>
        <v xml:space="preserve"> </v>
      </c>
      <c r="S121" s="274" t="str">
        <f t="shared" si="19"/>
        <v xml:space="preserve"> </v>
      </c>
    </row>
    <row r="122" spans="2:19" ht="51" customHeight="1" x14ac:dyDescent="0.25">
      <c r="B122" s="526" t="s">
        <v>208</v>
      </c>
      <c r="C122" s="526"/>
      <c r="D122" s="526"/>
      <c r="E122" s="526"/>
      <c r="F122" s="526"/>
    </row>
    <row r="125" spans="2:19" ht="15.75" hidden="1" thickBot="1" x14ac:dyDescent="0.3">
      <c r="B125" s="366" t="s">
        <v>160</v>
      </c>
    </row>
    <row r="126" spans="2:19" ht="30.75" hidden="1" thickBot="1" x14ac:dyDescent="0.3">
      <c r="B126" s="244" t="s">
        <v>71</v>
      </c>
      <c r="C126" s="244" t="s">
        <v>72</v>
      </c>
      <c r="D126" s="338" t="s">
        <v>111</v>
      </c>
      <c r="E126" s="339" t="s">
        <v>112</v>
      </c>
      <c r="F126" s="339" t="s">
        <v>113</v>
      </c>
      <c r="G126" s="390" t="s">
        <v>114</v>
      </c>
    </row>
    <row r="127" spans="2:19" hidden="1" x14ac:dyDescent="0.25">
      <c r="B127" s="245" t="str">
        <f>B7</f>
        <v>Bridges</v>
      </c>
      <c r="C127" s="245" t="str">
        <f>C7</f>
        <v>Bridge Decks</v>
      </c>
      <c r="D127" s="374" t="str">
        <f>IF('3-Basic Inputs'!D6="No",IF(D7&gt;0,"ERROR","OK"),IF(D7&gt;0,"OK","ERROR"))</f>
        <v>OK</v>
      </c>
      <c r="E127" s="375" t="str">
        <f>IF('3-Basic Inputs'!E6="No",IF(D28&gt;0,"ERROR","OK"),IF(D28&gt;0,"OK","ERROR"))</f>
        <v>OK</v>
      </c>
      <c r="F127" s="375" t="str">
        <f>IF('3-Basic Inputs'!F6="No",IF(D87&gt;0,"ERROR","OK"),IF(D87&gt;0,"OK","ERROR"))</f>
        <v>OK</v>
      </c>
      <c r="G127" s="376" t="str">
        <f>IF('3-Basic Inputs'!G6="No",IF(D67&gt;0,"ERROR","OK"),IF(D67&gt;0,"OK","ERROR"))</f>
        <v>OK</v>
      </c>
    </row>
    <row r="128" spans="2:19" hidden="1" x14ac:dyDescent="0.25">
      <c r="B128" s="246" t="str">
        <f t="shared" ref="B128:C128" si="20">B8</f>
        <v>Pavements</v>
      </c>
      <c r="C128" s="246" t="str">
        <f t="shared" si="20"/>
        <v>Lane Miles</v>
      </c>
      <c r="D128" s="377" t="str">
        <f>IF('3-Basic Inputs'!D7="No",IF(D8&gt;0,"ERROR","OK"),IF(D8&gt;0,"OK","ERROR"))</f>
        <v>OK</v>
      </c>
      <c r="E128" s="378" t="str">
        <f>IF('3-Basic Inputs'!E7="No",IF(D29&gt;0,"ERROR","OK"),IF(D29&gt;0,"OK","ERROR"))</f>
        <v>OK</v>
      </c>
      <c r="F128" s="378" t="str">
        <f>IF('3-Basic Inputs'!F7="No",IF(D88&gt;0,"ERROR","OK"),IF(D88&gt;0,"OK","ERROR"))</f>
        <v>OK</v>
      </c>
      <c r="G128" s="379" t="str">
        <f>IF('3-Basic Inputs'!G7="No",IF(D68&gt;0,"ERROR","OK"),IF(D68&gt;0,"OK","ERROR"))</f>
        <v>OK</v>
      </c>
    </row>
    <row r="129" spans="2:7" hidden="1" x14ac:dyDescent="0.25">
      <c r="B129" s="246" t="str">
        <f t="shared" ref="B129:C129" si="21">B9</f>
        <v>Signs</v>
      </c>
      <c r="C129" s="246" t="str">
        <f t="shared" si="21"/>
        <v># of Signs</v>
      </c>
      <c r="D129" s="377" t="str">
        <f>IF('3-Basic Inputs'!D8="No",IF(D9&gt;0,"ERROR","OK"),IF(D9&gt;0,"OK","ERROR"))</f>
        <v>OK</v>
      </c>
      <c r="E129" s="378" t="str">
        <f>IF('3-Basic Inputs'!E8="No",IF(D30&gt;0,"ERROR","OK"),IF(D30&gt;0,"OK","ERROR"))</f>
        <v>OK</v>
      </c>
      <c r="F129" s="378" t="str">
        <f>IF('3-Basic Inputs'!F8="No",IF(D89&gt;0,"ERROR","OK"),IF(D89&gt;0,"OK","ERROR"))</f>
        <v>OK</v>
      </c>
      <c r="G129" s="379" t="str">
        <f>IF('3-Basic Inputs'!G8="No",IF(D69&gt;0,"ERROR","OK"),IF(D69&gt;0,"OK","ERROR"))</f>
        <v>OK</v>
      </c>
    </row>
    <row r="130" spans="2:7" hidden="1" x14ac:dyDescent="0.25">
      <c r="B130" s="246" t="str">
        <f t="shared" ref="B130:C130" si="22">B10</f>
        <v>Highway Lighting</v>
      </c>
      <c r="C130" s="246" t="str">
        <f t="shared" si="22"/>
        <v># of Lights</v>
      </c>
      <c r="D130" s="377" t="str">
        <f>IF('3-Basic Inputs'!D9="No",IF(D10&gt;0,"ERROR","OK"),IF(D10&gt;0,"OK","ERROR"))</f>
        <v>OK</v>
      </c>
      <c r="E130" s="378" t="str">
        <f>IF('3-Basic Inputs'!E9="No",IF(D31&gt;0,"ERROR","OK"),IF(D31&gt;0,"OK","ERROR"))</f>
        <v>OK</v>
      </c>
      <c r="F130" s="378" t="str">
        <f>IF('3-Basic Inputs'!F9="No",IF(D90&gt;0,"ERROR","OK"),IF(D90&gt;0,"OK","ERROR"))</f>
        <v>OK</v>
      </c>
      <c r="G130" s="379" t="str">
        <f>IF('3-Basic Inputs'!G9="No",IF(D70&gt;0,"ERROR","OK"),IF(D70&gt;0,"OK","ERROR"))</f>
        <v>OK</v>
      </c>
    </row>
    <row r="131" spans="2:7" hidden="1" x14ac:dyDescent="0.25">
      <c r="B131" s="246" t="str">
        <f t="shared" ref="B131:C131" si="23">B11</f>
        <v>Guardrail</v>
      </c>
      <c r="C131" s="246" t="str">
        <f t="shared" si="23"/>
        <v>Miles of Guardrail</v>
      </c>
      <c r="D131" s="377" t="str">
        <f>IF('3-Basic Inputs'!D10="No",IF(D11&gt;0,"ERROR","OK"),IF(D11&gt;0,"OK","ERROR"))</f>
        <v>OK</v>
      </c>
      <c r="E131" s="378" t="str">
        <f>IF('3-Basic Inputs'!E10="No",IF(D32&gt;0,"ERROR","OK"),IF(D32&gt;0,"OK","ERROR"))</f>
        <v>OK</v>
      </c>
      <c r="F131" s="378" t="str">
        <f>IF('3-Basic Inputs'!F10="No",IF(D91&gt;0,"ERROR","OK"),IF(D91&gt;0,"OK","ERROR"))</f>
        <v>OK</v>
      </c>
      <c r="G131" s="379" t="str">
        <f>IF('3-Basic Inputs'!G10="No",IF(D71&gt;0,"ERROR","OK"),IF(D71&gt;0,"OK","ERROR"))</f>
        <v>OK</v>
      </c>
    </row>
    <row r="132" spans="2:7" hidden="1" x14ac:dyDescent="0.25">
      <c r="B132" s="246" t="str">
        <f t="shared" ref="B132:C132" si="24">B12</f>
        <v>Weigh Stations</v>
      </c>
      <c r="C132" s="246" t="str">
        <f t="shared" si="24"/>
        <v># of Stations</v>
      </c>
      <c r="D132" s="377" t="str">
        <f>IF('3-Basic Inputs'!D11="No",IF(D12&gt;0,"ERROR","OK"),IF(D12&gt;0,"OK","ERROR"))</f>
        <v>OK</v>
      </c>
      <c r="E132" s="378" t="str">
        <f>IF('3-Basic Inputs'!E11="No",IF(D33&gt;0,"ERROR","OK"),IF(D33&gt;0,"OK","ERROR"))</f>
        <v>OK</v>
      </c>
      <c r="F132" s="378" t="str">
        <f>IF('3-Basic Inputs'!F11="No",IF(D92&gt;0,"ERROR","OK"),IF(D92&gt;0,"OK","ERROR"))</f>
        <v>OK</v>
      </c>
      <c r="G132" s="379" t="str">
        <f>IF('3-Basic Inputs'!G11="No",IF(D72&gt;0,"ERROR","OK"),IF(D72&gt;0,"OK","ERROR"))</f>
        <v>OK</v>
      </c>
    </row>
    <row r="133" spans="2:7" hidden="1" x14ac:dyDescent="0.25">
      <c r="B133" s="246" t="str">
        <f t="shared" ref="B133:C133" si="25">B13</f>
        <v>-</v>
      </c>
      <c r="C133" s="246" t="str">
        <f t="shared" si="25"/>
        <v>-</v>
      </c>
      <c r="D133" s="377" t="str">
        <f>IF('3-Basic Inputs'!D12="No",IF(D13&gt;0,"ERROR","OK"),IF(D13&gt;0,"OK","ERROR"))</f>
        <v>OK</v>
      </c>
      <c r="E133" s="378" t="str">
        <f>IF('3-Basic Inputs'!E12="No",IF(D34&gt;0,"ERROR","OK"),IF(D34&gt;0,"OK","ERROR"))</f>
        <v>OK</v>
      </c>
      <c r="F133" s="378" t="str">
        <f>IF('3-Basic Inputs'!F12="No",IF(D93&gt;0,"ERROR","OK"),IF(D93&gt;0,"OK","ERROR"))</f>
        <v>OK</v>
      </c>
      <c r="G133" s="379" t="str">
        <f>IF('3-Basic Inputs'!G12="No",IF(D73&gt;0,"ERROR","OK"),IF(D73&gt;0,"OK","ERROR"))</f>
        <v>OK</v>
      </c>
    </row>
    <row r="134" spans="2:7" hidden="1" x14ac:dyDescent="0.25">
      <c r="B134" s="246" t="str">
        <f t="shared" ref="B134:C134" si="26">B14</f>
        <v>-</v>
      </c>
      <c r="C134" s="246" t="str">
        <f t="shared" si="26"/>
        <v>-</v>
      </c>
      <c r="D134" s="377" t="str">
        <f>IF('3-Basic Inputs'!D13="No",IF(D14&gt;0,"ERROR","OK"),IF(D14&gt;0,"OK","ERROR"))</f>
        <v>OK</v>
      </c>
      <c r="E134" s="378" t="str">
        <f>IF('3-Basic Inputs'!E13="No",IF(D35&gt;0,"ERROR","OK"),IF(D35&gt;0,"OK","ERROR"))</f>
        <v>OK</v>
      </c>
      <c r="F134" s="378" t="str">
        <f>IF('3-Basic Inputs'!F13="No",IF(D94&gt;0,"ERROR","OK"),IF(D94&gt;0,"OK","ERROR"))</f>
        <v>OK</v>
      </c>
      <c r="G134" s="379" t="str">
        <f>IF('3-Basic Inputs'!G13="No",IF(D74&gt;0,"ERROR","OK"),IF(D74&gt;0,"OK","ERROR"))</f>
        <v>OK</v>
      </c>
    </row>
    <row r="135" spans="2:7" hidden="1" x14ac:dyDescent="0.25">
      <c r="B135" s="246" t="str">
        <f t="shared" ref="B135:C135" si="27">B15</f>
        <v>-</v>
      </c>
      <c r="C135" s="246" t="str">
        <f t="shared" si="27"/>
        <v>-</v>
      </c>
      <c r="D135" s="377" t="str">
        <f>IF('3-Basic Inputs'!D14="No",IF(D15&gt;0,"ERROR","OK"),IF(D15&gt;0,"OK","ERROR"))</f>
        <v>OK</v>
      </c>
      <c r="E135" s="378" t="str">
        <f>IF('3-Basic Inputs'!E14="No",IF(D36&gt;0,"ERROR","OK"),IF(D36&gt;0,"OK","ERROR"))</f>
        <v>OK</v>
      </c>
      <c r="F135" s="378" t="str">
        <f>IF('3-Basic Inputs'!F14="No",IF(D95&gt;0,"ERROR","OK"),IF(D95&gt;0,"OK","ERROR"))</f>
        <v>OK</v>
      </c>
      <c r="G135" s="379" t="str">
        <f>IF('3-Basic Inputs'!G14="No",IF(D75&gt;0,"ERROR","OK"),IF(D75&gt;0,"OK","ERROR"))</f>
        <v>OK</v>
      </c>
    </row>
    <row r="136" spans="2:7" hidden="1" x14ac:dyDescent="0.25">
      <c r="B136" s="246" t="str">
        <f t="shared" ref="B136:C136" si="28">B16</f>
        <v>-</v>
      </c>
      <c r="C136" s="246" t="str">
        <f t="shared" si="28"/>
        <v>-</v>
      </c>
      <c r="D136" s="377" t="str">
        <f>IF('3-Basic Inputs'!D15="No",IF(D16&gt;0,"ERROR","OK"),IF(D16&gt;0,"OK","ERROR"))</f>
        <v>OK</v>
      </c>
      <c r="E136" s="378" t="str">
        <f>IF('3-Basic Inputs'!E15="No",IF(D37&gt;0,"ERROR","OK"),IF(D37&gt;0,"OK","ERROR"))</f>
        <v>OK</v>
      </c>
      <c r="F136" s="378" t="str">
        <f>IF('3-Basic Inputs'!F15="No",IF(D96&gt;0,"ERROR","OK"),IF(D96&gt;0,"OK","ERROR"))</f>
        <v>OK</v>
      </c>
      <c r="G136" s="379" t="str">
        <f>IF('3-Basic Inputs'!G15="No",IF(D76&gt;0,"ERROR","OK"),IF(D76&gt;0,"OK","ERROR"))</f>
        <v>OK</v>
      </c>
    </row>
    <row r="137" spans="2:7" hidden="1" x14ac:dyDescent="0.25">
      <c r="B137" s="246" t="str">
        <f t="shared" ref="B137:C137" si="29">B17</f>
        <v>-</v>
      </c>
      <c r="C137" s="246" t="str">
        <f t="shared" si="29"/>
        <v>-</v>
      </c>
      <c r="D137" s="377" t="str">
        <f>IF('3-Basic Inputs'!D16="No",IF(D17&gt;0,"ERROR","OK"),IF(D17&gt;0,"OK","ERROR"))</f>
        <v>OK</v>
      </c>
      <c r="E137" s="378" t="str">
        <f>IF('3-Basic Inputs'!E16="No",IF(D38&gt;0,"ERROR","OK"),IF(D38&gt;0,"OK","ERROR"))</f>
        <v>OK</v>
      </c>
      <c r="F137" s="378" t="str">
        <f>IF('3-Basic Inputs'!F16="No",IF(D97&gt;0,"ERROR","OK"),IF(D97&gt;0,"OK","ERROR"))</f>
        <v>OK</v>
      </c>
      <c r="G137" s="379" t="str">
        <f>IF('3-Basic Inputs'!G16="No",IF(D77&gt;0,"ERROR","OK"),IF(D77&gt;0,"OK","ERROR"))</f>
        <v>OK</v>
      </c>
    </row>
    <row r="138" spans="2:7" hidden="1" x14ac:dyDescent="0.25">
      <c r="B138" s="246" t="str">
        <f t="shared" ref="B138:C138" si="30">B18</f>
        <v>-</v>
      </c>
      <c r="C138" s="246" t="str">
        <f t="shared" si="30"/>
        <v>-</v>
      </c>
      <c r="D138" s="377" t="str">
        <f>IF('3-Basic Inputs'!D17="No",IF(D18&gt;0,"ERROR","OK"),IF(D18&gt;0,"OK","ERROR"))</f>
        <v>OK</v>
      </c>
      <c r="E138" s="378" t="str">
        <f>IF('3-Basic Inputs'!E17="No",IF(D39&gt;0,"ERROR","OK"),IF(D39&gt;0,"OK","ERROR"))</f>
        <v>OK</v>
      </c>
      <c r="F138" s="378" t="str">
        <f>IF('3-Basic Inputs'!F17="No",IF(D98&gt;0,"ERROR","OK"),IF(D98&gt;0,"OK","ERROR"))</f>
        <v>OK</v>
      </c>
      <c r="G138" s="379" t="str">
        <f>IF('3-Basic Inputs'!G17="No",IF(D78&gt;0,"ERROR","OK"),IF(D78&gt;0,"OK","ERROR"))</f>
        <v>OK</v>
      </c>
    </row>
    <row r="139" spans="2:7" hidden="1" x14ac:dyDescent="0.25">
      <c r="B139" s="246" t="str">
        <f t="shared" ref="B139:C139" si="31">B19</f>
        <v>-</v>
      </c>
      <c r="C139" s="246" t="str">
        <f t="shared" si="31"/>
        <v>-</v>
      </c>
      <c r="D139" s="377" t="str">
        <f>IF('3-Basic Inputs'!D18="No",IF(D19&gt;0,"ERROR","OK"),IF(D19&gt;0,"OK","ERROR"))</f>
        <v>OK</v>
      </c>
      <c r="E139" s="378" t="str">
        <f>IF('3-Basic Inputs'!E18="No",IF(D40&gt;0,"ERROR","OK"),IF(D40&gt;0,"OK","ERROR"))</f>
        <v>OK</v>
      </c>
      <c r="F139" s="378" t="str">
        <f>IF('3-Basic Inputs'!F18="No",IF(D99&gt;0,"ERROR","OK"),IF(D99&gt;0,"OK","ERROR"))</f>
        <v>OK</v>
      </c>
      <c r="G139" s="379" t="str">
        <f>IF('3-Basic Inputs'!G18="No",IF(D79&gt;0,"ERROR","OK"),IF(D79&gt;0,"OK","ERROR"))</f>
        <v>OK</v>
      </c>
    </row>
    <row r="140" spans="2:7" hidden="1" x14ac:dyDescent="0.25">
      <c r="B140" s="246" t="str">
        <f t="shared" ref="B140:C140" si="32">B20</f>
        <v>-</v>
      </c>
      <c r="C140" s="246" t="str">
        <f t="shared" si="32"/>
        <v>-</v>
      </c>
      <c r="D140" s="377" t="str">
        <f>IF('3-Basic Inputs'!D19="No",IF(D20&gt;0,"ERROR","OK"),IF(D20&gt;0,"OK","ERROR"))</f>
        <v>OK</v>
      </c>
      <c r="E140" s="378" t="str">
        <f>IF('3-Basic Inputs'!E19="No",IF(D41&gt;0,"ERROR","OK"),IF(D41&gt;0,"OK","ERROR"))</f>
        <v>OK</v>
      </c>
      <c r="F140" s="378" t="str">
        <f>IF('3-Basic Inputs'!F19="No",IF(D100&gt;0,"ERROR","OK"),IF(D100&gt;0,"OK","ERROR"))</f>
        <v>OK</v>
      </c>
      <c r="G140" s="379" t="str">
        <f>IF('3-Basic Inputs'!G19="No",IF(D80&gt;0,"ERROR","OK"),IF(D80&gt;0,"OK","ERROR"))</f>
        <v>OK</v>
      </c>
    </row>
    <row r="141" spans="2:7" ht="15.75" hidden="1" thickBot="1" x14ac:dyDescent="0.3">
      <c r="B141" s="247" t="str">
        <f t="shared" ref="B141:C141" si="33">B21</f>
        <v>-</v>
      </c>
      <c r="C141" s="247" t="str">
        <f t="shared" si="33"/>
        <v>-</v>
      </c>
      <c r="D141" s="380" t="str">
        <f>IF('3-Basic Inputs'!D20="No",IF(D21&gt;0,"ERROR","OK"),IF(D21&gt;0,"OK","ERROR"))</f>
        <v>OK</v>
      </c>
      <c r="E141" s="381" t="str">
        <f>IF('3-Basic Inputs'!E20="No",IF(D42&gt;0,"ERROR","OK"),IF(D42&gt;0,"OK","ERROR"))</f>
        <v>OK</v>
      </c>
      <c r="F141" s="381" t="str">
        <f>IF('3-Basic Inputs'!F20="No",IF(D101&gt;0,"ERROR","OK"),IF(D101&gt;0,"OK","ERROR"))</f>
        <v>OK</v>
      </c>
      <c r="G141" s="382" t="str">
        <f>IF('3-Basic Inputs'!G20="No",IF(D81&gt;0,"ERROR","OK"),IF(D81&gt;0,"OK","ERROR"))</f>
        <v>OK</v>
      </c>
    </row>
    <row r="142" spans="2:7" ht="15.75" hidden="1" thickBot="1" x14ac:dyDescent="0.3">
      <c r="B142" s="524" t="s">
        <v>124</v>
      </c>
      <c r="C142" s="525"/>
      <c r="D142" s="373">
        <f>+COUNTIF(D127:H141,B143)</f>
        <v>0</v>
      </c>
    </row>
    <row r="143" spans="2:7" x14ac:dyDescent="0.25">
      <c r="B143" s="242" t="s">
        <v>123</v>
      </c>
    </row>
  </sheetData>
  <mergeCells count="13">
    <mergeCell ref="E85:N85"/>
    <mergeCell ref="E104:N104"/>
    <mergeCell ref="B2:F2"/>
    <mergeCell ref="B142:C142"/>
    <mergeCell ref="B122:F122"/>
    <mergeCell ref="B121:C121"/>
    <mergeCell ref="B22:C22"/>
    <mergeCell ref="B84:F84"/>
    <mergeCell ref="B103:F103"/>
    <mergeCell ref="B64:F64"/>
    <mergeCell ref="E5:N5"/>
    <mergeCell ref="E26:N26"/>
    <mergeCell ref="E65:N65"/>
  </mergeCells>
  <conditionalFormatting sqref="A50:A57">
    <cfRule type="cellIs" dxfId="15" priority="7" operator="lessThan">
      <formula>0</formula>
    </cfRule>
  </conditionalFormatting>
  <conditionalFormatting sqref="A58:A59">
    <cfRule type="cellIs" dxfId="14" priority="3" operator="lessThan">
      <formula>0</formula>
    </cfRule>
  </conditionalFormatting>
  <pageMargins left="0.7" right="0.7" top="0.75" bottom="0.75" header="0.3" footer="0.3"/>
  <pageSetup orientation="portrait" horizontalDpi="4294967293" r:id="rId1"/>
  <ignoredErrors>
    <ignoredError sqref="A50:A59 A60 B28:C61 B67:B81 B87:C101 B106:C120 B7:C21 D121 E121:S121 E105:S105 D127:D131 E127:E131 D87:D101 E86:S86 F127:F131 D132:F132 D134:F141 D133:F133 D67:D81 D106:D120 G127:G141" unlockedFormula="1"/>
  </ignoredErrors>
  <extLst>
    <ext xmlns:x14="http://schemas.microsoft.com/office/spreadsheetml/2009/9/main" uri="{CCE6A557-97BC-4b89-ADB6-D9C93CAAB3DF}">
      <x14:dataValidations xmlns:xm="http://schemas.microsoft.com/office/excel/2006/main" count="1">
        <x14:dataValidation type="custom" allowBlank="1" showInputMessage="1" showErrorMessage="1">
          <x14:formula1>
            <xm:f>'3-Basic Inputs'!D6="Yes"</xm:f>
          </x14:formula1>
          <xm:sqref>E7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39997558519241921"/>
  </sheetPr>
  <dimension ref="B1:R292"/>
  <sheetViews>
    <sheetView showGridLines="0" topLeftCell="A223" zoomScaleNormal="100" workbookViewId="0">
      <selection activeCell="G241" sqref="G241"/>
    </sheetView>
  </sheetViews>
  <sheetFormatPr defaultRowHeight="15" x14ac:dyDescent="0.25"/>
  <cols>
    <col min="1" max="1" width="5.5703125" style="5" customWidth="1"/>
    <col min="2" max="2" width="36.42578125" style="4" bestFit="1" customWidth="1"/>
    <col min="3" max="3" width="13.7109375" style="14" customWidth="1"/>
    <col min="4" max="4" width="11.140625" style="14" bestFit="1" customWidth="1"/>
    <col min="5" max="5" width="11.5703125" style="14" customWidth="1"/>
    <col min="6" max="6" width="10.85546875" style="14" bestFit="1" customWidth="1"/>
    <col min="7" max="7" width="9.7109375" style="47" customWidth="1"/>
    <col min="8" max="8" width="9.7109375" style="16" customWidth="1"/>
    <col min="9" max="9" width="9.7109375" style="14" customWidth="1"/>
    <col min="10" max="13" width="9.7109375" style="4" customWidth="1"/>
    <col min="14" max="17" width="9.7109375" style="5" customWidth="1"/>
    <col min="18" max="18" width="12" style="5" customWidth="1"/>
    <col min="19" max="19" width="16.42578125" style="5" bestFit="1" customWidth="1"/>
    <col min="20" max="20" width="9" style="5" bestFit="1" customWidth="1"/>
    <col min="21" max="21" width="13.28515625" style="5" customWidth="1"/>
    <col min="22" max="16384" width="9.140625" style="5"/>
  </cols>
  <sheetData>
    <row r="1" spans="2:18" ht="15.75" x14ac:dyDescent="0.25">
      <c r="B1" s="536" t="s">
        <v>24</v>
      </c>
      <c r="C1" s="536"/>
      <c r="D1" s="536"/>
      <c r="E1" s="536"/>
      <c r="F1" s="40"/>
      <c r="G1" s="45"/>
      <c r="H1" s="537" t="s">
        <v>23</v>
      </c>
      <c r="I1" s="537"/>
      <c r="J1" s="537"/>
      <c r="K1" s="537"/>
      <c r="L1" s="537"/>
    </row>
    <row r="2" spans="2:18" s="13" customFormat="1" ht="18.75" x14ac:dyDescent="0.3">
      <c r="B2" s="536"/>
      <c r="C2" s="536"/>
      <c r="D2" s="536"/>
      <c r="E2" s="536"/>
      <c r="F2" s="40"/>
      <c r="G2" s="45"/>
      <c r="H2" s="537"/>
      <c r="I2" s="537"/>
      <c r="J2" s="537"/>
      <c r="K2" s="537"/>
      <c r="L2" s="537"/>
    </row>
    <row r="3" spans="2:18" s="41" customFormat="1" ht="18.75" x14ac:dyDescent="0.3">
      <c r="G3" s="46"/>
    </row>
    <row r="4" spans="2:18" ht="19.5" customHeight="1" thickBot="1" x14ac:dyDescent="0.3">
      <c r="D4" s="15"/>
      <c r="E4" s="15"/>
      <c r="H4" s="17"/>
      <c r="J4" s="15"/>
      <c r="K4" s="15"/>
      <c r="L4" s="15"/>
      <c r="M4" s="15"/>
    </row>
    <row r="5" spans="2:18" s="4" customFormat="1" ht="18" customHeight="1" thickBot="1" x14ac:dyDescent="0.3">
      <c r="B5" s="17" t="s">
        <v>182</v>
      </c>
      <c r="C5" s="531" t="s">
        <v>14</v>
      </c>
      <c r="D5" s="533" t="s">
        <v>42</v>
      </c>
      <c r="E5" s="534"/>
      <c r="F5" s="534"/>
      <c r="G5" s="479"/>
      <c r="H5" s="479"/>
      <c r="I5" s="479"/>
      <c r="J5" s="479"/>
      <c r="K5" s="479"/>
      <c r="L5" s="479"/>
      <c r="M5" s="479"/>
      <c r="N5" s="479"/>
      <c r="O5" s="479"/>
      <c r="P5" s="479"/>
      <c r="Q5" s="479"/>
      <c r="R5" s="480"/>
    </row>
    <row r="6" spans="2:18" s="4" customFormat="1" ht="18" customHeight="1" thickBot="1" x14ac:dyDescent="0.3">
      <c r="B6" s="23" t="str">
        <f>'3-Basic Inputs'!B6</f>
        <v>Bridges</v>
      </c>
      <c r="C6" s="532"/>
      <c r="D6" s="158" t="str">
        <f>'3-Basic Inputs'!$I$6</f>
        <v>District 1</v>
      </c>
      <c r="E6" s="159" t="str">
        <f>'3-Basic Inputs'!$I$7</f>
        <v>District 2</v>
      </c>
      <c r="F6" s="159" t="str">
        <f>'3-Basic Inputs'!$I$8</f>
        <v>District 3</v>
      </c>
      <c r="G6" s="159" t="str">
        <f>'3-Basic Inputs'!$I$9</f>
        <v>District 4</v>
      </c>
      <c r="H6" s="159" t="str">
        <f>'3-Basic Inputs'!$I$10</f>
        <v>District 5</v>
      </c>
      <c r="I6" s="159" t="str">
        <f>'3-Basic Inputs'!$I$11</f>
        <v>District 6</v>
      </c>
      <c r="J6" s="159" t="str">
        <f>'3-Basic Inputs'!$I$12</f>
        <v>District 7</v>
      </c>
      <c r="K6" s="159" t="str">
        <f>'3-Basic Inputs'!$I$13</f>
        <v>District 8</v>
      </c>
      <c r="L6" s="159" t="str">
        <f>'3-Basic Inputs'!$I$14</f>
        <v>District 9</v>
      </c>
      <c r="M6" s="159" t="str">
        <f>'3-Basic Inputs'!$I$15</f>
        <v>District 10</v>
      </c>
      <c r="N6" s="159" t="str">
        <f>'3-Basic Inputs'!$I$16</f>
        <v>District 11</v>
      </c>
      <c r="O6" s="159" t="str">
        <f>'3-Basic Inputs'!$I$17</f>
        <v>District 12</v>
      </c>
      <c r="P6" s="159" t="str">
        <f>'3-Basic Inputs'!$I$18</f>
        <v>District 13</v>
      </c>
      <c r="Q6" s="159" t="str">
        <f>'3-Basic Inputs'!$I$19</f>
        <v>District 14</v>
      </c>
      <c r="R6" s="160" t="str">
        <f>'3-Basic Inputs'!$I$20</f>
        <v>District 15</v>
      </c>
    </row>
    <row r="7" spans="2:18" s="4" customFormat="1" ht="18" customHeight="1" x14ac:dyDescent="0.25">
      <c r="B7" s="178" t="str">
        <f>'3-Basic Inputs'!C6</f>
        <v>Bridge Decks</v>
      </c>
      <c r="C7" s="406">
        <f>SUM(D7:R7)</f>
        <v>3500</v>
      </c>
      <c r="D7" s="403">
        <f>IF('5-Data-Inputs'!E7&gt;0,'5-Data-Inputs'!E7,"-")</f>
        <v>1475</v>
      </c>
      <c r="E7" s="404">
        <f>IF('5-Data-Inputs'!F7&gt;0,'5-Data-Inputs'!F7,"-")</f>
        <v>885</v>
      </c>
      <c r="F7" s="404">
        <f>IF('5-Data-Inputs'!G7&gt;0,'5-Data-Inputs'!G7,"-")</f>
        <v>1140</v>
      </c>
      <c r="G7" s="404" t="str">
        <f>IF('5-Data-Inputs'!H7&gt;0,'5-Data-Inputs'!H7,"-")</f>
        <v>-</v>
      </c>
      <c r="H7" s="404" t="str">
        <f>IF('5-Data-Inputs'!I7&gt;0,'5-Data-Inputs'!I7,"-")</f>
        <v>-</v>
      </c>
      <c r="I7" s="404" t="str">
        <f>IF('5-Data-Inputs'!J7&gt;0,'5-Data-Inputs'!J7,"-")</f>
        <v>-</v>
      </c>
      <c r="J7" s="404" t="str">
        <f>IF('5-Data-Inputs'!K7&gt;0,'5-Data-Inputs'!K7,"-")</f>
        <v>-</v>
      </c>
      <c r="K7" s="404" t="str">
        <f>IF('5-Data-Inputs'!L7&gt;0,'5-Data-Inputs'!L7,"-")</f>
        <v>-</v>
      </c>
      <c r="L7" s="404" t="str">
        <f>IF('5-Data-Inputs'!M7&gt;0,'5-Data-Inputs'!M7,"-")</f>
        <v>-</v>
      </c>
      <c r="M7" s="404" t="str">
        <f>IF('5-Data-Inputs'!N7&gt;0,'5-Data-Inputs'!N7,"-")</f>
        <v>-</v>
      </c>
      <c r="N7" s="404" t="str">
        <f>IF('5-Data-Inputs'!O7&gt;0,'5-Data-Inputs'!O7,"-")</f>
        <v>-</v>
      </c>
      <c r="O7" s="404" t="str">
        <f>IF('5-Data-Inputs'!P7&gt;0,'5-Data-Inputs'!P7,"-")</f>
        <v>-</v>
      </c>
      <c r="P7" s="404" t="str">
        <f>IF('5-Data-Inputs'!Q7&gt;0,'5-Data-Inputs'!Q7,"-")</f>
        <v>-</v>
      </c>
      <c r="Q7" s="404" t="str">
        <f>IF('5-Data-Inputs'!R7&gt;0,'5-Data-Inputs'!R7,"-")</f>
        <v>-</v>
      </c>
      <c r="R7" s="405" t="str">
        <f>IF('5-Data-Inputs'!S7&gt;0,'5-Data-Inputs'!S7,"-")</f>
        <v>-</v>
      </c>
    </row>
    <row r="8" spans="2:18" s="4" customFormat="1" ht="18" customHeight="1" x14ac:dyDescent="0.25">
      <c r="B8" s="176" t="s">
        <v>70</v>
      </c>
      <c r="C8" s="355" t="s">
        <v>59</v>
      </c>
      <c r="D8" s="407">
        <f>IF(D7&lt;&gt;"-", '5-Data-Inputs'!E28,"-")</f>
        <v>0.77200000000000002</v>
      </c>
      <c r="E8" s="408">
        <f>IF(E7&lt;&gt;"-", '5-Data-Inputs'!F28,"-")</f>
        <v>0.76200000000000001</v>
      </c>
      <c r="F8" s="408">
        <f>IF(F7&lt;&gt;"-", '5-Data-Inputs'!G28,"-")</f>
        <v>0.78</v>
      </c>
      <c r="G8" s="408" t="str">
        <f>IF(G7&lt;&gt;"-", '5-Data-Inputs'!H28,"-")</f>
        <v>-</v>
      </c>
      <c r="H8" s="408" t="str">
        <f>IF(H7&lt;&gt;"-", '5-Data-Inputs'!I28,"-")</f>
        <v>-</v>
      </c>
      <c r="I8" s="408" t="str">
        <f>IF(I7&lt;&gt;"-", '5-Data-Inputs'!J28,"-")</f>
        <v>-</v>
      </c>
      <c r="J8" s="408" t="str">
        <f>IF(J7&lt;&gt;"-", '5-Data-Inputs'!K28,"-")</f>
        <v>-</v>
      </c>
      <c r="K8" s="408" t="str">
        <f>IF(K7&lt;&gt;"-", '5-Data-Inputs'!L28,"-")</f>
        <v>-</v>
      </c>
      <c r="L8" s="408" t="str">
        <f>IF(L7&lt;&gt;"-", '5-Data-Inputs'!M28,"-")</f>
        <v>-</v>
      </c>
      <c r="M8" s="408" t="str">
        <f>IF(M7&lt;&gt;"-", '5-Data-Inputs'!N28,"-")</f>
        <v>-</v>
      </c>
      <c r="N8" s="408" t="str">
        <f>IF(N7&lt;&gt;"-", '5-Data-Inputs'!O28,"-")</f>
        <v>-</v>
      </c>
      <c r="O8" s="408" t="str">
        <f>IF(O7&lt;&gt;"-", '5-Data-Inputs'!P28,"-")</f>
        <v>-</v>
      </c>
      <c r="P8" s="408" t="str">
        <f>IF(P7&lt;&gt;"-", '5-Data-Inputs'!Q28,"-")</f>
        <v>-</v>
      </c>
      <c r="Q8" s="408" t="str">
        <f>IF(Q7&lt;&gt;"-", '5-Data-Inputs'!R28,"-")</f>
        <v>-</v>
      </c>
      <c r="R8" s="409" t="str">
        <f>IF(R7&lt;&gt;"-", '5-Data-Inputs'!S28,"-")</f>
        <v>-</v>
      </c>
    </row>
    <row r="9" spans="2:18" s="4" customFormat="1" ht="18" customHeight="1" x14ac:dyDescent="0.25">
      <c r="B9" s="176" t="s">
        <v>62</v>
      </c>
      <c r="C9" s="355" t="s">
        <v>59</v>
      </c>
      <c r="D9" s="407">
        <f>IF(D7&lt;&gt;"-",'4-Strategy-Inputs'!$D$16,"-")</f>
        <v>1</v>
      </c>
      <c r="E9" s="408">
        <f>IF(E7&lt;&gt;"-",'4-Strategy-Inputs'!$D$16,"-")</f>
        <v>1</v>
      </c>
      <c r="F9" s="408">
        <f>IF(F7&lt;&gt;"-",'4-Strategy-Inputs'!$D$16,"-")</f>
        <v>1</v>
      </c>
      <c r="G9" s="408" t="str">
        <f>IF(G7&lt;&gt;"-",'4-Strategy-Inputs'!$D$16,"-")</f>
        <v>-</v>
      </c>
      <c r="H9" s="408" t="str">
        <f>IF(H7&lt;&gt;"-",'4-Strategy-Inputs'!$D$16,"-")</f>
        <v>-</v>
      </c>
      <c r="I9" s="408" t="str">
        <f>IF(I7&lt;&gt;"-",'4-Strategy-Inputs'!$D$16,"-")</f>
        <v>-</v>
      </c>
      <c r="J9" s="408" t="str">
        <f>IF(J7&lt;&gt;"-",'4-Strategy-Inputs'!$D$16,"-")</f>
        <v>-</v>
      </c>
      <c r="K9" s="408" t="str">
        <f>IF(K7&lt;&gt;"-",'4-Strategy-Inputs'!$D$16,"-")</f>
        <v>-</v>
      </c>
      <c r="L9" s="408" t="str">
        <f>IF(L7&lt;&gt;"-",'4-Strategy-Inputs'!$D$16,"-")</f>
        <v>-</v>
      </c>
      <c r="M9" s="408" t="str">
        <f>IF(M7&lt;&gt;"-",'4-Strategy-Inputs'!$D$16,"-")</f>
        <v>-</v>
      </c>
      <c r="N9" s="408" t="str">
        <f>IF(N7&lt;&gt;"-",'4-Strategy-Inputs'!$D$16,"-")</f>
        <v>-</v>
      </c>
      <c r="O9" s="408" t="str">
        <f>IF(O7&lt;&gt;"-",'4-Strategy-Inputs'!$D$16,"-")</f>
        <v>-</v>
      </c>
      <c r="P9" s="408" t="str">
        <f>IF(P7&lt;&gt;"-",'4-Strategy-Inputs'!$D$16,"-")</f>
        <v>-</v>
      </c>
      <c r="Q9" s="408" t="str">
        <f>IF(Q7&lt;&gt;"-",'4-Strategy-Inputs'!$D$16,"-")</f>
        <v>-</v>
      </c>
      <c r="R9" s="409" t="str">
        <f>IF(R7&lt;&gt;"-",'4-Strategy-Inputs'!$D$16,"-")</f>
        <v>-</v>
      </c>
    </row>
    <row r="10" spans="2:18" s="4" customFormat="1" ht="18" customHeight="1" x14ac:dyDescent="0.25">
      <c r="B10" s="176" t="s">
        <v>63</v>
      </c>
      <c r="C10" s="355" t="s">
        <v>59</v>
      </c>
      <c r="D10" s="410">
        <f>IF(D7&lt;&gt;"-",'4-Strategy-Inputs'!$E$16,"-")</f>
        <v>0.8</v>
      </c>
      <c r="E10" s="411">
        <f>IF(E7&lt;&gt;"-",'4-Strategy-Inputs'!$E$16,"-")</f>
        <v>0.8</v>
      </c>
      <c r="F10" s="411">
        <f>IF(F7&lt;&gt;"-",'4-Strategy-Inputs'!$E$16,"-")</f>
        <v>0.8</v>
      </c>
      <c r="G10" s="411" t="str">
        <f>IF(G7&lt;&gt;"-",'4-Strategy-Inputs'!$E$16,"-")</f>
        <v>-</v>
      </c>
      <c r="H10" s="411" t="str">
        <f>IF(H7&lt;&gt;"-",'4-Strategy-Inputs'!$E$16,"-")</f>
        <v>-</v>
      </c>
      <c r="I10" s="411" t="str">
        <f>IF(I7&lt;&gt;"-",'4-Strategy-Inputs'!$E$16,"-")</f>
        <v>-</v>
      </c>
      <c r="J10" s="411" t="str">
        <f>IF(J7&lt;&gt;"-",'4-Strategy-Inputs'!$E$16,"-")</f>
        <v>-</v>
      </c>
      <c r="K10" s="411" t="str">
        <f>IF(K7&lt;&gt;"-",'4-Strategy-Inputs'!$E$16,"-")</f>
        <v>-</v>
      </c>
      <c r="L10" s="411" t="str">
        <f>IF(L7&lt;&gt;"-",'4-Strategy-Inputs'!$E$16,"-")</f>
        <v>-</v>
      </c>
      <c r="M10" s="411" t="str">
        <f>IF(M7&lt;&gt;"-",'4-Strategy-Inputs'!$E$16,"-")</f>
        <v>-</v>
      </c>
      <c r="N10" s="411" t="str">
        <f>IF(N7&lt;&gt;"-",'4-Strategy-Inputs'!$E$16,"-")</f>
        <v>-</v>
      </c>
      <c r="O10" s="411" t="str">
        <f>IF(O7&lt;&gt;"-",'4-Strategy-Inputs'!$E$16,"-")</f>
        <v>-</v>
      </c>
      <c r="P10" s="411" t="str">
        <f>IF(P7&lt;&gt;"-",'4-Strategy-Inputs'!$E$16,"-")</f>
        <v>-</v>
      </c>
      <c r="Q10" s="411" t="str">
        <f>IF(Q7&lt;&gt;"-",'4-Strategy-Inputs'!$E$16,"-")</f>
        <v>-</v>
      </c>
      <c r="R10" s="412" t="str">
        <f>IF(R7&lt;&gt;"-",'4-Strategy-Inputs'!$E$16,"-")</f>
        <v>-</v>
      </c>
    </row>
    <row r="11" spans="2:18" s="4" customFormat="1" ht="18" customHeight="1" x14ac:dyDescent="0.25">
      <c r="B11" s="176" t="s">
        <v>7</v>
      </c>
      <c r="C11" s="355" t="s">
        <v>59</v>
      </c>
      <c r="D11" s="413">
        <f>IF(D7&lt;&gt;"-",'5-Data-Inputs'!E67,"-")</f>
        <v>1100000</v>
      </c>
      <c r="E11" s="414">
        <f>IF(E7&lt;&gt;"-",'5-Data-Inputs'!F67,"-")</f>
        <v>1100000</v>
      </c>
      <c r="F11" s="414">
        <f>IF(F7&lt;&gt;"-",'5-Data-Inputs'!G67,"-")</f>
        <v>1100000</v>
      </c>
      <c r="G11" s="414" t="str">
        <f>IF(G7&lt;&gt;"-",'5-Data-Inputs'!H67,"-")</f>
        <v>-</v>
      </c>
      <c r="H11" s="414" t="str">
        <f>IF(H7&lt;&gt;"-",'5-Data-Inputs'!I67,"-")</f>
        <v>-</v>
      </c>
      <c r="I11" s="414" t="str">
        <f>IF(I7&lt;&gt;"-",'5-Data-Inputs'!J67,"-")</f>
        <v>-</v>
      </c>
      <c r="J11" s="414" t="str">
        <f>IF(J7&lt;&gt;"-",'5-Data-Inputs'!K67,"-")</f>
        <v>-</v>
      </c>
      <c r="K11" s="414" t="str">
        <f>IF(K7&lt;&gt;"-",'5-Data-Inputs'!L67,"-")</f>
        <v>-</v>
      </c>
      <c r="L11" s="414" t="str">
        <f>IF(L7&lt;&gt;"-",'5-Data-Inputs'!M67,"-")</f>
        <v>-</v>
      </c>
      <c r="M11" s="414" t="str">
        <f>IF(M7&lt;&gt;"-",'5-Data-Inputs'!N67,"-")</f>
        <v>-</v>
      </c>
      <c r="N11" s="414" t="str">
        <f>IF(N7&lt;&gt;"-",'5-Data-Inputs'!O67,"-")</f>
        <v>-</v>
      </c>
      <c r="O11" s="414" t="str">
        <f>IF(O7&lt;&gt;"-",'5-Data-Inputs'!P67,"-")</f>
        <v>-</v>
      </c>
      <c r="P11" s="414" t="str">
        <f>IF(P7&lt;&gt;"-",'5-Data-Inputs'!Q67,"-")</f>
        <v>-</v>
      </c>
      <c r="Q11" s="414" t="str">
        <f>IF(Q7&lt;&gt;"-",'5-Data-Inputs'!R67,"-")</f>
        <v>-</v>
      </c>
      <c r="R11" s="415" t="str">
        <f>IF(R7&lt;&gt;"-",'5-Data-Inputs'!S67,"-")</f>
        <v>-</v>
      </c>
    </row>
    <row r="12" spans="2:18" s="4" customFormat="1" ht="18" customHeight="1" x14ac:dyDescent="0.25">
      <c r="B12" s="176" t="s">
        <v>65</v>
      </c>
      <c r="C12" s="355" t="s">
        <v>59</v>
      </c>
      <c r="D12" s="407">
        <f>IF(D7&lt;&gt;"-",'5-Data-Inputs'!E87,"-")</f>
        <v>1.4999999999999999E-2</v>
      </c>
      <c r="E12" s="408">
        <f>IF(E7&lt;&gt;"-",'5-Data-Inputs'!F87,"-")</f>
        <v>1.4999999999999999E-2</v>
      </c>
      <c r="F12" s="408">
        <f>IF(F7&lt;&gt;"-",'5-Data-Inputs'!G87,"-")</f>
        <v>1.4999999999999999E-2</v>
      </c>
      <c r="G12" s="408" t="str">
        <f>IF(G7&lt;&gt;"-",'5-Data-Inputs'!H87,"-")</f>
        <v>-</v>
      </c>
      <c r="H12" s="408" t="str">
        <f>IF(H7&lt;&gt;"-",'5-Data-Inputs'!I87,"-")</f>
        <v>-</v>
      </c>
      <c r="I12" s="408" t="str">
        <f>IF(I7&lt;&gt;"-",'5-Data-Inputs'!J87,"-")</f>
        <v>-</v>
      </c>
      <c r="J12" s="408" t="str">
        <f>IF(J7&lt;&gt;"-",'5-Data-Inputs'!K87,"-")</f>
        <v>-</v>
      </c>
      <c r="K12" s="408" t="str">
        <f>IF(K7&lt;&gt;"-",'5-Data-Inputs'!L87,"-")</f>
        <v>-</v>
      </c>
      <c r="L12" s="408" t="str">
        <f>IF(L7&lt;&gt;"-",'5-Data-Inputs'!M87,"-")</f>
        <v>-</v>
      </c>
      <c r="M12" s="408" t="str">
        <f>IF(M7&lt;&gt;"-",'5-Data-Inputs'!N87,"-")</f>
        <v>-</v>
      </c>
      <c r="N12" s="408" t="str">
        <f>IF(N7&lt;&gt;"-",'5-Data-Inputs'!O87,"-")</f>
        <v>-</v>
      </c>
      <c r="O12" s="408" t="str">
        <f>IF(O7&lt;&gt;"-",'5-Data-Inputs'!P87,"-")</f>
        <v>-</v>
      </c>
      <c r="P12" s="408" t="str">
        <f>IF(P7&lt;&gt;"-",'5-Data-Inputs'!Q87,"-")</f>
        <v>-</v>
      </c>
      <c r="Q12" s="408" t="str">
        <f>IF(Q7&lt;&gt;"-",'5-Data-Inputs'!R87,"-")</f>
        <v>-</v>
      </c>
      <c r="R12" s="409" t="str">
        <f>IF(R7&lt;&gt;"-",'5-Data-Inputs'!S87,"-")</f>
        <v>-</v>
      </c>
    </row>
    <row r="13" spans="2:18" s="4" customFormat="1" ht="18" customHeight="1" x14ac:dyDescent="0.25">
      <c r="B13" s="177" t="s">
        <v>21</v>
      </c>
      <c r="C13" s="416">
        <f>SUM(D13:R13)</f>
        <v>877503000</v>
      </c>
      <c r="D13" s="413">
        <f>IF(D7&lt;&gt;"-",(D9-D8)*D11*D7,"-")</f>
        <v>369929999.99999994</v>
      </c>
      <c r="E13" s="414">
        <f t="shared" ref="E13:R13" si="0">IF(E7&lt;&gt;"-",(E9-E8)*E11*E7,"-")</f>
        <v>231693000</v>
      </c>
      <c r="F13" s="414">
        <f t="shared" si="0"/>
        <v>275879999.99999994</v>
      </c>
      <c r="G13" s="414" t="str">
        <f t="shared" si="0"/>
        <v>-</v>
      </c>
      <c r="H13" s="414" t="str">
        <f t="shared" si="0"/>
        <v>-</v>
      </c>
      <c r="I13" s="414" t="str">
        <f t="shared" si="0"/>
        <v>-</v>
      </c>
      <c r="J13" s="414" t="str">
        <f t="shared" si="0"/>
        <v>-</v>
      </c>
      <c r="K13" s="414" t="str">
        <f t="shared" si="0"/>
        <v>-</v>
      </c>
      <c r="L13" s="414" t="str">
        <f t="shared" si="0"/>
        <v>-</v>
      </c>
      <c r="M13" s="414" t="str">
        <f t="shared" si="0"/>
        <v>-</v>
      </c>
      <c r="N13" s="414" t="str">
        <f t="shared" si="0"/>
        <v>-</v>
      </c>
      <c r="O13" s="414" t="str">
        <f t="shared" si="0"/>
        <v>-</v>
      </c>
      <c r="P13" s="414" t="str">
        <f t="shared" si="0"/>
        <v>-</v>
      </c>
      <c r="Q13" s="414" t="str">
        <f t="shared" si="0"/>
        <v>-</v>
      </c>
      <c r="R13" s="415" t="str">
        <f t="shared" si="0"/>
        <v>-</v>
      </c>
    </row>
    <row r="14" spans="2:18" s="4" customFormat="1" ht="18" customHeight="1" x14ac:dyDescent="0.25">
      <c r="B14" s="177" t="s">
        <v>8</v>
      </c>
      <c r="C14" s="416">
        <f>SUM(D14:R14)</f>
        <v>57750000</v>
      </c>
      <c r="D14" s="413">
        <f>IF(D7&lt;&gt;"-",D12*D7*D11,"-")</f>
        <v>24337500</v>
      </c>
      <c r="E14" s="414">
        <f t="shared" ref="E14:R14" si="1">IF(E7&lt;&gt;"-",E12*E7*E11,"-")</f>
        <v>14602500</v>
      </c>
      <c r="F14" s="414">
        <f t="shared" si="1"/>
        <v>18809999.999999996</v>
      </c>
      <c r="G14" s="414" t="str">
        <f t="shared" si="1"/>
        <v>-</v>
      </c>
      <c r="H14" s="414" t="str">
        <f t="shared" si="1"/>
        <v>-</v>
      </c>
      <c r="I14" s="414" t="str">
        <f t="shared" si="1"/>
        <v>-</v>
      </c>
      <c r="J14" s="414" t="str">
        <f t="shared" si="1"/>
        <v>-</v>
      </c>
      <c r="K14" s="414" t="str">
        <f t="shared" si="1"/>
        <v>-</v>
      </c>
      <c r="L14" s="414" t="str">
        <f t="shared" si="1"/>
        <v>-</v>
      </c>
      <c r="M14" s="414" t="str">
        <f t="shared" si="1"/>
        <v>-</v>
      </c>
      <c r="N14" s="414" t="str">
        <f t="shared" si="1"/>
        <v>-</v>
      </c>
      <c r="O14" s="414" t="str">
        <f t="shared" si="1"/>
        <v>-</v>
      </c>
      <c r="P14" s="414" t="str">
        <f t="shared" si="1"/>
        <v>-</v>
      </c>
      <c r="Q14" s="414" t="str">
        <f t="shared" si="1"/>
        <v>-</v>
      </c>
      <c r="R14" s="415" t="str">
        <f t="shared" si="1"/>
        <v>-</v>
      </c>
    </row>
    <row r="15" spans="2:18" s="4" customFormat="1" ht="18" customHeight="1" x14ac:dyDescent="0.25">
      <c r="B15" s="177" t="s">
        <v>84</v>
      </c>
      <c r="C15" s="416">
        <f>SUM(D15:R15)</f>
        <v>107503000.00000009</v>
      </c>
      <c r="D15" s="417">
        <f>IF(D7&lt;&gt;"-",(D10-D8)*D11*D7,"-")</f>
        <v>45430000.000000045</v>
      </c>
      <c r="E15" s="418">
        <f t="shared" ref="E15:R15" si="2">IF(E7&lt;&gt;"-",(E10-E8)*E11*E7,"-")</f>
        <v>36993000.00000003</v>
      </c>
      <c r="F15" s="418">
        <f t="shared" si="2"/>
        <v>25080000.000000022</v>
      </c>
      <c r="G15" s="418" t="str">
        <f t="shared" si="2"/>
        <v>-</v>
      </c>
      <c r="H15" s="418" t="str">
        <f t="shared" si="2"/>
        <v>-</v>
      </c>
      <c r="I15" s="418" t="str">
        <f t="shared" si="2"/>
        <v>-</v>
      </c>
      <c r="J15" s="418" t="str">
        <f t="shared" si="2"/>
        <v>-</v>
      </c>
      <c r="K15" s="418" t="str">
        <f t="shared" si="2"/>
        <v>-</v>
      </c>
      <c r="L15" s="418" t="str">
        <f t="shared" si="2"/>
        <v>-</v>
      </c>
      <c r="M15" s="418" t="str">
        <f t="shared" si="2"/>
        <v>-</v>
      </c>
      <c r="N15" s="418" t="str">
        <f t="shared" si="2"/>
        <v>-</v>
      </c>
      <c r="O15" s="418" t="str">
        <f t="shared" si="2"/>
        <v>-</v>
      </c>
      <c r="P15" s="418" t="str">
        <f t="shared" si="2"/>
        <v>-</v>
      </c>
      <c r="Q15" s="418" t="str">
        <f t="shared" si="2"/>
        <v>-</v>
      </c>
      <c r="R15" s="419" t="str">
        <f t="shared" si="2"/>
        <v>-</v>
      </c>
    </row>
    <row r="16" spans="2:18" s="4" customFormat="1" ht="18" customHeight="1" x14ac:dyDescent="0.25">
      <c r="B16" s="176" t="s">
        <v>85</v>
      </c>
      <c r="C16" s="355" t="s">
        <v>59</v>
      </c>
      <c r="D16" s="417">
        <f>IF(D7&lt;&gt;"-",'4-Strategy-Inputs'!$F$16,"-")</f>
        <v>2</v>
      </c>
      <c r="E16" s="418">
        <f>IF(E7&lt;&gt;"-",'4-Strategy-Inputs'!$F$16,"-")</f>
        <v>2</v>
      </c>
      <c r="F16" s="418">
        <f>IF(F7&lt;&gt;"-",'4-Strategy-Inputs'!$F$16,"-")</f>
        <v>2</v>
      </c>
      <c r="G16" s="418" t="str">
        <f>IF(G7&lt;&gt;"-",'4-Strategy-Inputs'!$F$16,"-")</f>
        <v>-</v>
      </c>
      <c r="H16" s="418" t="str">
        <f>IF(H7&lt;&gt;"-",'4-Strategy-Inputs'!$F$16,"-")</f>
        <v>-</v>
      </c>
      <c r="I16" s="418" t="str">
        <f>IF(I7&lt;&gt;"-",'4-Strategy-Inputs'!$F$16,"-")</f>
        <v>-</v>
      </c>
      <c r="J16" s="418" t="str">
        <f>IF(J7&lt;&gt;"-",'4-Strategy-Inputs'!$F$16,"-")</f>
        <v>-</v>
      </c>
      <c r="K16" s="418" t="str">
        <f>IF(K7&lt;&gt;"-",'4-Strategy-Inputs'!$F$16,"-")</f>
        <v>-</v>
      </c>
      <c r="L16" s="418" t="str">
        <f>IF(L7&lt;&gt;"-",'4-Strategy-Inputs'!$F$16,"-")</f>
        <v>-</v>
      </c>
      <c r="M16" s="418" t="str">
        <f>IF(M7&lt;&gt;"-",'4-Strategy-Inputs'!$F$16,"-")</f>
        <v>-</v>
      </c>
      <c r="N16" s="418" t="str">
        <f>IF(N7&lt;&gt;"-",'4-Strategy-Inputs'!$F$16,"-")</f>
        <v>-</v>
      </c>
      <c r="O16" s="418" t="str">
        <f>IF(O7&lt;&gt;"-",'4-Strategy-Inputs'!$F$16,"-")</f>
        <v>-</v>
      </c>
      <c r="P16" s="418" t="str">
        <f>IF(P7&lt;&gt;"-",'4-Strategy-Inputs'!$F$16,"-")</f>
        <v>-</v>
      </c>
      <c r="Q16" s="418" t="str">
        <f>IF(Q7&lt;&gt;"-",'4-Strategy-Inputs'!$F$16,"-")</f>
        <v>-</v>
      </c>
      <c r="R16" s="419" t="str">
        <f>IF(R7&lt;&gt;"-",'4-Strategy-Inputs'!$F$16,"-")</f>
        <v>-</v>
      </c>
    </row>
    <row r="17" spans="2:18" s="4" customFormat="1" ht="30" x14ac:dyDescent="0.25">
      <c r="B17" s="232" t="s">
        <v>86</v>
      </c>
      <c r="C17" s="423">
        <f>SUM(D17:R17)</f>
        <v>111501500.00000003</v>
      </c>
      <c r="D17" s="420">
        <f>IF(D7&lt;&gt;"-",IF(D16&gt;0, D14+(D15/D16),0),"-")</f>
        <v>47052500.000000022</v>
      </c>
      <c r="E17" s="421">
        <f t="shared" ref="E17:R17" si="3">IF(E7&lt;&gt;"-",IF(E16&gt;0, E14+(E15/E16),0),"-")</f>
        <v>33099000.000000015</v>
      </c>
      <c r="F17" s="421">
        <f t="shared" si="3"/>
        <v>31350000.000000007</v>
      </c>
      <c r="G17" s="421" t="str">
        <f t="shared" si="3"/>
        <v>-</v>
      </c>
      <c r="H17" s="421" t="str">
        <f t="shared" si="3"/>
        <v>-</v>
      </c>
      <c r="I17" s="421" t="str">
        <f t="shared" si="3"/>
        <v>-</v>
      </c>
      <c r="J17" s="421" t="str">
        <f t="shared" si="3"/>
        <v>-</v>
      </c>
      <c r="K17" s="421" t="str">
        <f t="shared" si="3"/>
        <v>-</v>
      </c>
      <c r="L17" s="421" t="str">
        <f t="shared" si="3"/>
        <v>-</v>
      </c>
      <c r="M17" s="421" t="str">
        <f t="shared" si="3"/>
        <v>-</v>
      </c>
      <c r="N17" s="421" t="str">
        <f t="shared" si="3"/>
        <v>-</v>
      </c>
      <c r="O17" s="421" t="str">
        <f t="shared" si="3"/>
        <v>-</v>
      </c>
      <c r="P17" s="421" t="str">
        <f t="shared" si="3"/>
        <v>-</v>
      </c>
      <c r="Q17" s="421" t="str">
        <f t="shared" si="3"/>
        <v>-</v>
      </c>
      <c r="R17" s="422" t="str">
        <f t="shared" si="3"/>
        <v>-</v>
      </c>
    </row>
    <row r="18" spans="2:18" s="4" customFormat="1" ht="30.75" thickBot="1" x14ac:dyDescent="0.3">
      <c r="B18" s="281" t="s">
        <v>155</v>
      </c>
      <c r="C18" s="445">
        <f>SUM(D18:R18)</f>
        <v>38500000</v>
      </c>
      <c r="D18" s="424">
        <f>IF(D7&lt;&gt;"-",D11*D7/100,"-")</f>
        <v>16225000</v>
      </c>
      <c r="E18" s="425">
        <f t="shared" ref="E18:R18" si="4">IF(E7&lt;&gt;"-",E11*E7/100,"-")</f>
        <v>9735000</v>
      </c>
      <c r="F18" s="425">
        <f t="shared" si="4"/>
        <v>12540000</v>
      </c>
      <c r="G18" s="425" t="str">
        <f t="shared" si="4"/>
        <v>-</v>
      </c>
      <c r="H18" s="425" t="str">
        <f t="shared" si="4"/>
        <v>-</v>
      </c>
      <c r="I18" s="425" t="str">
        <f t="shared" si="4"/>
        <v>-</v>
      </c>
      <c r="J18" s="425" t="str">
        <f t="shared" si="4"/>
        <v>-</v>
      </c>
      <c r="K18" s="425" t="str">
        <f t="shared" si="4"/>
        <v>-</v>
      </c>
      <c r="L18" s="425" t="str">
        <f t="shared" si="4"/>
        <v>-</v>
      </c>
      <c r="M18" s="425" t="str">
        <f t="shared" si="4"/>
        <v>-</v>
      </c>
      <c r="N18" s="425" t="str">
        <f t="shared" si="4"/>
        <v>-</v>
      </c>
      <c r="O18" s="425" t="str">
        <f t="shared" si="4"/>
        <v>-</v>
      </c>
      <c r="P18" s="425" t="str">
        <f t="shared" si="4"/>
        <v>-</v>
      </c>
      <c r="Q18" s="425" t="str">
        <f t="shared" si="4"/>
        <v>-</v>
      </c>
      <c r="R18" s="426" t="str">
        <f t="shared" si="4"/>
        <v>-</v>
      </c>
    </row>
    <row r="19" spans="2:18" s="4" customFormat="1" ht="15.75" thickBot="1" x14ac:dyDescent="0.3">
      <c r="D19" s="14"/>
      <c r="E19" s="14"/>
      <c r="F19" s="14"/>
      <c r="G19" s="14"/>
      <c r="H19" s="47"/>
      <c r="I19" s="16"/>
      <c r="J19" s="14"/>
    </row>
    <row r="20" spans="2:18" s="4" customFormat="1" ht="18" customHeight="1" thickBot="1" x14ac:dyDescent="0.3">
      <c r="B20" s="17" t="s">
        <v>183</v>
      </c>
      <c r="C20" s="531" t="s">
        <v>14</v>
      </c>
      <c r="D20" s="533" t="s">
        <v>42</v>
      </c>
      <c r="E20" s="534"/>
      <c r="F20" s="534"/>
      <c r="G20" s="534"/>
      <c r="H20" s="534"/>
      <c r="I20" s="534"/>
      <c r="J20" s="534"/>
      <c r="K20" s="534"/>
      <c r="L20" s="534"/>
      <c r="M20" s="534"/>
      <c r="N20" s="534"/>
      <c r="O20" s="534"/>
      <c r="P20" s="534"/>
      <c r="Q20" s="534"/>
      <c r="R20" s="535"/>
    </row>
    <row r="21" spans="2:18" s="4" customFormat="1" ht="18" customHeight="1" thickBot="1" x14ac:dyDescent="0.3">
      <c r="B21" s="23" t="str">
        <f>'3-Basic Inputs'!B7</f>
        <v>Pavements</v>
      </c>
      <c r="C21" s="532"/>
      <c r="D21" s="158" t="str">
        <f>'3-Basic Inputs'!$I$6</f>
        <v>District 1</v>
      </c>
      <c r="E21" s="159" t="str">
        <f>'3-Basic Inputs'!$I$7</f>
        <v>District 2</v>
      </c>
      <c r="F21" s="159" t="str">
        <f>'3-Basic Inputs'!$I$8</f>
        <v>District 3</v>
      </c>
      <c r="G21" s="159" t="str">
        <f>'3-Basic Inputs'!$I$9</f>
        <v>District 4</v>
      </c>
      <c r="H21" s="159" t="str">
        <f>'3-Basic Inputs'!$I$10</f>
        <v>District 5</v>
      </c>
      <c r="I21" s="159" t="str">
        <f>'3-Basic Inputs'!$I$11</f>
        <v>District 6</v>
      </c>
      <c r="J21" s="159" t="str">
        <f>'3-Basic Inputs'!$I$12</f>
        <v>District 7</v>
      </c>
      <c r="K21" s="159" t="str">
        <f>'3-Basic Inputs'!$I$13</f>
        <v>District 8</v>
      </c>
      <c r="L21" s="159" t="str">
        <f>'3-Basic Inputs'!$I$14</f>
        <v>District 9</v>
      </c>
      <c r="M21" s="159" t="str">
        <f>'3-Basic Inputs'!$I$15</f>
        <v>District 10</v>
      </c>
      <c r="N21" s="159" t="str">
        <f>'3-Basic Inputs'!$I$16</f>
        <v>District 11</v>
      </c>
      <c r="O21" s="159" t="str">
        <f>'3-Basic Inputs'!$I$17</f>
        <v>District 12</v>
      </c>
      <c r="P21" s="159" t="str">
        <f>'3-Basic Inputs'!$I$18</f>
        <v>District 13</v>
      </c>
      <c r="Q21" s="159" t="str">
        <f>'3-Basic Inputs'!$I$19</f>
        <v>District 14</v>
      </c>
      <c r="R21" s="160" t="str">
        <f>'3-Basic Inputs'!$I$20</f>
        <v>District 15</v>
      </c>
    </row>
    <row r="22" spans="2:18" s="4" customFormat="1" ht="18" customHeight="1" x14ac:dyDescent="0.25">
      <c r="B22" s="178" t="str">
        <f>'3-Basic Inputs'!C7</f>
        <v>Lane Miles</v>
      </c>
      <c r="C22" s="406">
        <f>SUM(D22:R22)</f>
        <v>20750</v>
      </c>
      <c r="D22" s="403">
        <f>IF('5-Data-Inputs'!E8&gt;0,'5-Data-Inputs'!E8,"-")</f>
        <v>8190</v>
      </c>
      <c r="E22" s="403">
        <f>IF('5-Data-Inputs'!F8&gt;0,'5-Data-Inputs'!F8,"-")</f>
        <v>5850</v>
      </c>
      <c r="F22" s="403">
        <f>IF('5-Data-Inputs'!G8&gt;0,'5-Data-Inputs'!G8,"-")</f>
        <v>6710</v>
      </c>
      <c r="G22" s="403" t="str">
        <f>IF('5-Data-Inputs'!H8&gt;0,'5-Data-Inputs'!H8,"-")</f>
        <v>-</v>
      </c>
      <c r="H22" s="403" t="str">
        <f>IF('5-Data-Inputs'!I8&gt;0,'5-Data-Inputs'!I8,"-")</f>
        <v>-</v>
      </c>
      <c r="I22" s="403" t="str">
        <f>IF('5-Data-Inputs'!J8&gt;0,'5-Data-Inputs'!J8,"-")</f>
        <v>-</v>
      </c>
      <c r="J22" s="403" t="str">
        <f>IF('5-Data-Inputs'!K8&gt;0,'5-Data-Inputs'!K8,"-")</f>
        <v>-</v>
      </c>
      <c r="K22" s="403" t="str">
        <f>IF('5-Data-Inputs'!L8&gt;0,'5-Data-Inputs'!L8,"-")</f>
        <v>-</v>
      </c>
      <c r="L22" s="403" t="str">
        <f>IF('5-Data-Inputs'!M8&gt;0,'5-Data-Inputs'!M8,"-")</f>
        <v>-</v>
      </c>
      <c r="M22" s="403" t="str">
        <f>IF('5-Data-Inputs'!N8&gt;0,'5-Data-Inputs'!N8,"-")</f>
        <v>-</v>
      </c>
      <c r="N22" s="403" t="str">
        <f>IF('5-Data-Inputs'!O8&gt;0,'5-Data-Inputs'!O8,"-")</f>
        <v>-</v>
      </c>
      <c r="O22" s="403" t="str">
        <f>IF('5-Data-Inputs'!P8&gt;0,'5-Data-Inputs'!P8,"-")</f>
        <v>-</v>
      </c>
      <c r="P22" s="403" t="str">
        <f>IF('5-Data-Inputs'!Q8&gt;0,'5-Data-Inputs'!Q8,"-")</f>
        <v>-</v>
      </c>
      <c r="Q22" s="403" t="str">
        <f>IF('5-Data-Inputs'!R8&gt;0,'5-Data-Inputs'!R8,"-")</f>
        <v>-</v>
      </c>
      <c r="R22" s="403" t="str">
        <f>IF('5-Data-Inputs'!S8&gt;0,'5-Data-Inputs'!S8,"-")</f>
        <v>-</v>
      </c>
    </row>
    <row r="23" spans="2:18" s="4" customFormat="1" ht="18" customHeight="1" x14ac:dyDescent="0.25">
      <c r="B23" s="176" t="s">
        <v>70</v>
      </c>
      <c r="C23" s="355" t="s">
        <v>59</v>
      </c>
      <c r="D23" s="407">
        <f>IF(D22&lt;&gt;"-", '5-Data-Inputs'!E29, "-")</f>
        <v>0.76100000000000001</v>
      </c>
      <c r="E23" s="407">
        <f>IF(E22&lt;&gt;"-", '5-Data-Inputs'!F29, "-")</f>
        <v>0.75800000000000001</v>
      </c>
      <c r="F23" s="407">
        <f>IF(F22&lt;&gt;"-", '5-Data-Inputs'!G29, "-")</f>
        <v>0.75600000000000001</v>
      </c>
      <c r="G23" s="407" t="str">
        <f>IF(G22&lt;&gt;"-", '5-Data-Inputs'!H29, "-")</f>
        <v>-</v>
      </c>
      <c r="H23" s="407" t="str">
        <f>IF(H22&lt;&gt;"-", '5-Data-Inputs'!I29, "-")</f>
        <v>-</v>
      </c>
      <c r="I23" s="407" t="str">
        <f>IF(I22&lt;&gt;"-", '5-Data-Inputs'!J29, "-")</f>
        <v>-</v>
      </c>
      <c r="J23" s="407" t="str">
        <f>IF(J22&lt;&gt;"-", '5-Data-Inputs'!K29, "-")</f>
        <v>-</v>
      </c>
      <c r="K23" s="407" t="str">
        <f>IF(K22&lt;&gt;"-", '5-Data-Inputs'!L29, "-")</f>
        <v>-</v>
      </c>
      <c r="L23" s="407" t="str">
        <f>IF(L22&lt;&gt;"-", '5-Data-Inputs'!M29, "-")</f>
        <v>-</v>
      </c>
      <c r="M23" s="407" t="str">
        <f>IF(M22&lt;&gt;"-", '5-Data-Inputs'!N29, "-")</f>
        <v>-</v>
      </c>
      <c r="N23" s="407" t="str">
        <f>IF(N22&lt;&gt;"-", '5-Data-Inputs'!O29, "-")</f>
        <v>-</v>
      </c>
      <c r="O23" s="407" t="str">
        <f>IF(O22&lt;&gt;"-", '5-Data-Inputs'!P29, "-")</f>
        <v>-</v>
      </c>
      <c r="P23" s="407" t="str">
        <f>IF(P22&lt;&gt;"-", '5-Data-Inputs'!Q29, "-")</f>
        <v>-</v>
      </c>
      <c r="Q23" s="407" t="str">
        <f>IF(Q22&lt;&gt;"-", '5-Data-Inputs'!R29, "-")</f>
        <v>-</v>
      </c>
      <c r="R23" s="407" t="str">
        <f>IF(R22&lt;&gt;"-", '5-Data-Inputs'!S29, "-")</f>
        <v>-</v>
      </c>
    </row>
    <row r="24" spans="2:18" s="4" customFormat="1" ht="18" customHeight="1" x14ac:dyDescent="0.25">
      <c r="B24" s="176" t="s">
        <v>62</v>
      </c>
      <c r="C24" s="355" t="s">
        <v>59</v>
      </c>
      <c r="D24" s="407">
        <f>IF(D22&lt;&gt;"-", '4-Strategy-Inputs'!$D$17,"-")</f>
        <v>1</v>
      </c>
      <c r="E24" s="407">
        <f>IF(E22&lt;&gt;"-", '4-Strategy-Inputs'!$D$17,"-")</f>
        <v>1</v>
      </c>
      <c r="F24" s="407">
        <f>IF(F22&lt;&gt;"-", '4-Strategy-Inputs'!$D$17,"-")</f>
        <v>1</v>
      </c>
      <c r="G24" s="407" t="str">
        <f>IF(G22&lt;&gt;"-", '4-Strategy-Inputs'!$D$17,"-")</f>
        <v>-</v>
      </c>
      <c r="H24" s="407" t="str">
        <f>IF(H22&lt;&gt;"-", '4-Strategy-Inputs'!$D$17,"-")</f>
        <v>-</v>
      </c>
      <c r="I24" s="407" t="str">
        <f>IF(I22&lt;&gt;"-", '4-Strategy-Inputs'!$D$17,"-")</f>
        <v>-</v>
      </c>
      <c r="J24" s="407" t="str">
        <f>IF(J22&lt;&gt;"-", '4-Strategy-Inputs'!$D$17,"-")</f>
        <v>-</v>
      </c>
      <c r="K24" s="407" t="str">
        <f>IF(K22&lt;&gt;"-", '4-Strategy-Inputs'!$D$17,"-")</f>
        <v>-</v>
      </c>
      <c r="L24" s="407" t="str">
        <f>IF(L22&lt;&gt;"-", '4-Strategy-Inputs'!$D$17,"-")</f>
        <v>-</v>
      </c>
      <c r="M24" s="407" t="str">
        <f>IF(M22&lt;&gt;"-", '4-Strategy-Inputs'!$D$17,"-")</f>
        <v>-</v>
      </c>
      <c r="N24" s="407" t="str">
        <f>IF(N22&lt;&gt;"-", '4-Strategy-Inputs'!$D$17,"-")</f>
        <v>-</v>
      </c>
      <c r="O24" s="407" t="str">
        <f>IF(O22&lt;&gt;"-", '4-Strategy-Inputs'!$D$17,"-")</f>
        <v>-</v>
      </c>
      <c r="P24" s="407" t="str">
        <f>IF(P22&lt;&gt;"-", '4-Strategy-Inputs'!$D$17,"-")</f>
        <v>-</v>
      </c>
      <c r="Q24" s="407" t="str">
        <f>IF(Q22&lt;&gt;"-", '4-Strategy-Inputs'!$D$17,"-")</f>
        <v>-</v>
      </c>
      <c r="R24" s="407" t="str">
        <f>IF(R22&lt;&gt;"-", '4-Strategy-Inputs'!$D$17,"-")</f>
        <v>-</v>
      </c>
    </row>
    <row r="25" spans="2:18" s="4" customFormat="1" ht="18" customHeight="1" x14ac:dyDescent="0.25">
      <c r="B25" s="176" t="s">
        <v>63</v>
      </c>
      <c r="C25" s="355" t="s">
        <v>59</v>
      </c>
      <c r="D25" s="410">
        <f>IF(D22&lt;&gt;"-", '4-Strategy-Inputs'!$E$17,"-")</f>
        <v>0.8</v>
      </c>
      <c r="E25" s="410">
        <f>IF(E22&lt;&gt;"-", '4-Strategy-Inputs'!$E$17,"-")</f>
        <v>0.8</v>
      </c>
      <c r="F25" s="410">
        <f>IF(F22&lt;&gt;"-", '4-Strategy-Inputs'!$E$17,"-")</f>
        <v>0.8</v>
      </c>
      <c r="G25" s="410" t="str">
        <f>IF(G22&lt;&gt;"-", '4-Strategy-Inputs'!$E$17,"-")</f>
        <v>-</v>
      </c>
      <c r="H25" s="410" t="str">
        <f>IF(H22&lt;&gt;"-", '4-Strategy-Inputs'!$E$17,"-")</f>
        <v>-</v>
      </c>
      <c r="I25" s="410" t="str">
        <f>IF(I22&lt;&gt;"-", '4-Strategy-Inputs'!$E$17,"-")</f>
        <v>-</v>
      </c>
      <c r="J25" s="410" t="str">
        <f>IF(J22&lt;&gt;"-", '4-Strategy-Inputs'!$E$17,"-")</f>
        <v>-</v>
      </c>
      <c r="K25" s="410" t="str">
        <f>IF(K22&lt;&gt;"-", '4-Strategy-Inputs'!$E$17,"-")</f>
        <v>-</v>
      </c>
      <c r="L25" s="410" t="str">
        <f>IF(L22&lt;&gt;"-", '4-Strategy-Inputs'!$E$17,"-")</f>
        <v>-</v>
      </c>
      <c r="M25" s="410" t="str">
        <f>IF(M22&lt;&gt;"-", '4-Strategy-Inputs'!$E$17,"-")</f>
        <v>-</v>
      </c>
      <c r="N25" s="410" t="str">
        <f>IF(N22&lt;&gt;"-", '4-Strategy-Inputs'!$E$17,"-")</f>
        <v>-</v>
      </c>
      <c r="O25" s="410" t="str">
        <f>IF(O22&lt;&gt;"-", '4-Strategy-Inputs'!$E$17,"-")</f>
        <v>-</v>
      </c>
      <c r="P25" s="410" t="str">
        <f>IF(P22&lt;&gt;"-", '4-Strategy-Inputs'!$E$17,"-")</f>
        <v>-</v>
      </c>
      <c r="Q25" s="410" t="str">
        <f>IF(Q22&lt;&gt;"-", '4-Strategy-Inputs'!$E$17,"-")</f>
        <v>-</v>
      </c>
      <c r="R25" s="410" t="str">
        <f>IF(R22&lt;&gt;"-", '4-Strategy-Inputs'!$E$17,"-")</f>
        <v>-</v>
      </c>
    </row>
    <row r="26" spans="2:18" s="4" customFormat="1" ht="18" customHeight="1" x14ac:dyDescent="0.25">
      <c r="B26" s="176" t="s">
        <v>7</v>
      </c>
      <c r="C26" s="355" t="s">
        <v>59</v>
      </c>
      <c r="D26" s="413">
        <f>IF(D22&lt;&gt;"-", '5-Data-Inputs'!E68,"-")</f>
        <v>120000</v>
      </c>
      <c r="E26" s="413">
        <f>IF(E22&lt;&gt;"-", '5-Data-Inputs'!F68,"-")</f>
        <v>120000</v>
      </c>
      <c r="F26" s="413">
        <f>IF(F22&lt;&gt;"-", '5-Data-Inputs'!G68,"-")</f>
        <v>120000</v>
      </c>
      <c r="G26" s="413" t="str">
        <f>IF(G22&lt;&gt;"-", '5-Data-Inputs'!H68,"-")</f>
        <v>-</v>
      </c>
      <c r="H26" s="413" t="str">
        <f>IF(H22&lt;&gt;"-", '5-Data-Inputs'!I68,"-")</f>
        <v>-</v>
      </c>
      <c r="I26" s="413" t="str">
        <f>IF(I22&lt;&gt;"-", '5-Data-Inputs'!J68,"-")</f>
        <v>-</v>
      </c>
      <c r="J26" s="413" t="str">
        <f>IF(J22&lt;&gt;"-", '5-Data-Inputs'!K68,"-")</f>
        <v>-</v>
      </c>
      <c r="K26" s="413" t="str">
        <f>IF(K22&lt;&gt;"-", '5-Data-Inputs'!L68,"-")</f>
        <v>-</v>
      </c>
      <c r="L26" s="413" t="str">
        <f>IF(L22&lt;&gt;"-", '5-Data-Inputs'!M68,"-")</f>
        <v>-</v>
      </c>
      <c r="M26" s="413" t="str">
        <f>IF(M22&lt;&gt;"-", '5-Data-Inputs'!N68,"-")</f>
        <v>-</v>
      </c>
      <c r="N26" s="413" t="str">
        <f>IF(N22&lt;&gt;"-", '5-Data-Inputs'!O68,"-")</f>
        <v>-</v>
      </c>
      <c r="O26" s="413" t="str">
        <f>IF(O22&lt;&gt;"-", '5-Data-Inputs'!P68,"-")</f>
        <v>-</v>
      </c>
      <c r="P26" s="413" t="str">
        <f>IF(P22&lt;&gt;"-", '5-Data-Inputs'!Q68,"-")</f>
        <v>-</v>
      </c>
      <c r="Q26" s="413" t="str">
        <f>IF(Q22&lt;&gt;"-", '5-Data-Inputs'!R68,"-")</f>
        <v>-</v>
      </c>
      <c r="R26" s="413" t="str">
        <f>IF(R22&lt;&gt;"-", '5-Data-Inputs'!S68,"-")</f>
        <v>-</v>
      </c>
    </row>
    <row r="27" spans="2:18" s="4" customFormat="1" ht="18" customHeight="1" x14ac:dyDescent="0.25">
      <c r="B27" s="176" t="s">
        <v>65</v>
      </c>
      <c r="C27" s="355" t="s">
        <v>59</v>
      </c>
      <c r="D27" s="407">
        <f>IF(D22&lt;&gt;"-", '5-Data-Inputs'!E88,"-")</f>
        <v>0.05</v>
      </c>
      <c r="E27" s="407">
        <f>IF(E22&lt;&gt;"-", '5-Data-Inputs'!F88,"-")</f>
        <v>0.05</v>
      </c>
      <c r="F27" s="407">
        <f>IF(F22&lt;&gt;"-", '5-Data-Inputs'!G88,"-")</f>
        <v>0.05</v>
      </c>
      <c r="G27" s="407" t="str">
        <f>IF(G22&lt;&gt;"-", '5-Data-Inputs'!H88,"-")</f>
        <v>-</v>
      </c>
      <c r="H27" s="407" t="str">
        <f>IF(H22&lt;&gt;"-", '5-Data-Inputs'!I88,"-")</f>
        <v>-</v>
      </c>
      <c r="I27" s="407" t="str">
        <f>IF(I22&lt;&gt;"-", '5-Data-Inputs'!J88,"-")</f>
        <v>-</v>
      </c>
      <c r="J27" s="407" t="str">
        <f>IF(J22&lt;&gt;"-", '5-Data-Inputs'!K88,"-")</f>
        <v>-</v>
      </c>
      <c r="K27" s="407" t="str">
        <f>IF(K22&lt;&gt;"-", '5-Data-Inputs'!L88,"-")</f>
        <v>-</v>
      </c>
      <c r="L27" s="407" t="str">
        <f>IF(L22&lt;&gt;"-", '5-Data-Inputs'!M88,"-")</f>
        <v>-</v>
      </c>
      <c r="M27" s="407" t="str">
        <f>IF(M22&lt;&gt;"-", '5-Data-Inputs'!N88,"-")</f>
        <v>-</v>
      </c>
      <c r="N27" s="407" t="str">
        <f>IF(N22&lt;&gt;"-", '5-Data-Inputs'!O88,"-")</f>
        <v>-</v>
      </c>
      <c r="O27" s="407" t="str">
        <f>IF(O22&lt;&gt;"-", '5-Data-Inputs'!P88,"-")</f>
        <v>-</v>
      </c>
      <c r="P27" s="407" t="str">
        <f>IF(P22&lt;&gt;"-", '5-Data-Inputs'!Q88,"-")</f>
        <v>-</v>
      </c>
      <c r="Q27" s="407" t="str">
        <f>IF(Q22&lt;&gt;"-", '5-Data-Inputs'!R88,"-")</f>
        <v>-</v>
      </c>
      <c r="R27" s="407" t="str">
        <f>IF(R22&lt;&gt;"-", '5-Data-Inputs'!S88,"-")</f>
        <v>-</v>
      </c>
    </row>
    <row r="28" spans="2:18" s="4" customFormat="1" ht="18" customHeight="1" x14ac:dyDescent="0.25">
      <c r="B28" s="177" t="s">
        <v>21</v>
      </c>
      <c r="C28" s="416">
        <f>SUM(D28:R28)</f>
        <v>601242000</v>
      </c>
      <c r="D28" s="413">
        <f>IF(D22&lt;&gt;"-", (D24-D23)*D26*D22,"-")</f>
        <v>234889200</v>
      </c>
      <c r="E28" s="413">
        <f t="shared" ref="E28:R28" si="5">IF(E22&lt;&gt;"-", (E24-E23)*E26*E22,"-")</f>
        <v>169884000</v>
      </c>
      <c r="F28" s="413">
        <f t="shared" si="5"/>
        <v>196468800</v>
      </c>
      <c r="G28" s="413" t="str">
        <f t="shared" si="5"/>
        <v>-</v>
      </c>
      <c r="H28" s="413" t="str">
        <f t="shared" si="5"/>
        <v>-</v>
      </c>
      <c r="I28" s="413" t="str">
        <f t="shared" si="5"/>
        <v>-</v>
      </c>
      <c r="J28" s="413" t="str">
        <f t="shared" si="5"/>
        <v>-</v>
      </c>
      <c r="K28" s="413" t="str">
        <f t="shared" si="5"/>
        <v>-</v>
      </c>
      <c r="L28" s="413" t="str">
        <f t="shared" si="5"/>
        <v>-</v>
      </c>
      <c r="M28" s="413" t="str">
        <f t="shared" si="5"/>
        <v>-</v>
      </c>
      <c r="N28" s="413" t="str">
        <f t="shared" si="5"/>
        <v>-</v>
      </c>
      <c r="O28" s="413" t="str">
        <f t="shared" si="5"/>
        <v>-</v>
      </c>
      <c r="P28" s="413" t="str">
        <f t="shared" si="5"/>
        <v>-</v>
      </c>
      <c r="Q28" s="413" t="str">
        <f t="shared" si="5"/>
        <v>-</v>
      </c>
      <c r="R28" s="413" t="str">
        <f t="shared" si="5"/>
        <v>-</v>
      </c>
    </row>
    <row r="29" spans="2:18" s="4" customFormat="1" ht="18" customHeight="1" x14ac:dyDescent="0.25">
      <c r="B29" s="177" t="s">
        <v>8</v>
      </c>
      <c r="C29" s="416">
        <f>SUM(D29:R29)</f>
        <v>124500000</v>
      </c>
      <c r="D29" s="413">
        <f>IF(D22&lt;&gt;"-", D27*D22*D26,"-")</f>
        <v>49140000</v>
      </c>
      <c r="E29" s="413">
        <f t="shared" ref="E29:R29" si="6">IF(E22&lt;&gt;"-", E27*E22*E26,"-")</f>
        <v>35100000</v>
      </c>
      <c r="F29" s="413">
        <f t="shared" si="6"/>
        <v>40260000</v>
      </c>
      <c r="G29" s="413" t="str">
        <f t="shared" si="6"/>
        <v>-</v>
      </c>
      <c r="H29" s="413" t="str">
        <f t="shared" si="6"/>
        <v>-</v>
      </c>
      <c r="I29" s="413" t="str">
        <f t="shared" si="6"/>
        <v>-</v>
      </c>
      <c r="J29" s="413" t="str">
        <f t="shared" si="6"/>
        <v>-</v>
      </c>
      <c r="K29" s="413" t="str">
        <f t="shared" si="6"/>
        <v>-</v>
      </c>
      <c r="L29" s="413" t="str">
        <f t="shared" si="6"/>
        <v>-</v>
      </c>
      <c r="M29" s="413" t="str">
        <f t="shared" si="6"/>
        <v>-</v>
      </c>
      <c r="N29" s="413" t="str">
        <f t="shared" si="6"/>
        <v>-</v>
      </c>
      <c r="O29" s="413" t="str">
        <f t="shared" si="6"/>
        <v>-</v>
      </c>
      <c r="P29" s="413" t="str">
        <f t="shared" si="6"/>
        <v>-</v>
      </c>
      <c r="Q29" s="413" t="str">
        <f t="shared" si="6"/>
        <v>-</v>
      </c>
      <c r="R29" s="413" t="str">
        <f t="shared" si="6"/>
        <v>-</v>
      </c>
    </row>
    <row r="30" spans="2:18" s="4" customFormat="1" ht="18" customHeight="1" x14ac:dyDescent="0.25">
      <c r="B30" s="177" t="s">
        <v>84</v>
      </c>
      <c r="C30" s="416">
        <f>SUM(D30:R30)</f>
        <v>103242000.00000009</v>
      </c>
      <c r="D30" s="417">
        <f>IF(D22&lt;&gt;"-", (D25-D23)*D26*D22,"-")</f>
        <v>38329200.000000037</v>
      </c>
      <c r="E30" s="417">
        <f t="shared" ref="E30:R30" si="7">IF(E22&lt;&gt;"-", (E25-E23)*E26*E22,"-")</f>
        <v>29484000.000000026</v>
      </c>
      <c r="F30" s="417">
        <f t="shared" si="7"/>
        <v>35428800.00000003</v>
      </c>
      <c r="G30" s="417" t="str">
        <f t="shared" si="7"/>
        <v>-</v>
      </c>
      <c r="H30" s="417" t="str">
        <f t="shared" si="7"/>
        <v>-</v>
      </c>
      <c r="I30" s="417" t="str">
        <f t="shared" si="7"/>
        <v>-</v>
      </c>
      <c r="J30" s="417" t="str">
        <f t="shared" si="7"/>
        <v>-</v>
      </c>
      <c r="K30" s="417" t="str">
        <f t="shared" si="7"/>
        <v>-</v>
      </c>
      <c r="L30" s="417" t="str">
        <f t="shared" si="7"/>
        <v>-</v>
      </c>
      <c r="M30" s="417" t="str">
        <f t="shared" si="7"/>
        <v>-</v>
      </c>
      <c r="N30" s="417" t="str">
        <f t="shared" si="7"/>
        <v>-</v>
      </c>
      <c r="O30" s="417" t="str">
        <f t="shared" si="7"/>
        <v>-</v>
      </c>
      <c r="P30" s="417" t="str">
        <f t="shared" si="7"/>
        <v>-</v>
      </c>
      <c r="Q30" s="417" t="str">
        <f t="shared" si="7"/>
        <v>-</v>
      </c>
      <c r="R30" s="417" t="str">
        <f t="shared" si="7"/>
        <v>-</v>
      </c>
    </row>
    <row r="31" spans="2:18" s="4" customFormat="1" ht="18" customHeight="1" x14ac:dyDescent="0.25">
      <c r="B31" s="176" t="s">
        <v>85</v>
      </c>
      <c r="C31" s="355" t="s">
        <v>59</v>
      </c>
      <c r="D31" s="417">
        <f>IF(D22&lt;&gt;"-", '4-Strategy-Inputs'!$F$17,"-")</f>
        <v>2</v>
      </c>
      <c r="E31" s="417">
        <f>IF(E22&lt;&gt;"-", '4-Strategy-Inputs'!$F$17,"-")</f>
        <v>2</v>
      </c>
      <c r="F31" s="417">
        <f>IF(F22&lt;&gt;"-", '4-Strategy-Inputs'!$F$17,"-")</f>
        <v>2</v>
      </c>
      <c r="G31" s="417" t="str">
        <f>IF(G22&lt;&gt;"-", '4-Strategy-Inputs'!$F$17,"-")</f>
        <v>-</v>
      </c>
      <c r="H31" s="417" t="str">
        <f>IF(H22&lt;&gt;"-", '4-Strategy-Inputs'!$F$17,"-")</f>
        <v>-</v>
      </c>
      <c r="I31" s="417" t="str">
        <f>IF(I22&lt;&gt;"-", '4-Strategy-Inputs'!$F$17,"-")</f>
        <v>-</v>
      </c>
      <c r="J31" s="417" t="str">
        <f>IF(J22&lt;&gt;"-", '4-Strategy-Inputs'!$F$17,"-")</f>
        <v>-</v>
      </c>
      <c r="K31" s="417" t="str">
        <f>IF(K22&lt;&gt;"-", '4-Strategy-Inputs'!$F$17,"-")</f>
        <v>-</v>
      </c>
      <c r="L31" s="417" t="str">
        <f>IF(L22&lt;&gt;"-", '4-Strategy-Inputs'!$F$17,"-")</f>
        <v>-</v>
      </c>
      <c r="M31" s="417" t="str">
        <f>IF(M22&lt;&gt;"-", '4-Strategy-Inputs'!$F$17,"-")</f>
        <v>-</v>
      </c>
      <c r="N31" s="417" t="str">
        <f>IF(N22&lt;&gt;"-", '4-Strategy-Inputs'!$F$17,"-")</f>
        <v>-</v>
      </c>
      <c r="O31" s="417" t="str">
        <f>IF(O22&lt;&gt;"-", '4-Strategy-Inputs'!$F$17,"-")</f>
        <v>-</v>
      </c>
      <c r="P31" s="417" t="str">
        <f>IF(P22&lt;&gt;"-", '4-Strategy-Inputs'!$F$17,"-")</f>
        <v>-</v>
      </c>
      <c r="Q31" s="417" t="str">
        <f>IF(Q22&lt;&gt;"-", '4-Strategy-Inputs'!$F$17,"-")</f>
        <v>-</v>
      </c>
      <c r="R31" s="417" t="str">
        <f>IF(R22&lt;&gt;"-", '4-Strategy-Inputs'!$F$17,"-")</f>
        <v>-</v>
      </c>
    </row>
    <row r="32" spans="2:18" s="4" customFormat="1" ht="30" x14ac:dyDescent="0.25">
      <c r="B32" s="232" t="s">
        <v>86</v>
      </c>
      <c r="C32" s="423">
        <f>SUM(D32:R32)</f>
        <v>176121000.00000006</v>
      </c>
      <c r="D32" s="420">
        <f>IF(D22&lt;&gt;"-", IF(D31&gt;0, D29+(D30/D31),0),"-")</f>
        <v>68304600.000000015</v>
      </c>
      <c r="E32" s="420">
        <f t="shared" ref="E32:R32" si="8">IF(E22&lt;&gt;"-", IF(E31&gt;0, E29+(E30/E31),0),"-")</f>
        <v>49842000.000000015</v>
      </c>
      <c r="F32" s="420">
        <f t="shared" si="8"/>
        <v>57974400.000000015</v>
      </c>
      <c r="G32" s="420" t="str">
        <f t="shared" si="8"/>
        <v>-</v>
      </c>
      <c r="H32" s="420" t="str">
        <f t="shared" si="8"/>
        <v>-</v>
      </c>
      <c r="I32" s="420" t="str">
        <f t="shared" si="8"/>
        <v>-</v>
      </c>
      <c r="J32" s="420" t="str">
        <f t="shared" si="8"/>
        <v>-</v>
      </c>
      <c r="K32" s="420" t="str">
        <f t="shared" si="8"/>
        <v>-</v>
      </c>
      <c r="L32" s="420" t="str">
        <f t="shared" si="8"/>
        <v>-</v>
      </c>
      <c r="M32" s="420" t="str">
        <f t="shared" si="8"/>
        <v>-</v>
      </c>
      <c r="N32" s="420" t="str">
        <f t="shared" si="8"/>
        <v>-</v>
      </c>
      <c r="O32" s="420" t="str">
        <f t="shared" si="8"/>
        <v>-</v>
      </c>
      <c r="P32" s="420" t="str">
        <f t="shared" si="8"/>
        <v>-</v>
      </c>
      <c r="Q32" s="420" t="str">
        <f t="shared" si="8"/>
        <v>-</v>
      </c>
      <c r="R32" s="420" t="str">
        <f t="shared" si="8"/>
        <v>-</v>
      </c>
    </row>
    <row r="33" spans="2:18" s="4" customFormat="1" ht="30.75" thickBot="1" x14ac:dyDescent="0.3">
      <c r="B33" s="281" t="s">
        <v>155</v>
      </c>
      <c r="C33" s="445">
        <f>SUM(D33:R33)</f>
        <v>24900000</v>
      </c>
      <c r="D33" s="424">
        <f>IF(D22&lt;&gt;"-", D26*D22/100,"-")</f>
        <v>9828000</v>
      </c>
      <c r="E33" s="424">
        <f t="shared" ref="E33:R33" si="9">IF(E22&lt;&gt;"-", E26*E22/100,"-")</f>
        <v>7020000</v>
      </c>
      <c r="F33" s="424">
        <f t="shared" si="9"/>
        <v>8052000</v>
      </c>
      <c r="G33" s="424" t="str">
        <f t="shared" si="9"/>
        <v>-</v>
      </c>
      <c r="H33" s="424" t="str">
        <f t="shared" si="9"/>
        <v>-</v>
      </c>
      <c r="I33" s="424" t="str">
        <f t="shared" si="9"/>
        <v>-</v>
      </c>
      <c r="J33" s="424" t="str">
        <f t="shared" si="9"/>
        <v>-</v>
      </c>
      <c r="K33" s="424" t="str">
        <f t="shared" si="9"/>
        <v>-</v>
      </c>
      <c r="L33" s="424" t="str">
        <f t="shared" si="9"/>
        <v>-</v>
      </c>
      <c r="M33" s="424" t="str">
        <f t="shared" si="9"/>
        <v>-</v>
      </c>
      <c r="N33" s="424" t="str">
        <f t="shared" si="9"/>
        <v>-</v>
      </c>
      <c r="O33" s="424" t="str">
        <f t="shared" si="9"/>
        <v>-</v>
      </c>
      <c r="P33" s="424" t="str">
        <f t="shared" si="9"/>
        <v>-</v>
      </c>
      <c r="Q33" s="424" t="str">
        <f t="shared" si="9"/>
        <v>-</v>
      </c>
      <c r="R33" s="424" t="str">
        <f t="shared" si="9"/>
        <v>-</v>
      </c>
    </row>
    <row r="34" spans="2:18" s="387" customFormat="1" ht="15.75" thickBot="1" x14ac:dyDescent="0.3">
      <c r="B34" s="179"/>
      <c r="D34" s="9"/>
      <c r="E34" s="9"/>
      <c r="F34" s="9"/>
      <c r="G34" s="9"/>
      <c r="H34" s="9"/>
      <c r="I34" s="9"/>
      <c r="J34" s="9"/>
      <c r="K34" s="9"/>
      <c r="L34" s="9"/>
      <c r="M34" s="9"/>
      <c r="N34" s="9"/>
      <c r="O34" s="9"/>
      <c r="P34" s="9"/>
      <c r="Q34" s="9"/>
      <c r="R34" s="9"/>
    </row>
    <row r="35" spans="2:18" s="387" customFormat="1" ht="15.75" thickBot="1" x14ac:dyDescent="0.3">
      <c r="B35" s="17" t="s">
        <v>184</v>
      </c>
      <c r="C35" s="531" t="s">
        <v>14</v>
      </c>
      <c r="D35" s="533" t="s">
        <v>42</v>
      </c>
      <c r="E35" s="534"/>
      <c r="F35" s="534"/>
      <c r="G35" s="534"/>
      <c r="H35" s="534"/>
      <c r="I35" s="534"/>
      <c r="J35" s="534"/>
      <c r="K35" s="534"/>
      <c r="L35" s="534"/>
      <c r="M35" s="534"/>
      <c r="N35" s="534"/>
      <c r="O35" s="534"/>
      <c r="P35" s="534"/>
      <c r="Q35" s="534"/>
      <c r="R35" s="535"/>
    </row>
    <row r="36" spans="2:18" s="387" customFormat="1" ht="15.75" thickBot="1" x14ac:dyDescent="0.3">
      <c r="B36" s="23" t="str">
        <f>'3-Basic Inputs'!B8</f>
        <v>Signs</v>
      </c>
      <c r="C36" s="532"/>
      <c r="D36" s="158" t="str">
        <f>'3-Basic Inputs'!$I$6</f>
        <v>District 1</v>
      </c>
      <c r="E36" s="159" t="str">
        <f>'3-Basic Inputs'!$I$7</f>
        <v>District 2</v>
      </c>
      <c r="F36" s="159" t="str">
        <f>'3-Basic Inputs'!$I$8</f>
        <v>District 3</v>
      </c>
      <c r="G36" s="159" t="str">
        <f>'3-Basic Inputs'!$I$9</f>
        <v>District 4</v>
      </c>
      <c r="H36" s="159" t="str">
        <f>'3-Basic Inputs'!$I$10</f>
        <v>District 5</v>
      </c>
      <c r="I36" s="159" t="str">
        <f>'3-Basic Inputs'!$I$11</f>
        <v>District 6</v>
      </c>
      <c r="J36" s="159" t="str">
        <f>'3-Basic Inputs'!$I$12</f>
        <v>District 7</v>
      </c>
      <c r="K36" s="159" t="str">
        <f>'3-Basic Inputs'!$I$13</f>
        <v>District 8</v>
      </c>
      <c r="L36" s="159" t="str">
        <f>'3-Basic Inputs'!$I$14</f>
        <v>District 9</v>
      </c>
      <c r="M36" s="159" t="str">
        <f>'3-Basic Inputs'!$I$15</f>
        <v>District 10</v>
      </c>
      <c r="N36" s="159" t="str">
        <f>'3-Basic Inputs'!$I$16</f>
        <v>District 11</v>
      </c>
      <c r="O36" s="159" t="str">
        <f>'3-Basic Inputs'!$I$17</f>
        <v>District 12</v>
      </c>
      <c r="P36" s="159" t="str">
        <f>'3-Basic Inputs'!$I$18</f>
        <v>District 13</v>
      </c>
      <c r="Q36" s="159" t="str">
        <f>'3-Basic Inputs'!$I$19</f>
        <v>District 14</v>
      </c>
      <c r="R36" s="160" t="str">
        <f>'3-Basic Inputs'!$I$20</f>
        <v>District 15</v>
      </c>
    </row>
    <row r="37" spans="2:18" s="387" customFormat="1" x14ac:dyDescent="0.25">
      <c r="B37" s="178" t="str">
        <f>'3-Basic Inputs'!C8</f>
        <v># of Signs</v>
      </c>
      <c r="C37" s="406">
        <f>SUM(D37:R37)</f>
        <v>38100</v>
      </c>
      <c r="D37" s="403">
        <f>IF('5-Data-Inputs'!E9&gt;0,'5-Data-Inputs'!E9,"-")</f>
        <v>13900</v>
      </c>
      <c r="E37" s="403">
        <f>IF('5-Data-Inputs'!F9&gt;0,'5-Data-Inputs'!F9,"-")</f>
        <v>11900</v>
      </c>
      <c r="F37" s="403">
        <f>IF('5-Data-Inputs'!G9&gt;0,'5-Data-Inputs'!G9,"-")</f>
        <v>12300</v>
      </c>
      <c r="G37" s="403" t="str">
        <f>IF('5-Data-Inputs'!H9&gt;0,'5-Data-Inputs'!H9,"-")</f>
        <v>-</v>
      </c>
      <c r="H37" s="403" t="str">
        <f>IF('5-Data-Inputs'!I9&gt;0,'5-Data-Inputs'!I9,"-")</f>
        <v>-</v>
      </c>
      <c r="I37" s="403" t="str">
        <f>IF('5-Data-Inputs'!J9&gt;0,'5-Data-Inputs'!J9,"-")</f>
        <v>-</v>
      </c>
      <c r="J37" s="403" t="str">
        <f>IF('5-Data-Inputs'!K9&gt;0,'5-Data-Inputs'!K9,"-")</f>
        <v>-</v>
      </c>
      <c r="K37" s="403" t="str">
        <f>IF('5-Data-Inputs'!L9&gt;0,'5-Data-Inputs'!L9,"-")</f>
        <v>-</v>
      </c>
      <c r="L37" s="403" t="str">
        <f>IF('5-Data-Inputs'!M9&gt;0,'5-Data-Inputs'!M9,"-")</f>
        <v>-</v>
      </c>
      <c r="M37" s="403" t="str">
        <f>IF('5-Data-Inputs'!N9&gt;0,'5-Data-Inputs'!N9,"-")</f>
        <v>-</v>
      </c>
      <c r="N37" s="403" t="str">
        <f>IF('5-Data-Inputs'!O9&gt;0,'5-Data-Inputs'!O9,"-")</f>
        <v>-</v>
      </c>
      <c r="O37" s="403" t="str">
        <f>IF('5-Data-Inputs'!P9&gt;0,'5-Data-Inputs'!P9,"-")</f>
        <v>-</v>
      </c>
      <c r="P37" s="403" t="str">
        <f>IF('5-Data-Inputs'!Q9&gt;0,'5-Data-Inputs'!Q9,"-")</f>
        <v>-</v>
      </c>
      <c r="Q37" s="403" t="str">
        <f>IF('5-Data-Inputs'!R9&gt;0,'5-Data-Inputs'!R9,"-")</f>
        <v>-</v>
      </c>
      <c r="R37" s="403" t="str">
        <f>IF('5-Data-Inputs'!S9&gt;0,'5-Data-Inputs'!S9,"-")</f>
        <v>-</v>
      </c>
    </row>
    <row r="38" spans="2:18" s="387" customFormat="1" x14ac:dyDescent="0.25">
      <c r="B38" s="176" t="s">
        <v>70</v>
      </c>
      <c r="C38" s="355" t="s">
        <v>59</v>
      </c>
      <c r="D38" s="407">
        <f>IF(D37&lt;&gt;"-", '5-Data-Inputs'!E30,"-")</f>
        <v>0.92100000000000004</v>
      </c>
      <c r="E38" s="407">
        <f>IF(E37&lt;&gt;"-", '5-Data-Inputs'!F30,"-")</f>
        <v>0.92900000000000005</v>
      </c>
      <c r="F38" s="407">
        <f>IF(F37&lt;&gt;"-", '5-Data-Inputs'!G30,"-")</f>
        <v>0.92800000000000005</v>
      </c>
      <c r="G38" s="407" t="str">
        <f>IF(G37&lt;&gt;"-", '5-Data-Inputs'!H30,"-")</f>
        <v>-</v>
      </c>
      <c r="H38" s="407" t="str">
        <f>IF(H37&lt;&gt;"-", '5-Data-Inputs'!I30,"-")</f>
        <v>-</v>
      </c>
      <c r="I38" s="407" t="str">
        <f>IF(I37&lt;&gt;"-", '5-Data-Inputs'!J30,"-")</f>
        <v>-</v>
      </c>
      <c r="J38" s="407" t="str">
        <f>IF(J37&lt;&gt;"-", '5-Data-Inputs'!K30,"-")</f>
        <v>-</v>
      </c>
      <c r="K38" s="407" t="str">
        <f>IF(K37&lt;&gt;"-", '5-Data-Inputs'!L30,"-")</f>
        <v>-</v>
      </c>
      <c r="L38" s="407" t="str">
        <f>IF(L37&lt;&gt;"-", '5-Data-Inputs'!M30,"-")</f>
        <v>-</v>
      </c>
      <c r="M38" s="407" t="str">
        <f>IF(M37&lt;&gt;"-", '5-Data-Inputs'!N30,"-")</f>
        <v>-</v>
      </c>
      <c r="N38" s="407" t="str">
        <f>IF(N37&lt;&gt;"-", '5-Data-Inputs'!O30,"-")</f>
        <v>-</v>
      </c>
      <c r="O38" s="407" t="str">
        <f>IF(O37&lt;&gt;"-", '5-Data-Inputs'!P30,"-")</f>
        <v>-</v>
      </c>
      <c r="P38" s="407" t="str">
        <f>IF(P37&lt;&gt;"-", '5-Data-Inputs'!Q30,"-")</f>
        <v>-</v>
      </c>
      <c r="Q38" s="407" t="str">
        <f>IF(Q37&lt;&gt;"-", '5-Data-Inputs'!R30,"-")</f>
        <v>-</v>
      </c>
      <c r="R38" s="407" t="str">
        <f>IF(R37&lt;&gt;"-", '5-Data-Inputs'!S30,"-")</f>
        <v>-</v>
      </c>
    </row>
    <row r="39" spans="2:18" s="387" customFormat="1" x14ac:dyDescent="0.25">
      <c r="B39" s="176" t="s">
        <v>62</v>
      </c>
      <c r="C39" s="355" t="s">
        <v>59</v>
      </c>
      <c r="D39" s="407">
        <f>IF(D37&lt;&gt;"-", '4-Strategy-Inputs'!$D$18,"-")</f>
        <v>1</v>
      </c>
      <c r="E39" s="407">
        <f>IF(E37&lt;&gt;"-", '4-Strategy-Inputs'!$D$18,"-")</f>
        <v>1</v>
      </c>
      <c r="F39" s="407">
        <f>IF(F37&lt;&gt;"-", '4-Strategy-Inputs'!$D$18,"-")</f>
        <v>1</v>
      </c>
      <c r="G39" s="407" t="str">
        <f>IF(G37&lt;&gt;"-", '4-Strategy-Inputs'!$D$18,"-")</f>
        <v>-</v>
      </c>
      <c r="H39" s="407" t="str">
        <f>IF(H37&lt;&gt;"-", '4-Strategy-Inputs'!$D$18,"-")</f>
        <v>-</v>
      </c>
      <c r="I39" s="407" t="str">
        <f>IF(I37&lt;&gt;"-", '4-Strategy-Inputs'!$D$18,"-")</f>
        <v>-</v>
      </c>
      <c r="J39" s="407" t="str">
        <f>IF(J37&lt;&gt;"-", '4-Strategy-Inputs'!$D$18,"-")</f>
        <v>-</v>
      </c>
      <c r="K39" s="407" t="str">
        <f>IF(K37&lt;&gt;"-", '4-Strategy-Inputs'!$D$18,"-")</f>
        <v>-</v>
      </c>
      <c r="L39" s="407" t="str">
        <f>IF(L37&lt;&gt;"-", '4-Strategy-Inputs'!$D$18,"-")</f>
        <v>-</v>
      </c>
      <c r="M39" s="407" t="str">
        <f>IF(M37&lt;&gt;"-", '4-Strategy-Inputs'!$D$18,"-")</f>
        <v>-</v>
      </c>
      <c r="N39" s="407" t="str">
        <f>IF(N37&lt;&gt;"-", '4-Strategy-Inputs'!$D$18,"-")</f>
        <v>-</v>
      </c>
      <c r="O39" s="407" t="str">
        <f>IF(O37&lt;&gt;"-", '4-Strategy-Inputs'!$D$18,"-")</f>
        <v>-</v>
      </c>
      <c r="P39" s="407" t="str">
        <f>IF(P37&lt;&gt;"-", '4-Strategy-Inputs'!$D$18,"-")</f>
        <v>-</v>
      </c>
      <c r="Q39" s="407" t="str">
        <f>IF(Q37&lt;&gt;"-", '4-Strategy-Inputs'!$D$18,"-")</f>
        <v>-</v>
      </c>
      <c r="R39" s="407" t="str">
        <f>IF(R37&lt;&gt;"-", '4-Strategy-Inputs'!$D$18,"-")</f>
        <v>-</v>
      </c>
    </row>
    <row r="40" spans="2:18" s="387" customFormat="1" x14ac:dyDescent="0.25">
      <c r="B40" s="176" t="s">
        <v>63</v>
      </c>
      <c r="C40" s="355" t="s">
        <v>59</v>
      </c>
      <c r="D40" s="410">
        <f>IF(D37&lt;&gt;"-", '4-Strategy-Inputs'!$E$18,"_")</f>
        <v>1</v>
      </c>
      <c r="E40" s="410">
        <f>IF(E37&lt;&gt;"-", '4-Strategy-Inputs'!$E$18,"_")</f>
        <v>1</v>
      </c>
      <c r="F40" s="410">
        <f>IF(F37&lt;&gt;"-", '4-Strategy-Inputs'!$E$18,"_")</f>
        <v>1</v>
      </c>
      <c r="G40" s="410" t="str">
        <f>IF(G37&lt;&gt;"-", '4-Strategy-Inputs'!$E$18,"_")</f>
        <v>_</v>
      </c>
      <c r="H40" s="410" t="str">
        <f>IF(H37&lt;&gt;"-", '4-Strategy-Inputs'!$E$18,"_")</f>
        <v>_</v>
      </c>
      <c r="I40" s="410" t="str">
        <f>IF(I37&lt;&gt;"-", '4-Strategy-Inputs'!$E$18,"_")</f>
        <v>_</v>
      </c>
      <c r="J40" s="410" t="str">
        <f>IF(J37&lt;&gt;"-", '4-Strategy-Inputs'!$E$18,"_")</f>
        <v>_</v>
      </c>
      <c r="K40" s="410" t="str">
        <f>IF(K37&lt;&gt;"-", '4-Strategy-Inputs'!$E$18,"_")</f>
        <v>_</v>
      </c>
      <c r="L40" s="410" t="str">
        <f>IF(L37&lt;&gt;"-", '4-Strategy-Inputs'!$E$18,"_")</f>
        <v>_</v>
      </c>
      <c r="M40" s="410" t="str">
        <f>IF(M37&lt;&gt;"-", '4-Strategy-Inputs'!$E$18,"_")</f>
        <v>_</v>
      </c>
      <c r="N40" s="410" t="str">
        <f>IF(N37&lt;&gt;"-", '4-Strategy-Inputs'!$E$18,"_")</f>
        <v>_</v>
      </c>
      <c r="O40" s="410" t="str">
        <f>IF(O37&lt;&gt;"-", '4-Strategy-Inputs'!$E$18,"_")</f>
        <v>_</v>
      </c>
      <c r="P40" s="410" t="str">
        <f>IF(P37&lt;&gt;"-", '4-Strategy-Inputs'!$E$18,"_")</f>
        <v>_</v>
      </c>
      <c r="Q40" s="410" t="str">
        <f>IF(Q37&lt;&gt;"-", '4-Strategy-Inputs'!$E$18,"_")</f>
        <v>_</v>
      </c>
      <c r="R40" s="410" t="str">
        <f>IF(R37&lt;&gt;"-", '4-Strategy-Inputs'!$E$18,"_")</f>
        <v>_</v>
      </c>
    </row>
    <row r="41" spans="2:18" s="387" customFormat="1" x14ac:dyDescent="0.25">
      <c r="B41" s="176" t="s">
        <v>7</v>
      </c>
      <c r="C41" s="355" t="s">
        <v>59</v>
      </c>
      <c r="D41" s="413">
        <f>IF(D37&lt;&gt;"-", '5-Data-Inputs'!E69,"-")</f>
        <v>2000</v>
      </c>
      <c r="E41" s="413">
        <f>IF(E37&lt;&gt;"-", '5-Data-Inputs'!F69,"-")</f>
        <v>2000</v>
      </c>
      <c r="F41" s="413">
        <f>IF(F37&lt;&gt;"-", '5-Data-Inputs'!G69,"-")</f>
        <v>2000</v>
      </c>
      <c r="G41" s="413" t="str">
        <f>IF(G37&lt;&gt;"-", '5-Data-Inputs'!H69,"-")</f>
        <v>-</v>
      </c>
      <c r="H41" s="413" t="str">
        <f>IF(H37&lt;&gt;"-", '5-Data-Inputs'!I69,"-")</f>
        <v>-</v>
      </c>
      <c r="I41" s="413" t="str">
        <f>IF(I37&lt;&gt;"-", '5-Data-Inputs'!J69,"-")</f>
        <v>-</v>
      </c>
      <c r="J41" s="413" t="str">
        <f>IF(J37&lt;&gt;"-", '5-Data-Inputs'!K69,"-")</f>
        <v>-</v>
      </c>
      <c r="K41" s="413" t="str">
        <f>IF(K37&lt;&gt;"-", '5-Data-Inputs'!L69,"-")</f>
        <v>-</v>
      </c>
      <c r="L41" s="413" t="str">
        <f>IF(L37&lt;&gt;"-", '5-Data-Inputs'!M69,"-")</f>
        <v>-</v>
      </c>
      <c r="M41" s="413" t="str">
        <f>IF(M37&lt;&gt;"-", '5-Data-Inputs'!N69,"-")</f>
        <v>-</v>
      </c>
      <c r="N41" s="413" t="str">
        <f>IF(N37&lt;&gt;"-", '5-Data-Inputs'!O69,"-")</f>
        <v>-</v>
      </c>
      <c r="O41" s="413" t="str">
        <f>IF(O37&lt;&gt;"-", '5-Data-Inputs'!P69,"-")</f>
        <v>-</v>
      </c>
      <c r="P41" s="413" t="str">
        <f>IF(P37&lt;&gt;"-", '5-Data-Inputs'!Q69,"-")</f>
        <v>-</v>
      </c>
      <c r="Q41" s="413" t="str">
        <f>IF(Q37&lt;&gt;"-", '5-Data-Inputs'!R69,"-")</f>
        <v>-</v>
      </c>
      <c r="R41" s="413" t="str">
        <f>IF(R37&lt;&gt;"-", '5-Data-Inputs'!S69,"-")</f>
        <v>-</v>
      </c>
    </row>
    <row r="42" spans="2:18" s="4" customFormat="1" ht="18" customHeight="1" x14ac:dyDescent="0.25">
      <c r="B42" s="176" t="s">
        <v>65</v>
      </c>
      <c r="C42" s="355" t="s">
        <v>59</v>
      </c>
      <c r="D42" s="407">
        <f>IF(D37&lt;&gt;"-", '5-Data-Inputs'!E89,"-")</f>
        <v>0.1</v>
      </c>
      <c r="E42" s="407">
        <f>IF(E37&lt;&gt;"-", '5-Data-Inputs'!F89,"-")</f>
        <v>0.1</v>
      </c>
      <c r="F42" s="407">
        <f>IF(F37&lt;&gt;"-", '5-Data-Inputs'!G89,"-")</f>
        <v>0.1</v>
      </c>
      <c r="G42" s="407" t="str">
        <f>IF(G37&lt;&gt;"-", '5-Data-Inputs'!H89,"-")</f>
        <v>-</v>
      </c>
      <c r="H42" s="407" t="str">
        <f>IF(H37&lt;&gt;"-", '5-Data-Inputs'!I89,"-")</f>
        <v>-</v>
      </c>
      <c r="I42" s="407" t="str">
        <f>IF(I37&lt;&gt;"-", '5-Data-Inputs'!J89,"-")</f>
        <v>-</v>
      </c>
      <c r="J42" s="407" t="str">
        <f>IF(J37&lt;&gt;"-", '5-Data-Inputs'!K89,"-")</f>
        <v>-</v>
      </c>
      <c r="K42" s="407" t="str">
        <f>IF(K37&lt;&gt;"-", '5-Data-Inputs'!L89,"-")</f>
        <v>-</v>
      </c>
      <c r="L42" s="407" t="str">
        <f>IF(L37&lt;&gt;"-", '5-Data-Inputs'!M89,"-")</f>
        <v>-</v>
      </c>
      <c r="M42" s="407" t="str">
        <f>IF(M37&lt;&gt;"-", '5-Data-Inputs'!N89,"-")</f>
        <v>-</v>
      </c>
      <c r="N42" s="407" t="str">
        <f>IF(N37&lt;&gt;"-", '5-Data-Inputs'!O89,"-")</f>
        <v>-</v>
      </c>
      <c r="O42" s="407" t="str">
        <f>IF(O37&lt;&gt;"-", '5-Data-Inputs'!P89,"-")</f>
        <v>-</v>
      </c>
      <c r="P42" s="407" t="str">
        <f>IF(P37&lt;&gt;"-", '5-Data-Inputs'!Q89,"-")</f>
        <v>-</v>
      </c>
      <c r="Q42" s="407" t="str">
        <f>IF(Q37&lt;&gt;"-", '5-Data-Inputs'!R89,"-")</f>
        <v>-</v>
      </c>
      <c r="R42" s="407" t="str">
        <f>IF(R37&lt;&gt;"-", '5-Data-Inputs'!S89,"-")</f>
        <v>-</v>
      </c>
    </row>
    <row r="43" spans="2:18" s="387" customFormat="1" x14ac:dyDescent="0.25">
      <c r="B43" s="177" t="s">
        <v>21</v>
      </c>
      <c r="C43" s="416">
        <f>SUM(D43:R43)</f>
        <v>5657199.9999999963</v>
      </c>
      <c r="D43" s="413">
        <f>IF(D37&lt;&gt;"-", (D39-D38)*D41*D37,"-")</f>
        <v>2196199.9999999986</v>
      </c>
      <c r="E43" s="413">
        <f t="shared" ref="E43:R43" si="10">IF(E37&lt;&gt;"-", (E39-E38)*E41*E37,"-")</f>
        <v>1689799.9999999991</v>
      </c>
      <c r="F43" s="413">
        <f t="shared" si="10"/>
        <v>1771199.9999999988</v>
      </c>
      <c r="G43" s="413" t="str">
        <f t="shared" si="10"/>
        <v>-</v>
      </c>
      <c r="H43" s="413" t="str">
        <f t="shared" si="10"/>
        <v>-</v>
      </c>
      <c r="I43" s="413" t="str">
        <f t="shared" si="10"/>
        <v>-</v>
      </c>
      <c r="J43" s="413" t="str">
        <f t="shared" si="10"/>
        <v>-</v>
      </c>
      <c r="K43" s="413" t="str">
        <f t="shared" si="10"/>
        <v>-</v>
      </c>
      <c r="L43" s="413" t="str">
        <f t="shared" si="10"/>
        <v>-</v>
      </c>
      <c r="M43" s="413" t="str">
        <f t="shared" si="10"/>
        <v>-</v>
      </c>
      <c r="N43" s="413" t="str">
        <f t="shared" si="10"/>
        <v>-</v>
      </c>
      <c r="O43" s="413" t="str">
        <f t="shared" si="10"/>
        <v>-</v>
      </c>
      <c r="P43" s="413" t="str">
        <f t="shared" si="10"/>
        <v>-</v>
      </c>
      <c r="Q43" s="413" t="str">
        <f t="shared" si="10"/>
        <v>-</v>
      </c>
      <c r="R43" s="413" t="str">
        <f t="shared" si="10"/>
        <v>-</v>
      </c>
    </row>
    <row r="44" spans="2:18" s="387" customFormat="1" x14ac:dyDescent="0.25">
      <c r="B44" s="177" t="s">
        <v>8</v>
      </c>
      <c r="C44" s="416">
        <f>SUM(D44:R44)</f>
        <v>7620000</v>
      </c>
      <c r="D44" s="413">
        <f>IF(D37&lt;&gt;"-", D42*D37*D41,"-")</f>
        <v>2780000</v>
      </c>
      <c r="E44" s="413">
        <f t="shared" ref="E44:R44" si="11">IF(E37&lt;&gt;"-", E42*E37*E41,"-")</f>
        <v>2380000</v>
      </c>
      <c r="F44" s="413">
        <f t="shared" si="11"/>
        <v>2460000</v>
      </c>
      <c r="G44" s="413" t="str">
        <f t="shared" si="11"/>
        <v>-</v>
      </c>
      <c r="H44" s="413" t="str">
        <f t="shared" si="11"/>
        <v>-</v>
      </c>
      <c r="I44" s="413" t="str">
        <f t="shared" si="11"/>
        <v>-</v>
      </c>
      <c r="J44" s="413" t="str">
        <f t="shared" si="11"/>
        <v>-</v>
      </c>
      <c r="K44" s="413" t="str">
        <f t="shared" si="11"/>
        <v>-</v>
      </c>
      <c r="L44" s="413" t="str">
        <f t="shared" si="11"/>
        <v>-</v>
      </c>
      <c r="M44" s="413" t="str">
        <f t="shared" si="11"/>
        <v>-</v>
      </c>
      <c r="N44" s="413" t="str">
        <f t="shared" si="11"/>
        <v>-</v>
      </c>
      <c r="O44" s="413" t="str">
        <f t="shared" si="11"/>
        <v>-</v>
      </c>
      <c r="P44" s="413" t="str">
        <f t="shared" si="11"/>
        <v>-</v>
      </c>
      <c r="Q44" s="413" t="str">
        <f t="shared" si="11"/>
        <v>-</v>
      </c>
      <c r="R44" s="413" t="str">
        <f t="shared" si="11"/>
        <v>-</v>
      </c>
    </row>
    <row r="45" spans="2:18" s="387" customFormat="1" x14ac:dyDescent="0.25">
      <c r="B45" s="177" t="s">
        <v>84</v>
      </c>
      <c r="C45" s="416">
        <f>SUM(D45:R45)</f>
        <v>5657199.9999999963</v>
      </c>
      <c r="D45" s="417">
        <f>IF(D37&lt;&gt;"-", (D40-D38)*D41*D37,"-")</f>
        <v>2196199.9999999986</v>
      </c>
      <c r="E45" s="417">
        <f t="shared" ref="E45:R45" si="12">IF(E37&lt;&gt;"-", (E40-E38)*E41*E37,"-")</f>
        <v>1689799.9999999991</v>
      </c>
      <c r="F45" s="417">
        <f t="shared" si="12"/>
        <v>1771199.9999999988</v>
      </c>
      <c r="G45" s="417" t="str">
        <f t="shared" si="12"/>
        <v>-</v>
      </c>
      <c r="H45" s="417" t="str">
        <f t="shared" si="12"/>
        <v>-</v>
      </c>
      <c r="I45" s="417" t="str">
        <f t="shared" si="12"/>
        <v>-</v>
      </c>
      <c r="J45" s="417" t="str">
        <f t="shared" si="12"/>
        <v>-</v>
      </c>
      <c r="K45" s="417" t="str">
        <f t="shared" si="12"/>
        <v>-</v>
      </c>
      <c r="L45" s="417" t="str">
        <f t="shared" si="12"/>
        <v>-</v>
      </c>
      <c r="M45" s="417" t="str">
        <f t="shared" si="12"/>
        <v>-</v>
      </c>
      <c r="N45" s="417" t="str">
        <f t="shared" si="12"/>
        <v>-</v>
      </c>
      <c r="O45" s="417" t="str">
        <f t="shared" si="12"/>
        <v>-</v>
      </c>
      <c r="P45" s="417" t="str">
        <f t="shared" si="12"/>
        <v>-</v>
      </c>
      <c r="Q45" s="417" t="str">
        <f t="shared" si="12"/>
        <v>-</v>
      </c>
      <c r="R45" s="417" t="str">
        <f t="shared" si="12"/>
        <v>-</v>
      </c>
    </row>
    <row r="46" spans="2:18" s="387" customFormat="1" x14ac:dyDescent="0.25">
      <c r="B46" s="176" t="s">
        <v>85</v>
      </c>
      <c r="C46" s="355" t="s">
        <v>59</v>
      </c>
      <c r="D46" s="417">
        <f>IF(D37&lt;&gt;"-", '4-Strategy-Inputs'!$F$18,"-")</f>
        <v>8</v>
      </c>
      <c r="E46" s="417">
        <f>IF(E37&lt;&gt;"-", '4-Strategy-Inputs'!$F$18,"-")</f>
        <v>8</v>
      </c>
      <c r="F46" s="417">
        <f>IF(F37&lt;&gt;"-", '4-Strategy-Inputs'!$F$18,"-")</f>
        <v>8</v>
      </c>
      <c r="G46" s="417" t="str">
        <f>IF(G37&lt;&gt;"-", '4-Strategy-Inputs'!$F$18,"-")</f>
        <v>-</v>
      </c>
      <c r="H46" s="417" t="str">
        <f>IF(H37&lt;&gt;"-", '4-Strategy-Inputs'!$F$18,"-")</f>
        <v>-</v>
      </c>
      <c r="I46" s="417" t="str">
        <f>IF(I37&lt;&gt;"-", '4-Strategy-Inputs'!$F$18,"-")</f>
        <v>-</v>
      </c>
      <c r="J46" s="417" t="str">
        <f>IF(J37&lt;&gt;"-", '4-Strategy-Inputs'!$F$18,"-")</f>
        <v>-</v>
      </c>
      <c r="K46" s="417" t="str">
        <f>IF(K37&lt;&gt;"-", '4-Strategy-Inputs'!$F$18,"-")</f>
        <v>-</v>
      </c>
      <c r="L46" s="417" t="str">
        <f>IF(L37&lt;&gt;"-", '4-Strategy-Inputs'!$F$18,"-")</f>
        <v>-</v>
      </c>
      <c r="M46" s="417" t="str">
        <f>IF(M37&lt;&gt;"-", '4-Strategy-Inputs'!$F$18,"-")</f>
        <v>-</v>
      </c>
      <c r="N46" s="417" t="str">
        <f>IF(N37&lt;&gt;"-", '4-Strategy-Inputs'!$F$18,"-")</f>
        <v>-</v>
      </c>
      <c r="O46" s="417" t="str">
        <f>IF(O37&lt;&gt;"-", '4-Strategy-Inputs'!$F$18,"-")</f>
        <v>-</v>
      </c>
      <c r="P46" s="417" t="str">
        <f>IF(P37&lt;&gt;"-", '4-Strategy-Inputs'!$F$18,"-")</f>
        <v>-</v>
      </c>
      <c r="Q46" s="417" t="str">
        <f>IF(Q37&lt;&gt;"-", '4-Strategy-Inputs'!$F$18,"-")</f>
        <v>-</v>
      </c>
      <c r="R46" s="417" t="str">
        <f>IF(R37&lt;&gt;"-", '4-Strategy-Inputs'!$F$18,"-")</f>
        <v>-</v>
      </c>
    </row>
    <row r="47" spans="2:18" s="387" customFormat="1" ht="30" x14ac:dyDescent="0.25">
      <c r="B47" s="232" t="s">
        <v>86</v>
      </c>
      <c r="C47" s="423">
        <f>SUM(D47:R47)</f>
        <v>8327150</v>
      </c>
      <c r="D47" s="420">
        <f>IF(D37&lt;&gt;"-", IF(D46&gt;0, D44+(D45/D46),0),"-")</f>
        <v>3054525</v>
      </c>
      <c r="E47" s="420">
        <f t="shared" ref="E47:R47" si="13">IF(E37&lt;&gt;"-", IF(E46&gt;0, E44+(E45/E46),0),"-")</f>
        <v>2591225</v>
      </c>
      <c r="F47" s="420">
        <f t="shared" si="13"/>
        <v>2681400</v>
      </c>
      <c r="G47" s="420" t="str">
        <f t="shared" si="13"/>
        <v>-</v>
      </c>
      <c r="H47" s="420" t="str">
        <f t="shared" si="13"/>
        <v>-</v>
      </c>
      <c r="I47" s="420" t="str">
        <f t="shared" si="13"/>
        <v>-</v>
      </c>
      <c r="J47" s="420" t="str">
        <f t="shared" si="13"/>
        <v>-</v>
      </c>
      <c r="K47" s="420" t="str">
        <f t="shared" si="13"/>
        <v>-</v>
      </c>
      <c r="L47" s="420" t="str">
        <f t="shared" si="13"/>
        <v>-</v>
      </c>
      <c r="M47" s="420" t="str">
        <f t="shared" si="13"/>
        <v>-</v>
      </c>
      <c r="N47" s="420" t="str">
        <f t="shared" si="13"/>
        <v>-</v>
      </c>
      <c r="O47" s="420" t="str">
        <f t="shared" si="13"/>
        <v>-</v>
      </c>
      <c r="P47" s="420" t="str">
        <f t="shared" si="13"/>
        <v>-</v>
      </c>
      <c r="Q47" s="420" t="str">
        <f t="shared" si="13"/>
        <v>-</v>
      </c>
      <c r="R47" s="420" t="str">
        <f t="shared" si="13"/>
        <v>-</v>
      </c>
    </row>
    <row r="48" spans="2:18" s="4" customFormat="1" ht="30.75" thickBot="1" x14ac:dyDescent="0.3">
      <c r="B48" s="281" t="s">
        <v>155</v>
      </c>
      <c r="C48" s="445">
        <f>SUM(D48:R48)</f>
        <v>762000</v>
      </c>
      <c r="D48" s="424">
        <f>IF(D37&lt;&gt;"-", D41*D37/100,"-")</f>
        <v>278000</v>
      </c>
      <c r="E48" s="424">
        <f t="shared" ref="E48:R48" si="14">IF(E37&lt;&gt;"-", E41*E37/100,"-")</f>
        <v>238000</v>
      </c>
      <c r="F48" s="424">
        <f t="shared" si="14"/>
        <v>246000</v>
      </c>
      <c r="G48" s="424" t="str">
        <f t="shared" si="14"/>
        <v>-</v>
      </c>
      <c r="H48" s="424" t="str">
        <f t="shared" si="14"/>
        <v>-</v>
      </c>
      <c r="I48" s="424" t="str">
        <f t="shared" si="14"/>
        <v>-</v>
      </c>
      <c r="J48" s="424" t="str">
        <f t="shared" si="14"/>
        <v>-</v>
      </c>
      <c r="K48" s="424" t="str">
        <f t="shared" si="14"/>
        <v>-</v>
      </c>
      <c r="L48" s="424" t="str">
        <f t="shared" si="14"/>
        <v>-</v>
      </c>
      <c r="M48" s="424" t="str">
        <f t="shared" si="14"/>
        <v>-</v>
      </c>
      <c r="N48" s="424" t="str">
        <f t="shared" si="14"/>
        <v>-</v>
      </c>
      <c r="O48" s="424" t="str">
        <f t="shared" si="14"/>
        <v>-</v>
      </c>
      <c r="P48" s="424" t="str">
        <f t="shared" si="14"/>
        <v>-</v>
      </c>
      <c r="Q48" s="424" t="str">
        <f t="shared" si="14"/>
        <v>-</v>
      </c>
      <c r="R48" s="424" t="str">
        <f t="shared" si="14"/>
        <v>-</v>
      </c>
    </row>
    <row r="49" spans="2:18" s="387" customFormat="1" ht="15.75" thickBot="1" x14ac:dyDescent="0.3">
      <c r="B49" s="179"/>
      <c r="D49" s="9"/>
      <c r="E49" s="9"/>
      <c r="F49" s="9"/>
      <c r="G49" s="9"/>
      <c r="H49" s="9"/>
      <c r="I49" s="9"/>
      <c r="J49" s="9"/>
      <c r="K49" s="9"/>
      <c r="L49" s="9"/>
      <c r="M49" s="9"/>
      <c r="N49" s="9"/>
      <c r="O49" s="9"/>
      <c r="P49" s="9"/>
      <c r="Q49" s="9"/>
      <c r="R49" s="9"/>
    </row>
    <row r="50" spans="2:18" s="387" customFormat="1" ht="15.75" thickBot="1" x14ac:dyDescent="0.3">
      <c r="B50" s="17" t="s">
        <v>185</v>
      </c>
      <c r="C50" s="531" t="s">
        <v>14</v>
      </c>
      <c r="D50" s="533" t="s">
        <v>42</v>
      </c>
      <c r="E50" s="534"/>
      <c r="F50" s="534"/>
      <c r="G50" s="534"/>
      <c r="H50" s="534"/>
      <c r="I50" s="534"/>
      <c r="J50" s="534"/>
      <c r="K50" s="534"/>
      <c r="L50" s="534"/>
      <c r="M50" s="534"/>
      <c r="N50" s="534"/>
      <c r="O50" s="534"/>
      <c r="P50" s="534"/>
      <c r="Q50" s="534"/>
      <c r="R50" s="535"/>
    </row>
    <row r="51" spans="2:18" s="387" customFormat="1" ht="15.75" thickBot="1" x14ac:dyDescent="0.3">
      <c r="B51" s="23" t="str">
        <f>'3-Basic Inputs'!B9</f>
        <v>Highway Lighting</v>
      </c>
      <c r="C51" s="532"/>
      <c r="D51" s="158" t="str">
        <f>'3-Basic Inputs'!$I$6</f>
        <v>District 1</v>
      </c>
      <c r="E51" s="159" t="str">
        <f>'3-Basic Inputs'!$I$7</f>
        <v>District 2</v>
      </c>
      <c r="F51" s="159" t="str">
        <f>'3-Basic Inputs'!$I$8</f>
        <v>District 3</v>
      </c>
      <c r="G51" s="159" t="str">
        <f>'3-Basic Inputs'!$I$9</f>
        <v>District 4</v>
      </c>
      <c r="H51" s="159" t="str">
        <f>'3-Basic Inputs'!$I$10</f>
        <v>District 5</v>
      </c>
      <c r="I51" s="159" t="str">
        <f>'3-Basic Inputs'!$I$11</f>
        <v>District 6</v>
      </c>
      <c r="J51" s="159" t="str">
        <f>'3-Basic Inputs'!$I$12</f>
        <v>District 7</v>
      </c>
      <c r="K51" s="159" t="str">
        <f>'3-Basic Inputs'!$I$13</f>
        <v>District 8</v>
      </c>
      <c r="L51" s="159" t="str">
        <f>'3-Basic Inputs'!$I$14</f>
        <v>District 9</v>
      </c>
      <c r="M51" s="159" t="str">
        <f>'3-Basic Inputs'!$I$15</f>
        <v>District 10</v>
      </c>
      <c r="N51" s="159" t="str">
        <f>'3-Basic Inputs'!$I$16</f>
        <v>District 11</v>
      </c>
      <c r="O51" s="159" t="str">
        <f>'3-Basic Inputs'!$I$17</f>
        <v>District 12</v>
      </c>
      <c r="P51" s="159" t="str">
        <f>'3-Basic Inputs'!$I$18</f>
        <v>District 13</v>
      </c>
      <c r="Q51" s="159" t="str">
        <f>'3-Basic Inputs'!$I$19</f>
        <v>District 14</v>
      </c>
      <c r="R51" s="160" t="str">
        <f>'3-Basic Inputs'!$I$20</f>
        <v>District 15</v>
      </c>
    </row>
    <row r="52" spans="2:18" s="387" customFormat="1" x14ac:dyDescent="0.25">
      <c r="B52" s="178" t="str">
        <f>'3-Basic Inputs'!C9</f>
        <v># of Lights</v>
      </c>
      <c r="C52" s="406">
        <f>SUM(D52:R52)</f>
        <v>273050</v>
      </c>
      <c r="D52" s="403">
        <f>IF('5-Data-Inputs'!E10&gt;0,'5-Data-Inputs'!E10,"-")</f>
        <v>176500</v>
      </c>
      <c r="E52" s="403">
        <f>IF('5-Data-Inputs'!F10&gt;0,'5-Data-Inputs'!F10,"-")</f>
        <v>56750</v>
      </c>
      <c r="F52" s="403">
        <f>IF('5-Data-Inputs'!G10&gt;0,'5-Data-Inputs'!G10,"-")</f>
        <v>39800</v>
      </c>
      <c r="G52" s="403" t="str">
        <f>IF('5-Data-Inputs'!H10&gt;0,'5-Data-Inputs'!H10,"-")</f>
        <v>-</v>
      </c>
      <c r="H52" s="403" t="str">
        <f>IF('5-Data-Inputs'!I10&gt;0,'5-Data-Inputs'!I10,"-")</f>
        <v>-</v>
      </c>
      <c r="I52" s="403" t="str">
        <f>IF('5-Data-Inputs'!J10&gt;0,'5-Data-Inputs'!J10,"-")</f>
        <v>-</v>
      </c>
      <c r="J52" s="403" t="str">
        <f>IF('5-Data-Inputs'!K10&gt;0,'5-Data-Inputs'!K10,"-")</f>
        <v>-</v>
      </c>
      <c r="K52" s="403" t="str">
        <f>IF('5-Data-Inputs'!L10&gt;0,'5-Data-Inputs'!L10,"-")</f>
        <v>-</v>
      </c>
      <c r="L52" s="403" t="str">
        <f>IF('5-Data-Inputs'!M10&gt;0,'5-Data-Inputs'!M10,"-")</f>
        <v>-</v>
      </c>
      <c r="M52" s="403" t="str">
        <f>IF('5-Data-Inputs'!N10&gt;0,'5-Data-Inputs'!N10,"-")</f>
        <v>-</v>
      </c>
      <c r="N52" s="403" t="str">
        <f>IF('5-Data-Inputs'!O10&gt;0,'5-Data-Inputs'!O10,"-")</f>
        <v>-</v>
      </c>
      <c r="O52" s="403" t="str">
        <f>IF('5-Data-Inputs'!P10&gt;0,'5-Data-Inputs'!P10,"-")</f>
        <v>-</v>
      </c>
      <c r="P52" s="403" t="str">
        <f>IF('5-Data-Inputs'!Q10&gt;0,'5-Data-Inputs'!Q10,"-")</f>
        <v>-</v>
      </c>
      <c r="Q52" s="403" t="str">
        <f>IF('5-Data-Inputs'!R10&gt;0,'5-Data-Inputs'!R10,"-")</f>
        <v>-</v>
      </c>
      <c r="R52" s="403" t="str">
        <f>IF('5-Data-Inputs'!S10&gt;0,'5-Data-Inputs'!S10,"-")</f>
        <v>-</v>
      </c>
    </row>
    <row r="53" spans="2:18" s="387" customFormat="1" x14ac:dyDescent="0.25">
      <c r="B53" s="176" t="s">
        <v>70</v>
      </c>
      <c r="C53" s="355" t="s">
        <v>59</v>
      </c>
      <c r="D53" s="407">
        <f>IF(D52&lt;&gt;"-", '5-Data-Inputs'!E31, "-")</f>
        <v>0.83</v>
      </c>
      <c r="E53" s="407">
        <f>IF(E52&lt;&gt;"-", '5-Data-Inputs'!F31, "-")</f>
        <v>0.82499999999999996</v>
      </c>
      <c r="F53" s="407">
        <f>IF(F52&lt;&gt;"-", '5-Data-Inputs'!G31, "-")</f>
        <v>0.82</v>
      </c>
      <c r="G53" s="407" t="str">
        <f>IF(G52&lt;&gt;"-", '5-Data-Inputs'!H31, "-")</f>
        <v>-</v>
      </c>
      <c r="H53" s="407" t="str">
        <f>IF(H52&lt;&gt;"-", '5-Data-Inputs'!I31, "-")</f>
        <v>-</v>
      </c>
      <c r="I53" s="407" t="str">
        <f>IF(I52&lt;&gt;"-", '5-Data-Inputs'!J31, "-")</f>
        <v>-</v>
      </c>
      <c r="J53" s="407" t="str">
        <f>IF(J52&lt;&gt;"-", '5-Data-Inputs'!K31, "-")</f>
        <v>-</v>
      </c>
      <c r="K53" s="407" t="str">
        <f>IF(K52&lt;&gt;"-", '5-Data-Inputs'!L31, "-")</f>
        <v>-</v>
      </c>
      <c r="L53" s="407" t="str">
        <f>IF(L52&lt;&gt;"-", '5-Data-Inputs'!M31, "-")</f>
        <v>-</v>
      </c>
      <c r="M53" s="407" t="str">
        <f>IF(M52&lt;&gt;"-", '5-Data-Inputs'!N31, "-")</f>
        <v>-</v>
      </c>
      <c r="N53" s="407" t="str">
        <f>IF(N52&lt;&gt;"-", '5-Data-Inputs'!O31, "-")</f>
        <v>-</v>
      </c>
      <c r="O53" s="407" t="str">
        <f>IF(O52&lt;&gt;"-", '5-Data-Inputs'!P31, "-")</f>
        <v>-</v>
      </c>
      <c r="P53" s="407" t="str">
        <f>IF(P52&lt;&gt;"-", '5-Data-Inputs'!Q31, "-")</f>
        <v>-</v>
      </c>
      <c r="Q53" s="407" t="str">
        <f>IF(Q52&lt;&gt;"-", '5-Data-Inputs'!R31, "-")</f>
        <v>-</v>
      </c>
      <c r="R53" s="407" t="str">
        <f>IF(R52&lt;&gt;"-", '5-Data-Inputs'!S31, "-")</f>
        <v>-</v>
      </c>
    </row>
    <row r="54" spans="2:18" s="387" customFormat="1" x14ac:dyDescent="0.25">
      <c r="B54" s="176" t="s">
        <v>62</v>
      </c>
      <c r="C54" s="355" t="s">
        <v>59</v>
      </c>
      <c r="D54" s="407">
        <f>IF(D52&lt;&gt;"-", '4-Strategy-Inputs'!$D$19,"-")</f>
        <v>1</v>
      </c>
      <c r="E54" s="407">
        <f>IF(E52&lt;&gt;"-", '4-Strategy-Inputs'!$D$19,"-")</f>
        <v>1</v>
      </c>
      <c r="F54" s="407">
        <f>IF(F52&lt;&gt;"-", '4-Strategy-Inputs'!$D$19,"-")</f>
        <v>1</v>
      </c>
      <c r="G54" s="407" t="str">
        <f>IF(G52&lt;&gt;"-", '4-Strategy-Inputs'!$D$19,"-")</f>
        <v>-</v>
      </c>
      <c r="H54" s="407" t="str">
        <f>IF(H52&lt;&gt;"-", '4-Strategy-Inputs'!$D$19,"-")</f>
        <v>-</v>
      </c>
      <c r="I54" s="407" t="str">
        <f>IF(I52&lt;&gt;"-", '4-Strategy-Inputs'!$D$19,"-")</f>
        <v>-</v>
      </c>
      <c r="J54" s="407" t="str">
        <f>IF(J52&lt;&gt;"-", '4-Strategy-Inputs'!$D$19,"-")</f>
        <v>-</v>
      </c>
      <c r="K54" s="407" t="str">
        <f>IF(K52&lt;&gt;"-", '4-Strategy-Inputs'!$D$19,"-")</f>
        <v>-</v>
      </c>
      <c r="L54" s="407" t="str">
        <f>IF(L52&lt;&gt;"-", '4-Strategy-Inputs'!$D$19,"-")</f>
        <v>-</v>
      </c>
      <c r="M54" s="407" t="str">
        <f>IF(M52&lt;&gt;"-", '4-Strategy-Inputs'!$D$19,"-")</f>
        <v>-</v>
      </c>
      <c r="N54" s="407" t="str">
        <f>IF(N52&lt;&gt;"-", '4-Strategy-Inputs'!$D$19,"-")</f>
        <v>-</v>
      </c>
      <c r="O54" s="407" t="str">
        <f>IF(O52&lt;&gt;"-", '4-Strategy-Inputs'!$D$19,"-")</f>
        <v>-</v>
      </c>
      <c r="P54" s="407" t="str">
        <f>IF(P52&lt;&gt;"-", '4-Strategy-Inputs'!$D$19,"-")</f>
        <v>-</v>
      </c>
      <c r="Q54" s="407" t="str">
        <f>IF(Q52&lt;&gt;"-", '4-Strategy-Inputs'!$D$19,"-")</f>
        <v>-</v>
      </c>
      <c r="R54" s="407" t="str">
        <f>IF(R52&lt;&gt;"-", '4-Strategy-Inputs'!$D$19,"-")</f>
        <v>-</v>
      </c>
    </row>
    <row r="55" spans="2:18" s="387" customFormat="1" x14ac:dyDescent="0.25">
      <c r="B55" s="176" t="s">
        <v>63</v>
      </c>
      <c r="C55" s="355" t="s">
        <v>59</v>
      </c>
      <c r="D55" s="410">
        <f>IF(D52&lt;&gt;"-", '4-Strategy-Inputs'!$E$19,"-")</f>
        <v>0.85</v>
      </c>
      <c r="E55" s="410">
        <f>IF(E52&lt;&gt;"-", '4-Strategy-Inputs'!$E$19,"-")</f>
        <v>0.85</v>
      </c>
      <c r="F55" s="410">
        <f>IF(F52&lt;&gt;"-", '4-Strategy-Inputs'!$E$19,"-")</f>
        <v>0.85</v>
      </c>
      <c r="G55" s="410" t="str">
        <f>IF(G52&lt;&gt;"-", '4-Strategy-Inputs'!$E$19,"-")</f>
        <v>-</v>
      </c>
      <c r="H55" s="410" t="str">
        <f>IF(H52&lt;&gt;"-", '4-Strategy-Inputs'!$E$19,"-")</f>
        <v>-</v>
      </c>
      <c r="I55" s="410" t="str">
        <f>IF(I52&lt;&gt;"-", '4-Strategy-Inputs'!$E$19,"-")</f>
        <v>-</v>
      </c>
      <c r="J55" s="410" t="str">
        <f>IF(J52&lt;&gt;"-", '4-Strategy-Inputs'!$E$19,"-")</f>
        <v>-</v>
      </c>
      <c r="K55" s="410" t="str">
        <f>IF(K52&lt;&gt;"-", '4-Strategy-Inputs'!$E$19,"-")</f>
        <v>-</v>
      </c>
      <c r="L55" s="410" t="str">
        <f>IF(L52&lt;&gt;"-", '4-Strategy-Inputs'!$E$19,"-")</f>
        <v>-</v>
      </c>
      <c r="M55" s="410" t="str">
        <f>IF(M52&lt;&gt;"-", '4-Strategy-Inputs'!$E$19,"-")</f>
        <v>-</v>
      </c>
      <c r="N55" s="410" t="str">
        <f>IF(N52&lt;&gt;"-", '4-Strategy-Inputs'!$E$19,"-")</f>
        <v>-</v>
      </c>
      <c r="O55" s="410" t="str">
        <f>IF(O52&lt;&gt;"-", '4-Strategy-Inputs'!$E$19,"-")</f>
        <v>-</v>
      </c>
      <c r="P55" s="410" t="str">
        <f>IF(P52&lt;&gt;"-", '4-Strategy-Inputs'!$E$19,"-")</f>
        <v>-</v>
      </c>
      <c r="Q55" s="410" t="str">
        <f>IF(Q52&lt;&gt;"-", '4-Strategy-Inputs'!$E$19,"-")</f>
        <v>-</v>
      </c>
      <c r="R55" s="410" t="str">
        <f>IF(R52&lt;&gt;"-", '4-Strategy-Inputs'!$E$19,"-")</f>
        <v>-</v>
      </c>
    </row>
    <row r="56" spans="2:18" s="387" customFormat="1" x14ac:dyDescent="0.25">
      <c r="B56" s="176" t="s">
        <v>7</v>
      </c>
      <c r="C56" s="355" t="s">
        <v>59</v>
      </c>
      <c r="D56" s="413">
        <f>IF(D52&lt;&gt;"-", '5-Data-Inputs'!E70,"-")</f>
        <v>250</v>
      </c>
      <c r="E56" s="413">
        <f>IF(E52&lt;&gt;"-", '5-Data-Inputs'!F70,"-")</f>
        <v>250</v>
      </c>
      <c r="F56" s="413">
        <f>IF(F52&lt;&gt;"-", '5-Data-Inputs'!G70,"-")</f>
        <v>250</v>
      </c>
      <c r="G56" s="413" t="str">
        <f>IF(G52&lt;&gt;"-", '5-Data-Inputs'!H70,"-")</f>
        <v>-</v>
      </c>
      <c r="H56" s="413" t="str">
        <f>IF(H52&lt;&gt;"-", '5-Data-Inputs'!I70,"-")</f>
        <v>-</v>
      </c>
      <c r="I56" s="413" t="str">
        <f>IF(I52&lt;&gt;"-", '5-Data-Inputs'!J70,"-")</f>
        <v>-</v>
      </c>
      <c r="J56" s="413" t="str">
        <f>IF(J52&lt;&gt;"-", '5-Data-Inputs'!K70,"-")</f>
        <v>-</v>
      </c>
      <c r="K56" s="413" t="str">
        <f>IF(K52&lt;&gt;"-", '5-Data-Inputs'!L70,"-")</f>
        <v>-</v>
      </c>
      <c r="L56" s="413" t="str">
        <f>IF(L52&lt;&gt;"-", '5-Data-Inputs'!M70,"-")</f>
        <v>-</v>
      </c>
      <c r="M56" s="413" t="str">
        <f>IF(M52&lt;&gt;"-", '5-Data-Inputs'!N70,"-")</f>
        <v>-</v>
      </c>
      <c r="N56" s="413" t="str">
        <f>IF(N52&lt;&gt;"-", '5-Data-Inputs'!O70,"-")</f>
        <v>-</v>
      </c>
      <c r="O56" s="413" t="str">
        <f>IF(O52&lt;&gt;"-", '5-Data-Inputs'!P70,"-")</f>
        <v>-</v>
      </c>
      <c r="P56" s="413" t="str">
        <f>IF(P52&lt;&gt;"-", '5-Data-Inputs'!Q70,"-")</f>
        <v>-</v>
      </c>
      <c r="Q56" s="413" t="str">
        <f>IF(Q52&lt;&gt;"-", '5-Data-Inputs'!R70,"-")</f>
        <v>-</v>
      </c>
      <c r="R56" s="413" t="str">
        <f>IF(R52&lt;&gt;"-", '5-Data-Inputs'!S70,"-")</f>
        <v>-</v>
      </c>
    </row>
    <row r="57" spans="2:18" s="4" customFormat="1" ht="18" customHeight="1" x14ac:dyDescent="0.25">
      <c r="B57" s="176" t="s">
        <v>65</v>
      </c>
      <c r="C57" s="355" t="s">
        <v>59</v>
      </c>
      <c r="D57" s="407">
        <f>IF(D52&lt;&gt;"-", '5-Data-Inputs'!E90,"-")</f>
        <v>0.04</v>
      </c>
      <c r="E57" s="407">
        <f>IF(E52&lt;&gt;"-", '5-Data-Inputs'!F90,"-")</f>
        <v>0.04</v>
      </c>
      <c r="F57" s="407">
        <f>IF(F52&lt;&gt;"-", '5-Data-Inputs'!G90,"-")</f>
        <v>0.04</v>
      </c>
      <c r="G57" s="407" t="str">
        <f>IF(G52&lt;&gt;"-", '5-Data-Inputs'!H90,"-")</f>
        <v>-</v>
      </c>
      <c r="H57" s="407" t="str">
        <f>IF(H52&lt;&gt;"-", '5-Data-Inputs'!I90,"-")</f>
        <v>-</v>
      </c>
      <c r="I57" s="407" t="str">
        <f>IF(I52&lt;&gt;"-", '5-Data-Inputs'!J90,"-")</f>
        <v>-</v>
      </c>
      <c r="J57" s="407" t="str">
        <f>IF(J52&lt;&gt;"-", '5-Data-Inputs'!K90,"-")</f>
        <v>-</v>
      </c>
      <c r="K57" s="407" t="str">
        <f>IF(K52&lt;&gt;"-", '5-Data-Inputs'!L90,"-")</f>
        <v>-</v>
      </c>
      <c r="L57" s="407" t="str">
        <f>IF(L52&lt;&gt;"-", '5-Data-Inputs'!M90,"-")</f>
        <v>-</v>
      </c>
      <c r="M57" s="407" t="str">
        <f>IF(M52&lt;&gt;"-", '5-Data-Inputs'!N90,"-")</f>
        <v>-</v>
      </c>
      <c r="N57" s="407" t="str">
        <f>IF(N52&lt;&gt;"-", '5-Data-Inputs'!O90,"-")</f>
        <v>-</v>
      </c>
      <c r="O57" s="407" t="str">
        <f>IF(O52&lt;&gt;"-", '5-Data-Inputs'!P90,"-")</f>
        <v>-</v>
      </c>
      <c r="P57" s="407" t="str">
        <f>IF(P52&lt;&gt;"-", '5-Data-Inputs'!Q90,"-")</f>
        <v>-</v>
      </c>
      <c r="Q57" s="407" t="str">
        <f>IF(Q52&lt;&gt;"-", '5-Data-Inputs'!R90,"-")</f>
        <v>-</v>
      </c>
      <c r="R57" s="407" t="str">
        <f>IF(R52&lt;&gt;"-", '5-Data-Inputs'!S90,"-")</f>
        <v>-</v>
      </c>
    </row>
    <row r="58" spans="2:18" s="387" customFormat="1" x14ac:dyDescent="0.25">
      <c r="B58" s="177" t="s">
        <v>21</v>
      </c>
      <c r="C58" s="416">
        <f>SUM(D58:R58)</f>
        <v>11775062.500000002</v>
      </c>
      <c r="D58" s="413">
        <f>IF(D52&lt;&gt;"-", (D54-D53)*D56*D52,"-")</f>
        <v>7501250.0000000009</v>
      </c>
      <c r="E58" s="413">
        <f t="shared" ref="E58:R58" si="15">IF(E52&lt;&gt;"-", (E54-E53)*E56*E52,"-")</f>
        <v>2482812.5000000009</v>
      </c>
      <c r="F58" s="413">
        <f t="shared" si="15"/>
        <v>1791000.0000000005</v>
      </c>
      <c r="G58" s="413" t="str">
        <f t="shared" si="15"/>
        <v>-</v>
      </c>
      <c r="H58" s="413" t="str">
        <f t="shared" si="15"/>
        <v>-</v>
      </c>
      <c r="I58" s="413" t="str">
        <f t="shared" si="15"/>
        <v>-</v>
      </c>
      <c r="J58" s="413" t="str">
        <f t="shared" si="15"/>
        <v>-</v>
      </c>
      <c r="K58" s="413" t="str">
        <f t="shared" si="15"/>
        <v>-</v>
      </c>
      <c r="L58" s="413" t="str">
        <f t="shared" si="15"/>
        <v>-</v>
      </c>
      <c r="M58" s="413" t="str">
        <f t="shared" si="15"/>
        <v>-</v>
      </c>
      <c r="N58" s="413" t="str">
        <f t="shared" si="15"/>
        <v>-</v>
      </c>
      <c r="O58" s="413" t="str">
        <f t="shared" si="15"/>
        <v>-</v>
      </c>
      <c r="P58" s="413" t="str">
        <f t="shared" si="15"/>
        <v>-</v>
      </c>
      <c r="Q58" s="413" t="str">
        <f t="shared" si="15"/>
        <v>-</v>
      </c>
      <c r="R58" s="413" t="str">
        <f t="shared" si="15"/>
        <v>-</v>
      </c>
    </row>
    <row r="59" spans="2:18" s="387" customFormat="1" x14ac:dyDescent="0.25">
      <c r="B59" s="177" t="s">
        <v>8</v>
      </c>
      <c r="C59" s="416">
        <f>SUM(D59:R59)</f>
        <v>2730500</v>
      </c>
      <c r="D59" s="413">
        <f>IF(D52&lt;&gt;"-", D57*D52*D56,"-")</f>
        <v>1765000</v>
      </c>
      <c r="E59" s="413">
        <f t="shared" ref="E59:R59" si="16">IF(E52&lt;&gt;"-", E57*E52*E56,"-")</f>
        <v>567500</v>
      </c>
      <c r="F59" s="413">
        <f t="shared" si="16"/>
        <v>398000</v>
      </c>
      <c r="G59" s="413" t="str">
        <f t="shared" si="16"/>
        <v>-</v>
      </c>
      <c r="H59" s="413" t="str">
        <f t="shared" si="16"/>
        <v>-</v>
      </c>
      <c r="I59" s="413" t="str">
        <f t="shared" si="16"/>
        <v>-</v>
      </c>
      <c r="J59" s="413" t="str">
        <f t="shared" si="16"/>
        <v>-</v>
      </c>
      <c r="K59" s="413" t="str">
        <f t="shared" si="16"/>
        <v>-</v>
      </c>
      <c r="L59" s="413" t="str">
        <f t="shared" si="16"/>
        <v>-</v>
      </c>
      <c r="M59" s="413" t="str">
        <f t="shared" si="16"/>
        <v>-</v>
      </c>
      <c r="N59" s="413" t="str">
        <f t="shared" si="16"/>
        <v>-</v>
      </c>
      <c r="O59" s="413" t="str">
        <f t="shared" si="16"/>
        <v>-</v>
      </c>
      <c r="P59" s="413" t="str">
        <f t="shared" si="16"/>
        <v>-</v>
      </c>
      <c r="Q59" s="413" t="str">
        <f t="shared" si="16"/>
        <v>-</v>
      </c>
      <c r="R59" s="413" t="str">
        <f t="shared" si="16"/>
        <v>-</v>
      </c>
    </row>
    <row r="60" spans="2:18" s="387" customFormat="1" x14ac:dyDescent="0.25">
      <c r="B60" s="177" t="s">
        <v>84</v>
      </c>
      <c r="C60" s="416">
        <f>SUM(D60:R60)</f>
        <v>1535687.5000000014</v>
      </c>
      <c r="D60" s="417">
        <f>IF(D52&lt;&gt;"-", (D55-D53)*D56*D52,"-")</f>
        <v>882500.00000000081</v>
      </c>
      <c r="E60" s="417">
        <f t="shared" ref="E60:R60" si="17">IF(E52&lt;&gt;"-", (E55-E53)*E56*E52,"-")</f>
        <v>354687.50000000029</v>
      </c>
      <c r="F60" s="417">
        <f t="shared" si="17"/>
        <v>298500.00000000029</v>
      </c>
      <c r="G60" s="417" t="str">
        <f t="shared" si="17"/>
        <v>-</v>
      </c>
      <c r="H60" s="417" t="str">
        <f t="shared" si="17"/>
        <v>-</v>
      </c>
      <c r="I60" s="417" t="str">
        <f t="shared" si="17"/>
        <v>-</v>
      </c>
      <c r="J60" s="417" t="str">
        <f t="shared" si="17"/>
        <v>-</v>
      </c>
      <c r="K60" s="417" t="str">
        <f t="shared" si="17"/>
        <v>-</v>
      </c>
      <c r="L60" s="417" t="str">
        <f t="shared" si="17"/>
        <v>-</v>
      </c>
      <c r="M60" s="417" t="str">
        <f t="shared" si="17"/>
        <v>-</v>
      </c>
      <c r="N60" s="417" t="str">
        <f t="shared" si="17"/>
        <v>-</v>
      </c>
      <c r="O60" s="417" t="str">
        <f t="shared" si="17"/>
        <v>-</v>
      </c>
      <c r="P60" s="417" t="str">
        <f t="shared" si="17"/>
        <v>-</v>
      </c>
      <c r="Q60" s="417" t="str">
        <f t="shared" si="17"/>
        <v>-</v>
      </c>
      <c r="R60" s="417" t="str">
        <f t="shared" si="17"/>
        <v>-</v>
      </c>
    </row>
    <row r="61" spans="2:18" s="387" customFormat="1" x14ac:dyDescent="0.25">
      <c r="B61" s="176" t="s">
        <v>85</v>
      </c>
      <c r="C61" s="355" t="s">
        <v>59</v>
      </c>
      <c r="D61" s="417">
        <f>IF(D52&lt;&gt;"-", '4-Strategy-Inputs'!$F$19,"_")</f>
        <v>4</v>
      </c>
      <c r="E61" s="417">
        <f>IF(E52&lt;&gt;"-", '4-Strategy-Inputs'!$F$19,"_")</f>
        <v>4</v>
      </c>
      <c r="F61" s="417">
        <f>IF(F52&lt;&gt;"-", '4-Strategy-Inputs'!$F$19,"_")</f>
        <v>4</v>
      </c>
      <c r="G61" s="417" t="str">
        <f>IF(G52&lt;&gt;"-", '4-Strategy-Inputs'!$F$19,"_")</f>
        <v>_</v>
      </c>
      <c r="H61" s="417" t="str">
        <f>IF(H52&lt;&gt;"-", '4-Strategy-Inputs'!$F$19,"_")</f>
        <v>_</v>
      </c>
      <c r="I61" s="417" t="str">
        <f>IF(I52&lt;&gt;"-", '4-Strategy-Inputs'!$F$19,"_")</f>
        <v>_</v>
      </c>
      <c r="J61" s="417" t="str">
        <f>IF(J52&lt;&gt;"-", '4-Strategy-Inputs'!$F$19,"_")</f>
        <v>_</v>
      </c>
      <c r="K61" s="417" t="str">
        <f>IF(K52&lt;&gt;"-", '4-Strategy-Inputs'!$F$19,"_")</f>
        <v>_</v>
      </c>
      <c r="L61" s="417" t="str">
        <f>IF(L52&lt;&gt;"-", '4-Strategy-Inputs'!$F$19,"_")</f>
        <v>_</v>
      </c>
      <c r="M61" s="417" t="str">
        <f>IF(M52&lt;&gt;"-", '4-Strategy-Inputs'!$F$19,"_")</f>
        <v>_</v>
      </c>
      <c r="N61" s="417" t="str">
        <f>IF(N52&lt;&gt;"-", '4-Strategy-Inputs'!$F$19,"_")</f>
        <v>_</v>
      </c>
      <c r="O61" s="417" t="str">
        <f>IF(O52&lt;&gt;"-", '4-Strategy-Inputs'!$F$19,"_")</f>
        <v>_</v>
      </c>
      <c r="P61" s="417" t="str">
        <f>IF(P52&lt;&gt;"-", '4-Strategy-Inputs'!$F$19,"_")</f>
        <v>_</v>
      </c>
      <c r="Q61" s="417" t="str">
        <f>IF(Q52&lt;&gt;"-", '4-Strategy-Inputs'!$F$19,"_")</f>
        <v>_</v>
      </c>
      <c r="R61" s="417" t="str">
        <f>IF(R52&lt;&gt;"-", '4-Strategy-Inputs'!$F$19,"_")</f>
        <v>_</v>
      </c>
    </row>
    <row r="62" spans="2:18" s="387" customFormat="1" ht="30" x14ac:dyDescent="0.25">
      <c r="B62" s="232" t="s">
        <v>86</v>
      </c>
      <c r="C62" s="423">
        <f>SUM(D62:R62)</f>
        <v>3114421.8750000005</v>
      </c>
      <c r="D62" s="420">
        <f>IF(D52&lt;&gt;"-", IF(D61&gt;0, D59+(D60/D61),0),"-")</f>
        <v>1985625.0000000002</v>
      </c>
      <c r="E62" s="420">
        <f t="shared" ref="E62:R62" si="18">IF(E52&lt;&gt;"-", IF(E61&gt;0, E59+(E60/E61),0),"-")</f>
        <v>656171.87500000012</v>
      </c>
      <c r="F62" s="420">
        <f t="shared" si="18"/>
        <v>472625.00000000006</v>
      </c>
      <c r="G62" s="420" t="str">
        <f t="shared" si="18"/>
        <v>-</v>
      </c>
      <c r="H62" s="420" t="str">
        <f t="shared" si="18"/>
        <v>-</v>
      </c>
      <c r="I62" s="420" t="str">
        <f t="shared" si="18"/>
        <v>-</v>
      </c>
      <c r="J62" s="420" t="str">
        <f t="shared" si="18"/>
        <v>-</v>
      </c>
      <c r="K62" s="420" t="str">
        <f t="shared" si="18"/>
        <v>-</v>
      </c>
      <c r="L62" s="420" t="str">
        <f t="shared" si="18"/>
        <v>-</v>
      </c>
      <c r="M62" s="420" t="str">
        <f t="shared" si="18"/>
        <v>-</v>
      </c>
      <c r="N62" s="420" t="str">
        <f t="shared" si="18"/>
        <v>-</v>
      </c>
      <c r="O62" s="420" t="str">
        <f t="shared" si="18"/>
        <v>-</v>
      </c>
      <c r="P62" s="420" t="str">
        <f t="shared" si="18"/>
        <v>-</v>
      </c>
      <c r="Q62" s="420" t="str">
        <f t="shared" si="18"/>
        <v>-</v>
      </c>
      <c r="R62" s="420" t="str">
        <f t="shared" si="18"/>
        <v>-</v>
      </c>
    </row>
    <row r="63" spans="2:18" s="4" customFormat="1" ht="30.75" thickBot="1" x14ac:dyDescent="0.3">
      <c r="B63" s="281" t="s">
        <v>155</v>
      </c>
      <c r="C63" s="445">
        <f>SUM(D63:R63)</f>
        <v>682625</v>
      </c>
      <c r="D63" s="424">
        <f>IF(D52&lt;&gt;"-", D56*D52/100,"-")</f>
        <v>441250</v>
      </c>
      <c r="E63" s="424">
        <f t="shared" ref="E63:R63" si="19">IF(E52&lt;&gt;"-", E56*E52/100,"-")</f>
        <v>141875</v>
      </c>
      <c r="F63" s="424">
        <f t="shared" si="19"/>
        <v>99500</v>
      </c>
      <c r="G63" s="424" t="str">
        <f t="shared" si="19"/>
        <v>-</v>
      </c>
      <c r="H63" s="424" t="str">
        <f t="shared" si="19"/>
        <v>-</v>
      </c>
      <c r="I63" s="424" t="str">
        <f t="shared" si="19"/>
        <v>-</v>
      </c>
      <c r="J63" s="424" t="str">
        <f t="shared" si="19"/>
        <v>-</v>
      </c>
      <c r="K63" s="424" t="str">
        <f t="shared" si="19"/>
        <v>-</v>
      </c>
      <c r="L63" s="424" t="str">
        <f t="shared" si="19"/>
        <v>-</v>
      </c>
      <c r="M63" s="424" t="str">
        <f t="shared" si="19"/>
        <v>-</v>
      </c>
      <c r="N63" s="424" t="str">
        <f t="shared" si="19"/>
        <v>-</v>
      </c>
      <c r="O63" s="424" t="str">
        <f t="shared" si="19"/>
        <v>-</v>
      </c>
      <c r="P63" s="424" t="str">
        <f t="shared" si="19"/>
        <v>-</v>
      </c>
      <c r="Q63" s="424" t="str">
        <f t="shared" si="19"/>
        <v>-</v>
      </c>
      <c r="R63" s="424" t="str">
        <f t="shared" si="19"/>
        <v>-</v>
      </c>
    </row>
    <row r="64" spans="2:18" s="387" customFormat="1" ht="15.75" thickBot="1" x14ac:dyDescent="0.3">
      <c r="B64" s="179"/>
      <c r="D64" s="9"/>
      <c r="E64" s="9"/>
      <c r="F64" s="9"/>
      <c r="G64" s="9"/>
      <c r="H64" s="9"/>
      <c r="I64" s="9"/>
      <c r="J64" s="9"/>
      <c r="K64" s="9"/>
      <c r="L64" s="9"/>
      <c r="M64" s="9"/>
      <c r="N64" s="9"/>
      <c r="O64" s="9"/>
      <c r="P64" s="9"/>
      <c r="Q64" s="9"/>
      <c r="R64" s="9"/>
    </row>
    <row r="65" spans="2:18" s="387" customFormat="1" ht="15.75" thickBot="1" x14ac:dyDescent="0.3">
      <c r="B65" s="17" t="s">
        <v>186</v>
      </c>
      <c r="C65" s="531" t="s">
        <v>14</v>
      </c>
      <c r="D65" s="533" t="s">
        <v>42</v>
      </c>
      <c r="E65" s="534"/>
      <c r="F65" s="534"/>
      <c r="G65" s="534"/>
      <c r="H65" s="534"/>
      <c r="I65" s="534"/>
      <c r="J65" s="534"/>
      <c r="K65" s="534"/>
      <c r="L65" s="534"/>
      <c r="M65" s="534"/>
      <c r="N65" s="534"/>
      <c r="O65" s="534"/>
      <c r="P65" s="534"/>
      <c r="Q65" s="534"/>
      <c r="R65" s="535"/>
    </row>
    <row r="66" spans="2:18" s="387" customFormat="1" ht="15.75" thickBot="1" x14ac:dyDescent="0.3">
      <c r="B66" s="23" t="str">
        <f>'3-Basic Inputs'!B10</f>
        <v>Guardrail</v>
      </c>
      <c r="C66" s="532"/>
      <c r="D66" s="158" t="str">
        <f>'3-Basic Inputs'!$I$6</f>
        <v>District 1</v>
      </c>
      <c r="E66" s="159" t="str">
        <f>'3-Basic Inputs'!$I$7</f>
        <v>District 2</v>
      </c>
      <c r="F66" s="159" t="str">
        <f>'3-Basic Inputs'!$I$8</f>
        <v>District 3</v>
      </c>
      <c r="G66" s="159" t="str">
        <f>'3-Basic Inputs'!$I$9</f>
        <v>District 4</v>
      </c>
      <c r="H66" s="159" t="str">
        <f>'3-Basic Inputs'!$I$10</f>
        <v>District 5</v>
      </c>
      <c r="I66" s="159" t="str">
        <f>'3-Basic Inputs'!$I$11</f>
        <v>District 6</v>
      </c>
      <c r="J66" s="159" t="str">
        <f>'3-Basic Inputs'!$I$12</f>
        <v>District 7</v>
      </c>
      <c r="K66" s="159" t="str">
        <f>'3-Basic Inputs'!$I$13</f>
        <v>District 8</v>
      </c>
      <c r="L66" s="159" t="str">
        <f>'3-Basic Inputs'!$I$14</f>
        <v>District 9</v>
      </c>
      <c r="M66" s="159" t="str">
        <f>'3-Basic Inputs'!$I$15</f>
        <v>District 10</v>
      </c>
      <c r="N66" s="159" t="str">
        <f>'3-Basic Inputs'!$I$16</f>
        <v>District 11</v>
      </c>
      <c r="O66" s="159" t="str">
        <f>'3-Basic Inputs'!$I$17</f>
        <v>District 12</v>
      </c>
      <c r="P66" s="159" t="str">
        <f>'3-Basic Inputs'!$I$18</f>
        <v>District 13</v>
      </c>
      <c r="Q66" s="159" t="str">
        <f>'3-Basic Inputs'!$I$19</f>
        <v>District 14</v>
      </c>
      <c r="R66" s="160" t="str">
        <f>'3-Basic Inputs'!$I$20</f>
        <v>District 15</v>
      </c>
    </row>
    <row r="67" spans="2:18" s="387" customFormat="1" x14ac:dyDescent="0.25">
      <c r="B67" s="178" t="str">
        <f>'3-Basic Inputs'!C10</f>
        <v>Miles of Guardrail</v>
      </c>
      <c r="C67" s="406">
        <f>SUM(D67:R67)</f>
        <v>36580</v>
      </c>
      <c r="D67" s="403">
        <f>IF('5-Data-Inputs'!E11&gt;0,'5-Data-Inputs'!E11,"-")</f>
        <v>16380</v>
      </c>
      <c r="E67" s="403">
        <f>IF('5-Data-Inputs'!F11&gt;0,'5-Data-Inputs'!F11,"-")</f>
        <v>8590</v>
      </c>
      <c r="F67" s="403">
        <f>IF('5-Data-Inputs'!G11&gt;0,'5-Data-Inputs'!G11,"-")</f>
        <v>11610</v>
      </c>
      <c r="G67" s="403" t="str">
        <f>IF('5-Data-Inputs'!H11&gt;0,'5-Data-Inputs'!H11,"-")</f>
        <v>-</v>
      </c>
      <c r="H67" s="403" t="str">
        <f>IF('5-Data-Inputs'!I11&gt;0,'5-Data-Inputs'!I11,"-")</f>
        <v>-</v>
      </c>
      <c r="I67" s="403" t="str">
        <f>IF('5-Data-Inputs'!J11&gt;0,'5-Data-Inputs'!J11,"-")</f>
        <v>-</v>
      </c>
      <c r="J67" s="403" t="str">
        <f>IF('5-Data-Inputs'!K11&gt;0,'5-Data-Inputs'!K11,"-")</f>
        <v>-</v>
      </c>
      <c r="K67" s="403" t="str">
        <f>IF('5-Data-Inputs'!L11&gt;0,'5-Data-Inputs'!L11,"-")</f>
        <v>-</v>
      </c>
      <c r="L67" s="403" t="str">
        <f>IF('5-Data-Inputs'!M11&gt;0,'5-Data-Inputs'!M11,"-")</f>
        <v>-</v>
      </c>
      <c r="M67" s="403" t="str">
        <f>IF('5-Data-Inputs'!N11&gt;0,'5-Data-Inputs'!N11,"-")</f>
        <v>-</v>
      </c>
      <c r="N67" s="403" t="str">
        <f>IF('5-Data-Inputs'!O11&gt;0,'5-Data-Inputs'!O11,"-")</f>
        <v>-</v>
      </c>
      <c r="O67" s="403" t="str">
        <f>IF('5-Data-Inputs'!P11&gt;0,'5-Data-Inputs'!P11,"-")</f>
        <v>-</v>
      </c>
      <c r="P67" s="403" t="str">
        <f>IF('5-Data-Inputs'!Q11&gt;0,'5-Data-Inputs'!Q11,"-")</f>
        <v>-</v>
      </c>
      <c r="Q67" s="403" t="str">
        <f>IF('5-Data-Inputs'!R11&gt;0,'5-Data-Inputs'!R11,"-")</f>
        <v>-</v>
      </c>
      <c r="R67" s="403" t="str">
        <f>IF('5-Data-Inputs'!S11&gt;0,'5-Data-Inputs'!S11,"-")</f>
        <v>-</v>
      </c>
    </row>
    <row r="68" spans="2:18" s="387" customFormat="1" x14ac:dyDescent="0.25">
      <c r="B68" s="176" t="s">
        <v>70</v>
      </c>
      <c r="C68" s="355" t="s">
        <v>59</v>
      </c>
      <c r="D68" s="407">
        <f>IF(D67&lt;&gt;"-",'5-Data-Inputs'!E32,"-")</f>
        <v>0.75</v>
      </c>
      <c r="E68" s="407">
        <f>IF(E67&lt;&gt;"-",'5-Data-Inputs'!F32,"-")</f>
        <v>0.76</v>
      </c>
      <c r="F68" s="407">
        <f>IF(F67&lt;&gt;"-",'5-Data-Inputs'!G32,"-")</f>
        <v>0.76500000000000001</v>
      </c>
      <c r="G68" s="407" t="str">
        <f>IF(G67&lt;&gt;"-",'5-Data-Inputs'!H32,"-")</f>
        <v>-</v>
      </c>
      <c r="H68" s="407" t="str">
        <f>IF(H67&lt;&gt;"-",'5-Data-Inputs'!I32,"-")</f>
        <v>-</v>
      </c>
      <c r="I68" s="407" t="str">
        <f>IF(I67&lt;&gt;"-",'5-Data-Inputs'!J32,"-")</f>
        <v>-</v>
      </c>
      <c r="J68" s="407" t="str">
        <f>IF(J67&lt;&gt;"-",'5-Data-Inputs'!K32,"-")</f>
        <v>-</v>
      </c>
      <c r="K68" s="407" t="str">
        <f>IF(K67&lt;&gt;"-",'5-Data-Inputs'!L32,"-")</f>
        <v>-</v>
      </c>
      <c r="L68" s="407" t="str">
        <f>IF(L67&lt;&gt;"-",'5-Data-Inputs'!M32,"-")</f>
        <v>-</v>
      </c>
      <c r="M68" s="407" t="str">
        <f>IF(M67&lt;&gt;"-",'5-Data-Inputs'!N32,"-")</f>
        <v>-</v>
      </c>
      <c r="N68" s="407" t="str">
        <f>IF(N67&lt;&gt;"-",'5-Data-Inputs'!O32,"-")</f>
        <v>-</v>
      </c>
      <c r="O68" s="407" t="str">
        <f>IF(O67&lt;&gt;"-",'5-Data-Inputs'!P32,"-")</f>
        <v>-</v>
      </c>
      <c r="P68" s="407" t="str">
        <f>IF(P67&lt;&gt;"-",'5-Data-Inputs'!Q32,"-")</f>
        <v>-</v>
      </c>
      <c r="Q68" s="407" t="str">
        <f>IF(Q67&lt;&gt;"-",'5-Data-Inputs'!R32,"-")</f>
        <v>-</v>
      </c>
      <c r="R68" s="407" t="str">
        <f>IF(R67&lt;&gt;"-",'5-Data-Inputs'!S32,"-")</f>
        <v>-</v>
      </c>
    </row>
    <row r="69" spans="2:18" s="387" customFormat="1" x14ac:dyDescent="0.25">
      <c r="B69" s="176" t="s">
        <v>62</v>
      </c>
      <c r="C69" s="355" t="s">
        <v>59</v>
      </c>
      <c r="D69" s="407">
        <f>IF(D67&lt;&gt;"-",'4-Strategy-Inputs'!$D$20,"-")</f>
        <v>1</v>
      </c>
      <c r="E69" s="407">
        <f>IF(E67&lt;&gt;"-",'4-Strategy-Inputs'!$D$20,"-")</f>
        <v>1</v>
      </c>
      <c r="F69" s="407">
        <f>IF(F67&lt;&gt;"-",'4-Strategy-Inputs'!$D$20,"-")</f>
        <v>1</v>
      </c>
      <c r="G69" s="407" t="str">
        <f>IF(G67&lt;&gt;"-",'4-Strategy-Inputs'!$D$20,"-")</f>
        <v>-</v>
      </c>
      <c r="H69" s="407" t="str">
        <f>IF(H67&lt;&gt;"-",'4-Strategy-Inputs'!$D$20,"-")</f>
        <v>-</v>
      </c>
      <c r="I69" s="407" t="str">
        <f>IF(I67&lt;&gt;"-",'4-Strategy-Inputs'!$D$20,"-")</f>
        <v>-</v>
      </c>
      <c r="J69" s="407" t="str">
        <f>IF(J67&lt;&gt;"-",'4-Strategy-Inputs'!$D$20,"-")</f>
        <v>-</v>
      </c>
      <c r="K69" s="407" t="str">
        <f>IF(K67&lt;&gt;"-",'4-Strategy-Inputs'!$D$20,"-")</f>
        <v>-</v>
      </c>
      <c r="L69" s="407" t="str">
        <f>IF(L67&lt;&gt;"-",'4-Strategy-Inputs'!$D$20,"-")</f>
        <v>-</v>
      </c>
      <c r="M69" s="407" t="str">
        <f>IF(M67&lt;&gt;"-",'4-Strategy-Inputs'!$D$20,"-")</f>
        <v>-</v>
      </c>
      <c r="N69" s="407" t="str">
        <f>IF(N67&lt;&gt;"-",'4-Strategy-Inputs'!$D$20,"-")</f>
        <v>-</v>
      </c>
      <c r="O69" s="407" t="str">
        <f>IF(O67&lt;&gt;"-",'4-Strategy-Inputs'!$D$20,"-")</f>
        <v>-</v>
      </c>
      <c r="P69" s="407" t="str">
        <f>IF(P67&lt;&gt;"-",'4-Strategy-Inputs'!$D$20,"-")</f>
        <v>-</v>
      </c>
      <c r="Q69" s="407" t="str">
        <f>IF(Q67&lt;&gt;"-",'4-Strategy-Inputs'!$D$20,"-")</f>
        <v>-</v>
      </c>
      <c r="R69" s="407" t="str">
        <f>IF(R67&lt;&gt;"-",'4-Strategy-Inputs'!$D$20,"-")</f>
        <v>-</v>
      </c>
    </row>
    <row r="70" spans="2:18" s="387" customFormat="1" x14ac:dyDescent="0.25">
      <c r="B70" s="176" t="s">
        <v>63</v>
      </c>
      <c r="C70" s="355" t="s">
        <v>59</v>
      </c>
      <c r="D70" s="410">
        <f>IF(D67&lt;&gt;"-",'4-Strategy-Inputs'!$E$20,"-")</f>
        <v>0.8</v>
      </c>
      <c r="E70" s="410">
        <f>IF(E67&lt;&gt;"-",'4-Strategy-Inputs'!$E$20,"-")</f>
        <v>0.8</v>
      </c>
      <c r="F70" s="410">
        <f>IF(F67&lt;&gt;"-",'4-Strategy-Inputs'!$E$20,"-")</f>
        <v>0.8</v>
      </c>
      <c r="G70" s="410" t="str">
        <f>IF(G67&lt;&gt;"-",'4-Strategy-Inputs'!$E$20,"-")</f>
        <v>-</v>
      </c>
      <c r="H70" s="410" t="str">
        <f>IF(H67&lt;&gt;"-",'4-Strategy-Inputs'!$E$20,"-")</f>
        <v>-</v>
      </c>
      <c r="I70" s="410" t="str">
        <f>IF(I67&lt;&gt;"-",'4-Strategy-Inputs'!$E$20,"-")</f>
        <v>-</v>
      </c>
      <c r="J70" s="410" t="str">
        <f>IF(J67&lt;&gt;"-",'4-Strategy-Inputs'!$E$20,"-")</f>
        <v>-</v>
      </c>
      <c r="K70" s="410" t="str">
        <f>IF(K67&lt;&gt;"-",'4-Strategy-Inputs'!$E$20,"-")</f>
        <v>-</v>
      </c>
      <c r="L70" s="410" t="str">
        <f>IF(L67&lt;&gt;"-",'4-Strategy-Inputs'!$E$20,"-")</f>
        <v>-</v>
      </c>
      <c r="M70" s="410" t="str">
        <f>IF(M67&lt;&gt;"-",'4-Strategy-Inputs'!$E$20,"-")</f>
        <v>-</v>
      </c>
      <c r="N70" s="410" t="str">
        <f>IF(N67&lt;&gt;"-",'4-Strategy-Inputs'!$E$20,"-")</f>
        <v>-</v>
      </c>
      <c r="O70" s="410" t="str">
        <f>IF(O67&lt;&gt;"-",'4-Strategy-Inputs'!$E$20,"-")</f>
        <v>-</v>
      </c>
      <c r="P70" s="410" t="str">
        <f>IF(P67&lt;&gt;"-",'4-Strategy-Inputs'!$E$20,"-")</f>
        <v>-</v>
      </c>
      <c r="Q70" s="410" t="str">
        <f>IF(Q67&lt;&gt;"-",'4-Strategy-Inputs'!$E$20,"-")</f>
        <v>-</v>
      </c>
      <c r="R70" s="410" t="str">
        <f>IF(R67&lt;&gt;"-",'4-Strategy-Inputs'!$E$20,"-")</f>
        <v>-</v>
      </c>
    </row>
    <row r="71" spans="2:18" s="387" customFormat="1" x14ac:dyDescent="0.25">
      <c r="B71" s="176" t="s">
        <v>7</v>
      </c>
      <c r="C71" s="355" t="s">
        <v>59</v>
      </c>
      <c r="D71" s="413">
        <f>IF(D67&lt;&gt;"-",'5-Data-Inputs'!E71,"-")</f>
        <v>1000</v>
      </c>
      <c r="E71" s="413">
        <f>IF(E67&lt;&gt;"-",'5-Data-Inputs'!F71,"-")</f>
        <v>1000</v>
      </c>
      <c r="F71" s="413">
        <f>IF(F67&lt;&gt;"-",'5-Data-Inputs'!G71,"-")</f>
        <v>1000</v>
      </c>
      <c r="G71" s="413" t="str">
        <f>IF(G67&lt;&gt;"-",'5-Data-Inputs'!H71,"-")</f>
        <v>-</v>
      </c>
      <c r="H71" s="413" t="str">
        <f>IF(H67&lt;&gt;"-",'5-Data-Inputs'!I71,"-")</f>
        <v>-</v>
      </c>
      <c r="I71" s="413" t="str">
        <f>IF(I67&lt;&gt;"-",'5-Data-Inputs'!J71,"-")</f>
        <v>-</v>
      </c>
      <c r="J71" s="413" t="str">
        <f>IF(J67&lt;&gt;"-",'5-Data-Inputs'!K71,"-")</f>
        <v>-</v>
      </c>
      <c r="K71" s="413" t="str">
        <f>IF(K67&lt;&gt;"-",'5-Data-Inputs'!L71,"-")</f>
        <v>-</v>
      </c>
      <c r="L71" s="413" t="str">
        <f>IF(L67&lt;&gt;"-",'5-Data-Inputs'!M71,"-")</f>
        <v>-</v>
      </c>
      <c r="M71" s="413" t="str">
        <f>IF(M67&lt;&gt;"-",'5-Data-Inputs'!N71,"-")</f>
        <v>-</v>
      </c>
      <c r="N71" s="413" t="str">
        <f>IF(N67&lt;&gt;"-",'5-Data-Inputs'!O71,"-")</f>
        <v>-</v>
      </c>
      <c r="O71" s="413" t="str">
        <f>IF(O67&lt;&gt;"-",'5-Data-Inputs'!P71,"-")</f>
        <v>-</v>
      </c>
      <c r="P71" s="413" t="str">
        <f>IF(P67&lt;&gt;"-",'5-Data-Inputs'!Q71,"-")</f>
        <v>-</v>
      </c>
      <c r="Q71" s="413" t="str">
        <f>IF(Q67&lt;&gt;"-",'5-Data-Inputs'!R71,"-")</f>
        <v>-</v>
      </c>
      <c r="R71" s="413" t="str">
        <f>IF(R67&lt;&gt;"-",'5-Data-Inputs'!S71,"-")</f>
        <v>-</v>
      </c>
    </row>
    <row r="72" spans="2:18" s="4" customFormat="1" ht="18" customHeight="1" x14ac:dyDescent="0.25">
      <c r="B72" s="176" t="s">
        <v>65</v>
      </c>
      <c r="C72" s="355" t="s">
        <v>59</v>
      </c>
      <c r="D72" s="407">
        <f>IF(D67&lt;&gt;"-",'5-Data-Inputs'!E91,"-")</f>
        <v>0.03</v>
      </c>
      <c r="E72" s="407">
        <f>IF(E67&lt;&gt;"-",'5-Data-Inputs'!F91,"-")</f>
        <v>0.03</v>
      </c>
      <c r="F72" s="407">
        <f>IF(F67&lt;&gt;"-",'5-Data-Inputs'!G91,"-")</f>
        <v>0.03</v>
      </c>
      <c r="G72" s="407" t="str">
        <f>IF(G67&lt;&gt;"-",'5-Data-Inputs'!H91,"-")</f>
        <v>-</v>
      </c>
      <c r="H72" s="407" t="str">
        <f>IF(H67&lt;&gt;"-",'5-Data-Inputs'!I91,"-")</f>
        <v>-</v>
      </c>
      <c r="I72" s="407" t="str">
        <f>IF(I67&lt;&gt;"-",'5-Data-Inputs'!J91,"-")</f>
        <v>-</v>
      </c>
      <c r="J72" s="407" t="str">
        <f>IF(J67&lt;&gt;"-",'5-Data-Inputs'!K91,"-")</f>
        <v>-</v>
      </c>
      <c r="K72" s="407" t="str">
        <f>IF(K67&lt;&gt;"-",'5-Data-Inputs'!L91,"-")</f>
        <v>-</v>
      </c>
      <c r="L72" s="407" t="str">
        <f>IF(L67&lt;&gt;"-",'5-Data-Inputs'!M91,"-")</f>
        <v>-</v>
      </c>
      <c r="M72" s="407" t="str">
        <f>IF(M67&lt;&gt;"-",'5-Data-Inputs'!N91,"-")</f>
        <v>-</v>
      </c>
      <c r="N72" s="407" t="str">
        <f>IF(N67&lt;&gt;"-",'5-Data-Inputs'!O91,"-")</f>
        <v>-</v>
      </c>
      <c r="O72" s="407" t="str">
        <f>IF(O67&lt;&gt;"-",'5-Data-Inputs'!P91,"-")</f>
        <v>-</v>
      </c>
      <c r="P72" s="407" t="str">
        <f>IF(P67&lt;&gt;"-",'5-Data-Inputs'!Q91,"-")</f>
        <v>-</v>
      </c>
      <c r="Q72" s="407" t="str">
        <f>IF(Q67&lt;&gt;"-",'5-Data-Inputs'!R91,"-")</f>
        <v>-</v>
      </c>
      <c r="R72" s="407" t="str">
        <f>IF(R67&lt;&gt;"-",'5-Data-Inputs'!S91,"-")</f>
        <v>-</v>
      </c>
    </row>
    <row r="73" spans="2:18" s="387" customFormat="1" x14ac:dyDescent="0.25">
      <c r="B73" s="177" t="s">
        <v>21</v>
      </c>
      <c r="C73" s="416">
        <f>SUM(D73:R73)</f>
        <v>8884950</v>
      </c>
      <c r="D73" s="413">
        <f>IF(D67&lt;&gt;"-",(D69-D68)*D71*D67,"-")</f>
        <v>4095000</v>
      </c>
      <c r="E73" s="413">
        <f t="shared" ref="E73:R73" si="20">IF(E67&lt;&gt;"-",(E69-E68)*E71*E67,"-")</f>
        <v>2061600</v>
      </c>
      <c r="F73" s="413">
        <f t="shared" si="20"/>
        <v>2728350</v>
      </c>
      <c r="G73" s="413" t="str">
        <f t="shared" si="20"/>
        <v>-</v>
      </c>
      <c r="H73" s="413" t="str">
        <f t="shared" si="20"/>
        <v>-</v>
      </c>
      <c r="I73" s="413" t="str">
        <f t="shared" si="20"/>
        <v>-</v>
      </c>
      <c r="J73" s="413" t="str">
        <f t="shared" si="20"/>
        <v>-</v>
      </c>
      <c r="K73" s="413" t="str">
        <f t="shared" si="20"/>
        <v>-</v>
      </c>
      <c r="L73" s="413" t="str">
        <f t="shared" si="20"/>
        <v>-</v>
      </c>
      <c r="M73" s="413" t="str">
        <f t="shared" si="20"/>
        <v>-</v>
      </c>
      <c r="N73" s="413" t="str">
        <f t="shared" si="20"/>
        <v>-</v>
      </c>
      <c r="O73" s="413" t="str">
        <f t="shared" si="20"/>
        <v>-</v>
      </c>
      <c r="P73" s="413" t="str">
        <f t="shared" si="20"/>
        <v>-</v>
      </c>
      <c r="Q73" s="413" t="str">
        <f t="shared" si="20"/>
        <v>-</v>
      </c>
      <c r="R73" s="413" t="str">
        <f t="shared" si="20"/>
        <v>-</v>
      </c>
    </row>
    <row r="74" spans="2:18" s="387" customFormat="1" x14ac:dyDescent="0.25">
      <c r="B74" s="177" t="s">
        <v>8</v>
      </c>
      <c r="C74" s="416">
        <f>SUM(D74:R74)</f>
        <v>1097400</v>
      </c>
      <c r="D74" s="413">
        <f>IF(D67&lt;&gt;"-",D72*D67*D71,"-")</f>
        <v>491400</v>
      </c>
      <c r="E74" s="413">
        <f t="shared" ref="E74:R74" si="21">IF(E67&lt;&gt;"-",E72*E67*E71,"-")</f>
        <v>257700</v>
      </c>
      <c r="F74" s="413">
        <f t="shared" si="21"/>
        <v>348300</v>
      </c>
      <c r="G74" s="413" t="str">
        <f t="shared" si="21"/>
        <v>-</v>
      </c>
      <c r="H74" s="413" t="str">
        <f t="shared" si="21"/>
        <v>-</v>
      </c>
      <c r="I74" s="413" t="str">
        <f t="shared" si="21"/>
        <v>-</v>
      </c>
      <c r="J74" s="413" t="str">
        <f t="shared" si="21"/>
        <v>-</v>
      </c>
      <c r="K74" s="413" t="str">
        <f t="shared" si="21"/>
        <v>-</v>
      </c>
      <c r="L74" s="413" t="str">
        <f t="shared" si="21"/>
        <v>-</v>
      </c>
      <c r="M74" s="413" t="str">
        <f t="shared" si="21"/>
        <v>-</v>
      </c>
      <c r="N74" s="413" t="str">
        <f t="shared" si="21"/>
        <v>-</v>
      </c>
      <c r="O74" s="413" t="str">
        <f t="shared" si="21"/>
        <v>-</v>
      </c>
      <c r="P74" s="413" t="str">
        <f t="shared" si="21"/>
        <v>-</v>
      </c>
      <c r="Q74" s="413" t="str">
        <f t="shared" si="21"/>
        <v>-</v>
      </c>
      <c r="R74" s="413" t="str">
        <f t="shared" si="21"/>
        <v>-</v>
      </c>
    </row>
    <row r="75" spans="2:18" s="387" customFormat="1" x14ac:dyDescent="0.25">
      <c r="B75" s="177" t="s">
        <v>84</v>
      </c>
      <c r="C75" s="416">
        <f>SUM(D75:R75)</f>
        <v>1568950.0000000014</v>
      </c>
      <c r="D75" s="417">
        <f>IF(D67&lt;&gt;"-",(D70-D68)*D71*D67,"-")</f>
        <v>819000.0000000007</v>
      </c>
      <c r="E75" s="417">
        <f t="shared" ref="E75:R75" si="22">IF(E67&lt;&gt;"-",(E70-E68)*E71*E67,"-")</f>
        <v>343600.00000000029</v>
      </c>
      <c r="F75" s="417">
        <f t="shared" si="22"/>
        <v>406350.00000000035</v>
      </c>
      <c r="G75" s="417" t="str">
        <f t="shared" si="22"/>
        <v>-</v>
      </c>
      <c r="H75" s="417" t="str">
        <f t="shared" si="22"/>
        <v>-</v>
      </c>
      <c r="I75" s="417" t="str">
        <f t="shared" si="22"/>
        <v>-</v>
      </c>
      <c r="J75" s="417" t="str">
        <f t="shared" si="22"/>
        <v>-</v>
      </c>
      <c r="K75" s="417" t="str">
        <f t="shared" si="22"/>
        <v>-</v>
      </c>
      <c r="L75" s="417" t="str">
        <f t="shared" si="22"/>
        <v>-</v>
      </c>
      <c r="M75" s="417" t="str">
        <f t="shared" si="22"/>
        <v>-</v>
      </c>
      <c r="N75" s="417" t="str">
        <f t="shared" si="22"/>
        <v>-</v>
      </c>
      <c r="O75" s="417" t="str">
        <f t="shared" si="22"/>
        <v>-</v>
      </c>
      <c r="P75" s="417" t="str">
        <f t="shared" si="22"/>
        <v>-</v>
      </c>
      <c r="Q75" s="417" t="str">
        <f t="shared" si="22"/>
        <v>-</v>
      </c>
      <c r="R75" s="417" t="str">
        <f t="shared" si="22"/>
        <v>-</v>
      </c>
    </row>
    <row r="76" spans="2:18" s="387" customFormat="1" x14ac:dyDescent="0.25">
      <c r="B76" s="176" t="s">
        <v>85</v>
      </c>
      <c r="C76" s="355" t="s">
        <v>59</v>
      </c>
      <c r="D76" s="417">
        <f>IF(D67&lt;&gt;"-",'4-Strategy-Inputs'!$F$20,"-")</f>
        <v>4</v>
      </c>
      <c r="E76" s="417">
        <f>IF(E67&lt;&gt;"-",'4-Strategy-Inputs'!$F$20,"-")</f>
        <v>4</v>
      </c>
      <c r="F76" s="417">
        <f>IF(F67&lt;&gt;"-",'4-Strategy-Inputs'!$F$20,"-")</f>
        <v>4</v>
      </c>
      <c r="G76" s="417" t="str">
        <f>IF(G67&lt;&gt;"-",'4-Strategy-Inputs'!$F$20,"-")</f>
        <v>-</v>
      </c>
      <c r="H76" s="417" t="str">
        <f>IF(H67&lt;&gt;"-",'4-Strategy-Inputs'!$F$20,"-")</f>
        <v>-</v>
      </c>
      <c r="I76" s="417" t="str">
        <f>IF(I67&lt;&gt;"-",'4-Strategy-Inputs'!$F$20,"-")</f>
        <v>-</v>
      </c>
      <c r="J76" s="417" t="str">
        <f>IF(J67&lt;&gt;"-",'4-Strategy-Inputs'!$F$20,"-")</f>
        <v>-</v>
      </c>
      <c r="K76" s="417" t="str">
        <f>IF(K67&lt;&gt;"-",'4-Strategy-Inputs'!$F$20,"-")</f>
        <v>-</v>
      </c>
      <c r="L76" s="417" t="str">
        <f>IF(L67&lt;&gt;"-",'4-Strategy-Inputs'!$F$20,"-")</f>
        <v>-</v>
      </c>
      <c r="M76" s="417" t="str">
        <f>IF(M67&lt;&gt;"-",'4-Strategy-Inputs'!$F$20,"-")</f>
        <v>-</v>
      </c>
      <c r="N76" s="417" t="str">
        <f>IF(N67&lt;&gt;"-",'4-Strategy-Inputs'!$F$20,"-")</f>
        <v>-</v>
      </c>
      <c r="O76" s="417" t="str">
        <f>IF(O67&lt;&gt;"-",'4-Strategy-Inputs'!$F$20,"-")</f>
        <v>-</v>
      </c>
      <c r="P76" s="417" t="str">
        <f>IF(P67&lt;&gt;"-",'4-Strategy-Inputs'!$F$20,"-")</f>
        <v>-</v>
      </c>
      <c r="Q76" s="417" t="str">
        <f>IF(Q67&lt;&gt;"-",'4-Strategy-Inputs'!$F$20,"-")</f>
        <v>-</v>
      </c>
      <c r="R76" s="417" t="str">
        <f>IF(R67&lt;&gt;"-",'4-Strategy-Inputs'!$F$20,"-")</f>
        <v>-</v>
      </c>
    </row>
    <row r="77" spans="2:18" s="387" customFormat="1" ht="30" x14ac:dyDescent="0.25">
      <c r="B77" s="232" t="s">
        <v>86</v>
      </c>
      <c r="C77" s="423">
        <f>SUM(D77:R77)</f>
        <v>1489637.5000000005</v>
      </c>
      <c r="D77" s="420">
        <f>IF(D67&lt;&gt;"-",IF(D76&gt;0, D74+(D75/D76),0),"-")</f>
        <v>696150.00000000023</v>
      </c>
      <c r="E77" s="420">
        <f t="shared" ref="E77:R77" si="23">IF(E67&lt;&gt;"-",IF(E76&gt;0, E74+(E75/E76),0),"-")</f>
        <v>343600.00000000006</v>
      </c>
      <c r="F77" s="420">
        <f t="shared" si="23"/>
        <v>449887.50000000012</v>
      </c>
      <c r="G77" s="420" t="str">
        <f t="shared" si="23"/>
        <v>-</v>
      </c>
      <c r="H77" s="420" t="str">
        <f t="shared" si="23"/>
        <v>-</v>
      </c>
      <c r="I77" s="420" t="str">
        <f t="shared" si="23"/>
        <v>-</v>
      </c>
      <c r="J77" s="420" t="str">
        <f t="shared" si="23"/>
        <v>-</v>
      </c>
      <c r="K77" s="420" t="str">
        <f t="shared" si="23"/>
        <v>-</v>
      </c>
      <c r="L77" s="420" t="str">
        <f t="shared" si="23"/>
        <v>-</v>
      </c>
      <c r="M77" s="420" t="str">
        <f t="shared" si="23"/>
        <v>-</v>
      </c>
      <c r="N77" s="420" t="str">
        <f t="shared" si="23"/>
        <v>-</v>
      </c>
      <c r="O77" s="420" t="str">
        <f t="shared" si="23"/>
        <v>-</v>
      </c>
      <c r="P77" s="420" t="str">
        <f t="shared" si="23"/>
        <v>-</v>
      </c>
      <c r="Q77" s="420" t="str">
        <f t="shared" si="23"/>
        <v>-</v>
      </c>
      <c r="R77" s="420" t="str">
        <f t="shared" si="23"/>
        <v>-</v>
      </c>
    </row>
    <row r="78" spans="2:18" s="4" customFormat="1" ht="30.75" thickBot="1" x14ac:dyDescent="0.3">
      <c r="B78" s="281" t="s">
        <v>155</v>
      </c>
      <c r="C78" s="445">
        <f>SUM(D78:R78)</f>
        <v>365800</v>
      </c>
      <c r="D78" s="424">
        <f>IF(D67&lt;&gt;"-",D71*D67/100,"-")</f>
        <v>163800</v>
      </c>
      <c r="E78" s="424">
        <f t="shared" ref="E78:R78" si="24">IF(E67&lt;&gt;"-",E71*E67/100,"-")</f>
        <v>85900</v>
      </c>
      <c r="F78" s="424">
        <f t="shared" si="24"/>
        <v>116100</v>
      </c>
      <c r="G78" s="424" t="str">
        <f t="shared" si="24"/>
        <v>-</v>
      </c>
      <c r="H78" s="424" t="str">
        <f t="shared" si="24"/>
        <v>-</v>
      </c>
      <c r="I78" s="424" t="str">
        <f t="shared" si="24"/>
        <v>-</v>
      </c>
      <c r="J78" s="424" t="str">
        <f t="shared" si="24"/>
        <v>-</v>
      </c>
      <c r="K78" s="424" t="str">
        <f t="shared" si="24"/>
        <v>-</v>
      </c>
      <c r="L78" s="424" t="str">
        <f t="shared" si="24"/>
        <v>-</v>
      </c>
      <c r="M78" s="424" t="str">
        <f t="shared" si="24"/>
        <v>-</v>
      </c>
      <c r="N78" s="424" t="str">
        <f t="shared" si="24"/>
        <v>-</v>
      </c>
      <c r="O78" s="424" t="str">
        <f t="shared" si="24"/>
        <v>-</v>
      </c>
      <c r="P78" s="424" t="str">
        <f t="shared" si="24"/>
        <v>-</v>
      </c>
      <c r="Q78" s="424" t="str">
        <f t="shared" si="24"/>
        <v>-</v>
      </c>
      <c r="R78" s="424" t="str">
        <f t="shared" si="24"/>
        <v>-</v>
      </c>
    </row>
    <row r="79" spans="2:18" s="387" customFormat="1" ht="15.75" thickBot="1" x14ac:dyDescent="0.3">
      <c r="B79" s="179"/>
      <c r="D79" s="9"/>
      <c r="E79" s="9"/>
      <c r="F79" s="9"/>
      <c r="G79" s="9"/>
      <c r="H79" s="9"/>
      <c r="I79" s="9"/>
      <c r="J79" s="9"/>
      <c r="K79" s="9"/>
      <c r="L79" s="9"/>
      <c r="M79" s="9"/>
      <c r="N79" s="9"/>
      <c r="O79" s="9"/>
      <c r="P79" s="9"/>
      <c r="Q79" s="9"/>
      <c r="R79" s="9"/>
    </row>
    <row r="80" spans="2:18" s="387" customFormat="1" ht="15.75" thickBot="1" x14ac:dyDescent="0.3">
      <c r="B80" s="17" t="s">
        <v>187</v>
      </c>
      <c r="C80" s="531" t="s">
        <v>14</v>
      </c>
      <c r="D80" s="533" t="s">
        <v>42</v>
      </c>
      <c r="E80" s="534"/>
      <c r="F80" s="534"/>
      <c r="G80" s="534"/>
      <c r="H80" s="534"/>
      <c r="I80" s="534"/>
      <c r="J80" s="534"/>
      <c r="K80" s="534"/>
      <c r="L80" s="534"/>
      <c r="M80" s="534"/>
      <c r="N80" s="534"/>
      <c r="O80" s="534"/>
      <c r="P80" s="534"/>
      <c r="Q80" s="534"/>
      <c r="R80" s="535"/>
    </row>
    <row r="81" spans="2:18" s="387" customFormat="1" ht="15.75" thickBot="1" x14ac:dyDescent="0.3">
      <c r="B81" s="23" t="str">
        <f>'3-Basic Inputs'!B11</f>
        <v>Weigh Stations</v>
      </c>
      <c r="C81" s="532"/>
      <c r="D81" s="158" t="str">
        <f>'3-Basic Inputs'!$I$6</f>
        <v>District 1</v>
      </c>
      <c r="E81" s="159" t="str">
        <f>'3-Basic Inputs'!$I$7</f>
        <v>District 2</v>
      </c>
      <c r="F81" s="159" t="str">
        <f>'3-Basic Inputs'!$I$8</f>
        <v>District 3</v>
      </c>
      <c r="G81" s="159" t="str">
        <f>'3-Basic Inputs'!$I$9</f>
        <v>District 4</v>
      </c>
      <c r="H81" s="159" t="str">
        <f>'3-Basic Inputs'!$I$10</f>
        <v>District 5</v>
      </c>
      <c r="I81" s="159" t="str">
        <f>'3-Basic Inputs'!$I$11</f>
        <v>District 6</v>
      </c>
      <c r="J81" s="159" t="str">
        <f>'3-Basic Inputs'!$I$12</f>
        <v>District 7</v>
      </c>
      <c r="K81" s="159" t="str">
        <f>'3-Basic Inputs'!$I$13</f>
        <v>District 8</v>
      </c>
      <c r="L81" s="159" t="str">
        <f>'3-Basic Inputs'!$I$14</f>
        <v>District 9</v>
      </c>
      <c r="M81" s="159" t="str">
        <f>'3-Basic Inputs'!$I$15</f>
        <v>District 10</v>
      </c>
      <c r="N81" s="159" t="str">
        <f>'3-Basic Inputs'!$I$16</f>
        <v>District 11</v>
      </c>
      <c r="O81" s="159" t="str">
        <f>'3-Basic Inputs'!$I$17</f>
        <v>District 12</v>
      </c>
      <c r="P81" s="159" t="str">
        <f>'3-Basic Inputs'!$I$18</f>
        <v>District 13</v>
      </c>
      <c r="Q81" s="159" t="str">
        <f>'3-Basic Inputs'!$I$19</f>
        <v>District 14</v>
      </c>
      <c r="R81" s="160" t="str">
        <f>'3-Basic Inputs'!$I$20</f>
        <v>District 15</v>
      </c>
    </row>
    <row r="82" spans="2:18" s="387" customFormat="1" x14ac:dyDescent="0.25">
      <c r="B82" s="178" t="str">
        <f>'3-Basic Inputs'!C11</f>
        <v># of Stations</v>
      </c>
      <c r="C82" s="406">
        <f>SUM(D82:R82)</f>
        <v>113</v>
      </c>
      <c r="D82" s="403">
        <f>IF('5-Data-Inputs'!E12&gt;0,'5-Data-Inputs'!E12,"-")</f>
        <v>48</v>
      </c>
      <c r="E82" s="403">
        <f>IF('5-Data-Inputs'!F12&gt;0,'5-Data-Inputs'!F12,"-")</f>
        <v>31</v>
      </c>
      <c r="F82" s="403">
        <f>IF('5-Data-Inputs'!G12&gt;0,'5-Data-Inputs'!G12,"-")</f>
        <v>34</v>
      </c>
      <c r="G82" s="403" t="str">
        <f>IF('5-Data-Inputs'!H12&gt;0,'5-Data-Inputs'!H12,"-")</f>
        <v>-</v>
      </c>
      <c r="H82" s="403" t="str">
        <f>IF('5-Data-Inputs'!I12&gt;0,'5-Data-Inputs'!I12,"-")</f>
        <v>-</v>
      </c>
      <c r="I82" s="403" t="str">
        <f>IF('5-Data-Inputs'!J12&gt;0,'5-Data-Inputs'!J12,"-")</f>
        <v>-</v>
      </c>
      <c r="J82" s="403" t="str">
        <f>IF('5-Data-Inputs'!K12&gt;0,'5-Data-Inputs'!K12,"-")</f>
        <v>-</v>
      </c>
      <c r="K82" s="403" t="str">
        <f>IF('5-Data-Inputs'!L12&gt;0,'5-Data-Inputs'!L12,"-")</f>
        <v>-</v>
      </c>
      <c r="L82" s="403" t="str">
        <f>IF('5-Data-Inputs'!M12&gt;0,'5-Data-Inputs'!M12,"-")</f>
        <v>-</v>
      </c>
      <c r="M82" s="403" t="str">
        <f>IF('5-Data-Inputs'!N12&gt;0,'5-Data-Inputs'!N12,"-")</f>
        <v>-</v>
      </c>
      <c r="N82" s="403" t="str">
        <f>IF('5-Data-Inputs'!O12&gt;0,'5-Data-Inputs'!O12,"-")</f>
        <v>-</v>
      </c>
      <c r="O82" s="403" t="str">
        <f>IF('5-Data-Inputs'!P12&gt;0,'5-Data-Inputs'!P12,"-")</f>
        <v>-</v>
      </c>
      <c r="P82" s="403" t="str">
        <f>IF('5-Data-Inputs'!Q12&gt;0,'5-Data-Inputs'!Q12,"-")</f>
        <v>-</v>
      </c>
      <c r="Q82" s="403" t="str">
        <f>IF('5-Data-Inputs'!R12&gt;0,'5-Data-Inputs'!R12,"-")</f>
        <v>-</v>
      </c>
      <c r="R82" s="403" t="str">
        <f>IF('5-Data-Inputs'!S12&gt;0,'5-Data-Inputs'!S12,"-")</f>
        <v>-</v>
      </c>
    </row>
    <row r="83" spans="2:18" s="387" customFormat="1" x14ac:dyDescent="0.25">
      <c r="B83" s="176" t="s">
        <v>70</v>
      </c>
      <c r="C83" s="355" t="s">
        <v>59</v>
      </c>
      <c r="D83" s="407">
        <f>IF(D82&lt;&gt;"-", '5-Data-Inputs'!E33,"-")</f>
        <v>0.78</v>
      </c>
      <c r="E83" s="407">
        <f>IF(E82&lt;&gt;"-", '5-Data-Inputs'!F33,"-")</f>
        <v>0.76500000000000001</v>
      </c>
      <c r="F83" s="407">
        <f>IF(F82&lt;&gt;"-", '5-Data-Inputs'!G33,"-")</f>
        <v>0.78500000000000003</v>
      </c>
      <c r="G83" s="407" t="str">
        <f>IF(G82&lt;&gt;"-", '5-Data-Inputs'!H33,"-")</f>
        <v>-</v>
      </c>
      <c r="H83" s="407" t="str">
        <f>IF(H82&lt;&gt;"-", '5-Data-Inputs'!I33,"-")</f>
        <v>-</v>
      </c>
      <c r="I83" s="407" t="str">
        <f>IF(I82&lt;&gt;"-", '5-Data-Inputs'!J33,"-")</f>
        <v>-</v>
      </c>
      <c r="J83" s="407" t="str">
        <f>IF(J82&lt;&gt;"-", '5-Data-Inputs'!K33,"-")</f>
        <v>-</v>
      </c>
      <c r="K83" s="407" t="str">
        <f>IF(K82&lt;&gt;"-", '5-Data-Inputs'!L33,"-")</f>
        <v>-</v>
      </c>
      <c r="L83" s="407" t="str">
        <f>IF(L82&lt;&gt;"-", '5-Data-Inputs'!M33,"-")</f>
        <v>-</v>
      </c>
      <c r="M83" s="407" t="str">
        <f>IF(M82&lt;&gt;"-", '5-Data-Inputs'!N33,"-")</f>
        <v>-</v>
      </c>
      <c r="N83" s="407" t="str">
        <f>IF(N82&lt;&gt;"-", '5-Data-Inputs'!O33,"-")</f>
        <v>-</v>
      </c>
      <c r="O83" s="407" t="str">
        <f>IF(O82&lt;&gt;"-", '5-Data-Inputs'!P33,"-")</f>
        <v>-</v>
      </c>
      <c r="P83" s="407" t="str">
        <f>IF(P82&lt;&gt;"-", '5-Data-Inputs'!Q33,"-")</f>
        <v>-</v>
      </c>
      <c r="Q83" s="407" t="str">
        <f>IF(Q82&lt;&gt;"-", '5-Data-Inputs'!R33,"-")</f>
        <v>-</v>
      </c>
      <c r="R83" s="407" t="str">
        <f>IF(R82&lt;&gt;"-", '5-Data-Inputs'!S33,"-")</f>
        <v>-</v>
      </c>
    </row>
    <row r="84" spans="2:18" s="387" customFormat="1" x14ac:dyDescent="0.25">
      <c r="B84" s="176" t="s">
        <v>62</v>
      </c>
      <c r="C84" s="355" t="s">
        <v>59</v>
      </c>
      <c r="D84" s="407">
        <f>IF(D82&lt;&gt;"-", '4-Strategy-Inputs'!$D$21,"-")</f>
        <v>1</v>
      </c>
      <c r="E84" s="407">
        <f>IF(E82&lt;&gt;"-", '4-Strategy-Inputs'!$D$21,"-")</f>
        <v>1</v>
      </c>
      <c r="F84" s="407">
        <f>IF(F82&lt;&gt;"-", '4-Strategy-Inputs'!$D$21,"-")</f>
        <v>1</v>
      </c>
      <c r="G84" s="407" t="str">
        <f>IF(G82&lt;&gt;"-", '4-Strategy-Inputs'!$D$21,"-")</f>
        <v>-</v>
      </c>
      <c r="H84" s="407" t="str">
        <f>IF(H82&lt;&gt;"-", '4-Strategy-Inputs'!$D$21,"-")</f>
        <v>-</v>
      </c>
      <c r="I84" s="407" t="str">
        <f>IF(I82&lt;&gt;"-", '4-Strategy-Inputs'!$D$21,"-")</f>
        <v>-</v>
      </c>
      <c r="J84" s="407" t="str">
        <f>IF(J82&lt;&gt;"-", '4-Strategy-Inputs'!$D$21,"-")</f>
        <v>-</v>
      </c>
      <c r="K84" s="407" t="str">
        <f>IF(K82&lt;&gt;"-", '4-Strategy-Inputs'!$D$21,"-")</f>
        <v>-</v>
      </c>
      <c r="L84" s="407" t="str">
        <f>IF(L82&lt;&gt;"-", '4-Strategy-Inputs'!$D$21,"-")</f>
        <v>-</v>
      </c>
      <c r="M84" s="407" t="str">
        <f>IF(M82&lt;&gt;"-", '4-Strategy-Inputs'!$D$21,"-")</f>
        <v>-</v>
      </c>
      <c r="N84" s="407" t="str">
        <f>IF(N82&lt;&gt;"-", '4-Strategy-Inputs'!$D$21,"-")</f>
        <v>-</v>
      </c>
      <c r="O84" s="407" t="str">
        <f>IF(O82&lt;&gt;"-", '4-Strategy-Inputs'!$D$21,"-")</f>
        <v>-</v>
      </c>
      <c r="P84" s="407" t="str">
        <f>IF(P82&lt;&gt;"-", '4-Strategy-Inputs'!$D$21,"-")</f>
        <v>-</v>
      </c>
      <c r="Q84" s="407" t="str">
        <f>IF(Q82&lt;&gt;"-", '4-Strategy-Inputs'!$D$21,"-")</f>
        <v>-</v>
      </c>
      <c r="R84" s="407" t="str">
        <f>IF(R82&lt;&gt;"-", '4-Strategy-Inputs'!$D$21,"-")</f>
        <v>-</v>
      </c>
    </row>
    <row r="85" spans="2:18" s="387" customFormat="1" x14ac:dyDescent="0.25">
      <c r="B85" s="176" t="s">
        <v>63</v>
      </c>
      <c r="C85" s="355" t="s">
        <v>59</v>
      </c>
      <c r="D85" s="410">
        <f>IF(D82&lt;&gt;"-", '4-Strategy-Inputs'!$E$21,"-")</f>
        <v>0.8</v>
      </c>
      <c r="E85" s="410">
        <f>IF(E82&lt;&gt;"-", '4-Strategy-Inputs'!$E$21,"-")</f>
        <v>0.8</v>
      </c>
      <c r="F85" s="410">
        <f>IF(F82&lt;&gt;"-", '4-Strategy-Inputs'!$E$21,"-")</f>
        <v>0.8</v>
      </c>
      <c r="G85" s="410" t="str">
        <f>IF(G82&lt;&gt;"-", '4-Strategy-Inputs'!$E$21,"-")</f>
        <v>-</v>
      </c>
      <c r="H85" s="410" t="str">
        <f>IF(H82&lt;&gt;"-", '4-Strategy-Inputs'!$E$21,"-")</f>
        <v>-</v>
      </c>
      <c r="I85" s="410" t="str">
        <f>IF(I82&lt;&gt;"-", '4-Strategy-Inputs'!$E$21,"-")</f>
        <v>-</v>
      </c>
      <c r="J85" s="410" t="str">
        <f>IF(J82&lt;&gt;"-", '4-Strategy-Inputs'!$E$21,"-")</f>
        <v>-</v>
      </c>
      <c r="K85" s="410" t="str">
        <f>IF(K82&lt;&gt;"-", '4-Strategy-Inputs'!$E$21,"-")</f>
        <v>-</v>
      </c>
      <c r="L85" s="410" t="str">
        <f>IF(L82&lt;&gt;"-", '4-Strategy-Inputs'!$E$21,"-")</f>
        <v>-</v>
      </c>
      <c r="M85" s="410" t="str">
        <f>IF(M82&lt;&gt;"-", '4-Strategy-Inputs'!$E$21,"-")</f>
        <v>-</v>
      </c>
      <c r="N85" s="410" t="str">
        <f>IF(N82&lt;&gt;"-", '4-Strategy-Inputs'!$E$21,"-")</f>
        <v>-</v>
      </c>
      <c r="O85" s="410" t="str">
        <f>IF(O82&lt;&gt;"-", '4-Strategy-Inputs'!$E$21,"-")</f>
        <v>-</v>
      </c>
      <c r="P85" s="410" t="str">
        <f>IF(P82&lt;&gt;"-", '4-Strategy-Inputs'!$E$21,"-")</f>
        <v>-</v>
      </c>
      <c r="Q85" s="410" t="str">
        <f>IF(Q82&lt;&gt;"-", '4-Strategy-Inputs'!$E$21,"-")</f>
        <v>-</v>
      </c>
      <c r="R85" s="410" t="str">
        <f>IF(R82&lt;&gt;"-", '4-Strategy-Inputs'!$E$21,"-")</f>
        <v>-</v>
      </c>
    </row>
    <row r="86" spans="2:18" s="387" customFormat="1" x14ac:dyDescent="0.25">
      <c r="B86" s="176" t="s">
        <v>7</v>
      </c>
      <c r="C86" s="355" t="s">
        <v>59</v>
      </c>
      <c r="D86" s="413">
        <f>IF(D82&lt;&gt;"-", '5-Data-Inputs'!E72,"-")</f>
        <v>50000</v>
      </c>
      <c r="E86" s="413">
        <f>IF(E82&lt;&gt;"-", '5-Data-Inputs'!F72,"-")</f>
        <v>50000</v>
      </c>
      <c r="F86" s="413">
        <f>IF(F82&lt;&gt;"-", '5-Data-Inputs'!G72,"-")</f>
        <v>50000</v>
      </c>
      <c r="G86" s="413" t="str">
        <f>IF(G82&lt;&gt;"-", '5-Data-Inputs'!H72,"-")</f>
        <v>-</v>
      </c>
      <c r="H86" s="413" t="str">
        <f>IF(H82&lt;&gt;"-", '5-Data-Inputs'!I72,"-")</f>
        <v>-</v>
      </c>
      <c r="I86" s="413" t="str">
        <f>IF(I82&lt;&gt;"-", '5-Data-Inputs'!J72,"-")</f>
        <v>-</v>
      </c>
      <c r="J86" s="413" t="str">
        <f>IF(J82&lt;&gt;"-", '5-Data-Inputs'!K72,"-")</f>
        <v>-</v>
      </c>
      <c r="K86" s="413" t="str">
        <f>IF(K82&lt;&gt;"-", '5-Data-Inputs'!L72,"-")</f>
        <v>-</v>
      </c>
      <c r="L86" s="413" t="str">
        <f>IF(L82&lt;&gt;"-", '5-Data-Inputs'!M72,"-")</f>
        <v>-</v>
      </c>
      <c r="M86" s="413" t="str">
        <f>IF(M82&lt;&gt;"-", '5-Data-Inputs'!N72,"-")</f>
        <v>-</v>
      </c>
      <c r="N86" s="413" t="str">
        <f>IF(N82&lt;&gt;"-", '5-Data-Inputs'!O72,"-")</f>
        <v>-</v>
      </c>
      <c r="O86" s="413" t="str">
        <f>IF(O82&lt;&gt;"-", '5-Data-Inputs'!P72,"-")</f>
        <v>-</v>
      </c>
      <c r="P86" s="413" t="str">
        <f>IF(P82&lt;&gt;"-", '5-Data-Inputs'!Q72,"-")</f>
        <v>-</v>
      </c>
      <c r="Q86" s="413" t="str">
        <f>IF(Q82&lt;&gt;"-", '5-Data-Inputs'!R72,"-")</f>
        <v>-</v>
      </c>
      <c r="R86" s="413" t="str">
        <f>IF(R82&lt;&gt;"-", '5-Data-Inputs'!S72,"-")</f>
        <v>-</v>
      </c>
    </row>
    <row r="87" spans="2:18" s="4" customFormat="1" ht="18" customHeight="1" x14ac:dyDescent="0.25">
      <c r="B87" s="176" t="s">
        <v>65</v>
      </c>
      <c r="C87" s="355" t="s">
        <v>59</v>
      </c>
      <c r="D87" s="407">
        <f>IF(D82&lt;&gt;"-", '5-Data-Inputs'!E92,"-")</f>
        <v>0.02</v>
      </c>
      <c r="E87" s="407">
        <f>IF(E82&lt;&gt;"-", '5-Data-Inputs'!F92,"-")</f>
        <v>0.02</v>
      </c>
      <c r="F87" s="407">
        <f>IF(F82&lt;&gt;"-", '5-Data-Inputs'!G92,"-")</f>
        <v>0.02</v>
      </c>
      <c r="G87" s="407" t="str">
        <f>IF(G82&lt;&gt;"-", '5-Data-Inputs'!H92,"-")</f>
        <v>-</v>
      </c>
      <c r="H87" s="407" t="str">
        <f>IF(H82&lt;&gt;"-", '5-Data-Inputs'!I92,"-")</f>
        <v>-</v>
      </c>
      <c r="I87" s="407" t="str">
        <f>IF(I82&lt;&gt;"-", '5-Data-Inputs'!J92,"-")</f>
        <v>-</v>
      </c>
      <c r="J87" s="407" t="str">
        <f>IF(J82&lt;&gt;"-", '5-Data-Inputs'!K92,"-")</f>
        <v>-</v>
      </c>
      <c r="K87" s="407" t="str">
        <f>IF(K82&lt;&gt;"-", '5-Data-Inputs'!L92,"-")</f>
        <v>-</v>
      </c>
      <c r="L87" s="407" t="str">
        <f>IF(L82&lt;&gt;"-", '5-Data-Inputs'!M92,"-")</f>
        <v>-</v>
      </c>
      <c r="M87" s="407" t="str">
        <f>IF(M82&lt;&gt;"-", '5-Data-Inputs'!N92,"-")</f>
        <v>-</v>
      </c>
      <c r="N87" s="407" t="str">
        <f>IF(N82&lt;&gt;"-", '5-Data-Inputs'!O92,"-")</f>
        <v>-</v>
      </c>
      <c r="O87" s="407" t="str">
        <f>IF(O82&lt;&gt;"-", '5-Data-Inputs'!P92,"-")</f>
        <v>-</v>
      </c>
      <c r="P87" s="407" t="str">
        <f>IF(P82&lt;&gt;"-", '5-Data-Inputs'!Q92,"-")</f>
        <v>-</v>
      </c>
      <c r="Q87" s="407" t="str">
        <f>IF(Q82&lt;&gt;"-", '5-Data-Inputs'!R92,"-")</f>
        <v>-</v>
      </c>
      <c r="R87" s="407" t="str">
        <f>IF(R82&lt;&gt;"-", '5-Data-Inputs'!S92,"-")</f>
        <v>-</v>
      </c>
    </row>
    <row r="88" spans="2:18" s="387" customFormat="1" x14ac:dyDescent="0.25">
      <c r="B88" s="177" t="s">
        <v>21</v>
      </c>
      <c r="C88" s="416">
        <f>SUM(D88:R88)</f>
        <v>1257749.9999999998</v>
      </c>
      <c r="D88" s="413">
        <f>IF(D82&lt;&gt;"-", (D84-D83)*D86*D82,"-")</f>
        <v>527999.99999999988</v>
      </c>
      <c r="E88" s="413">
        <f t="shared" ref="E88:R88" si="25">IF(E82&lt;&gt;"-", (E84-E83)*E86*E82,"-")</f>
        <v>364250</v>
      </c>
      <c r="F88" s="413">
        <f t="shared" si="25"/>
        <v>365499.99999999994</v>
      </c>
      <c r="G88" s="413" t="str">
        <f t="shared" si="25"/>
        <v>-</v>
      </c>
      <c r="H88" s="413" t="str">
        <f t="shared" si="25"/>
        <v>-</v>
      </c>
      <c r="I88" s="413" t="str">
        <f t="shared" si="25"/>
        <v>-</v>
      </c>
      <c r="J88" s="413" t="str">
        <f t="shared" si="25"/>
        <v>-</v>
      </c>
      <c r="K88" s="413" t="str">
        <f t="shared" si="25"/>
        <v>-</v>
      </c>
      <c r="L88" s="413" t="str">
        <f t="shared" si="25"/>
        <v>-</v>
      </c>
      <c r="M88" s="413" t="str">
        <f t="shared" si="25"/>
        <v>-</v>
      </c>
      <c r="N88" s="413" t="str">
        <f t="shared" si="25"/>
        <v>-</v>
      </c>
      <c r="O88" s="413" t="str">
        <f t="shared" si="25"/>
        <v>-</v>
      </c>
      <c r="P88" s="413" t="str">
        <f t="shared" si="25"/>
        <v>-</v>
      </c>
      <c r="Q88" s="413" t="str">
        <f t="shared" si="25"/>
        <v>-</v>
      </c>
      <c r="R88" s="413" t="str">
        <f t="shared" si="25"/>
        <v>-</v>
      </c>
    </row>
    <row r="89" spans="2:18" s="387" customFormat="1" x14ac:dyDescent="0.25">
      <c r="B89" s="177" t="s">
        <v>8</v>
      </c>
      <c r="C89" s="416">
        <f>SUM(D89:R89)</f>
        <v>113000</v>
      </c>
      <c r="D89" s="413">
        <f>IF(D82&lt;&gt;"-", D87*D82*D86,"-")</f>
        <v>48000</v>
      </c>
      <c r="E89" s="413">
        <f t="shared" ref="E89:R89" si="26">IF(E82&lt;&gt;"-", E87*E82*E86,"-")</f>
        <v>31000</v>
      </c>
      <c r="F89" s="413">
        <f t="shared" si="26"/>
        <v>34000</v>
      </c>
      <c r="G89" s="413" t="str">
        <f t="shared" si="26"/>
        <v>-</v>
      </c>
      <c r="H89" s="413" t="str">
        <f t="shared" si="26"/>
        <v>-</v>
      </c>
      <c r="I89" s="413" t="str">
        <f t="shared" si="26"/>
        <v>-</v>
      </c>
      <c r="J89" s="413" t="str">
        <f t="shared" si="26"/>
        <v>-</v>
      </c>
      <c r="K89" s="413" t="str">
        <f t="shared" si="26"/>
        <v>-</v>
      </c>
      <c r="L89" s="413" t="str">
        <f t="shared" si="26"/>
        <v>-</v>
      </c>
      <c r="M89" s="413" t="str">
        <f t="shared" si="26"/>
        <v>-</v>
      </c>
      <c r="N89" s="413" t="str">
        <f t="shared" si="26"/>
        <v>-</v>
      </c>
      <c r="O89" s="413" t="str">
        <f t="shared" si="26"/>
        <v>-</v>
      </c>
      <c r="P89" s="413" t="str">
        <f t="shared" si="26"/>
        <v>-</v>
      </c>
      <c r="Q89" s="413" t="str">
        <f t="shared" si="26"/>
        <v>-</v>
      </c>
      <c r="R89" s="413" t="str">
        <f t="shared" si="26"/>
        <v>-</v>
      </c>
    </row>
    <row r="90" spans="2:18" s="387" customFormat="1" x14ac:dyDescent="0.25">
      <c r="B90" s="177" t="s">
        <v>84</v>
      </c>
      <c r="C90" s="416">
        <f>SUM(D90:R90)</f>
        <v>127750.00000000012</v>
      </c>
      <c r="D90" s="417">
        <f>IF(D82&lt;&gt;"-", (D85-D83)*D86*D82,"-")</f>
        <v>48000.000000000044</v>
      </c>
      <c r="E90" s="417">
        <f t="shared" ref="E90:R90" si="27">IF(E82&lt;&gt;"-", (E85-E83)*E86*E82,"-")</f>
        <v>54250.000000000051</v>
      </c>
      <c r="F90" s="417">
        <f t="shared" si="27"/>
        <v>25500.000000000022</v>
      </c>
      <c r="G90" s="417" t="str">
        <f t="shared" si="27"/>
        <v>-</v>
      </c>
      <c r="H90" s="417" t="str">
        <f t="shared" si="27"/>
        <v>-</v>
      </c>
      <c r="I90" s="417" t="str">
        <f t="shared" si="27"/>
        <v>-</v>
      </c>
      <c r="J90" s="417" t="str">
        <f t="shared" si="27"/>
        <v>-</v>
      </c>
      <c r="K90" s="417" t="str">
        <f t="shared" si="27"/>
        <v>-</v>
      </c>
      <c r="L90" s="417" t="str">
        <f t="shared" si="27"/>
        <v>-</v>
      </c>
      <c r="M90" s="417" t="str">
        <f t="shared" si="27"/>
        <v>-</v>
      </c>
      <c r="N90" s="417" t="str">
        <f t="shared" si="27"/>
        <v>-</v>
      </c>
      <c r="O90" s="417" t="str">
        <f t="shared" si="27"/>
        <v>-</v>
      </c>
      <c r="P90" s="417" t="str">
        <f t="shared" si="27"/>
        <v>-</v>
      </c>
      <c r="Q90" s="417" t="str">
        <f t="shared" si="27"/>
        <v>-</v>
      </c>
      <c r="R90" s="417" t="str">
        <f t="shared" si="27"/>
        <v>-</v>
      </c>
    </row>
    <row r="91" spans="2:18" s="387" customFormat="1" x14ac:dyDescent="0.25">
      <c r="B91" s="176" t="s">
        <v>85</v>
      </c>
      <c r="C91" s="355" t="s">
        <v>59</v>
      </c>
      <c r="D91" s="417">
        <f>IF(D82&lt;&gt;"-", '4-Strategy-Inputs'!$F$21,"-")</f>
        <v>4</v>
      </c>
      <c r="E91" s="417">
        <f>IF(E82&lt;&gt;"-", '4-Strategy-Inputs'!$F$21,"-")</f>
        <v>4</v>
      </c>
      <c r="F91" s="417">
        <f>IF(F82&lt;&gt;"-", '4-Strategy-Inputs'!$F$21,"-")</f>
        <v>4</v>
      </c>
      <c r="G91" s="417" t="str">
        <f>IF(G82&lt;&gt;"-", '4-Strategy-Inputs'!$F$21,"-")</f>
        <v>-</v>
      </c>
      <c r="H91" s="417" t="str">
        <f>IF(H82&lt;&gt;"-", '4-Strategy-Inputs'!$F$21,"-")</f>
        <v>-</v>
      </c>
      <c r="I91" s="417" t="str">
        <f>IF(I82&lt;&gt;"-", '4-Strategy-Inputs'!$F$21,"-")</f>
        <v>-</v>
      </c>
      <c r="J91" s="417" t="str">
        <f>IF(J82&lt;&gt;"-", '4-Strategy-Inputs'!$F$21,"-")</f>
        <v>-</v>
      </c>
      <c r="K91" s="417" t="str">
        <f>IF(K82&lt;&gt;"-", '4-Strategy-Inputs'!$F$21,"-")</f>
        <v>-</v>
      </c>
      <c r="L91" s="417" t="str">
        <f>IF(L82&lt;&gt;"-", '4-Strategy-Inputs'!$F$21,"-")</f>
        <v>-</v>
      </c>
      <c r="M91" s="417" t="str">
        <f>IF(M82&lt;&gt;"-", '4-Strategy-Inputs'!$F$21,"-")</f>
        <v>-</v>
      </c>
      <c r="N91" s="417" t="str">
        <f>IF(N82&lt;&gt;"-", '4-Strategy-Inputs'!$F$21,"-")</f>
        <v>-</v>
      </c>
      <c r="O91" s="417" t="str">
        <f>IF(O82&lt;&gt;"-", '4-Strategy-Inputs'!$F$21,"-")</f>
        <v>-</v>
      </c>
      <c r="P91" s="417" t="str">
        <f>IF(P82&lt;&gt;"-", '4-Strategy-Inputs'!$F$21,"-")</f>
        <v>-</v>
      </c>
      <c r="Q91" s="417" t="str">
        <f>IF(Q82&lt;&gt;"-", '4-Strategy-Inputs'!$F$21,"-")</f>
        <v>-</v>
      </c>
      <c r="R91" s="417" t="str">
        <f>IF(R82&lt;&gt;"-", '4-Strategy-Inputs'!$F$21,"-")</f>
        <v>-</v>
      </c>
    </row>
    <row r="92" spans="2:18" s="387" customFormat="1" ht="30" x14ac:dyDescent="0.25">
      <c r="B92" s="232" t="s">
        <v>86</v>
      </c>
      <c r="C92" s="423">
        <f>SUM(D92:R92)</f>
        <v>144937.50000000003</v>
      </c>
      <c r="D92" s="420">
        <f>IF(D82&lt;&gt;"-", IF(D91&gt;0, D89+(D90/D91),0),"-")</f>
        <v>60000.000000000015</v>
      </c>
      <c r="E92" s="420">
        <f t="shared" ref="E92:R92" si="28">IF(E82&lt;&gt;"-", IF(E91&gt;0, E89+(E90/E91),0),"-")</f>
        <v>44562.500000000015</v>
      </c>
      <c r="F92" s="420">
        <f t="shared" si="28"/>
        <v>40375.000000000007</v>
      </c>
      <c r="G92" s="420" t="str">
        <f t="shared" si="28"/>
        <v>-</v>
      </c>
      <c r="H92" s="420" t="str">
        <f t="shared" si="28"/>
        <v>-</v>
      </c>
      <c r="I92" s="420" t="str">
        <f t="shared" si="28"/>
        <v>-</v>
      </c>
      <c r="J92" s="420" t="str">
        <f t="shared" si="28"/>
        <v>-</v>
      </c>
      <c r="K92" s="420" t="str">
        <f t="shared" si="28"/>
        <v>-</v>
      </c>
      <c r="L92" s="420" t="str">
        <f t="shared" si="28"/>
        <v>-</v>
      </c>
      <c r="M92" s="420" t="str">
        <f t="shared" si="28"/>
        <v>-</v>
      </c>
      <c r="N92" s="420" t="str">
        <f t="shared" si="28"/>
        <v>-</v>
      </c>
      <c r="O92" s="420" t="str">
        <f t="shared" si="28"/>
        <v>-</v>
      </c>
      <c r="P92" s="420" t="str">
        <f t="shared" si="28"/>
        <v>-</v>
      </c>
      <c r="Q92" s="420" t="str">
        <f t="shared" si="28"/>
        <v>-</v>
      </c>
      <c r="R92" s="420" t="str">
        <f t="shared" si="28"/>
        <v>-</v>
      </c>
    </row>
    <row r="93" spans="2:18" s="4" customFormat="1" ht="30.75" thickBot="1" x14ac:dyDescent="0.3">
      <c r="B93" s="281" t="s">
        <v>155</v>
      </c>
      <c r="C93" s="445">
        <f>SUM(D93:R93)</f>
        <v>56500</v>
      </c>
      <c r="D93" s="424">
        <f>IF(D82&lt;&gt;"-", D86*D82/100,"-")</f>
        <v>24000</v>
      </c>
      <c r="E93" s="424">
        <f t="shared" ref="E93:R93" si="29">IF(E82&lt;&gt;"-", E86*E82/100,"-")</f>
        <v>15500</v>
      </c>
      <c r="F93" s="424">
        <f t="shared" si="29"/>
        <v>17000</v>
      </c>
      <c r="G93" s="424" t="str">
        <f t="shared" si="29"/>
        <v>-</v>
      </c>
      <c r="H93" s="424" t="str">
        <f t="shared" si="29"/>
        <v>-</v>
      </c>
      <c r="I93" s="424" t="str">
        <f t="shared" si="29"/>
        <v>-</v>
      </c>
      <c r="J93" s="424" t="str">
        <f t="shared" si="29"/>
        <v>-</v>
      </c>
      <c r="K93" s="424" t="str">
        <f t="shared" si="29"/>
        <v>-</v>
      </c>
      <c r="L93" s="424" t="str">
        <f t="shared" si="29"/>
        <v>-</v>
      </c>
      <c r="M93" s="424" t="str">
        <f t="shared" si="29"/>
        <v>-</v>
      </c>
      <c r="N93" s="424" t="str">
        <f t="shared" si="29"/>
        <v>-</v>
      </c>
      <c r="O93" s="424" t="str">
        <f t="shared" si="29"/>
        <v>-</v>
      </c>
      <c r="P93" s="424" t="str">
        <f t="shared" si="29"/>
        <v>-</v>
      </c>
      <c r="Q93" s="424" t="str">
        <f t="shared" si="29"/>
        <v>-</v>
      </c>
      <c r="R93" s="424" t="str">
        <f t="shared" si="29"/>
        <v>-</v>
      </c>
    </row>
    <row r="94" spans="2:18" s="387" customFormat="1" ht="15.75" thickBot="1" x14ac:dyDescent="0.3">
      <c r="B94" s="179"/>
      <c r="D94" s="9"/>
      <c r="E94" s="9"/>
      <c r="F94" s="9"/>
      <c r="G94" s="9"/>
      <c r="H94" s="9"/>
      <c r="I94" s="9"/>
      <c r="J94" s="9"/>
      <c r="K94" s="9"/>
      <c r="L94" s="9"/>
      <c r="M94" s="9"/>
      <c r="N94" s="9"/>
      <c r="O94" s="9"/>
      <c r="P94" s="9"/>
      <c r="Q94" s="9"/>
      <c r="R94" s="9"/>
    </row>
    <row r="95" spans="2:18" s="387" customFormat="1" ht="15.75" thickBot="1" x14ac:dyDescent="0.3">
      <c r="B95" s="17" t="s">
        <v>188</v>
      </c>
      <c r="C95" s="531" t="s">
        <v>14</v>
      </c>
      <c r="D95" s="533" t="s">
        <v>42</v>
      </c>
      <c r="E95" s="534"/>
      <c r="F95" s="534"/>
      <c r="G95" s="534"/>
      <c r="H95" s="534"/>
      <c r="I95" s="534"/>
      <c r="J95" s="534"/>
      <c r="K95" s="534"/>
      <c r="L95" s="534"/>
      <c r="M95" s="534"/>
      <c r="N95" s="534"/>
      <c r="O95" s="534"/>
      <c r="P95" s="534"/>
      <c r="Q95" s="534"/>
      <c r="R95" s="535"/>
    </row>
    <row r="96" spans="2:18" s="387" customFormat="1" ht="15.75" thickBot="1" x14ac:dyDescent="0.3">
      <c r="B96" s="23" t="str">
        <f>'3-Basic Inputs'!B12</f>
        <v>-</v>
      </c>
      <c r="C96" s="532"/>
      <c r="D96" s="158" t="str">
        <f>'3-Basic Inputs'!$I$6</f>
        <v>District 1</v>
      </c>
      <c r="E96" s="159" t="str">
        <f>'3-Basic Inputs'!$I$7</f>
        <v>District 2</v>
      </c>
      <c r="F96" s="159" t="str">
        <f>'3-Basic Inputs'!$I$8</f>
        <v>District 3</v>
      </c>
      <c r="G96" s="159" t="str">
        <f>'3-Basic Inputs'!$I$9</f>
        <v>District 4</v>
      </c>
      <c r="H96" s="159" t="str">
        <f>'3-Basic Inputs'!$I$10</f>
        <v>District 5</v>
      </c>
      <c r="I96" s="159" t="str">
        <f>'3-Basic Inputs'!$I$11</f>
        <v>District 6</v>
      </c>
      <c r="J96" s="159" t="str">
        <f>'3-Basic Inputs'!$I$12</f>
        <v>District 7</v>
      </c>
      <c r="K96" s="159" t="str">
        <f>'3-Basic Inputs'!$I$13</f>
        <v>District 8</v>
      </c>
      <c r="L96" s="159" t="str">
        <f>'3-Basic Inputs'!$I$14</f>
        <v>District 9</v>
      </c>
      <c r="M96" s="159" t="str">
        <f>'3-Basic Inputs'!$I$15</f>
        <v>District 10</v>
      </c>
      <c r="N96" s="159" t="str">
        <f>'3-Basic Inputs'!$I$16</f>
        <v>District 11</v>
      </c>
      <c r="O96" s="159" t="str">
        <f>'3-Basic Inputs'!$I$17</f>
        <v>District 12</v>
      </c>
      <c r="P96" s="159" t="str">
        <f>'3-Basic Inputs'!$I$18</f>
        <v>District 13</v>
      </c>
      <c r="Q96" s="159" t="str">
        <f>'3-Basic Inputs'!$I$19</f>
        <v>District 14</v>
      </c>
      <c r="R96" s="160" t="str">
        <f>'3-Basic Inputs'!$I$20</f>
        <v>District 15</v>
      </c>
    </row>
    <row r="97" spans="2:18" s="387" customFormat="1" x14ac:dyDescent="0.25">
      <c r="B97" s="178" t="str">
        <f>'3-Basic Inputs'!C12</f>
        <v>-</v>
      </c>
      <c r="C97" s="406">
        <f>SUM(D97:R97)</f>
        <v>0</v>
      </c>
      <c r="D97" s="403" t="str">
        <f>IF('5-Data-Inputs'!E13&gt;0, '5-Data-Inputs'!E13,"-")</f>
        <v>-</v>
      </c>
      <c r="E97" s="403" t="str">
        <f>IF('5-Data-Inputs'!F13&gt;0, '5-Data-Inputs'!F13,"-")</f>
        <v>-</v>
      </c>
      <c r="F97" s="403" t="str">
        <f>IF('5-Data-Inputs'!G13&gt;0, '5-Data-Inputs'!G13,"-")</f>
        <v>-</v>
      </c>
      <c r="G97" s="403" t="str">
        <f>IF('5-Data-Inputs'!H13&gt;0, '5-Data-Inputs'!H13,"-")</f>
        <v>-</v>
      </c>
      <c r="H97" s="403" t="str">
        <f>IF('5-Data-Inputs'!I13&gt;0, '5-Data-Inputs'!I13,"-")</f>
        <v>-</v>
      </c>
      <c r="I97" s="403" t="str">
        <f>IF('5-Data-Inputs'!J13&gt;0, '5-Data-Inputs'!J13,"-")</f>
        <v>-</v>
      </c>
      <c r="J97" s="403" t="str">
        <f>IF('5-Data-Inputs'!K13&gt;0, '5-Data-Inputs'!K13,"-")</f>
        <v>-</v>
      </c>
      <c r="K97" s="403" t="str">
        <f>IF('5-Data-Inputs'!L13&gt;0, '5-Data-Inputs'!L13,"-")</f>
        <v>-</v>
      </c>
      <c r="L97" s="403" t="str">
        <f>IF('5-Data-Inputs'!M13&gt;0, '5-Data-Inputs'!M13,"-")</f>
        <v>-</v>
      </c>
      <c r="M97" s="403" t="str">
        <f>IF('5-Data-Inputs'!N13&gt;0, '5-Data-Inputs'!N13,"-")</f>
        <v>-</v>
      </c>
      <c r="N97" s="403" t="str">
        <f>IF('5-Data-Inputs'!O13&gt;0, '5-Data-Inputs'!O13,"-")</f>
        <v>-</v>
      </c>
      <c r="O97" s="403" t="str">
        <f>IF('5-Data-Inputs'!P13&gt;0, '5-Data-Inputs'!P13,"-")</f>
        <v>-</v>
      </c>
      <c r="P97" s="403" t="str">
        <f>IF('5-Data-Inputs'!Q13&gt;0, '5-Data-Inputs'!Q13,"-")</f>
        <v>-</v>
      </c>
      <c r="Q97" s="403" t="str">
        <f>IF('5-Data-Inputs'!R13&gt;0, '5-Data-Inputs'!R13,"-")</f>
        <v>-</v>
      </c>
      <c r="R97" s="403" t="str">
        <f>IF('5-Data-Inputs'!S13&gt;0, '5-Data-Inputs'!S13,"-")</f>
        <v>-</v>
      </c>
    </row>
    <row r="98" spans="2:18" s="387" customFormat="1" x14ac:dyDescent="0.25">
      <c r="B98" s="176" t="s">
        <v>70</v>
      </c>
      <c r="C98" s="355" t="s">
        <v>59</v>
      </c>
      <c r="D98" s="407" t="str">
        <f>IF(D97&lt;&gt;"-", '5-Data-Inputs'!E34, "-")</f>
        <v>-</v>
      </c>
      <c r="E98" s="407" t="str">
        <f>IF(E97&lt;&gt;"-", '5-Data-Inputs'!F34, "-")</f>
        <v>-</v>
      </c>
      <c r="F98" s="407" t="str">
        <f>IF(F97&lt;&gt;"-", '5-Data-Inputs'!G34, "-")</f>
        <v>-</v>
      </c>
      <c r="G98" s="407" t="str">
        <f>IF(G97&lt;&gt;"-", '5-Data-Inputs'!H34, "-")</f>
        <v>-</v>
      </c>
      <c r="H98" s="407" t="str">
        <f>IF(H97&lt;&gt;"-", '5-Data-Inputs'!I34, "-")</f>
        <v>-</v>
      </c>
      <c r="I98" s="407" t="str">
        <f>IF(I97&lt;&gt;"-", '5-Data-Inputs'!J34, "-")</f>
        <v>-</v>
      </c>
      <c r="J98" s="407" t="str">
        <f>IF(J97&lt;&gt;"-", '5-Data-Inputs'!K34, "-")</f>
        <v>-</v>
      </c>
      <c r="K98" s="407" t="str">
        <f>IF(K97&lt;&gt;"-", '5-Data-Inputs'!L34, "-")</f>
        <v>-</v>
      </c>
      <c r="L98" s="407" t="str">
        <f>IF(L97&lt;&gt;"-", '5-Data-Inputs'!M34, "-")</f>
        <v>-</v>
      </c>
      <c r="M98" s="407" t="str">
        <f>IF(M97&lt;&gt;"-", '5-Data-Inputs'!N34, "-")</f>
        <v>-</v>
      </c>
      <c r="N98" s="407" t="str">
        <f>IF(N97&lt;&gt;"-", '5-Data-Inputs'!O34, "-")</f>
        <v>-</v>
      </c>
      <c r="O98" s="407" t="str">
        <f>IF(O97&lt;&gt;"-", '5-Data-Inputs'!P34, "-")</f>
        <v>-</v>
      </c>
      <c r="P98" s="407" t="str">
        <f>IF(P97&lt;&gt;"-", '5-Data-Inputs'!Q34, "-")</f>
        <v>-</v>
      </c>
      <c r="Q98" s="407" t="str">
        <f>IF(Q97&lt;&gt;"-", '5-Data-Inputs'!R34, "-")</f>
        <v>-</v>
      </c>
      <c r="R98" s="407" t="str">
        <f>IF(R97&lt;&gt;"-", '5-Data-Inputs'!S34, "-")</f>
        <v>-</v>
      </c>
    </row>
    <row r="99" spans="2:18" s="387" customFormat="1" x14ac:dyDescent="0.25">
      <c r="B99" s="176" t="s">
        <v>62</v>
      </c>
      <c r="C99" s="355" t="s">
        <v>59</v>
      </c>
      <c r="D99" s="407" t="str">
        <f>IF(D97&lt;&gt;"-", '4-Strategy-Inputs'!$D$22,"-")</f>
        <v>-</v>
      </c>
      <c r="E99" s="407" t="str">
        <f>IF(E97&lt;&gt;"-", '4-Strategy-Inputs'!$D$22,"-")</f>
        <v>-</v>
      </c>
      <c r="F99" s="407" t="str">
        <f>IF(F97&lt;&gt;"-", '4-Strategy-Inputs'!$D$22,"-")</f>
        <v>-</v>
      </c>
      <c r="G99" s="407" t="str">
        <f>IF(G97&lt;&gt;"-", '4-Strategy-Inputs'!$D$22,"-")</f>
        <v>-</v>
      </c>
      <c r="H99" s="407" t="str">
        <f>IF(H97&lt;&gt;"-", '4-Strategy-Inputs'!$D$22,"-")</f>
        <v>-</v>
      </c>
      <c r="I99" s="407" t="str">
        <f>IF(I97&lt;&gt;"-", '4-Strategy-Inputs'!$D$22,"-")</f>
        <v>-</v>
      </c>
      <c r="J99" s="407" t="str">
        <f>IF(J97&lt;&gt;"-", '4-Strategy-Inputs'!$D$22,"-")</f>
        <v>-</v>
      </c>
      <c r="K99" s="407" t="str">
        <f>IF(K97&lt;&gt;"-", '4-Strategy-Inputs'!$D$22,"-")</f>
        <v>-</v>
      </c>
      <c r="L99" s="407" t="str">
        <f>IF(L97&lt;&gt;"-", '4-Strategy-Inputs'!$D$22,"-")</f>
        <v>-</v>
      </c>
      <c r="M99" s="407" t="str">
        <f>IF(M97&lt;&gt;"-", '4-Strategy-Inputs'!$D$22,"-")</f>
        <v>-</v>
      </c>
      <c r="N99" s="407" t="str">
        <f>IF(N97&lt;&gt;"-", '4-Strategy-Inputs'!$D$22,"-")</f>
        <v>-</v>
      </c>
      <c r="O99" s="407" t="str">
        <f>IF(O97&lt;&gt;"-", '4-Strategy-Inputs'!$D$22,"-")</f>
        <v>-</v>
      </c>
      <c r="P99" s="407" t="str">
        <f>IF(P97&lt;&gt;"-", '4-Strategy-Inputs'!$D$22,"-")</f>
        <v>-</v>
      </c>
      <c r="Q99" s="407" t="str">
        <f>IF(Q97&lt;&gt;"-", '4-Strategy-Inputs'!$D$22,"-")</f>
        <v>-</v>
      </c>
      <c r="R99" s="407" t="str">
        <f>IF(R97&lt;&gt;"-", '4-Strategy-Inputs'!$D$22,"-")</f>
        <v>-</v>
      </c>
    </row>
    <row r="100" spans="2:18" s="387" customFormat="1" x14ac:dyDescent="0.25">
      <c r="B100" s="176" t="s">
        <v>63</v>
      </c>
      <c r="C100" s="355" t="s">
        <v>59</v>
      </c>
      <c r="D100" s="410" t="str">
        <f>IF(D97&lt;&gt;"-", '4-Strategy-Inputs'!$E$22,"-")</f>
        <v>-</v>
      </c>
      <c r="E100" s="410" t="str">
        <f>IF(E97&lt;&gt;"-", '4-Strategy-Inputs'!$E$22,"-")</f>
        <v>-</v>
      </c>
      <c r="F100" s="410" t="str">
        <f>IF(F97&lt;&gt;"-", '4-Strategy-Inputs'!$E$22,"-")</f>
        <v>-</v>
      </c>
      <c r="G100" s="410" t="str">
        <f>IF(G97&lt;&gt;"-", '4-Strategy-Inputs'!$E$22,"-")</f>
        <v>-</v>
      </c>
      <c r="H100" s="410" t="str">
        <f>IF(H97&lt;&gt;"-", '4-Strategy-Inputs'!$E$22,"-")</f>
        <v>-</v>
      </c>
      <c r="I100" s="410" t="str">
        <f>IF(I97&lt;&gt;"-", '4-Strategy-Inputs'!$E$22,"-")</f>
        <v>-</v>
      </c>
      <c r="J100" s="410" t="str">
        <f>IF(J97&lt;&gt;"-", '4-Strategy-Inputs'!$E$22,"-")</f>
        <v>-</v>
      </c>
      <c r="K100" s="410" t="str">
        <f>IF(K97&lt;&gt;"-", '4-Strategy-Inputs'!$E$22,"-")</f>
        <v>-</v>
      </c>
      <c r="L100" s="410" t="str">
        <f>IF(L97&lt;&gt;"-", '4-Strategy-Inputs'!$E$22,"-")</f>
        <v>-</v>
      </c>
      <c r="M100" s="410" t="str">
        <f>IF(M97&lt;&gt;"-", '4-Strategy-Inputs'!$E$22,"-")</f>
        <v>-</v>
      </c>
      <c r="N100" s="410" t="str">
        <f>IF(N97&lt;&gt;"-", '4-Strategy-Inputs'!$E$22,"-")</f>
        <v>-</v>
      </c>
      <c r="O100" s="410" t="str">
        <f>IF(O97&lt;&gt;"-", '4-Strategy-Inputs'!$E$22,"-")</f>
        <v>-</v>
      </c>
      <c r="P100" s="410" t="str">
        <f>IF(P97&lt;&gt;"-", '4-Strategy-Inputs'!$E$22,"-")</f>
        <v>-</v>
      </c>
      <c r="Q100" s="410" t="str">
        <f>IF(Q97&lt;&gt;"-", '4-Strategy-Inputs'!$E$22,"-")</f>
        <v>-</v>
      </c>
      <c r="R100" s="410" t="str">
        <f>IF(R97&lt;&gt;"-", '4-Strategy-Inputs'!$E$22,"-")</f>
        <v>-</v>
      </c>
    </row>
    <row r="101" spans="2:18" s="387" customFormat="1" x14ac:dyDescent="0.25">
      <c r="B101" s="176" t="s">
        <v>7</v>
      </c>
      <c r="C101" s="355" t="s">
        <v>59</v>
      </c>
      <c r="D101" s="413" t="str">
        <f>IF(D97&lt;&gt;"-", '5-Data-Inputs'!E73,"-")</f>
        <v>-</v>
      </c>
      <c r="E101" s="413" t="str">
        <f>IF(E97&lt;&gt;"-", '5-Data-Inputs'!F73,"-")</f>
        <v>-</v>
      </c>
      <c r="F101" s="413" t="str">
        <f>IF(F97&lt;&gt;"-", '5-Data-Inputs'!G73,"-")</f>
        <v>-</v>
      </c>
      <c r="G101" s="413" t="str">
        <f>IF(G97&lt;&gt;"-", '5-Data-Inputs'!H73,"-")</f>
        <v>-</v>
      </c>
      <c r="H101" s="413" t="str">
        <f>IF(H97&lt;&gt;"-", '5-Data-Inputs'!I73,"-")</f>
        <v>-</v>
      </c>
      <c r="I101" s="413" t="str">
        <f>IF(I97&lt;&gt;"-", '5-Data-Inputs'!J73,"-")</f>
        <v>-</v>
      </c>
      <c r="J101" s="413" t="str">
        <f>IF(J97&lt;&gt;"-", '5-Data-Inputs'!K73,"-")</f>
        <v>-</v>
      </c>
      <c r="K101" s="413" t="str">
        <f>IF(K97&lt;&gt;"-", '5-Data-Inputs'!L73,"-")</f>
        <v>-</v>
      </c>
      <c r="L101" s="413" t="str">
        <f>IF(L97&lt;&gt;"-", '5-Data-Inputs'!M73,"-")</f>
        <v>-</v>
      </c>
      <c r="M101" s="413" t="str">
        <f>IF(M97&lt;&gt;"-", '5-Data-Inputs'!N73,"-")</f>
        <v>-</v>
      </c>
      <c r="N101" s="413" t="str">
        <f>IF(N97&lt;&gt;"-", '5-Data-Inputs'!O73,"-")</f>
        <v>-</v>
      </c>
      <c r="O101" s="413" t="str">
        <f>IF(O97&lt;&gt;"-", '5-Data-Inputs'!P73,"-")</f>
        <v>-</v>
      </c>
      <c r="P101" s="413" t="str">
        <f>IF(P97&lt;&gt;"-", '5-Data-Inputs'!Q73,"-")</f>
        <v>-</v>
      </c>
      <c r="Q101" s="413" t="str">
        <f>IF(Q97&lt;&gt;"-", '5-Data-Inputs'!R73,"-")</f>
        <v>-</v>
      </c>
      <c r="R101" s="413" t="str">
        <f>IF(R97&lt;&gt;"-", '5-Data-Inputs'!S73,"-")</f>
        <v>-</v>
      </c>
    </row>
    <row r="102" spans="2:18" s="4" customFormat="1" ht="18" customHeight="1" x14ac:dyDescent="0.25">
      <c r="B102" s="176" t="s">
        <v>65</v>
      </c>
      <c r="C102" s="355" t="s">
        <v>59</v>
      </c>
      <c r="D102" s="407" t="str">
        <f>IF(D97&lt;&gt;"-", '5-Data-Inputs'!E93,"-")</f>
        <v>-</v>
      </c>
      <c r="E102" s="407" t="str">
        <f>IF(E97&lt;&gt;"-", '5-Data-Inputs'!F93,"-")</f>
        <v>-</v>
      </c>
      <c r="F102" s="407" t="str">
        <f>IF(F97&lt;&gt;"-", '5-Data-Inputs'!G93,"-")</f>
        <v>-</v>
      </c>
      <c r="G102" s="407" t="str">
        <f>IF(G97&lt;&gt;"-", '5-Data-Inputs'!H93,"-")</f>
        <v>-</v>
      </c>
      <c r="H102" s="407" t="str">
        <f>IF(H97&lt;&gt;"-", '5-Data-Inputs'!I93,"-")</f>
        <v>-</v>
      </c>
      <c r="I102" s="407" t="str">
        <f>IF(I97&lt;&gt;"-", '5-Data-Inputs'!J93,"-")</f>
        <v>-</v>
      </c>
      <c r="J102" s="407" t="str">
        <f>IF(J97&lt;&gt;"-", '5-Data-Inputs'!K93,"-")</f>
        <v>-</v>
      </c>
      <c r="K102" s="407" t="str">
        <f>IF(K97&lt;&gt;"-", '5-Data-Inputs'!L93,"-")</f>
        <v>-</v>
      </c>
      <c r="L102" s="407" t="str">
        <f>IF(L97&lt;&gt;"-", '5-Data-Inputs'!M93,"-")</f>
        <v>-</v>
      </c>
      <c r="M102" s="407" t="str">
        <f>IF(M97&lt;&gt;"-", '5-Data-Inputs'!N93,"-")</f>
        <v>-</v>
      </c>
      <c r="N102" s="407" t="str">
        <f>IF(N97&lt;&gt;"-", '5-Data-Inputs'!O93,"-")</f>
        <v>-</v>
      </c>
      <c r="O102" s="407" t="str">
        <f>IF(O97&lt;&gt;"-", '5-Data-Inputs'!P93,"-")</f>
        <v>-</v>
      </c>
      <c r="P102" s="407" t="str">
        <f>IF(P97&lt;&gt;"-", '5-Data-Inputs'!Q93,"-")</f>
        <v>-</v>
      </c>
      <c r="Q102" s="407" t="str">
        <f>IF(Q97&lt;&gt;"-", '5-Data-Inputs'!R93,"-")</f>
        <v>-</v>
      </c>
      <c r="R102" s="407" t="str">
        <f>IF(R97&lt;&gt;"-", '5-Data-Inputs'!S93,"-")</f>
        <v>-</v>
      </c>
    </row>
    <row r="103" spans="2:18" s="387" customFormat="1" x14ac:dyDescent="0.25">
      <c r="B103" s="177" t="s">
        <v>21</v>
      </c>
      <c r="C103" s="416">
        <f>SUM(D103:R103)</f>
        <v>0</v>
      </c>
      <c r="D103" s="413" t="str">
        <f>IF(D97&lt;&gt;"-", (D99-D98)*D101*D97,"-")</f>
        <v>-</v>
      </c>
      <c r="E103" s="413" t="str">
        <f t="shared" ref="E103:R103" si="30">IF(E97&lt;&gt;"-", (E99-E98)*E101*E97,"-")</f>
        <v>-</v>
      </c>
      <c r="F103" s="413" t="str">
        <f t="shared" si="30"/>
        <v>-</v>
      </c>
      <c r="G103" s="413" t="str">
        <f t="shared" si="30"/>
        <v>-</v>
      </c>
      <c r="H103" s="413" t="str">
        <f t="shared" si="30"/>
        <v>-</v>
      </c>
      <c r="I103" s="413" t="str">
        <f t="shared" si="30"/>
        <v>-</v>
      </c>
      <c r="J103" s="413" t="str">
        <f t="shared" si="30"/>
        <v>-</v>
      </c>
      <c r="K103" s="413" t="str">
        <f t="shared" si="30"/>
        <v>-</v>
      </c>
      <c r="L103" s="413" t="str">
        <f t="shared" si="30"/>
        <v>-</v>
      </c>
      <c r="M103" s="413" t="str">
        <f t="shared" si="30"/>
        <v>-</v>
      </c>
      <c r="N103" s="413" t="str">
        <f t="shared" si="30"/>
        <v>-</v>
      </c>
      <c r="O103" s="413" t="str">
        <f t="shared" si="30"/>
        <v>-</v>
      </c>
      <c r="P103" s="413" t="str">
        <f t="shared" si="30"/>
        <v>-</v>
      </c>
      <c r="Q103" s="413" t="str">
        <f t="shared" si="30"/>
        <v>-</v>
      </c>
      <c r="R103" s="413" t="str">
        <f t="shared" si="30"/>
        <v>-</v>
      </c>
    </row>
    <row r="104" spans="2:18" s="387" customFormat="1" x14ac:dyDescent="0.25">
      <c r="B104" s="177" t="s">
        <v>8</v>
      </c>
      <c r="C104" s="416">
        <f>SUM(D104:R104)</f>
        <v>0</v>
      </c>
      <c r="D104" s="413" t="str">
        <f>IF(D97&lt;&gt;"-", D102*D97*D101,"-")</f>
        <v>-</v>
      </c>
      <c r="E104" s="413" t="str">
        <f t="shared" ref="E104:R104" si="31">IF(E97&lt;&gt;"-", E102*E97*E101,"-")</f>
        <v>-</v>
      </c>
      <c r="F104" s="413" t="str">
        <f t="shared" si="31"/>
        <v>-</v>
      </c>
      <c r="G104" s="413" t="str">
        <f t="shared" si="31"/>
        <v>-</v>
      </c>
      <c r="H104" s="413" t="str">
        <f t="shared" si="31"/>
        <v>-</v>
      </c>
      <c r="I104" s="413" t="str">
        <f t="shared" si="31"/>
        <v>-</v>
      </c>
      <c r="J104" s="413" t="str">
        <f t="shared" si="31"/>
        <v>-</v>
      </c>
      <c r="K104" s="413" t="str">
        <f t="shared" si="31"/>
        <v>-</v>
      </c>
      <c r="L104" s="413" t="str">
        <f t="shared" si="31"/>
        <v>-</v>
      </c>
      <c r="M104" s="413" t="str">
        <f t="shared" si="31"/>
        <v>-</v>
      </c>
      <c r="N104" s="413" t="str">
        <f t="shared" si="31"/>
        <v>-</v>
      </c>
      <c r="O104" s="413" t="str">
        <f t="shared" si="31"/>
        <v>-</v>
      </c>
      <c r="P104" s="413" t="str">
        <f t="shared" si="31"/>
        <v>-</v>
      </c>
      <c r="Q104" s="413" t="str">
        <f t="shared" si="31"/>
        <v>-</v>
      </c>
      <c r="R104" s="413" t="str">
        <f t="shared" si="31"/>
        <v>-</v>
      </c>
    </row>
    <row r="105" spans="2:18" s="387" customFormat="1" x14ac:dyDescent="0.25">
      <c r="B105" s="177" t="s">
        <v>84</v>
      </c>
      <c r="C105" s="416">
        <f>SUM(D105:R105)</f>
        <v>0</v>
      </c>
      <c r="D105" s="417" t="str">
        <f>IF(D97&lt;&gt;"-", (D100-D98)*D101*D97,"-")</f>
        <v>-</v>
      </c>
      <c r="E105" s="417" t="str">
        <f t="shared" ref="E105:R105" si="32">IF(E97&lt;&gt;"-", (E100-E98)*E101*E97,"-")</f>
        <v>-</v>
      </c>
      <c r="F105" s="417" t="str">
        <f t="shared" si="32"/>
        <v>-</v>
      </c>
      <c r="G105" s="417" t="str">
        <f t="shared" si="32"/>
        <v>-</v>
      </c>
      <c r="H105" s="417" t="str">
        <f t="shared" si="32"/>
        <v>-</v>
      </c>
      <c r="I105" s="417" t="str">
        <f t="shared" si="32"/>
        <v>-</v>
      </c>
      <c r="J105" s="417" t="str">
        <f t="shared" si="32"/>
        <v>-</v>
      </c>
      <c r="K105" s="417" t="str">
        <f t="shared" si="32"/>
        <v>-</v>
      </c>
      <c r="L105" s="417" t="str">
        <f t="shared" si="32"/>
        <v>-</v>
      </c>
      <c r="M105" s="417" t="str">
        <f t="shared" si="32"/>
        <v>-</v>
      </c>
      <c r="N105" s="417" t="str">
        <f t="shared" si="32"/>
        <v>-</v>
      </c>
      <c r="O105" s="417" t="str">
        <f t="shared" si="32"/>
        <v>-</v>
      </c>
      <c r="P105" s="417" t="str">
        <f t="shared" si="32"/>
        <v>-</v>
      </c>
      <c r="Q105" s="417" t="str">
        <f t="shared" si="32"/>
        <v>-</v>
      </c>
      <c r="R105" s="417" t="str">
        <f t="shared" si="32"/>
        <v>-</v>
      </c>
    </row>
    <row r="106" spans="2:18" s="387" customFormat="1" x14ac:dyDescent="0.25">
      <c r="B106" s="176" t="s">
        <v>85</v>
      </c>
      <c r="C106" s="355" t="s">
        <v>59</v>
      </c>
      <c r="D106" s="417" t="str">
        <f>IF(D97&lt;&gt;"-", '4-Strategy-Inputs'!$F$22,"-")</f>
        <v>-</v>
      </c>
      <c r="E106" s="417" t="str">
        <f>IF(E97&lt;&gt;"-", '4-Strategy-Inputs'!$F$22,"-")</f>
        <v>-</v>
      </c>
      <c r="F106" s="417" t="str">
        <f>IF(F97&lt;&gt;"-", '4-Strategy-Inputs'!$F$22,"-")</f>
        <v>-</v>
      </c>
      <c r="G106" s="417" t="str">
        <f>IF(G97&lt;&gt;"-", '4-Strategy-Inputs'!$F$22,"-")</f>
        <v>-</v>
      </c>
      <c r="H106" s="417" t="str">
        <f>IF(H97&lt;&gt;"-", '4-Strategy-Inputs'!$F$22,"-")</f>
        <v>-</v>
      </c>
      <c r="I106" s="417" t="str">
        <f>IF(I97&lt;&gt;"-", '4-Strategy-Inputs'!$F$22,"-")</f>
        <v>-</v>
      </c>
      <c r="J106" s="417" t="str">
        <f>IF(J97&lt;&gt;"-", '4-Strategy-Inputs'!$F$22,"-")</f>
        <v>-</v>
      </c>
      <c r="K106" s="417" t="str">
        <f>IF(K97&lt;&gt;"-", '4-Strategy-Inputs'!$F$22,"-")</f>
        <v>-</v>
      </c>
      <c r="L106" s="417" t="str">
        <f>IF(L97&lt;&gt;"-", '4-Strategy-Inputs'!$F$22,"-")</f>
        <v>-</v>
      </c>
      <c r="M106" s="417" t="str">
        <f>IF(M97&lt;&gt;"-", '4-Strategy-Inputs'!$F$22,"-")</f>
        <v>-</v>
      </c>
      <c r="N106" s="417" t="str">
        <f>IF(N97&lt;&gt;"-", '4-Strategy-Inputs'!$F$22,"-")</f>
        <v>-</v>
      </c>
      <c r="O106" s="417" t="str">
        <f>IF(O97&lt;&gt;"-", '4-Strategy-Inputs'!$F$22,"-")</f>
        <v>-</v>
      </c>
      <c r="P106" s="417" t="str">
        <f>IF(P97&lt;&gt;"-", '4-Strategy-Inputs'!$F$22,"-")</f>
        <v>-</v>
      </c>
      <c r="Q106" s="417" t="str">
        <f>IF(Q97&lt;&gt;"-", '4-Strategy-Inputs'!$F$22,"-")</f>
        <v>-</v>
      </c>
      <c r="R106" s="417" t="str">
        <f>IF(R97&lt;&gt;"-", '4-Strategy-Inputs'!$F$22,"-")</f>
        <v>-</v>
      </c>
    </row>
    <row r="107" spans="2:18" s="387" customFormat="1" ht="30" x14ac:dyDescent="0.25">
      <c r="B107" s="232" t="s">
        <v>86</v>
      </c>
      <c r="C107" s="423">
        <f>SUM(D107:R107)</f>
        <v>0</v>
      </c>
      <c r="D107" s="420" t="str">
        <f>IF(D97&lt;&gt;"-", IF(D106&gt;0, D104+(D105/D106),0),"-")</f>
        <v>-</v>
      </c>
      <c r="E107" s="420" t="str">
        <f t="shared" ref="E107:R107" si="33">IF(E97&lt;&gt;"-", IF(E106&gt;0, E104+(E105/E106),0),"-")</f>
        <v>-</v>
      </c>
      <c r="F107" s="420" t="str">
        <f t="shared" si="33"/>
        <v>-</v>
      </c>
      <c r="G107" s="420" t="str">
        <f t="shared" si="33"/>
        <v>-</v>
      </c>
      <c r="H107" s="420" t="str">
        <f t="shared" si="33"/>
        <v>-</v>
      </c>
      <c r="I107" s="420" t="str">
        <f t="shared" si="33"/>
        <v>-</v>
      </c>
      <c r="J107" s="420" t="str">
        <f t="shared" si="33"/>
        <v>-</v>
      </c>
      <c r="K107" s="420" t="str">
        <f t="shared" si="33"/>
        <v>-</v>
      </c>
      <c r="L107" s="420" t="str">
        <f t="shared" si="33"/>
        <v>-</v>
      </c>
      <c r="M107" s="420" t="str">
        <f t="shared" si="33"/>
        <v>-</v>
      </c>
      <c r="N107" s="420" t="str">
        <f t="shared" si="33"/>
        <v>-</v>
      </c>
      <c r="O107" s="420" t="str">
        <f t="shared" si="33"/>
        <v>-</v>
      </c>
      <c r="P107" s="420" t="str">
        <f t="shared" si="33"/>
        <v>-</v>
      </c>
      <c r="Q107" s="420" t="str">
        <f t="shared" si="33"/>
        <v>-</v>
      </c>
      <c r="R107" s="420" t="str">
        <f t="shared" si="33"/>
        <v>-</v>
      </c>
    </row>
    <row r="108" spans="2:18" s="4" customFormat="1" ht="30.75" thickBot="1" x14ac:dyDescent="0.3">
      <c r="B108" s="281" t="s">
        <v>155</v>
      </c>
      <c r="C108" s="445">
        <f>SUM(D108:R108)</f>
        <v>0</v>
      </c>
      <c r="D108" s="424" t="str">
        <f>IF(D97&lt;&gt;"-", D101*D97/100,"-")</f>
        <v>-</v>
      </c>
      <c r="E108" s="424" t="str">
        <f t="shared" ref="E108:R108" si="34">IF(E97&lt;&gt;"-", E101*E97/100,"-")</f>
        <v>-</v>
      </c>
      <c r="F108" s="424" t="str">
        <f t="shared" si="34"/>
        <v>-</v>
      </c>
      <c r="G108" s="424" t="str">
        <f t="shared" si="34"/>
        <v>-</v>
      </c>
      <c r="H108" s="424" t="str">
        <f t="shared" si="34"/>
        <v>-</v>
      </c>
      <c r="I108" s="424" t="str">
        <f t="shared" si="34"/>
        <v>-</v>
      </c>
      <c r="J108" s="424" t="str">
        <f t="shared" si="34"/>
        <v>-</v>
      </c>
      <c r="K108" s="424" t="str">
        <f t="shared" si="34"/>
        <v>-</v>
      </c>
      <c r="L108" s="424" t="str">
        <f t="shared" si="34"/>
        <v>-</v>
      </c>
      <c r="M108" s="424" t="str">
        <f t="shared" si="34"/>
        <v>-</v>
      </c>
      <c r="N108" s="424" t="str">
        <f t="shared" si="34"/>
        <v>-</v>
      </c>
      <c r="O108" s="424" t="str">
        <f t="shared" si="34"/>
        <v>-</v>
      </c>
      <c r="P108" s="424" t="str">
        <f t="shared" si="34"/>
        <v>-</v>
      </c>
      <c r="Q108" s="424" t="str">
        <f t="shared" si="34"/>
        <v>-</v>
      </c>
      <c r="R108" s="424" t="str">
        <f t="shared" si="34"/>
        <v>-</v>
      </c>
    </row>
    <row r="109" spans="2:18" s="387" customFormat="1" ht="15.75" thickBot="1" x14ac:dyDescent="0.3">
      <c r="B109" s="179"/>
      <c r="D109" s="9"/>
      <c r="E109" s="9"/>
      <c r="F109" s="9"/>
      <c r="G109" s="9"/>
      <c r="H109" s="9"/>
      <c r="I109" s="9"/>
      <c r="J109" s="9"/>
      <c r="K109" s="9"/>
      <c r="L109" s="9"/>
      <c r="M109" s="9"/>
      <c r="N109" s="9"/>
      <c r="O109" s="9"/>
      <c r="P109" s="9"/>
      <c r="Q109" s="9"/>
      <c r="R109" s="9"/>
    </row>
    <row r="110" spans="2:18" s="387" customFormat="1" ht="15.75" thickBot="1" x14ac:dyDescent="0.3">
      <c r="B110" s="17" t="s">
        <v>189</v>
      </c>
      <c r="C110" s="531" t="s">
        <v>14</v>
      </c>
      <c r="D110" s="533" t="s">
        <v>42</v>
      </c>
      <c r="E110" s="534"/>
      <c r="F110" s="534"/>
      <c r="G110" s="534"/>
      <c r="H110" s="534"/>
      <c r="I110" s="534"/>
      <c r="J110" s="534"/>
      <c r="K110" s="534"/>
      <c r="L110" s="534"/>
      <c r="M110" s="534"/>
      <c r="N110" s="534"/>
      <c r="O110" s="534"/>
      <c r="P110" s="534"/>
      <c r="Q110" s="534"/>
      <c r="R110" s="535"/>
    </row>
    <row r="111" spans="2:18" s="387" customFormat="1" ht="15.75" thickBot="1" x14ac:dyDescent="0.3">
      <c r="B111" s="23" t="str">
        <f>'3-Basic Inputs'!B13</f>
        <v>-</v>
      </c>
      <c r="C111" s="532"/>
      <c r="D111" s="158" t="str">
        <f>'3-Basic Inputs'!$I$6</f>
        <v>District 1</v>
      </c>
      <c r="E111" s="159" t="str">
        <f>'3-Basic Inputs'!$I$7</f>
        <v>District 2</v>
      </c>
      <c r="F111" s="159" t="str">
        <f>'3-Basic Inputs'!$I$8</f>
        <v>District 3</v>
      </c>
      <c r="G111" s="159" t="str">
        <f>'3-Basic Inputs'!$I$9</f>
        <v>District 4</v>
      </c>
      <c r="H111" s="159" t="str">
        <f>'3-Basic Inputs'!$I$10</f>
        <v>District 5</v>
      </c>
      <c r="I111" s="159" t="str">
        <f>'3-Basic Inputs'!$I$11</f>
        <v>District 6</v>
      </c>
      <c r="J111" s="159" t="str">
        <f>'3-Basic Inputs'!$I$12</f>
        <v>District 7</v>
      </c>
      <c r="K111" s="159" t="str">
        <f>'3-Basic Inputs'!$I$13</f>
        <v>District 8</v>
      </c>
      <c r="L111" s="159" t="str">
        <f>'3-Basic Inputs'!$I$14</f>
        <v>District 9</v>
      </c>
      <c r="M111" s="159" t="str">
        <f>'3-Basic Inputs'!$I$15</f>
        <v>District 10</v>
      </c>
      <c r="N111" s="159" t="str">
        <f>'3-Basic Inputs'!$I$16</f>
        <v>District 11</v>
      </c>
      <c r="O111" s="159" t="str">
        <f>'3-Basic Inputs'!$I$17</f>
        <v>District 12</v>
      </c>
      <c r="P111" s="159" t="str">
        <f>'3-Basic Inputs'!$I$18</f>
        <v>District 13</v>
      </c>
      <c r="Q111" s="159" t="str">
        <f>'3-Basic Inputs'!$I$19</f>
        <v>District 14</v>
      </c>
      <c r="R111" s="160" t="str">
        <f>'3-Basic Inputs'!$I$20</f>
        <v>District 15</v>
      </c>
    </row>
    <row r="112" spans="2:18" s="387" customFormat="1" x14ac:dyDescent="0.25">
      <c r="B112" s="178" t="str">
        <f>'3-Basic Inputs'!C13</f>
        <v>-</v>
      </c>
      <c r="C112" s="406">
        <f>SUM(D112:R112)</f>
        <v>0</v>
      </c>
      <c r="D112" s="403" t="str">
        <f>IF('5-Data-Inputs'!E14&gt;0,'5-Data-Inputs'!E14,"-")</f>
        <v>-</v>
      </c>
      <c r="E112" s="403" t="str">
        <f>IF('5-Data-Inputs'!F14&gt;0,'5-Data-Inputs'!F14,"-")</f>
        <v>-</v>
      </c>
      <c r="F112" s="403" t="str">
        <f>IF('5-Data-Inputs'!G14&gt;0,'5-Data-Inputs'!G14,"-")</f>
        <v>-</v>
      </c>
      <c r="G112" s="403" t="str">
        <f>IF('5-Data-Inputs'!H14&gt;0,'5-Data-Inputs'!H14,"-")</f>
        <v>-</v>
      </c>
      <c r="H112" s="403" t="str">
        <f>IF('5-Data-Inputs'!I14&gt;0,'5-Data-Inputs'!I14,"-")</f>
        <v>-</v>
      </c>
      <c r="I112" s="403" t="str">
        <f>IF('5-Data-Inputs'!J14&gt;0,'5-Data-Inputs'!J14,"-")</f>
        <v>-</v>
      </c>
      <c r="J112" s="403" t="str">
        <f>IF('5-Data-Inputs'!K14&gt;0,'5-Data-Inputs'!K14,"-")</f>
        <v>-</v>
      </c>
      <c r="K112" s="403" t="str">
        <f>IF('5-Data-Inputs'!L14&gt;0,'5-Data-Inputs'!L14,"-")</f>
        <v>-</v>
      </c>
      <c r="L112" s="403" t="str">
        <f>IF('5-Data-Inputs'!M14&gt;0,'5-Data-Inputs'!M14,"-")</f>
        <v>-</v>
      </c>
      <c r="M112" s="403" t="str">
        <f>IF('5-Data-Inputs'!N14&gt;0,'5-Data-Inputs'!N14,"-")</f>
        <v>-</v>
      </c>
      <c r="N112" s="403" t="str">
        <f>IF('5-Data-Inputs'!O14&gt;0,'5-Data-Inputs'!O14,"-")</f>
        <v>-</v>
      </c>
      <c r="O112" s="403" t="str">
        <f>IF('5-Data-Inputs'!P14&gt;0,'5-Data-Inputs'!P14,"-")</f>
        <v>-</v>
      </c>
      <c r="P112" s="403" t="str">
        <f>IF('5-Data-Inputs'!Q14&gt;0,'5-Data-Inputs'!Q14,"-")</f>
        <v>-</v>
      </c>
      <c r="Q112" s="403" t="str">
        <f>IF('5-Data-Inputs'!R14&gt;0,'5-Data-Inputs'!R14,"-")</f>
        <v>-</v>
      </c>
      <c r="R112" s="403" t="str">
        <f>IF('5-Data-Inputs'!S14&gt;0,'5-Data-Inputs'!S14,"-")</f>
        <v>-</v>
      </c>
    </row>
    <row r="113" spans="2:18" s="387" customFormat="1" x14ac:dyDescent="0.25">
      <c r="B113" s="176" t="s">
        <v>70</v>
      </c>
      <c r="C113" s="355" t="s">
        <v>59</v>
      </c>
      <c r="D113" s="407" t="str">
        <f>IF(D112&lt;&gt;"-", '5-Data-Inputs'!E35,"-")</f>
        <v>-</v>
      </c>
      <c r="E113" s="407" t="str">
        <f>IF(E112&lt;&gt;"-", '5-Data-Inputs'!F35,"-")</f>
        <v>-</v>
      </c>
      <c r="F113" s="407" t="str">
        <f>IF(F112&lt;&gt;"-", '5-Data-Inputs'!G35,"-")</f>
        <v>-</v>
      </c>
      <c r="G113" s="407" t="str">
        <f>IF(G112&lt;&gt;"-", '5-Data-Inputs'!H35,"-")</f>
        <v>-</v>
      </c>
      <c r="H113" s="407" t="str">
        <f>IF(H112&lt;&gt;"-", '5-Data-Inputs'!I35,"-")</f>
        <v>-</v>
      </c>
      <c r="I113" s="407" t="str">
        <f>IF(I112&lt;&gt;"-", '5-Data-Inputs'!J35,"-")</f>
        <v>-</v>
      </c>
      <c r="J113" s="407" t="str">
        <f>IF(J112&lt;&gt;"-", '5-Data-Inputs'!K35,"-")</f>
        <v>-</v>
      </c>
      <c r="K113" s="407" t="str">
        <f>IF(K112&lt;&gt;"-", '5-Data-Inputs'!L35,"-")</f>
        <v>-</v>
      </c>
      <c r="L113" s="407" t="str">
        <f>IF(L112&lt;&gt;"-", '5-Data-Inputs'!M35,"-")</f>
        <v>-</v>
      </c>
      <c r="M113" s="407" t="str">
        <f>IF(M112&lt;&gt;"-", '5-Data-Inputs'!N35,"-")</f>
        <v>-</v>
      </c>
      <c r="N113" s="407" t="str">
        <f>IF(N112&lt;&gt;"-", '5-Data-Inputs'!O35,"-")</f>
        <v>-</v>
      </c>
      <c r="O113" s="407" t="str">
        <f>IF(O112&lt;&gt;"-", '5-Data-Inputs'!P35,"-")</f>
        <v>-</v>
      </c>
      <c r="P113" s="407" t="str">
        <f>IF(P112&lt;&gt;"-", '5-Data-Inputs'!Q35,"-")</f>
        <v>-</v>
      </c>
      <c r="Q113" s="407" t="str">
        <f>IF(Q112&lt;&gt;"-", '5-Data-Inputs'!R35,"-")</f>
        <v>-</v>
      </c>
      <c r="R113" s="407" t="str">
        <f>IF(R112&lt;&gt;"-", '5-Data-Inputs'!S35,"-")</f>
        <v>-</v>
      </c>
    </row>
    <row r="114" spans="2:18" s="387" customFormat="1" x14ac:dyDescent="0.25">
      <c r="B114" s="176" t="s">
        <v>62</v>
      </c>
      <c r="C114" s="355" t="s">
        <v>59</v>
      </c>
      <c r="D114" s="407" t="str">
        <f>IF(D112&lt;&gt;"-",'4-Strategy-Inputs'!$D$23,"-")</f>
        <v>-</v>
      </c>
      <c r="E114" s="407" t="str">
        <f>IF(E112&lt;&gt;"-",'4-Strategy-Inputs'!$D$23,"-")</f>
        <v>-</v>
      </c>
      <c r="F114" s="407" t="str">
        <f>IF(F112&lt;&gt;"-",'4-Strategy-Inputs'!$D$23,"-")</f>
        <v>-</v>
      </c>
      <c r="G114" s="407" t="str">
        <f>IF(G112&lt;&gt;"-",'4-Strategy-Inputs'!$D$23,"-")</f>
        <v>-</v>
      </c>
      <c r="H114" s="407" t="str">
        <f>IF(H112&lt;&gt;"-",'4-Strategy-Inputs'!$D$23,"-")</f>
        <v>-</v>
      </c>
      <c r="I114" s="407" t="str">
        <f>IF(I112&lt;&gt;"-",'4-Strategy-Inputs'!$D$23,"-")</f>
        <v>-</v>
      </c>
      <c r="J114" s="407" t="str">
        <f>IF(J112&lt;&gt;"-",'4-Strategy-Inputs'!$D$23,"-")</f>
        <v>-</v>
      </c>
      <c r="K114" s="407" t="str">
        <f>IF(K112&lt;&gt;"-",'4-Strategy-Inputs'!$D$23,"-")</f>
        <v>-</v>
      </c>
      <c r="L114" s="407" t="str">
        <f>IF(L112&lt;&gt;"-",'4-Strategy-Inputs'!$D$23,"-")</f>
        <v>-</v>
      </c>
      <c r="M114" s="407" t="str">
        <f>IF(M112&lt;&gt;"-",'4-Strategy-Inputs'!$D$23,"-")</f>
        <v>-</v>
      </c>
      <c r="N114" s="407" t="str">
        <f>IF(N112&lt;&gt;"-",'4-Strategy-Inputs'!$D$23,"-")</f>
        <v>-</v>
      </c>
      <c r="O114" s="407" t="str">
        <f>IF(O112&lt;&gt;"-",'4-Strategy-Inputs'!$D$23,"-")</f>
        <v>-</v>
      </c>
      <c r="P114" s="407" t="str">
        <f>IF(P112&lt;&gt;"-",'4-Strategy-Inputs'!$D$23,"-")</f>
        <v>-</v>
      </c>
      <c r="Q114" s="407" t="str">
        <f>IF(Q112&lt;&gt;"-",'4-Strategy-Inputs'!$D$23,"-")</f>
        <v>-</v>
      </c>
      <c r="R114" s="407" t="str">
        <f>IF(R112&lt;&gt;"-",'4-Strategy-Inputs'!$D$23,"-")</f>
        <v>-</v>
      </c>
    </row>
    <row r="115" spans="2:18" s="387" customFormat="1" x14ac:dyDescent="0.25">
      <c r="B115" s="176" t="s">
        <v>63</v>
      </c>
      <c r="C115" s="355" t="s">
        <v>59</v>
      </c>
      <c r="D115" s="410" t="str">
        <f>IF(D112&lt;&gt;"-",'4-Strategy-Inputs'!$E$23,"-")</f>
        <v>-</v>
      </c>
      <c r="E115" s="410" t="str">
        <f>IF(E112&lt;&gt;"-",'4-Strategy-Inputs'!$E$23,"-")</f>
        <v>-</v>
      </c>
      <c r="F115" s="410" t="str">
        <f>IF(F112&lt;&gt;"-",'4-Strategy-Inputs'!$E$23,"-")</f>
        <v>-</v>
      </c>
      <c r="G115" s="410" t="str">
        <f>IF(G112&lt;&gt;"-",'4-Strategy-Inputs'!$E$23,"-")</f>
        <v>-</v>
      </c>
      <c r="H115" s="410" t="str">
        <f>IF(H112&lt;&gt;"-",'4-Strategy-Inputs'!$E$23,"-")</f>
        <v>-</v>
      </c>
      <c r="I115" s="410" t="str">
        <f>IF(I112&lt;&gt;"-",'4-Strategy-Inputs'!$E$23,"-")</f>
        <v>-</v>
      </c>
      <c r="J115" s="410" t="str">
        <f>IF(J112&lt;&gt;"-",'4-Strategy-Inputs'!$E$23,"-")</f>
        <v>-</v>
      </c>
      <c r="K115" s="410" t="str">
        <f>IF(K112&lt;&gt;"-",'4-Strategy-Inputs'!$E$23,"-")</f>
        <v>-</v>
      </c>
      <c r="L115" s="410" t="str">
        <f>IF(L112&lt;&gt;"-",'4-Strategy-Inputs'!$E$23,"-")</f>
        <v>-</v>
      </c>
      <c r="M115" s="410" t="str">
        <f>IF(M112&lt;&gt;"-",'4-Strategy-Inputs'!$E$23,"-")</f>
        <v>-</v>
      </c>
      <c r="N115" s="410" t="str">
        <f>IF(N112&lt;&gt;"-",'4-Strategy-Inputs'!$E$23,"-")</f>
        <v>-</v>
      </c>
      <c r="O115" s="410" t="str">
        <f>IF(O112&lt;&gt;"-",'4-Strategy-Inputs'!$E$23,"-")</f>
        <v>-</v>
      </c>
      <c r="P115" s="410" t="str">
        <f>IF(P112&lt;&gt;"-",'4-Strategy-Inputs'!$E$23,"-")</f>
        <v>-</v>
      </c>
      <c r="Q115" s="410" t="str">
        <f>IF(Q112&lt;&gt;"-",'4-Strategy-Inputs'!$E$23,"-")</f>
        <v>-</v>
      </c>
      <c r="R115" s="410" t="str">
        <f>IF(R112&lt;&gt;"-",'4-Strategy-Inputs'!$E$23,"-")</f>
        <v>-</v>
      </c>
    </row>
    <row r="116" spans="2:18" s="387" customFormat="1" x14ac:dyDescent="0.25">
      <c r="B116" s="176" t="s">
        <v>7</v>
      </c>
      <c r="C116" s="355" t="s">
        <v>59</v>
      </c>
      <c r="D116" s="413" t="str">
        <f>IF(D112&lt;&gt;"-",'5-Data-Inputs'!E74,"-")</f>
        <v>-</v>
      </c>
      <c r="E116" s="413" t="str">
        <f>IF(E112&lt;&gt;"-",'5-Data-Inputs'!F74,"-")</f>
        <v>-</v>
      </c>
      <c r="F116" s="413" t="str">
        <f>IF(F112&lt;&gt;"-",'5-Data-Inputs'!G74,"-")</f>
        <v>-</v>
      </c>
      <c r="G116" s="413" t="str">
        <f>IF(G112&lt;&gt;"-",'5-Data-Inputs'!H74,"-")</f>
        <v>-</v>
      </c>
      <c r="H116" s="413" t="str">
        <f>IF(H112&lt;&gt;"-",'5-Data-Inputs'!I74,"-")</f>
        <v>-</v>
      </c>
      <c r="I116" s="413" t="str">
        <f>IF(I112&lt;&gt;"-",'5-Data-Inputs'!J74,"-")</f>
        <v>-</v>
      </c>
      <c r="J116" s="413" t="str">
        <f>IF(J112&lt;&gt;"-",'5-Data-Inputs'!K74,"-")</f>
        <v>-</v>
      </c>
      <c r="K116" s="413" t="str">
        <f>IF(K112&lt;&gt;"-",'5-Data-Inputs'!L74,"-")</f>
        <v>-</v>
      </c>
      <c r="L116" s="413" t="str">
        <f>IF(L112&lt;&gt;"-",'5-Data-Inputs'!M74,"-")</f>
        <v>-</v>
      </c>
      <c r="M116" s="413" t="str">
        <f>IF(M112&lt;&gt;"-",'5-Data-Inputs'!N74,"-")</f>
        <v>-</v>
      </c>
      <c r="N116" s="413" t="str">
        <f>IF(N112&lt;&gt;"-",'5-Data-Inputs'!O74,"-")</f>
        <v>-</v>
      </c>
      <c r="O116" s="413" t="str">
        <f>IF(O112&lt;&gt;"-",'5-Data-Inputs'!P74,"-")</f>
        <v>-</v>
      </c>
      <c r="P116" s="413" t="str">
        <f>IF(P112&lt;&gt;"-",'5-Data-Inputs'!Q74,"-")</f>
        <v>-</v>
      </c>
      <c r="Q116" s="413" t="str">
        <f>IF(Q112&lt;&gt;"-",'5-Data-Inputs'!R74,"-")</f>
        <v>-</v>
      </c>
      <c r="R116" s="413" t="str">
        <f>IF(R112&lt;&gt;"-",'5-Data-Inputs'!S74,"-")</f>
        <v>-</v>
      </c>
    </row>
    <row r="117" spans="2:18" s="4" customFormat="1" ht="18" customHeight="1" x14ac:dyDescent="0.25">
      <c r="B117" s="176" t="s">
        <v>65</v>
      </c>
      <c r="C117" s="355" t="s">
        <v>59</v>
      </c>
      <c r="D117" s="407" t="str">
        <f>IF(D112&lt;&gt;"-",'5-Data-Inputs'!E94,"-")</f>
        <v>-</v>
      </c>
      <c r="E117" s="407" t="str">
        <f>IF(E112&lt;&gt;"-",'5-Data-Inputs'!F94,"-")</f>
        <v>-</v>
      </c>
      <c r="F117" s="407" t="str">
        <f>IF(F112&lt;&gt;"-",'5-Data-Inputs'!G94,"-")</f>
        <v>-</v>
      </c>
      <c r="G117" s="407" t="str">
        <f>IF(G112&lt;&gt;"-",'5-Data-Inputs'!H94,"-")</f>
        <v>-</v>
      </c>
      <c r="H117" s="407" t="str">
        <f>IF(H112&lt;&gt;"-",'5-Data-Inputs'!I94,"-")</f>
        <v>-</v>
      </c>
      <c r="I117" s="407" t="str">
        <f>IF(I112&lt;&gt;"-",'5-Data-Inputs'!J94,"-")</f>
        <v>-</v>
      </c>
      <c r="J117" s="407" t="str">
        <f>IF(J112&lt;&gt;"-",'5-Data-Inputs'!K94,"-")</f>
        <v>-</v>
      </c>
      <c r="K117" s="407" t="str">
        <f>IF(K112&lt;&gt;"-",'5-Data-Inputs'!L94,"-")</f>
        <v>-</v>
      </c>
      <c r="L117" s="407" t="str">
        <f>IF(L112&lt;&gt;"-",'5-Data-Inputs'!M94,"-")</f>
        <v>-</v>
      </c>
      <c r="M117" s="407" t="str">
        <f>IF(M112&lt;&gt;"-",'5-Data-Inputs'!N94,"-")</f>
        <v>-</v>
      </c>
      <c r="N117" s="407" t="str">
        <f>IF(N112&lt;&gt;"-",'5-Data-Inputs'!O94,"-")</f>
        <v>-</v>
      </c>
      <c r="O117" s="407" t="str">
        <f>IF(O112&lt;&gt;"-",'5-Data-Inputs'!P94,"-")</f>
        <v>-</v>
      </c>
      <c r="P117" s="407" t="str">
        <f>IF(P112&lt;&gt;"-",'5-Data-Inputs'!Q94,"-")</f>
        <v>-</v>
      </c>
      <c r="Q117" s="407" t="str">
        <f>IF(Q112&lt;&gt;"-",'5-Data-Inputs'!R94,"-")</f>
        <v>-</v>
      </c>
      <c r="R117" s="407" t="str">
        <f>IF(R112&lt;&gt;"-",'5-Data-Inputs'!S94,"-")</f>
        <v>-</v>
      </c>
    </row>
    <row r="118" spans="2:18" s="387" customFormat="1" x14ac:dyDescent="0.25">
      <c r="B118" s="177" t="s">
        <v>21</v>
      </c>
      <c r="C118" s="416">
        <f>SUM(D118:R118)</f>
        <v>0</v>
      </c>
      <c r="D118" s="413" t="str">
        <f>IF(D112&lt;&gt;"-",(D114-D113)*D116*D112,"-")</f>
        <v>-</v>
      </c>
      <c r="E118" s="413" t="str">
        <f t="shared" ref="E118:R118" si="35">IF(E112&lt;&gt;"-",(E114-E113)*E116*E112,"-")</f>
        <v>-</v>
      </c>
      <c r="F118" s="413" t="str">
        <f t="shared" si="35"/>
        <v>-</v>
      </c>
      <c r="G118" s="413" t="str">
        <f t="shared" si="35"/>
        <v>-</v>
      </c>
      <c r="H118" s="413" t="str">
        <f t="shared" si="35"/>
        <v>-</v>
      </c>
      <c r="I118" s="413" t="str">
        <f t="shared" si="35"/>
        <v>-</v>
      </c>
      <c r="J118" s="413" t="str">
        <f t="shared" si="35"/>
        <v>-</v>
      </c>
      <c r="K118" s="413" t="str">
        <f t="shared" si="35"/>
        <v>-</v>
      </c>
      <c r="L118" s="413" t="str">
        <f t="shared" si="35"/>
        <v>-</v>
      </c>
      <c r="M118" s="413" t="str">
        <f t="shared" si="35"/>
        <v>-</v>
      </c>
      <c r="N118" s="413" t="str">
        <f t="shared" si="35"/>
        <v>-</v>
      </c>
      <c r="O118" s="413" t="str">
        <f t="shared" si="35"/>
        <v>-</v>
      </c>
      <c r="P118" s="413" t="str">
        <f t="shared" si="35"/>
        <v>-</v>
      </c>
      <c r="Q118" s="413" t="str">
        <f t="shared" si="35"/>
        <v>-</v>
      </c>
      <c r="R118" s="413" t="str">
        <f t="shared" si="35"/>
        <v>-</v>
      </c>
    </row>
    <row r="119" spans="2:18" s="387" customFormat="1" x14ac:dyDescent="0.25">
      <c r="B119" s="177" t="s">
        <v>8</v>
      </c>
      <c r="C119" s="416">
        <f>SUM(D119:R119)</f>
        <v>0</v>
      </c>
      <c r="D119" s="413" t="str">
        <f>IF(D112&lt;&gt;"-",D117*D112*D116,"-")</f>
        <v>-</v>
      </c>
      <c r="E119" s="413" t="str">
        <f t="shared" ref="E119:R119" si="36">IF(E112&lt;&gt;"-",E117*E112*E116,"-")</f>
        <v>-</v>
      </c>
      <c r="F119" s="413" t="str">
        <f t="shared" si="36"/>
        <v>-</v>
      </c>
      <c r="G119" s="413" t="str">
        <f t="shared" si="36"/>
        <v>-</v>
      </c>
      <c r="H119" s="413" t="str">
        <f t="shared" si="36"/>
        <v>-</v>
      </c>
      <c r="I119" s="413" t="str">
        <f t="shared" si="36"/>
        <v>-</v>
      </c>
      <c r="J119" s="413" t="str">
        <f t="shared" si="36"/>
        <v>-</v>
      </c>
      <c r="K119" s="413" t="str">
        <f t="shared" si="36"/>
        <v>-</v>
      </c>
      <c r="L119" s="413" t="str">
        <f t="shared" si="36"/>
        <v>-</v>
      </c>
      <c r="M119" s="413" t="str">
        <f t="shared" si="36"/>
        <v>-</v>
      </c>
      <c r="N119" s="413" t="str">
        <f t="shared" si="36"/>
        <v>-</v>
      </c>
      <c r="O119" s="413" t="str">
        <f t="shared" si="36"/>
        <v>-</v>
      </c>
      <c r="P119" s="413" t="str">
        <f t="shared" si="36"/>
        <v>-</v>
      </c>
      <c r="Q119" s="413" t="str">
        <f t="shared" si="36"/>
        <v>-</v>
      </c>
      <c r="R119" s="413" t="str">
        <f t="shared" si="36"/>
        <v>-</v>
      </c>
    </row>
    <row r="120" spans="2:18" s="387" customFormat="1" x14ac:dyDescent="0.25">
      <c r="B120" s="177" t="s">
        <v>84</v>
      </c>
      <c r="C120" s="416">
        <f>SUM(D120:R120)</f>
        <v>0</v>
      </c>
      <c r="D120" s="417" t="str">
        <f>IF(D112&lt;&gt;"-",(D115-D113)*D116*D112,"-")</f>
        <v>-</v>
      </c>
      <c r="E120" s="417" t="str">
        <f t="shared" ref="E120:R120" si="37">IF(E112&lt;&gt;"-",(E115-E113)*E116*E112,"-")</f>
        <v>-</v>
      </c>
      <c r="F120" s="417" t="str">
        <f t="shared" si="37"/>
        <v>-</v>
      </c>
      <c r="G120" s="417" t="str">
        <f t="shared" si="37"/>
        <v>-</v>
      </c>
      <c r="H120" s="417" t="str">
        <f t="shared" si="37"/>
        <v>-</v>
      </c>
      <c r="I120" s="417" t="str">
        <f t="shared" si="37"/>
        <v>-</v>
      </c>
      <c r="J120" s="417" t="str">
        <f t="shared" si="37"/>
        <v>-</v>
      </c>
      <c r="K120" s="417" t="str">
        <f t="shared" si="37"/>
        <v>-</v>
      </c>
      <c r="L120" s="417" t="str">
        <f t="shared" si="37"/>
        <v>-</v>
      </c>
      <c r="M120" s="417" t="str">
        <f t="shared" si="37"/>
        <v>-</v>
      </c>
      <c r="N120" s="417" t="str">
        <f t="shared" si="37"/>
        <v>-</v>
      </c>
      <c r="O120" s="417" t="str">
        <f t="shared" si="37"/>
        <v>-</v>
      </c>
      <c r="P120" s="417" t="str">
        <f t="shared" si="37"/>
        <v>-</v>
      </c>
      <c r="Q120" s="417" t="str">
        <f t="shared" si="37"/>
        <v>-</v>
      </c>
      <c r="R120" s="417" t="str">
        <f t="shared" si="37"/>
        <v>-</v>
      </c>
    </row>
    <row r="121" spans="2:18" s="387" customFormat="1" x14ac:dyDescent="0.25">
      <c r="B121" s="176" t="s">
        <v>85</v>
      </c>
      <c r="C121" s="355" t="s">
        <v>59</v>
      </c>
      <c r="D121" s="417" t="str">
        <f>IF(D112&lt;&gt;"-",'4-Strategy-Inputs'!$F$23,"-")</f>
        <v>-</v>
      </c>
      <c r="E121" s="417" t="str">
        <f>IF(E112&lt;&gt;"-",'4-Strategy-Inputs'!$F$23,"-")</f>
        <v>-</v>
      </c>
      <c r="F121" s="417" t="str">
        <f>IF(F112&lt;&gt;"-",'4-Strategy-Inputs'!$F$23,"-")</f>
        <v>-</v>
      </c>
      <c r="G121" s="417" t="str">
        <f>IF(G112&lt;&gt;"-",'4-Strategy-Inputs'!$F$23,"-")</f>
        <v>-</v>
      </c>
      <c r="H121" s="417" t="str">
        <f>IF(H112&lt;&gt;"-",'4-Strategy-Inputs'!$F$23,"-")</f>
        <v>-</v>
      </c>
      <c r="I121" s="417" t="str">
        <f>IF(I112&lt;&gt;"-",'4-Strategy-Inputs'!$F$23,"-")</f>
        <v>-</v>
      </c>
      <c r="J121" s="417" t="str">
        <f>IF(J112&lt;&gt;"-",'4-Strategy-Inputs'!$F$23,"-")</f>
        <v>-</v>
      </c>
      <c r="K121" s="417" t="str">
        <f>IF(K112&lt;&gt;"-",'4-Strategy-Inputs'!$F$23,"-")</f>
        <v>-</v>
      </c>
      <c r="L121" s="417" t="str">
        <f>IF(L112&lt;&gt;"-",'4-Strategy-Inputs'!$F$23,"-")</f>
        <v>-</v>
      </c>
      <c r="M121" s="417" t="str">
        <f>IF(M112&lt;&gt;"-",'4-Strategy-Inputs'!$F$23,"-")</f>
        <v>-</v>
      </c>
      <c r="N121" s="417" t="str">
        <f>IF(N112&lt;&gt;"-",'4-Strategy-Inputs'!$F$23,"-")</f>
        <v>-</v>
      </c>
      <c r="O121" s="417" t="str">
        <f>IF(O112&lt;&gt;"-",'4-Strategy-Inputs'!$F$23,"-")</f>
        <v>-</v>
      </c>
      <c r="P121" s="417" t="str">
        <f>IF(P112&lt;&gt;"-",'4-Strategy-Inputs'!$F$23,"-")</f>
        <v>-</v>
      </c>
      <c r="Q121" s="417" t="str">
        <f>IF(Q112&lt;&gt;"-",'4-Strategy-Inputs'!$F$23,"-")</f>
        <v>-</v>
      </c>
      <c r="R121" s="417" t="str">
        <f>IF(R112&lt;&gt;"-",'4-Strategy-Inputs'!$F$23,"-")</f>
        <v>-</v>
      </c>
    </row>
    <row r="122" spans="2:18" s="387" customFormat="1" ht="30" x14ac:dyDescent="0.25">
      <c r="B122" s="232" t="s">
        <v>86</v>
      </c>
      <c r="C122" s="423">
        <f>SUM(D122:R122)</f>
        <v>0</v>
      </c>
      <c r="D122" s="420" t="str">
        <f>IF(D112&lt;&gt;"-",IF(D121&gt;0, D119+(D120/D121),0),"-")</f>
        <v>-</v>
      </c>
      <c r="E122" s="420" t="str">
        <f t="shared" ref="E122:R122" si="38">IF(E112&lt;&gt;"-",IF(E121&gt;0, E119+(E120/E121),0),"-")</f>
        <v>-</v>
      </c>
      <c r="F122" s="420" t="str">
        <f t="shared" si="38"/>
        <v>-</v>
      </c>
      <c r="G122" s="420" t="str">
        <f t="shared" si="38"/>
        <v>-</v>
      </c>
      <c r="H122" s="420" t="str">
        <f t="shared" si="38"/>
        <v>-</v>
      </c>
      <c r="I122" s="420" t="str">
        <f t="shared" si="38"/>
        <v>-</v>
      </c>
      <c r="J122" s="420" t="str">
        <f t="shared" si="38"/>
        <v>-</v>
      </c>
      <c r="K122" s="420" t="str">
        <f t="shared" si="38"/>
        <v>-</v>
      </c>
      <c r="L122" s="420" t="str">
        <f t="shared" si="38"/>
        <v>-</v>
      </c>
      <c r="M122" s="420" t="str">
        <f t="shared" si="38"/>
        <v>-</v>
      </c>
      <c r="N122" s="420" t="str">
        <f t="shared" si="38"/>
        <v>-</v>
      </c>
      <c r="O122" s="420" t="str">
        <f t="shared" si="38"/>
        <v>-</v>
      </c>
      <c r="P122" s="420" t="str">
        <f t="shared" si="38"/>
        <v>-</v>
      </c>
      <c r="Q122" s="420" t="str">
        <f t="shared" si="38"/>
        <v>-</v>
      </c>
      <c r="R122" s="420" t="str">
        <f t="shared" si="38"/>
        <v>-</v>
      </c>
    </row>
    <row r="123" spans="2:18" s="4" customFormat="1" ht="30.75" thickBot="1" x14ac:dyDescent="0.3">
      <c r="B123" s="281" t="s">
        <v>155</v>
      </c>
      <c r="C123" s="445">
        <f>SUM(D123:R123)</f>
        <v>0</v>
      </c>
      <c r="D123" s="424" t="str">
        <f>IF(D112&lt;&gt;"-",D116*D112/100,"-")</f>
        <v>-</v>
      </c>
      <c r="E123" s="424" t="str">
        <f t="shared" ref="E123:R123" si="39">IF(E112&lt;&gt;"-",E116*E112/100,"-")</f>
        <v>-</v>
      </c>
      <c r="F123" s="424" t="str">
        <f t="shared" si="39"/>
        <v>-</v>
      </c>
      <c r="G123" s="424" t="str">
        <f t="shared" si="39"/>
        <v>-</v>
      </c>
      <c r="H123" s="424" t="str">
        <f t="shared" si="39"/>
        <v>-</v>
      </c>
      <c r="I123" s="424" t="str">
        <f t="shared" si="39"/>
        <v>-</v>
      </c>
      <c r="J123" s="424" t="str">
        <f t="shared" si="39"/>
        <v>-</v>
      </c>
      <c r="K123" s="424" t="str">
        <f t="shared" si="39"/>
        <v>-</v>
      </c>
      <c r="L123" s="424" t="str">
        <f t="shared" si="39"/>
        <v>-</v>
      </c>
      <c r="M123" s="424" t="str">
        <f t="shared" si="39"/>
        <v>-</v>
      </c>
      <c r="N123" s="424" t="str">
        <f t="shared" si="39"/>
        <v>-</v>
      </c>
      <c r="O123" s="424" t="str">
        <f t="shared" si="39"/>
        <v>-</v>
      </c>
      <c r="P123" s="424" t="str">
        <f t="shared" si="39"/>
        <v>-</v>
      </c>
      <c r="Q123" s="424" t="str">
        <f t="shared" si="39"/>
        <v>-</v>
      </c>
      <c r="R123" s="424" t="str">
        <f t="shared" si="39"/>
        <v>-</v>
      </c>
    </row>
    <row r="124" spans="2:18" s="387" customFormat="1" ht="15.75" thickBot="1" x14ac:dyDescent="0.3">
      <c r="B124" s="179"/>
      <c r="D124" s="9"/>
      <c r="E124" s="9"/>
      <c r="F124" s="9"/>
      <c r="G124" s="9"/>
      <c r="H124" s="9"/>
      <c r="I124" s="9"/>
      <c r="J124" s="9"/>
      <c r="K124" s="9"/>
      <c r="L124" s="9"/>
      <c r="M124" s="9"/>
      <c r="N124" s="9"/>
      <c r="O124" s="9"/>
      <c r="P124" s="9"/>
      <c r="Q124" s="9"/>
      <c r="R124" s="9"/>
    </row>
    <row r="125" spans="2:18" s="387" customFormat="1" ht="15.75" thickBot="1" x14ac:dyDescent="0.3">
      <c r="B125" s="17" t="s">
        <v>190</v>
      </c>
      <c r="C125" s="531" t="s">
        <v>14</v>
      </c>
      <c r="D125" s="533" t="s">
        <v>42</v>
      </c>
      <c r="E125" s="534"/>
      <c r="F125" s="534"/>
      <c r="G125" s="534"/>
      <c r="H125" s="534"/>
      <c r="I125" s="534"/>
      <c r="J125" s="534"/>
      <c r="K125" s="534"/>
      <c r="L125" s="534"/>
      <c r="M125" s="534"/>
      <c r="N125" s="534"/>
      <c r="O125" s="534"/>
      <c r="P125" s="534"/>
      <c r="Q125" s="534"/>
      <c r="R125" s="535"/>
    </row>
    <row r="126" spans="2:18" s="387" customFormat="1" ht="15.75" thickBot="1" x14ac:dyDescent="0.3">
      <c r="B126" s="23" t="str">
        <f>'3-Basic Inputs'!B14</f>
        <v>-</v>
      </c>
      <c r="C126" s="532"/>
      <c r="D126" s="158" t="str">
        <f>'3-Basic Inputs'!$I$6</f>
        <v>District 1</v>
      </c>
      <c r="E126" s="159" t="str">
        <f>'3-Basic Inputs'!$I$7</f>
        <v>District 2</v>
      </c>
      <c r="F126" s="159" t="str">
        <f>'3-Basic Inputs'!$I$8</f>
        <v>District 3</v>
      </c>
      <c r="G126" s="159" t="str">
        <f>'3-Basic Inputs'!$I$9</f>
        <v>District 4</v>
      </c>
      <c r="H126" s="159" t="str">
        <f>'3-Basic Inputs'!$I$10</f>
        <v>District 5</v>
      </c>
      <c r="I126" s="159" t="str">
        <f>'3-Basic Inputs'!$I$11</f>
        <v>District 6</v>
      </c>
      <c r="J126" s="159" t="str">
        <f>'3-Basic Inputs'!$I$12</f>
        <v>District 7</v>
      </c>
      <c r="K126" s="159" t="str">
        <f>'3-Basic Inputs'!$I$13</f>
        <v>District 8</v>
      </c>
      <c r="L126" s="159" t="str">
        <f>'3-Basic Inputs'!$I$14</f>
        <v>District 9</v>
      </c>
      <c r="M126" s="159" t="str">
        <f>'3-Basic Inputs'!$I$15</f>
        <v>District 10</v>
      </c>
      <c r="N126" s="159" t="str">
        <f>'3-Basic Inputs'!$I$16</f>
        <v>District 11</v>
      </c>
      <c r="O126" s="159" t="str">
        <f>'3-Basic Inputs'!$I$17</f>
        <v>District 12</v>
      </c>
      <c r="P126" s="159" t="str">
        <f>'3-Basic Inputs'!$I$18</f>
        <v>District 13</v>
      </c>
      <c r="Q126" s="159" t="str">
        <f>'3-Basic Inputs'!$I$19</f>
        <v>District 14</v>
      </c>
      <c r="R126" s="160" t="str">
        <f>'3-Basic Inputs'!$I$20</f>
        <v>District 15</v>
      </c>
    </row>
    <row r="127" spans="2:18" s="387" customFormat="1" x14ac:dyDescent="0.25">
      <c r="B127" s="178" t="str">
        <f>'3-Basic Inputs'!C14</f>
        <v>-</v>
      </c>
      <c r="C127" s="406">
        <f>SUM(D127:R127)</f>
        <v>0</v>
      </c>
      <c r="D127" s="403" t="str">
        <f>IF('5-Data-Inputs'!E15,'5-Data-Inputs'!E15,"-")</f>
        <v>-</v>
      </c>
      <c r="E127" s="403" t="str">
        <f>IF('5-Data-Inputs'!F15,'5-Data-Inputs'!F15,"-")</f>
        <v>-</v>
      </c>
      <c r="F127" s="403" t="str">
        <f>IF('5-Data-Inputs'!G15,'5-Data-Inputs'!G15,"-")</f>
        <v>-</v>
      </c>
      <c r="G127" s="403" t="str">
        <f>IF('5-Data-Inputs'!H15,'5-Data-Inputs'!H15,"-")</f>
        <v>-</v>
      </c>
      <c r="H127" s="403" t="str">
        <f>IF('5-Data-Inputs'!I15,'5-Data-Inputs'!I15,"-")</f>
        <v>-</v>
      </c>
      <c r="I127" s="403" t="str">
        <f>IF('5-Data-Inputs'!J15,'5-Data-Inputs'!J15,"-")</f>
        <v>-</v>
      </c>
      <c r="J127" s="403" t="str">
        <f>IF('5-Data-Inputs'!K15,'5-Data-Inputs'!K15,"-")</f>
        <v>-</v>
      </c>
      <c r="K127" s="403" t="str">
        <f>IF('5-Data-Inputs'!L15,'5-Data-Inputs'!L15,"-")</f>
        <v>-</v>
      </c>
      <c r="L127" s="403" t="str">
        <f>IF('5-Data-Inputs'!M15,'5-Data-Inputs'!M15,"-")</f>
        <v>-</v>
      </c>
      <c r="M127" s="403" t="str">
        <f>IF('5-Data-Inputs'!N15,'5-Data-Inputs'!N15,"-")</f>
        <v>-</v>
      </c>
      <c r="N127" s="403" t="str">
        <f>IF('5-Data-Inputs'!O15,'5-Data-Inputs'!O15,"-")</f>
        <v>-</v>
      </c>
      <c r="O127" s="403" t="str">
        <f>IF('5-Data-Inputs'!P15,'5-Data-Inputs'!P15,"-")</f>
        <v>-</v>
      </c>
      <c r="P127" s="403" t="str">
        <f>IF('5-Data-Inputs'!Q15,'5-Data-Inputs'!Q15,"-")</f>
        <v>-</v>
      </c>
      <c r="Q127" s="403" t="str">
        <f>IF('5-Data-Inputs'!R15,'5-Data-Inputs'!R15,"-")</f>
        <v>-</v>
      </c>
      <c r="R127" s="403" t="str">
        <f>IF('5-Data-Inputs'!S15,'5-Data-Inputs'!S15,"-")</f>
        <v>-</v>
      </c>
    </row>
    <row r="128" spans="2:18" s="387" customFormat="1" x14ac:dyDescent="0.25">
      <c r="B128" s="176" t="s">
        <v>70</v>
      </c>
      <c r="C128" s="355" t="s">
        <v>59</v>
      </c>
      <c r="D128" s="407" t="str">
        <f>IF(D127&lt;&gt;"-",'5-Data-Inputs'!E36,"-")</f>
        <v>-</v>
      </c>
      <c r="E128" s="407" t="str">
        <f>IF(E127&lt;&gt;"-",'5-Data-Inputs'!F36,"-")</f>
        <v>-</v>
      </c>
      <c r="F128" s="407" t="str">
        <f>IF(F127&lt;&gt;"-",'5-Data-Inputs'!G36,"-")</f>
        <v>-</v>
      </c>
      <c r="G128" s="407" t="str">
        <f>IF(G127&lt;&gt;"-",'5-Data-Inputs'!H36,"-")</f>
        <v>-</v>
      </c>
      <c r="H128" s="407" t="str">
        <f>IF(H127&lt;&gt;"-",'5-Data-Inputs'!I36,"-")</f>
        <v>-</v>
      </c>
      <c r="I128" s="407" t="str">
        <f>IF(I127&lt;&gt;"-",'5-Data-Inputs'!J36,"-")</f>
        <v>-</v>
      </c>
      <c r="J128" s="407" t="str">
        <f>IF(J127&lt;&gt;"-",'5-Data-Inputs'!K36,"-")</f>
        <v>-</v>
      </c>
      <c r="K128" s="407" t="str">
        <f>IF(K127&lt;&gt;"-",'5-Data-Inputs'!L36,"-")</f>
        <v>-</v>
      </c>
      <c r="L128" s="407" t="str">
        <f>IF(L127&lt;&gt;"-",'5-Data-Inputs'!M36,"-")</f>
        <v>-</v>
      </c>
      <c r="M128" s="407" t="str">
        <f>IF(M127&lt;&gt;"-",'5-Data-Inputs'!N36,"-")</f>
        <v>-</v>
      </c>
      <c r="N128" s="407" t="str">
        <f>IF(N127&lt;&gt;"-",'5-Data-Inputs'!O36,"-")</f>
        <v>-</v>
      </c>
      <c r="O128" s="407" t="str">
        <f>IF(O127&lt;&gt;"-",'5-Data-Inputs'!P36,"-")</f>
        <v>-</v>
      </c>
      <c r="P128" s="407" t="str">
        <f>IF(P127&lt;&gt;"-",'5-Data-Inputs'!Q36,"-")</f>
        <v>-</v>
      </c>
      <c r="Q128" s="407" t="str">
        <f>IF(Q127&lt;&gt;"-",'5-Data-Inputs'!R36,"-")</f>
        <v>-</v>
      </c>
      <c r="R128" s="407" t="str">
        <f>IF(R127&lt;&gt;"-",'5-Data-Inputs'!S36,"-")</f>
        <v>-</v>
      </c>
    </row>
    <row r="129" spans="2:18" s="387" customFormat="1" x14ac:dyDescent="0.25">
      <c r="B129" s="176" t="s">
        <v>62</v>
      </c>
      <c r="C129" s="355" t="s">
        <v>59</v>
      </c>
      <c r="D129" s="407" t="str">
        <f>IF(D127&lt;&gt;"-",'4-Strategy-Inputs'!$D$24,"-")</f>
        <v>-</v>
      </c>
      <c r="E129" s="407" t="str">
        <f>IF(E127&lt;&gt;"-",'4-Strategy-Inputs'!$D$24,"-")</f>
        <v>-</v>
      </c>
      <c r="F129" s="407" t="str">
        <f>IF(F127&lt;&gt;"-",'4-Strategy-Inputs'!$D$24,"-")</f>
        <v>-</v>
      </c>
      <c r="G129" s="407" t="str">
        <f>IF(G127&lt;&gt;"-",'4-Strategy-Inputs'!$D$24,"-")</f>
        <v>-</v>
      </c>
      <c r="H129" s="407" t="str">
        <f>IF(H127&lt;&gt;"-",'4-Strategy-Inputs'!$D$24,"-")</f>
        <v>-</v>
      </c>
      <c r="I129" s="407" t="str">
        <f>IF(I127&lt;&gt;"-",'4-Strategy-Inputs'!$D$24,"-")</f>
        <v>-</v>
      </c>
      <c r="J129" s="407" t="str">
        <f>IF(J127&lt;&gt;"-",'4-Strategy-Inputs'!$D$24,"-")</f>
        <v>-</v>
      </c>
      <c r="K129" s="407" t="str">
        <f>IF(K127&lt;&gt;"-",'4-Strategy-Inputs'!$D$24,"-")</f>
        <v>-</v>
      </c>
      <c r="L129" s="407" t="str">
        <f>IF(L127&lt;&gt;"-",'4-Strategy-Inputs'!$D$24,"-")</f>
        <v>-</v>
      </c>
      <c r="M129" s="407" t="str">
        <f>IF(M127&lt;&gt;"-",'4-Strategy-Inputs'!$D$24,"-")</f>
        <v>-</v>
      </c>
      <c r="N129" s="407" t="str">
        <f>IF(N127&lt;&gt;"-",'4-Strategy-Inputs'!$D$24,"-")</f>
        <v>-</v>
      </c>
      <c r="O129" s="407" t="str">
        <f>IF(O127&lt;&gt;"-",'4-Strategy-Inputs'!$D$24,"-")</f>
        <v>-</v>
      </c>
      <c r="P129" s="407" t="str">
        <f>IF(P127&lt;&gt;"-",'4-Strategy-Inputs'!$D$24,"-")</f>
        <v>-</v>
      </c>
      <c r="Q129" s="407" t="str">
        <f>IF(Q127&lt;&gt;"-",'4-Strategy-Inputs'!$D$24,"-")</f>
        <v>-</v>
      </c>
      <c r="R129" s="407" t="str">
        <f>IF(R127&lt;&gt;"-",'4-Strategy-Inputs'!$D$24,"-")</f>
        <v>-</v>
      </c>
    </row>
    <row r="130" spans="2:18" s="387" customFormat="1" x14ac:dyDescent="0.25">
      <c r="B130" s="176" t="s">
        <v>63</v>
      </c>
      <c r="C130" s="355" t="s">
        <v>59</v>
      </c>
      <c r="D130" s="410" t="str">
        <f>IF(D127&lt;&gt;"-",'4-Strategy-Inputs'!$E$24,"-")</f>
        <v>-</v>
      </c>
      <c r="E130" s="410" t="str">
        <f>IF(E127&lt;&gt;"-",'4-Strategy-Inputs'!$E$24,"-")</f>
        <v>-</v>
      </c>
      <c r="F130" s="410" t="str">
        <f>IF(F127&lt;&gt;"-",'4-Strategy-Inputs'!$E$24,"-")</f>
        <v>-</v>
      </c>
      <c r="G130" s="410" t="str">
        <f>IF(G127&lt;&gt;"-",'4-Strategy-Inputs'!$E$24,"-")</f>
        <v>-</v>
      </c>
      <c r="H130" s="410" t="str">
        <f>IF(H127&lt;&gt;"-",'4-Strategy-Inputs'!$E$24,"-")</f>
        <v>-</v>
      </c>
      <c r="I130" s="410" t="str">
        <f>IF(I127&lt;&gt;"-",'4-Strategy-Inputs'!$E$24,"-")</f>
        <v>-</v>
      </c>
      <c r="J130" s="410" t="str">
        <f>IF(J127&lt;&gt;"-",'4-Strategy-Inputs'!$E$24,"-")</f>
        <v>-</v>
      </c>
      <c r="K130" s="410" t="str">
        <f>IF(K127&lt;&gt;"-",'4-Strategy-Inputs'!$E$24,"-")</f>
        <v>-</v>
      </c>
      <c r="L130" s="410" t="str">
        <f>IF(L127&lt;&gt;"-",'4-Strategy-Inputs'!$E$24,"-")</f>
        <v>-</v>
      </c>
      <c r="M130" s="410" t="str">
        <f>IF(M127&lt;&gt;"-",'4-Strategy-Inputs'!$E$24,"-")</f>
        <v>-</v>
      </c>
      <c r="N130" s="410" t="str">
        <f>IF(N127&lt;&gt;"-",'4-Strategy-Inputs'!$E$24,"-")</f>
        <v>-</v>
      </c>
      <c r="O130" s="410" t="str">
        <f>IF(O127&lt;&gt;"-",'4-Strategy-Inputs'!$E$24,"-")</f>
        <v>-</v>
      </c>
      <c r="P130" s="410" t="str">
        <f>IF(P127&lt;&gt;"-",'4-Strategy-Inputs'!$E$24,"-")</f>
        <v>-</v>
      </c>
      <c r="Q130" s="410" t="str">
        <f>IF(Q127&lt;&gt;"-",'4-Strategy-Inputs'!$E$24,"-")</f>
        <v>-</v>
      </c>
      <c r="R130" s="410" t="str">
        <f>IF(R127&lt;&gt;"-",'4-Strategy-Inputs'!$E$24,"-")</f>
        <v>-</v>
      </c>
    </row>
    <row r="131" spans="2:18" s="387" customFormat="1" x14ac:dyDescent="0.25">
      <c r="B131" s="176" t="s">
        <v>7</v>
      </c>
      <c r="C131" s="355" t="s">
        <v>59</v>
      </c>
      <c r="D131" s="413" t="str">
        <f>IF(D127&lt;&gt;"-",'5-Data-Inputs'!E75,"-")</f>
        <v>-</v>
      </c>
      <c r="E131" s="413" t="str">
        <f>IF(E127&lt;&gt;"-",'5-Data-Inputs'!F75,"-")</f>
        <v>-</v>
      </c>
      <c r="F131" s="413" t="str">
        <f>IF(F127&lt;&gt;"-",'5-Data-Inputs'!G75,"-")</f>
        <v>-</v>
      </c>
      <c r="G131" s="413" t="str">
        <f>IF(G127&lt;&gt;"-",'5-Data-Inputs'!H75,"-")</f>
        <v>-</v>
      </c>
      <c r="H131" s="413" t="str">
        <f>IF(H127&lt;&gt;"-",'5-Data-Inputs'!I75,"-")</f>
        <v>-</v>
      </c>
      <c r="I131" s="413" t="str">
        <f>IF(I127&lt;&gt;"-",'5-Data-Inputs'!J75,"-")</f>
        <v>-</v>
      </c>
      <c r="J131" s="413" t="str">
        <f>IF(J127&lt;&gt;"-",'5-Data-Inputs'!K75,"-")</f>
        <v>-</v>
      </c>
      <c r="K131" s="413" t="str">
        <f>IF(K127&lt;&gt;"-",'5-Data-Inputs'!L75,"-")</f>
        <v>-</v>
      </c>
      <c r="L131" s="413" t="str">
        <f>IF(L127&lt;&gt;"-",'5-Data-Inputs'!M75,"-")</f>
        <v>-</v>
      </c>
      <c r="M131" s="413" t="str">
        <f>IF(M127&lt;&gt;"-",'5-Data-Inputs'!N75,"-")</f>
        <v>-</v>
      </c>
      <c r="N131" s="413" t="str">
        <f>IF(N127&lt;&gt;"-",'5-Data-Inputs'!O75,"-")</f>
        <v>-</v>
      </c>
      <c r="O131" s="413" t="str">
        <f>IF(O127&lt;&gt;"-",'5-Data-Inputs'!P75,"-")</f>
        <v>-</v>
      </c>
      <c r="P131" s="413" t="str">
        <f>IF(P127&lt;&gt;"-",'5-Data-Inputs'!Q75,"-")</f>
        <v>-</v>
      </c>
      <c r="Q131" s="413" t="str">
        <f>IF(Q127&lt;&gt;"-",'5-Data-Inputs'!R75,"-")</f>
        <v>-</v>
      </c>
      <c r="R131" s="413" t="str">
        <f>IF(R127&lt;&gt;"-",'5-Data-Inputs'!S75,"-")</f>
        <v>-</v>
      </c>
    </row>
    <row r="132" spans="2:18" s="4" customFormat="1" ht="18" customHeight="1" x14ac:dyDescent="0.25">
      <c r="B132" s="176" t="s">
        <v>65</v>
      </c>
      <c r="C132" s="355" t="s">
        <v>59</v>
      </c>
      <c r="D132" s="407" t="str">
        <f>IF(D127&lt;&gt;"-",'5-Data-Inputs'!E95,"-")</f>
        <v>-</v>
      </c>
      <c r="E132" s="407" t="str">
        <f>IF(E127&lt;&gt;"-",'5-Data-Inputs'!F95,"-")</f>
        <v>-</v>
      </c>
      <c r="F132" s="407" t="str">
        <f>IF(F127&lt;&gt;"-",'5-Data-Inputs'!G95,"-")</f>
        <v>-</v>
      </c>
      <c r="G132" s="407" t="str">
        <f>IF(G127&lt;&gt;"-",'5-Data-Inputs'!H95,"-")</f>
        <v>-</v>
      </c>
      <c r="H132" s="407" t="str">
        <f>IF(H127&lt;&gt;"-",'5-Data-Inputs'!I95,"-")</f>
        <v>-</v>
      </c>
      <c r="I132" s="407" t="str">
        <f>IF(I127&lt;&gt;"-",'5-Data-Inputs'!J95,"-")</f>
        <v>-</v>
      </c>
      <c r="J132" s="407" t="str">
        <f>IF(J127&lt;&gt;"-",'5-Data-Inputs'!K95,"-")</f>
        <v>-</v>
      </c>
      <c r="K132" s="407" t="str">
        <f>IF(K127&lt;&gt;"-",'5-Data-Inputs'!L95,"-")</f>
        <v>-</v>
      </c>
      <c r="L132" s="407" t="str">
        <f>IF(L127&lt;&gt;"-",'5-Data-Inputs'!M95,"-")</f>
        <v>-</v>
      </c>
      <c r="M132" s="407" t="str">
        <f>IF(M127&lt;&gt;"-",'5-Data-Inputs'!N95,"-")</f>
        <v>-</v>
      </c>
      <c r="N132" s="407" t="str">
        <f>IF(N127&lt;&gt;"-",'5-Data-Inputs'!O95,"-")</f>
        <v>-</v>
      </c>
      <c r="O132" s="407" t="str">
        <f>IF(O127&lt;&gt;"-",'5-Data-Inputs'!P95,"-")</f>
        <v>-</v>
      </c>
      <c r="P132" s="407" t="str">
        <f>IF(P127&lt;&gt;"-",'5-Data-Inputs'!Q95,"-")</f>
        <v>-</v>
      </c>
      <c r="Q132" s="407" t="str">
        <f>IF(Q127&lt;&gt;"-",'5-Data-Inputs'!R95,"-")</f>
        <v>-</v>
      </c>
      <c r="R132" s="407" t="str">
        <f>IF(R127&lt;&gt;"-",'5-Data-Inputs'!S95,"-")</f>
        <v>-</v>
      </c>
    </row>
    <row r="133" spans="2:18" s="387" customFormat="1" x14ac:dyDescent="0.25">
      <c r="B133" s="177" t="s">
        <v>21</v>
      </c>
      <c r="C133" s="416">
        <f>SUM(D133:R133)</f>
        <v>0</v>
      </c>
      <c r="D133" s="413" t="str">
        <f>IF(D127&lt;&gt;"-",(D129-D128)*D131*D127,"-")</f>
        <v>-</v>
      </c>
      <c r="E133" s="413" t="str">
        <f t="shared" ref="E133:R133" si="40">IF(E127&lt;&gt;"-",(E129-E128)*E131*E127,"-")</f>
        <v>-</v>
      </c>
      <c r="F133" s="413" t="str">
        <f t="shared" si="40"/>
        <v>-</v>
      </c>
      <c r="G133" s="413" t="str">
        <f t="shared" si="40"/>
        <v>-</v>
      </c>
      <c r="H133" s="413" t="str">
        <f t="shared" si="40"/>
        <v>-</v>
      </c>
      <c r="I133" s="413" t="str">
        <f t="shared" si="40"/>
        <v>-</v>
      </c>
      <c r="J133" s="413" t="str">
        <f t="shared" si="40"/>
        <v>-</v>
      </c>
      <c r="K133" s="413" t="str">
        <f t="shared" si="40"/>
        <v>-</v>
      </c>
      <c r="L133" s="413" t="str">
        <f t="shared" si="40"/>
        <v>-</v>
      </c>
      <c r="M133" s="413" t="str">
        <f t="shared" si="40"/>
        <v>-</v>
      </c>
      <c r="N133" s="413" t="str">
        <f t="shared" si="40"/>
        <v>-</v>
      </c>
      <c r="O133" s="413" t="str">
        <f t="shared" si="40"/>
        <v>-</v>
      </c>
      <c r="P133" s="413" t="str">
        <f t="shared" si="40"/>
        <v>-</v>
      </c>
      <c r="Q133" s="413" t="str">
        <f t="shared" si="40"/>
        <v>-</v>
      </c>
      <c r="R133" s="413" t="str">
        <f t="shared" si="40"/>
        <v>-</v>
      </c>
    </row>
    <row r="134" spans="2:18" s="387" customFormat="1" x14ac:dyDescent="0.25">
      <c r="B134" s="177" t="s">
        <v>8</v>
      </c>
      <c r="C134" s="416">
        <f>SUM(D134:R134)</f>
        <v>0</v>
      </c>
      <c r="D134" s="413" t="str">
        <f>IF(D127&lt;&gt;"-",D132*D127*D131,"-")</f>
        <v>-</v>
      </c>
      <c r="E134" s="413" t="str">
        <f t="shared" ref="E134:R134" si="41">IF(E127&lt;&gt;"-",E132*E127*E131,"-")</f>
        <v>-</v>
      </c>
      <c r="F134" s="413" t="str">
        <f t="shared" si="41"/>
        <v>-</v>
      </c>
      <c r="G134" s="413" t="str">
        <f t="shared" si="41"/>
        <v>-</v>
      </c>
      <c r="H134" s="413" t="str">
        <f t="shared" si="41"/>
        <v>-</v>
      </c>
      <c r="I134" s="413" t="str">
        <f t="shared" si="41"/>
        <v>-</v>
      </c>
      <c r="J134" s="413" t="str">
        <f t="shared" si="41"/>
        <v>-</v>
      </c>
      <c r="K134" s="413" t="str">
        <f t="shared" si="41"/>
        <v>-</v>
      </c>
      <c r="L134" s="413" t="str">
        <f t="shared" si="41"/>
        <v>-</v>
      </c>
      <c r="M134" s="413" t="str">
        <f t="shared" si="41"/>
        <v>-</v>
      </c>
      <c r="N134" s="413" t="str">
        <f t="shared" si="41"/>
        <v>-</v>
      </c>
      <c r="O134" s="413" t="str">
        <f t="shared" si="41"/>
        <v>-</v>
      </c>
      <c r="P134" s="413" t="str">
        <f t="shared" si="41"/>
        <v>-</v>
      </c>
      <c r="Q134" s="413" t="str">
        <f t="shared" si="41"/>
        <v>-</v>
      </c>
      <c r="R134" s="413" t="str">
        <f t="shared" si="41"/>
        <v>-</v>
      </c>
    </row>
    <row r="135" spans="2:18" s="387" customFormat="1" x14ac:dyDescent="0.25">
      <c r="B135" s="177" t="s">
        <v>84</v>
      </c>
      <c r="C135" s="416">
        <f>SUM(D135:R135)</f>
        <v>0</v>
      </c>
      <c r="D135" s="417" t="str">
        <f>IF(D127&lt;&gt;"-",(D130-D128)*D131*D127,"-")</f>
        <v>-</v>
      </c>
      <c r="E135" s="417" t="str">
        <f t="shared" ref="E135:R135" si="42">IF(E127&lt;&gt;"-",(E130-E128)*E131*E127,"-")</f>
        <v>-</v>
      </c>
      <c r="F135" s="417" t="str">
        <f t="shared" si="42"/>
        <v>-</v>
      </c>
      <c r="G135" s="417" t="str">
        <f t="shared" si="42"/>
        <v>-</v>
      </c>
      <c r="H135" s="417" t="str">
        <f t="shared" si="42"/>
        <v>-</v>
      </c>
      <c r="I135" s="417" t="str">
        <f t="shared" si="42"/>
        <v>-</v>
      </c>
      <c r="J135" s="417" t="str">
        <f t="shared" si="42"/>
        <v>-</v>
      </c>
      <c r="K135" s="417" t="str">
        <f t="shared" si="42"/>
        <v>-</v>
      </c>
      <c r="L135" s="417" t="str">
        <f t="shared" si="42"/>
        <v>-</v>
      </c>
      <c r="M135" s="417" t="str">
        <f t="shared" si="42"/>
        <v>-</v>
      </c>
      <c r="N135" s="417" t="str">
        <f t="shared" si="42"/>
        <v>-</v>
      </c>
      <c r="O135" s="417" t="str">
        <f t="shared" si="42"/>
        <v>-</v>
      </c>
      <c r="P135" s="417" t="str">
        <f t="shared" si="42"/>
        <v>-</v>
      </c>
      <c r="Q135" s="417" t="str">
        <f t="shared" si="42"/>
        <v>-</v>
      </c>
      <c r="R135" s="417" t="str">
        <f t="shared" si="42"/>
        <v>-</v>
      </c>
    </row>
    <row r="136" spans="2:18" s="387" customFormat="1" x14ac:dyDescent="0.25">
      <c r="B136" s="176" t="s">
        <v>85</v>
      </c>
      <c r="C136" s="355" t="s">
        <v>59</v>
      </c>
      <c r="D136" s="417" t="str">
        <f>IF(D127&lt;&gt;"-",'4-Strategy-Inputs'!$F$24,"-")</f>
        <v>-</v>
      </c>
      <c r="E136" s="417" t="str">
        <f>IF(E127&lt;&gt;"-",'4-Strategy-Inputs'!$F$24,"-")</f>
        <v>-</v>
      </c>
      <c r="F136" s="417" t="str">
        <f>IF(F127&lt;&gt;"-",'4-Strategy-Inputs'!$F$24,"-")</f>
        <v>-</v>
      </c>
      <c r="G136" s="417" t="str">
        <f>IF(G127&lt;&gt;"-",'4-Strategy-Inputs'!$F$24,"-")</f>
        <v>-</v>
      </c>
      <c r="H136" s="417" t="str">
        <f>IF(H127&lt;&gt;"-",'4-Strategy-Inputs'!$F$24,"-")</f>
        <v>-</v>
      </c>
      <c r="I136" s="417" t="str">
        <f>IF(I127&lt;&gt;"-",'4-Strategy-Inputs'!$F$24,"-")</f>
        <v>-</v>
      </c>
      <c r="J136" s="417" t="str">
        <f>IF(J127&lt;&gt;"-",'4-Strategy-Inputs'!$F$24,"-")</f>
        <v>-</v>
      </c>
      <c r="K136" s="417" t="str">
        <f>IF(K127&lt;&gt;"-",'4-Strategy-Inputs'!$F$24,"-")</f>
        <v>-</v>
      </c>
      <c r="L136" s="417" t="str">
        <f>IF(L127&lt;&gt;"-",'4-Strategy-Inputs'!$F$24,"-")</f>
        <v>-</v>
      </c>
      <c r="M136" s="417" t="str">
        <f>IF(M127&lt;&gt;"-",'4-Strategy-Inputs'!$F$24,"-")</f>
        <v>-</v>
      </c>
      <c r="N136" s="417" t="str">
        <f>IF(N127&lt;&gt;"-",'4-Strategy-Inputs'!$F$24,"-")</f>
        <v>-</v>
      </c>
      <c r="O136" s="417" t="str">
        <f>IF(O127&lt;&gt;"-",'4-Strategy-Inputs'!$F$24,"-")</f>
        <v>-</v>
      </c>
      <c r="P136" s="417" t="str">
        <f>IF(P127&lt;&gt;"-",'4-Strategy-Inputs'!$F$24,"-")</f>
        <v>-</v>
      </c>
      <c r="Q136" s="417" t="str">
        <f>IF(Q127&lt;&gt;"-",'4-Strategy-Inputs'!$F$24,"-")</f>
        <v>-</v>
      </c>
      <c r="R136" s="417" t="str">
        <f>IF(R127&lt;&gt;"-",'4-Strategy-Inputs'!$F$24,"-")</f>
        <v>-</v>
      </c>
    </row>
    <row r="137" spans="2:18" s="387" customFormat="1" ht="30" x14ac:dyDescent="0.25">
      <c r="B137" s="232" t="s">
        <v>86</v>
      </c>
      <c r="C137" s="423">
        <f>SUM(D137:R137)</f>
        <v>0</v>
      </c>
      <c r="D137" s="420" t="str">
        <f>IF(D127&lt;&gt;"-",IF(D136&gt;0, D134+(D135/D136),0),"-")</f>
        <v>-</v>
      </c>
      <c r="E137" s="420" t="str">
        <f t="shared" ref="E137:R137" si="43">IF(E127&lt;&gt;"-",IF(E136&gt;0, E134+(E135/E136),0),"-")</f>
        <v>-</v>
      </c>
      <c r="F137" s="420" t="str">
        <f t="shared" si="43"/>
        <v>-</v>
      </c>
      <c r="G137" s="420" t="str">
        <f t="shared" si="43"/>
        <v>-</v>
      </c>
      <c r="H137" s="420" t="str">
        <f t="shared" si="43"/>
        <v>-</v>
      </c>
      <c r="I137" s="420" t="str">
        <f t="shared" si="43"/>
        <v>-</v>
      </c>
      <c r="J137" s="420" t="str">
        <f t="shared" si="43"/>
        <v>-</v>
      </c>
      <c r="K137" s="420" t="str">
        <f t="shared" si="43"/>
        <v>-</v>
      </c>
      <c r="L137" s="420" t="str">
        <f t="shared" si="43"/>
        <v>-</v>
      </c>
      <c r="M137" s="420" t="str">
        <f t="shared" si="43"/>
        <v>-</v>
      </c>
      <c r="N137" s="420" t="str">
        <f t="shared" si="43"/>
        <v>-</v>
      </c>
      <c r="O137" s="420" t="str">
        <f t="shared" si="43"/>
        <v>-</v>
      </c>
      <c r="P137" s="420" t="str">
        <f t="shared" si="43"/>
        <v>-</v>
      </c>
      <c r="Q137" s="420" t="str">
        <f t="shared" si="43"/>
        <v>-</v>
      </c>
      <c r="R137" s="420" t="str">
        <f t="shared" si="43"/>
        <v>-</v>
      </c>
    </row>
    <row r="138" spans="2:18" s="4" customFormat="1" ht="30.75" thickBot="1" x14ac:dyDescent="0.3">
      <c r="B138" s="281" t="s">
        <v>155</v>
      </c>
      <c r="C138" s="445">
        <f>SUM(D138:R138)</f>
        <v>0</v>
      </c>
      <c r="D138" s="424" t="str">
        <f>IF(D127&lt;&gt;"-",D131*D127/100,"-")</f>
        <v>-</v>
      </c>
      <c r="E138" s="424" t="str">
        <f t="shared" ref="E138:R138" si="44">IF(E127&lt;&gt;"-",E131*E127/100,"-")</f>
        <v>-</v>
      </c>
      <c r="F138" s="424" t="str">
        <f t="shared" si="44"/>
        <v>-</v>
      </c>
      <c r="G138" s="424" t="str">
        <f t="shared" si="44"/>
        <v>-</v>
      </c>
      <c r="H138" s="424" t="str">
        <f t="shared" si="44"/>
        <v>-</v>
      </c>
      <c r="I138" s="424" t="str">
        <f t="shared" si="44"/>
        <v>-</v>
      </c>
      <c r="J138" s="424" t="str">
        <f t="shared" si="44"/>
        <v>-</v>
      </c>
      <c r="K138" s="424" t="str">
        <f t="shared" si="44"/>
        <v>-</v>
      </c>
      <c r="L138" s="424" t="str">
        <f t="shared" si="44"/>
        <v>-</v>
      </c>
      <c r="M138" s="424" t="str">
        <f t="shared" si="44"/>
        <v>-</v>
      </c>
      <c r="N138" s="424" t="str">
        <f t="shared" si="44"/>
        <v>-</v>
      </c>
      <c r="O138" s="424" t="str">
        <f t="shared" si="44"/>
        <v>-</v>
      </c>
      <c r="P138" s="424" t="str">
        <f t="shared" si="44"/>
        <v>-</v>
      </c>
      <c r="Q138" s="424" t="str">
        <f t="shared" si="44"/>
        <v>-</v>
      </c>
      <c r="R138" s="424" t="str">
        <f t="shared" si="44"/>
        <v>-</v>
      </c>
    </row>
    <row r="139" spans="2:18" s="387" customFormat="1" ht="15.75" thickBot="1" x14ac:dyDescent="0.3">
      <c r="B139" s="179"/>
      <c r="D139" s="9"/>
      <c r="E139" s="9"/>
      <c r="F139" s="9"/>
      <c r="G139" s="9"/>
      <c r="H139" s="9"/>
      <c r="I139" s="9"/>
      <c r="J139" s="9"/>
      <c r="K139" s="9"/>
      <c r="L139" s="9"/>
      <c r="M139" s="9"/>
      <c r="N139" s="9"/>
      <c r="O139" s="9"/>
      <c r="P139" s="9"/>
      <c r="Q139" s="9"/>
      <c r="R139" s="9"/>
    </row>
    <row r="140" spans="2:18" s="387" customFormat="1" ht="15.75" thickBot="1" x14ac:dyDescent="0.3">
      <c r="B140" s="17" t="s">
        <v>191</v>
      </c>
      <c r="C140" s="531" t="s">
        <v>14</v>
      </c>
      <c r="D140" s="533" t="s">
        <v>42</v>
      </c>
      <c r="E140" s="534"/>
      <c r="F140" s="534"/>
      <c r="G140" s="534"/>
      <c r="H140" s="534"/>
      <c r="I140" s="534"/>
      <c r="J140" s="534"/>
      <c r="K140" s="534"/>
      <c r="L140" s="534"/>
      <c r="M140" s="534"/>
      <c r="N140" s="534"/>
      <c r="O140" s="534"/>
      <c r="P140" s="534"/>
      <c r="Q140" s="534"/>
      <c r="R140" s="535"/>
    </row>
    <row r="141" spans="2:18" s="387" customFormat="1" ht="15.75" thickBot="1" x14ac:dyDescent="0.3">
      <c r="B141" s="23" t="str">
        <f>'3-Basic Inputs'!B15</f>
        <v>-</v>
      </c>
      <c r="C141" s="532"/>
      <c r="D141" s="158" t="str">
        <f>'3-Basic Inputs'!$I$6</f>
        <v>District 1</v>
      </c>
      <c r="E141" s="159" t="str">
        <f>'3-Basic Inputs'!$I$7</f>
        <v>District 2</v>
      </c>
      <c r="F141" s="159" t="str">
        <f>'3-Basic Inputs'!$I$8</f>
        <v>District 3</v>
      </c>
      <c r="G141" s="159" t="str">
        <f>'3-Basic Inputs'!$I$9</f>
        <v>District 4</v>
      </c>
      <c r="H141" s="159" t="str">
        <f>'3-Basic Inputs'!$I$10</f>
        <v>District 5</v>
      </c>
      <c r="I141" s="159" t="str">
        <f>'3-Basic Inputs'!$I$11</f>
        <v>District 6</v>
      </c>
      <c r="J141" s="159" t="str">
        <f>'3-Basic Inputs'!$I$12</f>
        <v>District 7</v>
      </c>
      <c r="K141" s="159" t="str">
        <f>'3-Basic Inputs'!$I$13</f>
        <v>District 8</v>
      </c>
      <c r="L141" s="159" t="str">
        <f>'3-Basic Inputs'!$I$14</f>
        <v>District 9</v>
      </c>
      <c r="M141" s="159" t="str">
        <f>'3-Basic Inputs'!$I$15</f>
        <v>District 10</v>
      </c>
      <c r="N141" s="159" t="str">
        <f>'3-Basic Inputs'!$I$16</f>
        <v>District 11</v>
      </c>
      <c r="O141" s="159" t="str">
        <f>'3-Basic Inputs'!$I$17</f>
        <v>District 12</v>
      </c>
      <c r="P141" s="159" t="str">
        <f>'3-Basic Inputs'!$I$18</f>
        <v>District 13</v>
      </c>
      <c r="Q141" s="159" t="str">
        <f>'3-Basic Inputs'!$I$19</f>
        <v>District 14</v>
      </c>
      <c r="R141" s="160" t="str">
        <f>'3-Basic Inputs'!$I$20</f>
        <v>District 15</v>
      </c>
    </row>
    <row r="142" spans="2:18" s="387" customFormat="1" x14ac:dyDescent="0.25">
      <c r="B142" s="178" t="str">
        <f>'3-Basic Inputs'!C15</f>
        <v>-</v>
      </c>
      <c r="C142" s="406">
        <f>SUM(D142:R142)</f>
        <v>0</v>
      </c>
      <c r="D142" s="403" t="str">
        <f>IF('5-Data-Inputs'!E16&gt;0, '5-Data-Inputs'!E16,"-")</f>
        <v>-</v>
      </c>
      <c r="E142" s="403" t="str">
        <f>IF('5-Data-Inputs'!F16&gt;0, '5-Data-Inputs'!F16,"-")</f>
        <v>-</v>
      </c>
      <c r="F142" s="403" t="str">
        <f>IF('5-Data-Inputs'!G16&gt;0, '5-Data-Inputs'!G16,"-")</f>
        <v>-</v>
      </c>
      <c r="G142" s="403" t="str">
        <f>IF('5-Data-Inputs'!H16&gt;0, '5-Data-Inputs'!H16,"-")</f>
        <v>-</v>
      </c>
      <c r="H142" s="403" t="str">
        <f>IF('5-Data-Inputs'!I16&gt;0, '5-Data-Inputs'!I16,"-")</f>
        <v>-</v>
      </c>
      <c r="I142" s="403" t="str">
        <f>IF('5-Data-Inputs'!J16&gt;0, '5-Data-Inputs'!J16,"-")</f>
        <v>-</v>
      </c>
      <c r="J142" s="403" t="str">
        <f>IF('5-Data-Inputs'!K16&gt;0, '5-Data-Inputs'!K16,"-")</f>
        <v>-</v>
      </c>
      <c r="K142" s="403" t="str">
        <f>IF('5-Data-Inputs'!L16&gt;0, '5-Data-Inputs'!L16,"-")</f>
        <v>-</v>
      </c>
      <c r="L142" s="403" t="str">
        <f>IF('5-Data-Inputs'!M16&gt;0, '5-Data-Inputs'!M16,"-")</f>
        <v>-</v>
      </c>
      <c r="M142" s="403" t="str">
        <f>IF('5-Data-Inputs'!N16&gt;0, '5-Data-Inputs'!N16,"-")</f>
        <v>-</v>
      </c>
      <c r="N142" s="403" t="str">
        <f>IF('5-Data-Inputs'!O16&gt;0, '5-Data-Inputs'!O16,"-")</f>
        <v>-</v>
      </c>
      <c r="O142" s="403" t="str">
        <f>IF('5-Data-Inputs'!P16&gt;0, '5-Data-Inputs'!P16,"-")</f>
        <v>-</v>
      </c>
      <c r="P142" s="403" t="str">
        <f>IF('5-Data-Inputs'!Q16&gt;0, '5-Data-Inputs'!Q16,"-")</f>
        <v>-</v>
      </c>
      <c r="Q142" s="403" t="str">
        <f>IF('5-Data-Inputs'!R16&gt;0, '5-Data-Inputs'!R16,"-")</f>
        <v>-</v>
      </c>
      <c r="R142" s="403" t="str">
        <f>IF('5-Data-Inputs'!S16&gt;0, '5-Data-Inputs'!S16,"-")</f>
        <v>-</v>
      </c>
    </row>
    <row r="143" spans="2:18" s="387" customFormat="1" x14ac:dyDescent="0.25">
      <c r="B143" s="176" t="s">
        <v>70</v>
      </c>
      <c r="C143" s="355" t="s">
        <v>59</v>
      </c>
      <c r="D143" s="407" t="str">
        <f>IF(D142&lt;&gt;"-",'5-Data-Inputs'!E37,"-")</f>
        <v>-</v>
      </c>
      <c r="E143" s="407" t="str">
        <f>IF(E142&lt;&gt;"-",'5-Data-Inputs'!F37,"-")</f>
        <v>-</v>
      </c>
      <c r="F143" s="407" t="str">
        <f>IF(F142&lt;&gt;"-",'5-Data-Inputs'!G37,"-")</f>
        <v>-</v>
      </c>
      <c r="G143" s="407" t="str">
        <f>IF(G142&lt;&gt;"-",'5-Data-Inputs'!H37,"-")</f>
        <v>-</v>
      </c>
      <c r="H143" s="407" t="str">
        <f>IF(H142&lt;&gt;"-",'5-Data-Inputs'!I37,"-")</f>
        <v>-</v>
      </c>
      <c r="I143" s="407" t="str">
        <f>IF(I142&lt;&gt;"-",'5-Data-Inputs'!J37,"-")</f>
        <v>-</v>
      </c>
      <c r="J143" s="407" t="str">
        <f>IF(J142&lt;&gt;"-",'5-Data-Inputs'!K37,"-")</f>
        <v>-</v>
      </c>
      <c r="K143" s="407" t="str">
        <f>IF(K142&lt;&gt;"-",'5-Data-Inputs'!L37,"-")</f>
        <v>-</v>
      </c>
      <c r="L143" s="407" t="str">
        <f>IF(L142&lt;&gt;"-",'5-Data-Inputs'!M37,"-")</f>
        <v>-</v>
      </c>
      <c r="M143" s="407" t="str">
        <f>IF(M142&lt;&gt;"-",'5-Data-Inputs'!N37,"-")</f>
        <v>-</v>
      </c>
      <c r="N143" s="407" t="str">
        <f>IF(N142&lt;&gt;"-",'5-Data-Inputs'!O37,"-")</f>
        <v>-</v>
      </c>
      <c r="O143" s="407" t="str">
        <f>IF(O142&lt;&gt;"-",'5-Data-Inputs'!P37,"-")</f>
        <v>-</v>
      </c>
      <c r="P143" s="407" t="str">
        <f>IF(P142&lt;&gt;"-",'5-Data-Inputs'!Q37,"-")</f>
        <v>-</v>
      </c>
      <c r="Q143" s="407" t="str">
        <f>IF(Q142&lt;&gt;"-",'5-Data-Inputs'!R37,"-")</f>
        <v>-</v>
      </c>
      <c r="R143" s="407" t="str">
        <f>IF(R142&lt;&gt;"-",'5-Data-Inputs'!S37,"-")</f>
        <v>-</v>
      </c>
    </row>
    <row r="144" spans="2:18" s="387" customFormat="1" x14ac:dyDescent="0.25">
      <c r="B144" s="176" t="s">
        <v>62</v>
      </c>
      <c r="C144" s="355" t="s">
        <v>59</v>
      </c>
      <c r="D144" s="407" t="str">
        <f>IF(D142&lt;&gt;"-",'4-Strategy-Inputs'!$D$25,"-")</f>
        <v>-</v>
      </c>
      <c r="E144" s="407" t="str">
        <f>IF(E142&lt;&gt;"-",'4-Strategy-Inputs'!$D$25,"-")</f>
        <v>-</v>
      </c>
      <c r="F144" s="407" t="str">
        <f>IF(F142&lt;&gt;"-",'4-Strategy-Inputs'!$D$25,"-")</f>
        <v>-</v>
      </c>
      <c r="G144" s="407" t="str">
        <f>IF(G142&lt;&gt;"-",'4-Strategy-Inputs'!$D$25,"-")</f>
        <v>-</v>
      </c>
      <c r="H144" s="407" t="str">
        <f>IF(H142&lt;&gt;"-",'4-Strategy-Inputs'!$D$25,"-")</f>
        <v>-</v>
      </c>
      <c r="I144" s="407" t="str">
        <f>IF(I142&lt;&gt;"-",'4-Strategy-Inputs'!$D$25,"-")</f>
        <v>-</v>
      </c>
      <c r="J144" s="407" t="str">
        <f>IF(J142&lt;&gt;"-",'4-Strategy-Inputs'!$D$25,"-")</f>
        <v>-</v>
      </c>
      <c r="K144" s="407" t="str">
        <f>IF(K142&lt;&gt;"-",'4-Strategy-Inputs'!$D$25,"-")</f>
        <v>-</v>
      </c>
      <c r="L144" s="407" t="str">
        <f>IF(L142&lt;&gt;"-",'4-Strategy-Inputs'!$D$25,"-")</f>
        <v>-</v>
      </c>
      <c r="M144" s="407" t="str">
        <f>IF(M142&lt;&gt;"-",'4-Strategy-Inputs'!$D$25,"-")</f>
        <v>-</v>
      </c>
      <c r="N144" s="407" t="str">
        <f>IF(N142&lt;&gt;"-",'4-Strategy-Inputs'!$D$25,"-")</f>
        <v>-</v>
      </c>
      <c r="O144" s="407" t="str">
        <f>IF(O142&lt;&gt;"-",'4-Strategy-Inputs'!$D$25,"-")</f>
        <v>-</v>
      </c>
      <c r="P144" s="407" t="str">
        <f>IF(P142&lt;&gt;"-",'4-Strategy-Inputs'!$D$25,"-")</f>
        <v>-</v>
      </c>
      <c r="Q144" s="407" t="str">
        <f>IF(Q142&lt;&gt;"-",'4-Strategy-Inputs'!$D$25,"-")</f>
        <v>-</v>
      </c>
      <c r="R144" s="407" t="str">
        <f>IF(R142&lt;&gt;"-",'4-Strategy-Inputs'!$D$25,"-")</f>
        <v>-</v>
      </c>
    </row>
    <row r="145" spans="2:18" s="387" customFormat="1" x14ac:dyDescent="0.25">
      <c r="B145" s="176" t="s">
        <v>63</v>
      </c>
      <c r="C145" s="355" t="s">
        <v>59</v>
      </c>
      <c r="D145" s="410" t="str">
        <f>IF(D142&lt;&gt;"-",'4-Strategy-Inputs'!$E$25,"-")</f>
        <v>-</v>
      </c>
      <c r="E145" s="410" t="str">
        <f>IF(E142&lt;&gt;"-",'4-Strategy-Inputs'!$E$25,"-")</f>
        <v>-</v>
      </c>
      <c r="F145" s="410" t="str">
        <f>IF(F142&lt;&gt;"-",'4-Strategy-Inputs'!$E$25,"-")</f>
        <v>-</v>
      </c>
      <c r="G145" s="410" t="str">
        <f>IF(G142&lt;&gt;"-",'4-Strategy-Inputs'!$E$25,"-")</f>
        <v>-</v>
      </c>
      <c r="H145" s="410" t="str">
        <f>IF(H142&lt;&gt;"-",'4-Strategy-Inputs'!$E$25,"-")</f>
        <v>-</v>
      </c>
      <c r="I145" s="410" t="str">
        <f>IF(I142&lt;&gt;"-",'4-Strategy-Inputs'!$E$25,"-")</f>
        <v>-</v>
      </c>
      <c r="J145" s="410" t="str">
        <f>IF(J142&lt;&gt;"-",'4-Strategy-Inputs'!$E$25,"-")</f>
        <v>-</v>
      </c>
      <c r="K145" s="410" t="str">
        <f>IF(K142&lt;&gt;"-",'4-Strategy-Inputs'!$E$25,"-")</f>
        <v>-</v>
      </c>
      <c r="L145" s="410" t="str">
        <f>IF(L142&lt;&gt;"-",'4-Strategy-Inputs'!$E$25,"-")</f>
        <v>-</v>
      </c>
      <c r="M145" s="410" t="str">
        <f>IF(M142&lt;&gt;"-",'4-Strategy-Inputs'!$E$25,"-")</f>
        <v>-</v>
      </c>
      <c r="N145" s="410" t="str">
        <f>IF(N142&lt;&gt;"-",'4-Strategy-Inputs'!$E$25,"-")</f>
        <v>-</v>
      </c>
      <c r="O145" s="410" t="str">
        <f>IF(O142&lt;&gt;"-",'4-Strategy-Inputs'!$E$25,"-")</f>
        <v>-</v>
      </c>
      <c r="P145" s="410" t="str">
        <f>IF(P142&lt;&gt;"-",'4-Strategy-Inputs'!$E$25,"-")</f>
        <v>-</v>
      </c>
      <c r="Q145" s="410" t="str">
        <f>IF(Q142&lt;&gt;"-",'4-Strategy-Inputs'!$E$25,"-")</f>
        <v>-</v>
      </c>
      <c r="R145" s="410" t="str">
        <f>IF(R142&lt;&gt;"-",'4-Strategy-Inputs'!$E$25,"-")</f>
        <v>-</v>
      </c>
    </row>
    <row r="146" spans="2:18" s="387" customFormat="1" x14ac:dyDescent="0.25">
      <c r="B146" s="176" t="s">
        <v>7</v>
      </c>
      <c r="C146" s="355" t="s">
        <v>59</v>
      </c>
      <c r="D146" s="413" t="str">
        <f>IF(D142&lt;&gt;"-",'5-Data-Inputs'!E76,"-")</f>
        <v>-</v>
      </c>
      <c r="E146" s="413" t="str">
        <f>IF(E142&lt;&gt;"-",'5-Data-Inputs'!F76,"-")</f>
        <v>-</v>
      </c>
      <c r="F146" s="413" t="str">
        <f>IF(F142&lt;&gt;"-",'5-Data-Inputs'!G76,"-")</f>
        <v>-</v>
      </c>
      <c r="G146" s="413" t="str">
        <f>IF(G142&lt;&gt;"-",'5-Data-Inputs'!H76,"-")</f>
        <v>-</v>
      </c>
      <c r="H146" s="413" t="str">
        <f>IF(H142&lt;&gt;"-",'5-Data-Inputs'!I76,"-")</f>
        <v>-</v>
      </c>
      <c r="I146" s="413" t="str">
        <f>IF(I142&lt;&gt;"-",'5-Data-Inputs'!J76,"-")</f>
        <v>-</v>
      </c>
      <c r="J146" s="413" t="str">
        <f>IF(J142&lt;&gt;"-",'5-Data-Inputs'!K76,"-")</f>
        <v>-</v>
      </c>
      <c r="K146" s="413" t="str">
        <f>IF(K142&lt;&gt;"-",'5-Data-Inputs'!L76,"-")</f>
        <v>-</v>
      </c>
      <c r="L146" s="413" t="str">
        <f>IF(L142&lt;&gt;"-",'5-Data-Inputs'!M76,"-")</f>
        <v>-</v>
      </c>
      <c r="M146" s="413" t="str">
        <f>IF(M142&lt;&gt;"-",'5-Data-Inputs'!N76,"-")</f>
        <v>-</v>
      </c>
      <c r="N146" s="413" t="str">
        <f>IF(N142&lt;&gt;"-",'5-Data-Inputs'!O76,"-")</f>
        <v>-</v>
      </c>
      <c r="O146" s="413" t="str">
        <f>IF(O142&lt;&gt;"-",'5-Data-Inputs'!P76,"-")</f>
        <v>-</v>
      </c>
      <c r="P146" s="413" t="str">
        <f>IF(P142&lt;&gt;"-",'5-Data-Inputs'!Q76,"-")</f>
        <v>-</v>
      </c>
      <c r="Q146" s="413" t="str">
        <f>IF(Q142&lt;&gt;"-",'5-Data-Inputs'!R76,"-")</f>
        <v>-</v>
      </c>
      <c r="R146" s="413" t="str">
        <f>IF(R142&lt;&gt;"-",'5-Data-Inputs'!S76,"-")</f>
        <v>-</v>
      </c>
    </row>
    <row r="147" spans="2:18" s="4" customFormat="1" ht="18" customHeight="1" x14ac:dyDescent="0.25">
      <c r="B147" s="176" t="s">
        <v>65</v>
      </c>
      <c r="C147" s="355" t="s">
        <v>59</v>
      </c>
      <c r="D147" s="407" t="str">
        <f>IF(D142&lt;&gt;"-",'5-Data-Inputs'!E96,"-")</f>
        <v>-</v>
      </c>
      <c r="E147" s="407" t="str">
        <f>IF(E142&lt;&gt;"-",'5-Data-Inputs'!F96,"-")</f>
        <v>-</v>
      </c>
      <c r="F147" s="407" t="str">
        <f>IF(F142&lt;&gt;"-",'5-Data-Inputs'!G96,"-")</f>
        <v>-</v>
      </c>
      <c r="G147" s="407" t="str">
        <f>IF(G142&lt;&gt;"-",'5-Data-Inputs'!H96,"-")</f>
        <v>-</v>
      </c>
      <c r="H147" s="407" t="str">
        <f>IF(H142&lt;&gt;"-",'5-Data-Inputs'!I96,"-")</f>
        <v>-</v>
      </c>
      <c r="I147" s="407" t="str">
        <f>IF(I142&lt;&gt;"-",'5-Data-Inputs'!J96,"-")</f>
        <v>-</v>
      </c>
      <c r="J147" s="407" t="str">
        <f>IF(J142&lt;&gt;"-",'5-Data-Inputs'!K96,"-")</f>
        <v>-</v>
      </c>
      <c r="K147" s="407" t="str">
        <f>IF(K142&lt;&gt;"-",'5-Data-Inputs'!L96,"-")</f>
        <v>-</v>
      </c>
      <c r="L147" s="407" t="str">
        <f>IF(L142&lt;&gt;"-",'5-Data-Inputs'!M96,"-")</f>
        <v>-</v>
      </c>
      <c r="M147" s="407" t="str">
        <f>IF(M142&lt;&gt;"-",'5-Data-Inputs'!N96,"-")</f>
        <v>-</v>
      </c>
      <c r="N147" s="407" t="str">
        <f>IF(N142&lt;&gt;"-",'5-Data-Inputs'!O96,"-")</f>
        <v>-</v>
      </c>
      <c r="O147" s="407" t="str">
        <f>IF(O142&lt;&gt;"-",'5-Data-Inputs'!P96,"-")</f>
        <v>-</v>
      </c>
      <c r="P147" s="407" t="str">
        <f>IF(P142&lt;&gt;"-",'5-Data-Inputs'!Q96,"-")</f>
        <v>-</v>
      </c>
      <c r="Q147" s="407" t="str">
        <f>IF(Q142&lt;&gt;"-",'5-Data-Inputs'!R96,"-")</f>
        <v>-</v>
      </c>
      <c r="R147" s="407" t="str">
        <f>IF(R142&lt;&gt;"-",'5-Data-Inputs'!S96,"-")</f>
        <v>-</v>
      </c>
    </row>
    <row r="148" spans="2:18" s="387" customFormat="1" x14ac:dyDescent="0.25">
      <c r="B148" s="177" t="s">
        <v>21</v>
      </c>
      <c r="C148" s="416">
        <f>SUM(D148:R148)</f>
        <v>0</v>
      </c>
      <c r="D148" s="413" t="str">
        <f>IF(D142&lt;&gt;"-",(D144-D143)*D146*D142,"-")</f>
        <v>-</v>
      </c>
      <c r="E148" s="413" t="str">
        <f t="shared" ref="E148:R148" si="45">IF(E142&lt;&gt;"-",(E144-E143)*E146*E142,"-")</f>
        <v>-</v>
      </c>
      <c r="F148" s="413" t="str">
        <f t="shared" si="45"/>
        <v>-</v>
      </c>
      <c r="G148" s="413" t="str">
        <f t="shared" si="45"/>
        <v>-</v>
      </c>
      <c r="H148" s="413" t="str">
        <f t="shared" si="45"/>
        <v>-</v>
      </c>
      <c r="I148" s="413" t="str">
        <f t="shared" si="45"/>
        <v>-</v>
      </c>
      <c r="J148" s="413" t="str">
        <f t="shared" si="45"/>
        <v>-</v>
      </c>
      <c r="K148" s="413" t="str">
        <f t="shared" si="45"/>
        <v>-</v>
      </c>
      <c r="L148" s="413" t="str">
        <f t="shared" si="45"/>
        <v>-</v>
      </c>
      <c r="M148" s="413" t="str">
        <f t="shared" si="45"/>
        <v>-</v>
      </c>
      <c r="N148" s="413" t="str">
        <f t="shared" si="45"/>
        <v>-</v>
      </c>
      <c r="O148" s="413" t="str">
        <f t="shared" si="45"/>
        <v>-</v>
      </c>
      <c r="P148" s="413" t="str">
        <f t="shared" si="45"/>
        <v>-</v>
      </c>
      <c r="Q148" s="413" t="str">
        <f t="shared" si="45"/>
        <v>-</v>
      </c>
      <c r="R148" s="413" t="str">
        <f t="shared" si="45"/>
        <v>-</v>
      </c>
    </row>
    <row r="149" spans="2:18" s="387" customFormat="1" x14ac:dyDescent="0.25">
      <c r="B149" s="177" t="s">
        <v>8</v>
      </c>
      <c r="C149" s="416">
        <f>SUM(D149:R149)</f>
        <v>0</v>
      </c>
      <c r="D149" s="413" t="str">
        <f>IF(D142&lt;&gt;"-",D147*D142*D146,"-")</f>
        <v>-</v>
      </c>
      <c r="E149" s="413" t="str">
        <f t="shared" ref="E149:R149" si="46">IF(E142&lt;&gt;"-",E147*E142*E146,"-")</f>
        <v>-</v>
      </c>
      <c r="F149" s="413" t="str">
        <f t="shared" si="46"/>
        <v>-</v>
      </c>
      <c r="G149" s="413" t="str">
        <f t="shared" si="46"/>
        <v>-</v>
      </c>
      <c r="H149" s="413" t="str">
        <f t="shared" si="46"/>
        <v>-</v>
      </c>
      <c r="I149" s="413" t="str">
        <f t="shared" si="46"/>
        <v>-</v>
      </c>
      <c r="J149" s="413" t="str">
        <f t="shared" si="46"/>
        <v>-</v>
      </c>
      <c r="K149" s="413" t="str">
        <f t="shared" si="46"/>
        <v>-</v>
      </c>
      <c r="L149" s="413" t="str">
        <f t="shared" si="46"/>
        <v>-</v>
      </c>
      <c r="M149" s="413" t="str">
        <f t="shared" si="46"/>
        <v>-</v>
      </c>
      <c r="N149" s="413" t="str">
        <f t="shared" si="46"/>
        <v>-</v>
      </c>
      <c r="O149" s="413" t="str">
        <f t="shared" si="46"/>
        <v>-</v>
      </c>
      <c r="P149" s="413" t="str">
        <f t="shared" si="46"/>
        <v>-</v>
      </c>
      <c r="Q149" s="413" t="str">
        <f t="shared" si="46"/>
        <v>-</v>
      </c>
      <c r="R149" s="413" t="str">
        <f t="shared" si="46"/>
        <v>-</v>
      </c>
    </row>
    <row r="150" spans="2:18" s="387" customFormat="1" x14ac:dyDescent="0.25">
      <c r="B150" s="177" t="s">
        <v>84</v>
      </c>
      <c r="C150" s="416">
        <f>SUM(D150:R150)</f>
        <v>0</v>
      </c>
      <c r="D150" s="417" t="str">
        <f>IF(D142&lt;&gt;"-",(D145-D143)*D146*D142,"-")</f>
        <v>-</v>
      </c>
      <c r="E150" s="417" t="str">
        <f t="shared" ref="E150:R150" si="47">IF(E142&lt;&gt;"-",(E145-E143)*E146*E142,"-")</f>
        <v>-</v>
      </c>
      <c r="F150" s="417" t="str">
        <f t="shared" si="47"/>
        <v>-</v>
      </c>
      <c r="G150" s="417" t="str">
        <f t="shared" si="47"/>
        <v>-</v>
      </c>
      <c r="H150" s="417" t="str">
        <f t="shared" si="47"/>
        <v>-</v>
      </c>
      <c r="I150" s="417" t="str">
        <f t="shared" si="47"/>
        <v>-</v>
      </c>
      <c r="J150" s="417" t="str">
        <f t="shared" si="47"/>
        <v>-</v>
      </c>
      <c r="K150" s="417" t="str">
        <f t="shared" si="47"/>
        <v>-</v>
      </c>
      <c r="L150" s="417" t="str">
        <f t="shared" si="47"/>
        <v>-</v>
      </c>
      <c r="M150" s="417" t="str">
        <f t="shared" si="47"/>
        <v>-</v>
      </c>
      <c r="N150" s="417" t="str">
        <f t="shared" si="47"/>
        <v>-</v>
      </c>
      <c r="O150" s="417" t="str">
        <f t="shared" si="47"/>
        <v>-</v>
      </c>
      <c r="P150" s="417" t="str">
        <f t="shared" si="47"/>
        <v>-</v>
      </c>
      <c r="Q150" s="417" t="str">
        <f t="shared" si="47"/>
        <v>-</v>
      </c>
      <c r="R150" s="417" t="str">
        <f t="shared" si="47"/>
        <v>-</v>
      </c>
    </row>
    <row r="151" spans="2:18" s="387" customFormat="1" x14ac:dyDescent="0.25">
      <c r="B151" s="176" t="s">
        <v>85</v>
      </c>
      <c r="C151" s="355" t="s">
        <v>59</v>
      </c>
      <c r="D151" s="417" t="str">
        <f>IF(D142&lt;&gt;"-",'4-Strategy-Inputs'!$F$25,"-")</f>
        <v>-</v>
      </c>
      <c r="E151" s="417" t="str">
        <f>IF(E142&lt;&gt;"-",'4-Strategy-Inputs'!$F$25,"-")</f>
        <v>-</v>
      </c>
      <c r="F151" s="417" t="str">
        <f>IF(F142&lt;&gt;"-",'4-Strategy-Inputs'!$F$25,"-")</f>
        <v>-</v>
      </c>
      <c r="G151" s="417" t="str">
        <f>IF(G142&lt;&gt;"-",'4-Strategy-Inputs'!$F$25,"-")</f>
        <v>-</v>
      </c>
      <c r="H151" s="417" t="str">
        <f>IF(H142&lt;&gt;"-",'4-Strategy-Inputs'!$F$25,"-")</f>
        <v>-</v>
      </c>
      <c r="I151" s="417" t="str">
        <f>IF(I142&lt;&gt;"-",'4-Strategy-Inputs'!$F$25,"-")</f>
        <v>-</v>
      </c>
      <c r="J151" s="417" t="str">
        <f>IF(J142&lt;&gt;"-",'4-Strategy-Inputs'!$F$25,"-")</f>
        <v>-</v>
      </c>
      <c r="K151" s="417" t="str">
        <f>IF(K142&lt;&gt;"-",'4-Strategy-Inputs'!$F$25,"-")</f>
        <v>-</v>
      </c>
      <c r="L151" s="417" t="str">
        <f>IF(L142&lt;&gt;"-",'4-Strategy-Inputs'!$F$25,"-")</f>
        <v>-</v>
      </c>
      <c r="M151" s="417" t="str">
        <f>IF(M142&lt;&gt;"-",'4-Strategy-Inputs'!$F$25,"-")</f>
        <v>-</v>
      </c>
      <c r="N151" s="417" t="str">
        <f>IF(N142&lt;&gt;"-",'4-Strategy-Inputs'!$F$25,"-")</f>
        <v>-</v>
      </c>
      <c r="O151" s="417" t="str">
        <f>IF(O142&lt;&gt;"-",'4-Strategy-Inputs'!$F$25,"-")</f>
        <v>-</v>
      </c>
      <c r="P151" s="417" t="str">
        <f>IF(P142&lt;&gt;"-",'4-Strategy-Inputs'!$F$25,"-")</f>
        <v>-</v>
      </c>
      <c r="Q151" s="417" t="str">
        <f>IF(Q142&lt;&gt;"-",'4-Strategy-Inputs'!$F$25,"-")</f>
        <v>-</v>
      </c>
      <c r="R151" s="417" t="str">
        <f>IF(R142&lt;&gt;"-",'4-Strategy-Inputs'!$F$25,"-")</f>
        <v>-</v>
      </c>
    </row>
    <row r="152" spans="2:18" s="387" customFormat="1" ht="30" x14ac:dyDescent="0.25">
      <c r="B152" s="232" t="s">
        <v>86</v>
      </c>
      <c r="C152" s="423">
        <f>SUM(D152:R152)</f>
        <v>0</v>
      </c>
      <c r="D152" s="420" t="str">
        <f>IF(D142&lt;&gt;"-",IF(D151&gt;0, D149+(D150/D151),0),"-")</f>
        <v>-</v>
      </c>
      <c r="E152" s="420" t="str">
        <f t="shared" ref="E152:R152" si="48">IF(E142&lt;&gt;"-",IF(E151&gt;0, E149+(E150/E151),0),"-")</f>
        <v>-</v>
      </c>
      <c r="F152" s="420" t="str">
        <f t="shared" si="48"/>
        <v>-</v>
      </c>
      <c r="G152" s="420" t="str">
        <f t="shared" si="48"/>
        <v>-</v>
      </c>
      <c r="H152" s="420" t="str">
        <f t="shared" si="48"/>
        <v>-</v>
      </c>
      <c r="I152" s="420" t="str">
        <f t="shared" si="48"/>
        <v>-</v>
      </c>
      <c r="J152" s="420" t="str">
        <f t="shared" si="48"/>
        <v>-</v>
      </c>
      <c r="K152" s="420" t="str">
        <f t="shared" si="48"/>
        <v>-</v>
      </c>
      <c r="L152" s="420" t="str">
        <f t="shared" si="48"/>
        <v>-</v>
      </c>
      <c r="M152" s="420" t="str">
        <f t="shared" si="48"/>
        <v>-</v>
      </c>
      <c r="N152" s="420" t="str">
        <f t="shared" si="48"/>
        <v>-</v>
      </c>
      <c r="O152" s="420" t="str">
        <f t="shared" si="48"/>
        <v>-</v>
      </c>
      <c r="P152" s="420" t="str">
        <f t="shared" si="48"/>
        <v>-</v>
      </c>
      <c r="Q152" s="420" t="str">
        <f t="shared" si="48"/>
        <v>-</v>
      </c>
      <c r="R152" s="420" t="str">
        <f t="shared" si="48"/>
        <v>-</v>
      </c>
    </row>
    <row r="153" spans="2:18" s="4" customFormat="1" ht="30.75" thickBot="1" x14ac:dyDescent="0.3">
      <c r="B153" s="281" t="s">
        <v>155</v>
      </c>
      <c r="C153" s="445">
        <f>SUM(D153:R153)</f>
        <v>0</v>
      </c>
      <c r="D153" s="424" t="str">
        <f>IF(D142&lt;&gt;"-",D146*D142/100,"-")</f>
        <v>-</v>
      </c>
      <c r="E153" s="424" t="str">
        <f t="shared" ref="E153:R153" si="49">IF(E142&lt;&gt;"-",E146*E142/100,"-")</f>
        <v>-</v>
      </c>
      <c r="F153" s="424" t="str">
        <f t="shared" si="49"/>
        <v>-</v>
      </c>
      <c r="G153" s="424" t="str">
        <f t="shared" si="49"/>
        <v>-</v>
      </c>
      <c r="H153" s="424" t="str">
        <f t="shared" si="49"/>
        <v>-</v>
      </c>
      <c r="I153" s="424" t="str">
        <f t="shared" si="49"/>
        <v>-</v>
      </c>
      <c r="J153" s="424" t="str">
        <f t="shared" si="49"/>
        <v>-</v>
      </c>
      <c r="K153" s="424" t="str">
        <f t="shared" si="49"/>
        <v>-</v>
      </c>
      <c r="L153" s="424" t="str">
        <f t="shared" si="49"/>
        <v>-</v>
      </c>
      <c r="M153" s="424" t="str">
        <f t="shared" si="49"/>
        <v>-</v>
      </c>
      <c r="N153" s="424" t="str">
        <f t="shared" si="49"/>
        <v>-</v>
      </c>
      <c r="O153" s="424" t="str">
        <f t="shared" si="49"/>
        <v>-</v>
      </c>
      <c r="P153" s="424" t="str">
        <f t="shared" si="49"/>
        <v>-</v>
      </c>
      <c r="Q153" s="424" t="str">
        <f t="shared" si="49"/>
        <v>-</v>
      </c>
      <c r="R153" s="424" t="str">
        <f t="shared" si="49"/>
        <v>-</v>
      </c>
    </row>
    <row r="154" spans="2:18" s="4" customFormat="1" ht="15.75" thickBot="1" x14ac:dyDescent="0.3">
      <c r="D154" s="14"/>
      <c r="E154" s="14"/>
      <c r="F154" s="14"/>
      <c r="G154" s="14"/>
      <c r="H154" s="47"/>
      <c r="I154" s="16"/>
      <c r="J154" s="14"/>
    </row>
    <row r="155" spans="2:18" s="4" customFormat="1" ht="15.75" thickBot="1" x14ac:dyDescent="0.3">
      <c r="B155" s="17" t="s">
        <v>192</v>
      </c>
      <c r="C155" s="531" t="s">
        <v>14</v>
      </c>
      <c r="D155" s="533" t="s">
        <v>42</v>
      </c>
      <c r="E155" s="534"/>
      <c r="F155" s="534"/>
      <c r="G155" s="534"/>
      <c r="H155" s="534"/>
      <c r="I155" s="534"/>
      <c r="J155" s="534"/>
      <c r="K155" s="534"/>
      <c r="L155" s="534"/>
      <c r="M155" s="534"/>
      <c r="N155" s="534"/>
      <c r="O155" s="534"/>
      <c r="P155" s="534"/>
      <c r="Q155" s="534"/>
      <c r="R155" s="535"/>
    </row>
    <row r="156" spans="2:18" s="4" customFormat="1" ht="15.75" thickBot="1" x14ac:dyDescent="0.3">
      <c r="B156" s="23" t="str">
        <f>'3-Basic Inputs'!B16</f>
        <v>-</v>
      </c>
      <c r="C156" s="532"/>
      <c r="D156" s="158" t="str">
        <f>'3-Basic Inputs'!$I$6</f>
        <v>District 1</v>
      </c>
      <c r="E156" s="159" t="str">
        <f>'3-Basic Inputs'!$I$7</f>
        <v>District 2</v>
      </c>
      <c r="F156" s="159" t="str">
        <f>'3-Basic Inputs'!$I$8</f>
        <v>District 3</v>
      </c>
      <c r="G156" s="159" t="str">
        <f>'3-Basic Inputs'!$I$9</f>
        <v>District 4</v>
      </c>
      <c r="H156" s="159" t="str">
        <f>'3-Basic Inputs'!$I$10</f>
        <v>District 5</v>
      </c>
      <c r="I156" s="159" t="str">
        <f>'3-Basic Inputs'!$I$11</f>
        <v>District 6</v>
      </c>
      <c r="J156" s="159" t="str">
        <f>'3-Basic Inputs'!$I$12</f>
        <v>District 7</v>
      </c>
      <c r="K156" s="159" t="str">
        <f>'3-Basic Inputs'!$I$13</f>
        <v>District 8</v>
      </c>
      <c r="L156" s="159" t="str">
        <f>'3-Basic Inputs'!$I$14</f>
        <v>District 9</v>
      </c>
      <c r="M156" s="159" t="str">
        <f>'3-Basic Inputs'!$I$15</f>
        <v>District 10</v>
      </c>
      <c r="N156" s="159" t="str">
        <f>'3-Basic Inputs'!$I$16</f>
        <v>District 11</v>
      </c>
      <c r="O156" s="159" t="str">
        <f>'3-Basic Inputs'!$I$17</f>
        <v>District 12</v>
      </c>
      <c r="P156" s="159" t="str">
        <f>'3-Basic Inputs'!$I$18</f>
        <v>District 13</v>
      </c>
      <c r="Q156" s="159" t="str">
        <f>'3-Basic Inputs'!$I$19</f>
        <v>District 14</v>
      </c>
      <c r="R156" s="160" t="str">
        <f>'3-Basic Inputs'!$I$20</f>
        <v>District 15</v>
      </c>
    </row>
    <row r="157" spans="2:18" s="4" customFormat="1" x14ac:dyDescent="0.25">
      <c r="B157" s="178" t="str">
        <f>'3-Basic Inputs'!C16</f>
        <v>-</v>
      </c>
      <c r="C157" s="406">
        <f>SUM(D157:R157)</f>
        <v>0</v>
      </c>
      <c r="D157" s="403" t="str">
        <f>IF('5-Data-Inputs'!E17&gt;0, '5-Data-Inputs'!E17, "-")</f>
        <v>-</v>
      </c>
      <c r="E157" s="403" t="str">
        <f>IF('5-Data-Inputs'!F17&gt;0, '5-Data-Inputs'!F17, "-")</f>
        <v>-</v>
      </c>
      <c r="F157" s="403" t="str">
        <f>IF('5-Data-Inputs'!G17&gt;0, '5-Data-Inputs'!G17, "-")</f>
        <v>-</v>
      </c>
      <c r="G157" s="403" t="str">
        <f>IF('5-Data-Inputs'!H17&gt;0, '5-Data-Inputs'!H17, "-")</f>
        <v>-</v>
      </c>
      <c r="H157" s="403" t="str">
        <f>IF('5-Data-Inputs'!I17&gt;0, '5-Data-Inputs'!I17, "-")</f>
        <v>-</v>
      </c>
      <c r="I157" s="403" t="str">
        <f>IF('5-Data-Inputs'!J17&gt;0, '5-Data-Inputs'!J17, "-")</f>
        <v>-</v>
      </c>
      <c r="J157" s="403" t="str">
        <f>IF('5-Data-Inputs'!K17&gt;0, '5-Data-Inputs'!K17, "-")</f>
        <v>-</v>
      </c>
      <c r="K157" s="403" t="str">
        <f>IF('5-Data-Inputs'!L17&gt;0, '5-Data-Inputs'!L17, "-")</f>
        <v>-</v>
      </c>
      <c r="L157" s="403" t="str">
        <f>IF('5-Data-Inputs'!M17&gt;0, '5-Data-Inputs'!M17, "-")</f>
        <v>-</v>
      </c>
      <c r="M157" s="403" t="str">
        <f>IF('5-Data-Inputs'!N17&gt;0, '5-Data-Inputs'!N17, "-")</f>
        <v>-</v>
      </c>
      <c r="N157" s="403" t="str">
        <f>IF('5-Data-Inputs'!O17&gt;0, '5-Data-Inputs'!O17, "-")</f>
        <v>-</v>
      </c>
      <c r="O157" s="403" t="str">
        <f>IF('5-Data-Inputs'!P17&gt;0, '5-Data-Inputs'!P17, "-")</f>
        <v>-</v>
      </c>
      <c r="P157" s="403" t="str">
        <f>IF('5-Data-Inputs'!Q17&gt;0, '5-Data-Inputs'!Q17, "-")</f>
        <v>-</v>
      </c>
      <c r="Q157" s="403" t="str">
        <f>IF('5-Data-Inputs'!R17&gt;0, '5-Data-Inputs'!R17, "-")</f>
        <v>-</v>
      </c>
      <c r="R157" s="403" t="str">
        <f>IF('5-Data-Inputs'!S17&gt;0, '5-Data-Inputs'!S17, "-")</f>
        <v>-</v>
      </c>
    </row>
    <row r="158" spans="2:18" s="4" customFormat="1" x14ac:dyDescent="0.25">
      <c r="B158" s="176" t="s">
        <v>70</v>
      </c>
      <c r="C158" s="355" t="s">
        <v>59</v>
      </c>
      <c r="D158" s="407" t="str">
        <f>IF(D157&lt;&gt;"-", '5-Data-Inputs'!E38,"-")</f>
        <v>-</v>
      </c>
      <c r="E158" s="407" t="str">
        <f>IF(E157&lt;&gt;"-", '5-Data-Inputs'!F38,"-")</f>
        <v>-</v>
      </c>
      <c r="F158" s="407" t="str">
        <f>IF(F157&lt;&gt;"-", '5-Data-Inputs'!G38,"-")</f>
        <v>-</v>
      </c>
      <c r="G158" s="407" t="str">
        <f>IF(G157&lt;&gt;"-", '5-Data-Inputs'!H38,"-")</f>
        <v>-</v>
      </c>
      <c r="H158" s="407" t="str">
        <f>IF(H157&lt;&gt;"-", '5-Data-Inputs'!I38,"-")</f>
        <v>-</v>
      </c>
      <c r="I158" s="407" t="str">
        <f>IF(I157&lt;&gt;"-", '5-Data-Inputs'!J38,"-")</f>
        <v>-</v>
      </c>
      <c r="J158" s="407" t="str">
        <f>IF(J157&lt;&gt;"-", '5-Data-Inputs'!K38,"-")</f>
        <v>-</v>
      </c>
      <c r="K158" s="407" t="str">
        <f>IF(K157&lt;&gt;"-", '5-Data-Inputs'!L38,"-")</f>
        <v>-</v>
      </c>
      <c r="L158" s="407" t="str">
        <f>IF(L157&lt;&gt;"-", '5-Data-Inputs'!M38,"-")</f>
        <v>-</v>
      </c>
      <c r="M158" s="407" t="str">
        <f>IF(M157&lt;&gt;"-", '5-Data-Inputs'!N38,"-")</f>
        <v>-</v>
      </c>
      <c r="N158" s="407" t="str">
        <f>IF(N157&lt;&gt;"-", '5-Data-Inputs'!O38,"-")</f>
        <v>-</v>
      </c>
      <c r="O158" s="407" t="str">
        <f>IF(O157&lt;&gt;"-", '5-Data-Inputs'!P38,"-")</f>
        <v>-</v>
      </c>
      <c r="P158" s="407" t="str">
        <f>IF(P157&lt;&gt;"-", '5-Data-Inputs'!Q38,"-")</f>
        <v>-</v>
      </c>
      <c r="Q158" s="407" t="str">
        <f>IF(Q157&lt;&gt;"-", '5-Data-Inputs'!R38,"-")</f>
        <v>-</v>
      </c>
      <c r="R158" s="407" t="str">
        <f>IF(R157&lt;&gt;"-", '5-Data-Inputs'!S38,"-")</f>
        <v>-</v>
      </c>
    </row>
    <row r="159" spans="2:18" s="4" customFormat="1" x14ac:dyDescent="0.25">
      <c r="B159" s="176" t="s">
        <v>62</v>
      </c>
      <c r="C159" s="355" t="s">
        <v>59</v>
      </c>
      <c r="D159" s="407" t="str">
        <f>IF(D157&lt;&gt;"-",'4-Strategy-Inputs'!$D$26,"-")</f>
        <v>-</v>
      </c>
      <c r="E159" s="407" t="str">
        <f>IF(E157&lt;&gt;"-",'4-Strategy-Inputs'!$D$26,"-")</f>
        <v>-</v>
      </c>
      <c r="F159" s="407" t="str">
        <f>IF(F157&lt;&gt;"-",'4-Strategy-Inputs'!$D$26,"-")</f>
        <v>-</v>
      </c>
      <c r="G159" s="407" t="str">
        <f>IF(G157&lt;&gt;"-",'4-Strategy-Inputs'!$D$26,"-")</f>
        <v>-</v>
      </c>
      <c r="H159" s="407" t="str">
        <f>IF(H157&lt;&gt;"-",'4-Strategy-Inputs'!$D$26,"-")</f>
        <v>-</v>
      </c>
      <c r="I159" s="407" t="str">
        <f>IF(I157&lt;&gt;"-",'4-Strategy-Inputs'!$D$26,"-")</f>
        <v>-</v>
      </c>
      <c r="J159" s="407" t="str">
        <f>IF(J157&lt;&gt;"-",'4-Strategy-Inputs'!$D$26,"-")</f>
        <v>-</v>
      </c>
      <c r="K159" s="407" t="str">
        <f>IF(K157&lt;&gt;"-",'4-Strategy-Inputs'!$D$26,"-")</f>
        <v>-</v>
      </c>
      <c r="L159" s="407" t="str">
        <f>IF(L157&lt;&gt;"-",'4-Strategy-Inputs'!$D$26,"-")</f>
        <v>-</v>
      </c>
      <c r="M159" s="407" t="str">
        <f>IF(M157&lt;&gt;"-",'4-Strategy-Inputs'!$D$26,"-")</f>
        <v>-</v>
      </c>
      <c r="N159" s="407" t="str">
        <f>IF(N157&lt;&gt;"-",'4-Strategy-Inputs'!$D$26,"-")</f>
        <v>-</v>
      </c>
      <c r="O159" s="407" t="str">
        <f>IF(O157&lt;&gt;"-",'4-Strategy-Inputs'!$D$26,"-")</f>
        <v>-</v>
      </c>
      <c r="P159" s="407" t="str">
        <f>IF(P157&lt;&gt;"-",'4-Strategy-Inputs'!$D$26,"-")</f>
        <v>-</v>
      </c>
      <c r="Q159" s="407" t="str">
        <f>IF(Q157&lt;&gt;"-",'4-Strategy-Inputs'!$D$26,"-")</f>
        <v>-</v>
      </c>
      <c r="R159" s="407" t="str">
        <f>IF(R157&lt;&gt;"-",'4-Strategy-Inputs'!$D$26,"-")</f>
        <v>-</v>
      </c>
    </row>
    <row r="160" spans="2:18" s="4" customFormat="1" x14ac:dyDescent="0.25">
      <c r="B160" s="176" t="s">
        <v>63</v>
      </c>
      <c r="C160" s="355" t="s">
        <v>59</v>
      </c>
      <c r="D160" s="410" t="str">
        <f>IF(D157&lt;&gt;"-",'4-Strategy-Inputs'!$E$26,"-")</f>
        <v>-</v>
      </c>
      <c r="E160" s="410" t="str">
        <f>IF(E157&lt;&gt;"-",'4-Strategy-Inputs'!$E$26,"-")</f>
        <v>-</v>
      </c>
      <c r="F160" s="410" t="str">
        <f>IF(F157&lt;&gt;"-",'4-Strategy-Inputs'!$E$26,"-")</f>
        <v>-</v>
      </c>
      <c r="G160" s="410" t="str">
        <f>IF(G157&lt;&gt;"-",'4-Strategy-Inputs'!$E$26,"-")</f>
        <v>-</v>
      </c>
      <c r="H160" s="410" t="str">
        <f>IF(H157&lt;&gt;"-",'4-Strategy-Inputs'!$E$26,"-")</f>
        <v>-</v>
      </c>
      <c r="I160" s="410" t="str">
        <f>IF(I157&lt;&gt;"-",'4-Strategy-Inputs'!$E$26,"-")</f>
        <v>-</v>
      </c>
      <c r="J160" s="410" t="str">
        <f>IF(J157&lt;&gt;"-",'4-Strategy-Inputs'!$E$26,"-")</f>
        <v>-</v>
      </c>
      <c r="K160" s="410" t="str">
        <f>IF(K157&lt;&gt;"-",'4-Strategy-Inputs'!$E$26,"-")</f>
        <v>-</v>
      </c>
      <c r="L160" s="410" t="str">
        <f>IF(L157&lt;&gt;"-",'4-Strategy-Inputs'!$E$26,"-")</f>
        <v>-</v>
      </c>
      <c r="M160" s="410" t="str">
        <f>IF(M157&lt;&gt;"-",'4-Strategy-Inputs'!$E$26,"-")</f>
        <v>-</v>
      </c>
      <c r="N160" s="410" t="str">
        <f>IF(N157&lt;&gt;"-",'4-Strategy-Inputs'!$E$26,"-")</f>
        <v>-</v>
      </c>
      <c r="O160" s="410" t="str">
        <f>IF(O157&lt;&gt;"-",'4-Strategy-Inputs'!$E$26,"-")</f>
        <v>-</v>
      </c>
      <c r="P160" s="410" t="str">
        <f>IF(P157&lt;&gt;"-",'4-Strategy-Inputs'!$E$26,"-")</f>
        <v>-</v>
      </c>
      <c r="Q160" s="410" t="str">
        <f>IF(Q157&lt;&gt;"-",'4-Strategy-Inputs'!$E$26,"-")</f>
        <v>-</v>
      </c>
      <c r="R160" s="410" t="str">
        <f>IF(R157&lt;&gt;"-",'4-Strategy-Inputs'!$E$26,"-")</f>
        <v>-</v>
      </c>
    </row>
    <row r="161" spans="2:18" s="4" customFormat="1" x14ac:dyDescent="0.25">
      <c r="B161" s="176" t="s">
        <v>7</v>
      </c>
      <c r="C161" s="355" t="s">
        <v>59</v>
      </c>
      <c r="D161" s="413" t="str">
        <f>IF(D157&lt;&gt;"-",'5-Data-Inputs'!E77,"-")</f>
        <v>-</v>
      </c>
      <c r="E161" s="413" t="str">
        <f>IF(E157&lt;&gt;"-",'5-Data-Inputs'!F77,"-")</f>
        <v>-</v>
      </c>
      <c r="F161" s="413" t="str">
        <f>IF(F157&lt;&gt;"-",'5-Data-Inputs'!G77,"-")</f>
        <v>-</v>
      </c>
      <c r="G161" s="413" t="str">
        <f>IF(G157&lt;&gt;"-",'5-Data-Inputs'!H77,"-")</f>
        <v>-</v>
      </c>
      <c r="H161" s="413" t="str">
        <f>IF(H157&lt;&gt;"-",'5-Data-Inputs'!I77,"-")</f>
        <v>-</v>
      </c>
      <c r="I161" s="413" t="str">
        <f>IF(I157&lt;&gt;"-",'5-Data-Inputs'!J77,"-")</f>
        <v>-</v>
      </c>
      <c r="J161" s="413" t="str">
        <f>IF(J157&lt;&gt;"-",'5-Data-Inputs'!K77,"-")</f>
        <v>-</v>
      </c>
      <c r="K161" s="413" t="str">
        <f>IF(K157&lt;&gt;"-",'5-Data-Inputs'!L77,"-")</f>
        <v>-</v>
      </c>
      <c r="L161" s="413" t="str">
        <f>IF(L157&lt;&gt;"-",'5-Data-Inputs'!M77,"-")</f>
        <v>-</v>
      </c>
      <c r="M161" s="413" t="str">
        <f>IF(M157&lt;&gt;"-",'5-Data-Inputs'!N77,"-")</f>
        <v>-</v>
      </c>
      <c r="N161" s="413" t="str">
        <f>IF(N157&lt;&gt;"-",'5-Data-Inputs'!O77,"-")</f>
        <v>-</v>
      </c>
      <c r="O161" s="413" t="str">
        <f>IF(O157&lt;&gt;"-",'5-Data-Inputs'!P77,"-")</f>
        <v>-</v>
      </c>
      <c r="P161" s="413" t="str">
        <f>IF(P157&lt;&gt;"-",'5-Data-Inputs'!Q77,"-")</f>
        <v>-</v>
      </c>
      <c r="Q161" s="413" t="str">
        <f>IF(Q157&lt;&gt;"-",'5-Data-Inputs'!R77,"-")</f>
        <v>-</v>
      </c>
      <c r="R161" s="413" t="str">
        <f>IF(R157&lt;&gt;"-",'5-Data-Inputs'!S77,"-")</f>
        <v>-</v>
      </c>
    </row>
    <row r="162" spans="2:18" s="4" customFormat="1" ht="18" customHeight="1" x14ac:dyDescent="0.25">
      <c r="B162" s="176" t="s">
        <v>65</v>
      </c>
      <c r="C162" s="355" t="s">
        <v>59</v>
      </c>
      <c r="D162" s="407" t="str">
        <f>IF(D157&lt;&gt;"-",'5-Data-Inputs'!E97,"-")</f>
        <v>-</v>
      </c>
      <c r="E162" s="407" t="str">
        <f>IF(E157&lt;&gt;"-",'5-Data-Inputs'!F97,"-")</f>
        <v>-</v>
      </c>
      <c r="F162" s="407" t="str">
        <f>IF(F157&lt;&gt;"-",'5-Data-Inputs'!G97,"-")</f>
        <v>-</v>
      </c>
      <c r="G162" s="407" t="str">
        <f>IF(G157&lt;&gt;"-",'5-Data-Inputs'!H97,"-")</f>
        <v>-</v>
      </c>
      <c r="H162" s="407" t="str">
        <f>IF(H157&lt;&gt;"-",'5-Data-Inputs'!I97,"-")</f>
        <v>-</v>
      </c>
      <c r="I162" s="407" t="str">
        <f>IF(I157&lt;&gt;"-",'5-Data-Inputs'!J97,"-")</f>
        <v>-</v>
      </c>
      <c r="J162" s="407" t="str">
        <f>IF(J157&lt;&gt;"-",'5-Data-Inputs'!K97,"-")</f>
        <v>-</v>
      </c>
      <c r="K162" s="407" t="str">
        <f>IF(K157&lt;&gt;"-",'5-Data-Inputs'!L97,"-")</f>
        <v>-</v>
      </c>
      <c r="L162" s="407" t="str">
        <f>IF(L157&lt;&gt;"-",'5-Data-Inputs'!M97,"-")</f>
        <v>-</v>
      </c>
      <c r="M162" s="407" t="str">
        <f>IF(M157&lt;&gt;"-",'5-Data-Inputs'!N97,"-")</f>
        <v>-</v>
      </c>
      <c r="N162" s="407" t="str">
        <f>IF(N157&lt;&gt;"-",'5-Data-Inputs'!O97,"-")</f>
        <v>-</v>
      </c>
      <c r="O162" s="407" t="str">
        <f>IF(O157&lt;&gt;"-",'5-Data-Inputs'!P97,"-")</f>
        <v>-</v>
      </c>
      <c r="P162" s="407" t="str">
        <f>IF(P157&lt;&gt;"-",'5-Data-Inputs'!Q97,"-")</f>
        <v>-</v>
      </c>
      <c r="Q162" s="407" t="str">
        <f>IF(Q157&lt;&gt;"-",'5-Data-Inputs'!R97,"-")</f>
        <v>-</v>
      </c>
      <c r="R162" s="407" t="str">
        <f>IF(R157&lt;&gt;"-",'5-Data-Inputs'!S97,"-")</f>
        <v>-</v>
      </c>
    </row>
    <row r="163" spans="2:18" s="4" customFormat="1" x14ac:dyDescent="0.25">
      <c r="B163" s="177" t="s">
        <v>21</v>
      </c>
      <c r="C163" s="416">
        <f>SUM(D163:R163)</f>
        <v>0</v>
      </c>
      <c r="D163" s="413" t="str">
        <f>IF(D157&lt;&gt;"-",(D159-D158)*D161*D157,"-")</f>
        <v>-</v>
      </c>
      <c r="E163" s="413" t="str">
        <f t="shared" ref="E163:R163" si="50">IF(E157&lt;&gt;"-",(E159-E158)*E161*E157,"-")</f>
        <v>-</v>
      </c>
      <c r="F163" s="413" t="str">
        <f t="shared" si="50"/>
        <v>-</v>
      </c>
      <c r="G163" s="413" t="str">
        <f t="shared" si="50"/>
        <v>-</v>
      </c>
      <c r="H163" s="413" t="str">
        <f t="shared" si="50"/>
        <v>-</v>
      </c>
      <c r="I163" s="413" t="str">
        <f t="shared" si="50"/>
        <v>-</v>
      </c>
      <c r="J163" s="413" t="str">
        <f t="shared" si="50"/>
        <v>-</v>
      </c>
      <c r="K163" s="413" t="str">
        <f t="shared" si="50"/>
        <v>-</v>
      </c>
      <c r="L163" s="413" t="str">
        <f t="shared" si="50"/>
        <v>-</v>
      </c>
      <c r="M163" s="413" t="str">
        <f t="shared" si="50"/>
        <v>-</v>
      </c>
      <c r="N163" s="413" t="str">
        <f t="shared" si="50"/>
        <v>-</v>
      </c>
      <c r="O163" s="413" t="str">
        <f t="shared" si="50"/>
        <v>-</v>
      </c>
      <c r="P163" s="413" t="str">
        <f t="shared" si="50"/>
        <v>-</v>
      </c>
      <c r="Q163" s="413" t="str">
        <f t="shared" si="50"/>
        <v>-</v>
      </c>
      <c r="R163" s="413" t="str">
        <f t="shared" si="50"/>
        <v>-</v>
      </c>
    </row>
    <row r="164" spans="2:18" s="4" customFormat="1" x14ac:dyDescent="0.25">
      <c r="B164" s="177" t="s">
        <v>8</v>
      </c>
      <c r="C164" s="416">
        <f>SUM(D164:R164)</f>
        <v>0</v>
      </c>
      <c r="D164" s="413" t="str">
        <f>IF(D157&lt;&gt;"-",D162*D157*D161,"-")</f>
        <v>-</v>
      </c>
      <c r="E164" s="413" t="str">
        <f t="shared" ref="E164:R164" si="51">IF(E157&lt;&gt;"-",E162*E157*E161,"-")</f>
        <v>-</v>
      </c>
      <c r="F164" s="413" t="str">
        <f t="shared" si="51"/>
        <v>-</v>
      </c>
      <c r="G164" s="413" t="str">
        <f t="shared" si="51"/>
        <v>-</v>
      </c>
      <c r="H164" s="413" t="str">
        <f t="shared" si="51"/>
        <v>-</v>
      </c>
      <c r="I164" s="413" t="str">
        <f t="shared" si="51"/>
        <v>-</v>
      </c>
      <c r="J164" s="413" t="str">
        <f t="shared" si="51"/>
        <v>-</v>
      </c>
      <c r="K164" s="413" t="str">
        <f t="shared" si="51"/>
        <v>-</v>
      </c>
      <c r="L164" s="413" t="str">
        <f t="shared" si="51"/>
        <v>-</v>
      </c>
      <c r="M164" s="413" t="str">
        <f t="shared" si="51"/>
        <v>-</v>
      </c>
      <c r="N164" s="413" t="str">
        <f t="shared" si="51"/>
        <v>-</v>
      </c>
      <c r="O164" s="413" t="str">
        <f t="shared" si="51"/>
        <v>-</v>
      </c>
      <c r="P164" s="413" t="str">
        <f t="shared" si="51"/>
        <v>-</v>
      </c>
      <c r="Q164" s="413" t="str">
        <f t="shared" si="51"/>
        <v>-</v>
      </c>
      <c r="R164" s="413" t="str">
        <f t="shared" si="51"/>
        <v>-</v>
      </c>
    </row>
    <row r="165" spans="2:18" s="4" customFormat="1" x14ac:dyDescent="0.25">
      <c r="B165" s="177" t="s">
        <v>84</v>
      </c>
      <c r="C165" s="416">
        <f>SUM(D165:R165)</f>
        <v>0</v>
      </c>
      <c r="D165" s="417" t="str">
        <f>IF(D157&lt;&gt;"-",(D160-D158)*D161*D157,"-")</f>
        <v>-</v>
      </c>
      <c r="E165" s="417" t="str">
        <f t="shared" ref="E165:R165" si="52">IF(E157&lt;&gt;"-",(E160-E158)*E161*E157,"-")</f>
        <v>-</v>
      </c>
      <c r="F165" s="417" t="str">
        <f t="shared" si="52"/>
        <v>-</v>
      </c>
      <c r="G165" s="417" t="str">
        <f t="shared" si="52"/>
        <v>-</v>
      </c>
      <c r="H165" s="417" t="str">
        <f t="shared" si="52"/>
        <v>-</v>
      </c>
      <c r="I165" s="417" t="str">
        <f t="shared" si="52"/>
        <v>-</v>
      </c>
      <c r="J165" s="417" t="str">
        <f t="shared" si="52"/>
        <v>-</v>
      </c>
      <c r="K165" s="417" t="str">
        <f t="shared" si="52"/>
        <v>-</v>
      </c>
      <c r="L165" s="417" t="str">
        <f t="shared" si="52"/>
        <v>-</v>
      </c>
      <c r="M165" s="417" t="str">
        <f t="shared" si="52"/>
        <v>-</v>
      </c>
      <c r="N165" s="417" t="str">
        <f t="shared" si="52"/>
        <v>-</v>
      </c>
      <c r="O165" s="417" t="str">
        <f t="shared" si="52"/>
        <v>-</v>
      </c>
      <c r="P165" s="417" t="str">
        <f t="shared" si="52"/>
        <v>-</v>
      </c>
      <c r="Q165" s="417" t="str">
        <f t="shared" si="52"/>
        <v>-</v>
      </c>
      <c r="R165" s="417" t="str">
        <f t="shared" si="52"/>
        <v>-</v>
      </c>
    </row>
    <row r="166" spans="2:18" s="4" customFormat="1" x14ac:dyDescent="0.25">
      <c r="B166" s="176" t="s">
        <v>85</v>
      </c>
      <c r="C166" s="355" t="s">
        <v>59</v>
      </c>
      <c r="D166" s="417" t="str">
        <f>IF(D157&lt;&gt;"-",'4-Strategy-Inputs'!$F$26,"-")</f>
        <v>-</v>
      </c>
      <c r="E166" s="417" t="str">
        <f>IF(E157&lt;&gt;"-",'4-Strategy-Inputs'!$F$26,"-")</f>
        <v>-</v>
      </c>
      <c r="F166" s="417" t="str">
        <f>IF(F157&lt;&gt;"-",'4-Strategy-Inputs'!$F$26,"-")</f>
        <v>-</v>
      </c>
      <c r="G166" s="417" t="str">
        <f>IF(G157&lt;&gt;"-",'4-Strategy-Inputs'!$F$26,"-")</f>
        <v>-</v>
      </c>
      <c r="H166" s="417" t="str">
        <f>IF(H157&lt;&gt;"-",'4-Strategy-Inputs'!$F$26,"-")</f>
        <v>-</v>
      </c>
      <c r="I166" s="417" t="str">
        <f>IF(I157&lt;&gt;"-",'4-Strategy-Inputs'!$F$26,"-")</f>
        <v>-</v>
      </c>
      <c r="J166" s="417" t="str">
        <f>IF(J157&lt;&gt;"-",'4-Strategy-Inputs'!$F$26,"-")</f>
        <v>-</v>
      </c>
      <c r="K166" s="417" t="str">
        <f>IF(K157&lt;&gt;"-",'4-Strategy-Inputs'!$F$26,"-")</f>
        <v>-</v>
      </c>
      <c r="L166" s="417" t="str">
        <f>IF(L157&lt;&gt;"-",'4-Strategy-Inputs'!$F$26,"-")</f>
        <v>-</v>
      </c>
      <c r="M166" s="417" t="str">
        <f>IF(M157&lt;&gt;"-",'4-Strategy-Inputs'!$F$26,"-")</f>
        <v>-</v>
      </c>
      <c r="N166" s="417" t="str">
        <f>IF(N157&lt;&gt;"-",'4-Strategy-Inputs'!$F$26,"-")</f>
        <v>-</v>
      </c>
      <c r="O166" s="417" t="str">
        <f>IF(O157&lt;&gt;"-",'4-Strategy-Inputs'!$F$26,"-")</f>
        <v>-</v>
      </c>
      <c r="P166" s="417" t="str">
        <f>IF(P157&lt;&gt;"-",'4-Strategy-Inputs'!$F$26,"-")</f>
        <v>-</v>
      </c>
      <c r="Q166" s="417" t="str">
        <f>IF(Q157&lt;&gt;"-",'4-Strategy-Inputs'!$F$26,"-")</f>
        <v>-</v>
      </c>
      <c r="R166" s="417" t="str">
        <f>IF(R157&lt;&gt;"-",'4-Strategy-Inputs'!$F$26,"-")</f>
        <v>-</v>
      </c>
    </row>
    <row r="167" spans="2:18" s="4" customFormat="1" ht="30" x14ac:dyDescent="0.25">
      <c r="B167" s="232" t="s">
        <v>86</v>
      </c>
      <c r="C167" s="423">
        <f>SUM(D167:R167)</f>
        <v>0</v>
      </c>
      <c r="D167" s="420" t="str">
        <f>IF(D157&lt;&gt;"-",IF(D166&gt;0, D164+(D165/D166),0),"-")</f>
        <v>-</v>
      </c>
      <c r="E167" s="420" t="str">
        <f t="shared" ref="E167:R167" si="53">IF(E157&lt;&gt;"-",IF(E166&gt;0, E164+(E165/E166),0),"-")</f>
        <v>-</v>
      </c>
      <c r="F167" s="420" t="str">
        <f t="shared" si="53"/>
        <v>-</v>
      </c>
      <c r="G167" s="420" t="str">
        <f t="shared" si="53"/>
        <v>-</v>
      </c>
      <c r="H167" s="420" t="str">
        <f t="shared" si="53"/>
        <v>-</v>
      </c>
      <c r="I167" s="420" t="str">
        <f t="shared" si="53"/>
        <v>-</v>
      </c>
      <c r="J167" s="420" t="str">
        <f t="shared" si="53"/>
        <v>-</v>
      </c>
      <c r="K167" s="420" t="str">
        <f t="shared" si="53"/>
        <v>-</v>
      </c>
      <c r="L167" s="420" t="str">
        <f t="shared" si="53"/>
        <v>-</v>
      </c>
      <c r="M167" s="420" t="str">
        <f t="shared" si="53"/>
        <v>-</v>
      </c>
      <c r="N167" s="420" t="str">
        <f t="shared" si="53"/>
        <v>-</v>
      </c>
      <c r="O167" s="420" t="str">
        <f t="shared" si="53"/>
        <v>-</v>
      </c>
      <c r="P167" s="420" t="str">
        <f t="shared" si="53"/>
        <v>-</v>
      </c>
      <c r="Q167" s="420" t="str">
        <f t="shared" si="53"/>
        <v>-</v>
      </c>
      <c r="R167" s="420" t="str">
        <f t="shared" si="53"/>
        <v>-</v>
      </c>
    </row>
    <row r="168" spans="2:18" s="4" customFormat="1" ht="30.75" thickBot="1" x14ac:dyDescent="0.3">
      <c r="B168" s="281" t="s">
        <v>155</v>
      </c>
      <c r="C168" s="445">
        <f>SUM(D168:R168)</f>
        <v>0</v>
      </c>
      <c r="D168" s="424" t="str">
        <f>IF(D157&lt;&gt;"-",D161*D157/100,"-")</f>
        <v>-</v>
      </c>
      <c r="E168" s="424" t="str">
        <f t="shared" ref="E168:R168" si="54">IF(E157&lt;&gt;"-",E161*E157/100,"-")</f>
        <v>-</v>
      </c>
      <c r="F168" s="424" t="str">
        <f t="shared" si="54"/>
        <v>-</v>
      </c>
      <c r="G168" s="424" t="str">
        <f t="shared" si="54"/>
        <v>-</v>
      </c>
      <c r="H168" s="424" t="str">
        <f t="shared" si="54"/>
        <v>-</v>
      </c>
      <c r="I168" s="424" t="str">
        <f t="shared" si="54"/>
        <v>-</v>
      </c>
      <c r="J168" s="424" t="str">
        <f t="shared" si="54"/>
        <v>-</v>
      </c>
      <c r="K168" s="424" t="str">
        <f t="shared" si="54"/>
        <v>-</v>
      </c>
      <c r="L168" s="424" t="str">
        <f t="shared" si="54"/>
        <v>-</v>
      </c>
      <c r="M168" s="424" t="str">
        <f t="shared" si="54"/>
        <v>-</v>
      </c>
      <c r="N168" s="424" t="str">
        <f t="shared" si="54"/>
        <v>-</v>
      </c>
      <c r="O168" s="424" t="str">
        <f t="shared" si="54"/>
        <v>-</v>
      </c>
      <c r="P168" s="424" t="str">
        <f t="shared" si="54"/>
        <v>-</v>
      </c>
      <c r="Q168" s="424" t="str">
        <f t="shared" si="54"/>
        <v>-</v>
      </c>
      <c r="R168" s="424" t="str">
        <f t="shared" si="54"/>
        <v>-</v>
      </c>
    </row>
    <row r="169" spans="2:18" s="4" customFormat="1" ht="15.75" thickBot="1" x14ac:dyDescent="0.3">
      <c r="D169" s="14"/>
      <c r="E169" s="14"/>
      <c r="F169" s="14"/>
      <c r="G169" s="14"/>
      <c r="H169" s="47"/>
      <c r="I169" s="16"/>
      <c r="J169" s="14"/>
    </row>
    <row r="170" spans="2:18" s="4" customFormat="1" ht="15.75" thickBot="1" x14ac:dyDescent="0.3">
      <c r="B170" s="17" t="s">
        <v>193</v>
      </c>
      <c r="C170" s="531" t="s">
        <v>14</v>
      </c>
      <c r="D170" s="533" t="s">
        <v>42</v>
      </c>
      <c r="E170" s="534"/>
      <c r="F170" s="534"/>
      <c r="G170" s="534"/>
      <c r="H170" s="534"/>
      <c r="I170" s="534"/>
      <c r="J170" s="534"/>
      <c r="K170" s="534"/>
      <c r="L170" s="534"/>
      <c r="M170" s="534"/>
      <c r="N170" s="534"/>
      <c r="O170" s="534"/>
      <c r="P170" s="534"/>
      <c r="Q170" s="534"/>
      <c r="R170" s="535"/>
    </row>
    <row r="171" spans="2:18" s="4" customFormat="1" ht="15.75" thickBot="1" x14ac:dyDescent="0.3">
      <c r="B171" s="23" t="str">
        <f>'3-Basic Inputs'!B17</f>
        <v>-</v>
      </c>
      <c r="C171" s="532"/>
      <c r="D171" s="158" t="str">
        <f>'3-Basic Inputs'!$I$6</f>
        <v>District 1</v>
      </c>
      <c r="E171" s="159" t="str">
        <f>'3-Basic Inputs'!$I$7</f>
        <v>District 2</v>
      </c>
      <c r="F171" s="159" t="str">
        <f>'3-Basic Inputs'!$I$8</f>
        <v>District 3</v>
      </c>
      <c r="G171" s="159" t="str">
        <f>'3-Basic Inputs'!$I$9</f>
        <v>District 4</v>
      </c>
      <c r="H171" s="159" t="str">
        <f>'3-Basic Inputs'!$I$10</f>
        <v>District 5</v>
      </c>
      <c r="I171" s="159" t="str">
        <f>'3-Basic Inputs'!$I$11</f>
        <v>District 6</v>
      </c>
      <c r="J171" s="159" t="str">
        <f>'3-Basic Inputs'!$I$12</f>
        <v>District 7</v>
      </c>
      <c r="K171" s="159" t="str">
        <f>'3-Basic Inputs'!$I$13</f>
        <v>District 8</v>
      </c>
      <c r="L171" s="159" t="str">
        <f>'3-Basic Inputs'!$I$14</f>
        <v>District 9</v>
      </c>
      <c r="M171" s="159" t="str">
        <f>'3-Basic Inputs'!$I$15</f>
        <v>District 10</v>
      </c>
      <c r="N171" s="159" t="str">
        <f>'3-Basic Inputs'!$I$16</f>
        <v>District 11</v>
      </c>
      <c r="O171" s="159" t="str">
        <f>'3-Basic Inputs'!$I$17</f>
        <v>District 12</v>
      </c>
      <c r="P171" s="159" t="str">
        <f>'3-Basic Inputs'!$I$18</f>
        <v>District 13</v>
      </c>
      <c r="Q171" s="159" t="str">
        <f>'3-Basic Inputs'!$I$19</f>
        <v>District 14</v>
      </c>
      <c r="R171" s="160" t="str">
        <f>'3-Basic Inputs'!$I$20</f>
        <v>District 15</v>
      </c>
    </row>
    <row r="172" spans="2:18" s="4" customFormat="1" x14ac:dyDescent="0.25">
      <c r="B172" s="178" t="str">
        <f>'3-Basic Inputs'!C17</f>
        <v>-</v>
      </c>
      <c r="C172" s="406">
        <f>SUM(D172:R172)</f>
        <v>0</v>
      </c>
      <c r="D172" s="403" t="str">
        <f>IF('5-Data-Inputs'!E18&gt;0, '5-Data-Inputs'!E18,"-")</f>
        <v>-</v>
      </c>
      <c r="E172" s="403" t="str">
        <f>IF('5-Data-Inputs'!F18&gt;0, '5-Data-Inputs'!F18,"-")</f>
        <v>-</v>
      </c>
      <c r="F172" s="403" t="str">
        <f>IF('5-Data-Inputs'!G18&gt;0, '5-Data-Inputs'!G18,"-")</f>
        <v>-</v>
      </c>
      <c r="G172" s="403" t="str">
        <f>IF('5-Data-Inputs'!H18&gt;0, '5-Data-Inputs'!H18,"-")</f>
        <v>-</v>
      </c>
      <c r="H172" s="403" t="str">
        <f>IF('5-Data-Inputs'!I18&gt;0, '5-Data-Inputs'!I18,"-")</f>
        <v>-</v>
      </c>
      <c r="I172" s="403" t="str">
        <f>IF('5-Data-Inputs'!J18&gt;0, '5-Data-Inputs'!J18,"-")</f>
        <v>-</v>
      </c>
      <c r="J172" s="403" t="str">
        <f>IF('5-Data-Inputs'!K18&gt;0, '5-Data-Inputs'!K18,"-")</f>
        <v>-</v>
      </c>
      <c r="K172" s="403" t="str">
        <f>IF('5-Data-Inputs'!L18&gt;0, '5-Data-Inputs'!L18,"-")</f>
        <v>-</v>
      </c>
      <c r="L172" s="403" t="str">
        <f>IF('5-Data-Inputs'!M18&gt;0, '5-Data-Inputs'!M18,"-")</f>
        <v>-</v>
      </c>
      <c r="M172" s="403" t="str">
        <f>IF('5-Data-Inputs'!N18&gt;0, '5-Data-Inputs'!N18,"-")</f>
        <v>-</v>
      </c>
      <c r="N172" s="403" t="str">
        <f>IF('5-Data-Inputs'!O18&gt;0, '5-Data-Inputs'!O18,"-")</f>
        <v>-</v>
      </c>
      <c r="O172" s="403" t="str">
        <f>IF('5-Data-Inputs'!P18&gt;0, '5-Data-Inputs'!P18,"-")</f>
        <v>-</v>
      </c>
      <c r="P172" s="403" t="str">
        <f>IF('5-Data-Inputs'!Q18&gt;0, '5-Data-Inputs'!Q18,"-")</f>
        <v>-</v>
      </c>
      <c r="Q172" s="403" t="str">
        <f>IF('5-Data-Inputs'!R18&gt;0, '5-Data-Inputs'!R18,"-")</f>
        <v>-</v>
      </c>
      <c r="R172" s="403" t="str">
        <f>IF('5-Data-Inputs'!S18&gt;0, '5-Data-Inputs'!S18,"-")</f>
        <v>-</v>
      </c>
    </row>
    <row r="173" spans="2:18" s="4" customFormat="1" x14ac:dyDescent="0.25">
      <c r="B173" s="176" t="s">
        <v>70</v>
      </c>
      <c r="C173" s="355" t="s">
        <v>59</v>
      </c>
      <c r="D173" s="407" t="str">
        <f>IF(D172&lt;&gt;"-", '5-Data-Inputs'!E39,"-")</f>
        <v>-</v>
      </c>
      <c r="E173" s="407" t="str">
        <f>IF(E172&lt;&gt;"-", '5-Data-Inputs'!F39,"-")</f>
        <v>-</v>
      </c>
      <c r="F173" s="407" t="str">
        <f>IF(F172&lt;&gt;"-", '5-Data-Inputs'!G39,"-")</f>
        <v>-</v>
      </c>
      <c r="G173" s="407" t="str">
        <f>IF(G172&lt;&gt;"-", '5-Data-Inputs'!H39,"-")</f>
        <v>-</v>
      </c>
      <c r="H173" s="407" t="str">
        <f>IF(H172&lt;&gt;"-", '5-Data-Inputs'!I39,"-")</f>
        <v>-</v>
      </c>
      <c r="I173" s="407" t="str">
        <f>IF(I172&lt;&gt;"-", '5-Data-Inputs'!J39,"-")</f>
        <v>-</v>
      </c>
      <c r="J173" s="407" t="str">
        <f>IF(J172&lt;&gt;"-", '5-Data-Inputs'!K39,"-")</f>
        <v>-</v>
      </c>
      <c r="K173" s="407" t="str">
        <f>IF(K172&lt;&gt;"-", '5-Data-Inputs'!L39,"-")</f>
        <v>-</v>
      </c>
      <c r="L173" s="407" t="str">
        <f>IF(L172&lt;&gt;"-", '5-Data-Inputs'!M39,"-")</f>
        <v>-</v>
      </c>
      <c r="M173" s="407" t="str">
        <f>IF(M172&lt;&gt;"-", '5-Data-Inputs'!N39,"-")</f>
        <v>-</v>
      </c>
      <c r="N173" s="407" t="str">
        <f>IF(N172&lt;&gt;"-", '5-Data-Inputs'!O39,"-")</f>
        <v>-</v>
      </c>
      <c r="O173" s="407" t="str">
        <f>IF(O172&lt;&gt;"-", '5-Data-Inputs'!P39,"-")</f>
        <v>-</v>
      </c>
      <c r="P173" s="407" t="str">
        <f>IF(P172&lt;&gt;"-", '5-Data-Inputs'!Q39,"-")</f>
        <v>-</v>
      </c>
      <c r="Q173" s="407" t="str">
        <f>IF(Q172&lt;&gt;"-", '5-Data-Inputs'!R39,"-")</f>
        <v>-</v>
      </c>
      <c r="R173" s="407" t="str">
        <f>IF(R172&lt;&gt;"-", '5-Data-Inputs'!S39,"-")</f>
        <v>-</v>
      </c>
    </row>
    <row r="174" spans="2:18" s="4" customFormat="1" x14ac:dyDescent="0.25">
      <c r="B174" s="176" t="s">
        <v>62</v>
      </c>
      <c r="C174" s="355" t="s">
        <v>59</v>
      </c>
      <c r="D174" s="407" t="str">
        <f>IF(D172&lt;&gt;"-",'4-Strategy-Inputs'!$D$27,"-")</f>
        <v>-</v>
      </c>
      <c r="E174" s="407" t="str">
        <f>IF(E172&lt;&gt;"-",'4-Strategy-Inputs'!$D$27,"-")</f>
        <v>-</v>
      </c>
      <c r="F174" s="407" t="str">
        <f>IF(F172&lt;&gt;"-",'4-Strategy-Inputs'!$D$27,"-")</f>
        <v>-</v>
      </c>
      <c r="G174" s="407" t="str">
        <f>IF(G172&lt;&gt;"-",'4-Strategy-Inputs'!$D$27,"-")</f>
        <v>-</v>
      </c>
      <c r="H174" s="407" t="str">
        <f>IF(H172&lt;&gt;"-",'4-Strategy-Inputs'!$D$27,"-")</f>
        <v>-</v>
      </c>
      <c r="I174" s="407" t="str">
        <f>IF(I172&lt;&gt;"-",'4-Strategy-Inputs'!$D$27,"-")</f>
        <v>-</v>
      </c>
      <c r="J174" s="407" t="str">
        <f>IF(J172&lt;&gt;"-",'4-Strategy-Inputs'!$D$27,"-")</f>
        <v>-</v>
      </c>
      <c r="K174" s="407" t="str">
        <f>IF(K172&lt;&gt;"-",'4-Strategy-Inputs'!$D$27,"-")</f>
        <v>-</v>
      </c>
      <c r="L174" s="407" t="str">
        <f>IF(L172&lt;&gt;"-",'4-Strategy-Inputs'!$D$27,"-")</f>
        <v>-</v>
      </c>
      <c r="M174" s="407" t="str">
        <f>IF(M172&lt;&gt;"-",'4-Strategy-Inputs'!$D$27,"-")</f>
        <v>-</v>
      </c>
      <c r="N174" s="407" t="str">
        <f>IF(N172&lt;&gt;"-",'4-Strategy-Inputs'!$D$27,"-")</f>
        <v>-</v>
      </c>
      <c r="O174" s="407" t="str">
        <f>IF(O172&lt;&gt;"-",'4-Strategy-Inputs'!$D$27,"-")</f>
        <v>-</v>
      </c>
      <c r="P174" s="407" t="str">
        <f>IF(P172&lt;&gt;"-",'4-Strategy-Inputs'!$D$27,"-")</f>
        <v>-</v>
      </c>
      <c r="Q174" s="407" t="str">
        <f>IF(Q172&lt;&gt;"-",'4-Strategy-Inputs'!$D$27,"-")</f>
        <v>-</v>
      </c>
      <c r="R174" s="407" t="str">
        <f>IF(R172&lt;&gt;"-",'4-Strategy-Inputs'!$D$27,"-")</f>
        <v>-</v>
      </c>
    </row>
    <row r="175" spans="2:18" s="4" customFormat="1" x14ac:dyDescent="0.25">
      <c r="B175" s="176" t="s">
        <v>63</v>
      </c>
      <c r="C175" s="355" t="s">
        <v>59</v>
      </c>
      <c r="D175" s="410" t="str">
        <f>IF(D172&lt;&gt;"-",'4-Strategy-Inputs'!$E$27,"-")</f>
        <v>-</v>
      </c>
      <c r="E175" s="410" t="str">
        <f>IF(E172&lt;&gt;"-",'4-Strategy-Inputs'!$E$27,"-")</f>
        <v>-</v>
      </c>
      <c r="F175" s="410" t="str">
        <f>IF(F172&lt;&gt;"-",'4-Strategy-Inputs'!$E$27,"-")</f>
        <v>-</v>
      </c>
      <c r="G175" s="410" t="str">
        <f>IF(G172&lt;&gt;"-",'4-Strategy-Inputs'!$E$27,"-")</f>
        <v>-</v>
      </c>
      <c r="H175" s="410" t="str">
        <f>IF(H172&lt;&gt;"-",'4-Strategy-Inputs'!$E$27,"-")</f>
        <v>-</v>
      </c>
      <c r="I175" s="410" t="str">
        <f>IF(I172&lt;&gt;"-",'4-Strategy-Inputs'!$E$27,"-")</f>
        <v>-</v>
      </c>
      <c r="J175" s="410" t="str">
        <f>IF(J172&lt;&gt;"-",'4-Strategy-Inputs'!$E$27,"-")</f>
        <v>-</v>
      </c>
      <c r="K175" s="410" t="str">
        <f>IF(K172&lt;&gt;"-",'4-Strategy-Inputs'!$E$27,"-")</f>
        <v>-</v>
      </c>
      <c r="L175" s="410" t="str">
        <f>IF(L172&lt;&gt;"-",'4-Strategy-Inputs'!$E$27,"-")</f>
        <v>-</v>
      </c>
      <c r="M175" s="410" t="str">
        <f>IF(M172&lt;&gt;"-",'4-Strategy-Inputs'!$E$27,"-")</f>
        <v>-</v>
      </c>
      <c r="N175" s="410" t="str">
        <f>IF(N172&lt;&gt;"-",'4-Strategy-Inputs'!$E$27,"-")</f>
        <v>-</v>
      </c>
      <c r="O175" s="410" t="str">
        <f>IF(O172&lt;&gt;"-",'4-Strategy-Inputs'!$E$27,"-")</f>
        <v>-</v>
      </c>
      <c r="P175" s="410" t="str">
        <f>IF(P172&lt;&gt;"-",'4-Strategy-Inputs'!$E$27,"-")</f>
        <v>-</v>
      </c>
      <c r="Q175" s="410" t="str">
        <f>IF(Q172&lt;&gt;"-",'4-Strategy-Inputs'!$E$27,"-")</f>
        <v>-</v>
      </c>
      <c r="R175" s="410" t="str">
        <f>IF(R172&lt;&gt;"-",'4-Strategy-Inputs'!$E$27,"-")</f>
        <v>-</v>
      </c>
    </row>
    <row r="176" spans="2:18" s="4" customFormat="1" x14ac:dyDescent="0.25">
      <c r="B176" s="176" t="s">
        <v>7</v>
      </c>
      <c r="C176" s="355" t="s">
        <v>59</v>
      </c>
      <c r="D176" s="413" t="str">
        <f>IF(D172&lt;&gt;"-",'5-Data-Inputs'!E78,"-")</f>
        <v>-</v>
      </c>
      <c r="E176" s="413" t="str">
        <f>IF(E172&lt;&gt;"-",'5-Data-Inputs'!F78,"-")</f>
        <v>-</v>
      </c>
      <c r="F176" s="413" t="str">
        <f>IF(F172&lt;&gt;"-",'5-Data-Inputs'!G78,"-")</f>
        <v>-</v>
      </c>
      <c r="G176" s="413" t="str">
        <f>IF(G172&lt;&gt;"-",'5-Data-Inputs'!H78,"-")</f>
        <v>-</v>
      </c>
      <c r="H176" s="413" t="str">
        <f>IF(H172&lt;&gt;"-",'5-Data-Inputs'!I78,"-")</f>
        <v>-</v>
      </c>
      <c r="I176" s="413" t="str">
        <f>IF(I172&lt;&gt;"-",'5-Data-Inputs'!J78,"-")</f>
        <v>-</v>
      </c>
      <c r="J176" s="413" t="str">
        <f>IF(J172&lt;&gt;"-",'5-Data-Inputs'!K78,"-")</f>
        <v>-</v>
      </c>
      <c r="K176" s="413" t="str">
        <f>IF(K172&lt;&gt;"-",'5-Data-Inputs'!L78,"-")</f>
        <v>-</v>
      </c>
      <c r="L176" s="413" t="str">
        <f>IF(L172&lt;&gt;"-",'5-Data-Inputs'!M78,"-")</f>
        <v>-</v>
      </c>
      <c r="M176" s="413" t="str">
        <f>IF(M172&lt;&gt;"-",'5-Data-Inputs'!N78,"-")</f>
        <v>-</v>
      </c>
      <c r="N176" s="413" t="str">
        <f>IF(N172&lt;&gt;"-",'5-Data-Inputs'!O78,"-")</f>
        <v>-</v>
      </c>
      <c r="O176" s="413" t="str">
        <f>IF(O172&lt;&gt;"-",'5-Data-Inputs'!P78,"-")</f>
        <v>-</v>
      </c>
      <c r="P176" s="413" t="str">
        <f>IF(P172&lt;&gt;"-",'5-Data-Inputs'!Q78,"-")</f>
        <v>-</v>
      </c>
      <c r="Q176" s="413" t="str">
        <f>IF(Q172&lt;&gt;"-",'5-Data-Inputs'!R78,"-")</f>
        <v>-</v>
      </c>
      <c r="R176" s="413" t="str">
        <f>IF(R172&lt;&gt;"-",'5-Data-Inputs'!S78,"-")</f>
        <v>-</v>
      </c>
    </row>
    <row r="177" spans="2:18" s="4" customFormat="1" ht="18" customHeight="1" x14ac:dyDescent="0.25">
      <c r="B177" s="176" t="s">
        <v>65</v>
      </c>
      <c r="C177" s="355" t="s">
        <v>59</v>
      </c>
      <c r="D177" s="407" t="str">
        <f>IF(D172&lt;&gt;"-",'5-Data-Inputs'!E98,"-")</f>
        <v>-</v>
      </c>
      <c r="E177" s="407" t="str">
        <f>IF(E172&lt;&gt;"-",'5-Data-Inputs'!F98,"-")</f>
        <v>-</v>
      </c>
      <c r="F177" s="407" t="str">
        <f>IF(F172&lt;&gt;"-",'5-Data-Inputs'!G98,"-")</f>
        <v>-</v>
      </c>
      <c r="G177" s="407" t="str">
        <f>IF(G172&lt;&gt;"-",'5-Data-Inputs'!H98,"-")</f>
        <v>-</v>
      </c>
      <c r="H177" s="407" t="str">
        <f>IF(H172&lt;&gt;"-",'5-Data-Inputs'!I98,"-")</f>
        <v>-</v>
      </c>
      <c r="I177" s="407" t="str">
        <f>IF(I172&lt;&gt;"-",'5-Data-Inputs'!J98,"-")</f>
        <v>-</v>
      </c>
      <c r="J177" s="407" t="str">
        <f>IF(J172&lt;&gt;"-",'5-Data-Inputs'!K98,"-")</f>
        <v>-</v>
      </c>
      <c r="K177" s="407" t="str">
        <f>IF(K172&lt;&gt;"-",'5-Data-Inputs'!L98,"-")</f>
        <v>-</v>
      </c>
      <c r="L177" s="407" t="str">
        <f>IF(L172&lt;&gt;"-",'5-Data-Inputs'!M98,"-")</f>
        <v>-</v>
      </c>
      <c r="M177" s="407" t="str">
        <f>IF(M172&lt;&gt;"-",'5-Data-Inputs'!N98,"-")</f>
        <v>-</v>
      </c>
      <c r="N177" s="407" t="str">
        <f>IF(N172&lt;&gt;"-",'5-Data-Inputs'!O98,"-")</f>
        <v>-</v>
      </c>
      <c r="O177" s="407" t="str">
        <f>IF(O172&lt;&gt;"-",'5-Data-Inputs'!P98,"-")</f>
        <v>-</v>
      </c>
      <c r="P177" s="407" t="str">
        <f>IF(P172&lt;&gt;"-",'5-Data-Inputs'!Q98,"-")</f>
        <v>-</v>
      </c>
      <c r="Q177" s="407" t="str">
        <f>IF(Q172&lt;&gt;"-",'5-Data-Inputs'!R98,"-")</f>
        <v>-</v>
      </c>
      <c r="R177" s="407" t="str">
        <f>IF(R172&lt;&gt;"-",'5-Data-Inputs'!S98,"-")</f>
        <v>-</v>
      </c>
    </row>
    <row r="178" spans="2:18" s="4" customFormat="1" x14ac:dyDescent="0.25">
      <c r="B178" s="177" t="s">
        <v>21</v>
      </c>
      <c r="C178" s="416">
        <f>SUM(D178:R178)</f>
        <v>0</v>
      </c>
      <c r="D178" s="413" t="str">
        <f>IF(D172&lt;&gt;"-",(D174-D173)*D176*D172,"-")</f>
        <v>-</v>
      </c>
      <c r="E178" s="413" t="str">
        <f t="shared" ref="E178:R178" si="55">IF(E172&lt;&gt;"-",(E174-E173)*E176*E172,"-")</f>
        <v>-</v>
      </c>
      <c r="F178" s="413" t="str">
        <f t="shared" si="55"/>
        <v>-</v>
      </c>
      <c r="G178" s="413" t="str">
        <f t="shared" si="55"/>
        <v>-</v>
      </c>
      <c r="H178" s="413" t="str">
        <f t="shared" si="55"/>
        <v>-</v>
      </c>
      <c r="I178" s="413" t="str">
        <f t="shared" si="55"/>
        <v>-</v>
      </c>
      <c r="J178" s="413" t="str">
        <f t="shared" si="55"/>
        <v>-</v>
      </c>
      <c r="K178" s="413" t="str">
        <f t="shared" si="55"/>
        <v>-</v>
      </c>
      <c r="L178" s="413" t="str">
        <f t="shared" si="55"/>
        <v>-</v>
      </c>
      <c r="M178" s="413" t="str">
        <f t="shared" si="55"/>
        <v>-</v>
      </c>
      <c r="N178" s="413" t="str">
        <f t="shared" si="55"/>
        <v>-</v>
      </c>
      <c r="O178" s="413" t="str">
        <f t="shared" si="55"/>
        <v>-</v>
      </c>
      <c r="P178" s="413" t="str">
        <f t="shared" si="55"/>
        <v>-</v>
      </c>
      <c r="Q178" s="413" t="str">
        <f t="shared" si="55"/>
        <v>-</v>
      </c>
      <c r="R178" s="413" t="str">
        <f t="shared" si="55"/>
        <v>-</v>
      </c>
    </row>
    <row r="179" spans="2:18" s="4" customFormat="1" x14ac:dyDescent="0.25">
      <c r="B179" s="177" t="s">
        <v>8</v>
      </c>
      <c r="C179" s="416">
        <f>SUM(D179:R179)</f>
        <v>0</v>
      </c>
      <c r="D179" s="413" t="str">
        <f>IF(D172&lt;&gt;"-",D177*D172*D176,"-")</f>
        <v>-</v>
      </c>
      <c r="E179" s="413" t="str">
        <f t="shared" ref="E179:R179" si="56">IF(E172&lt;&gt;"-",E177*E172*E176,"-")</f>
        <v>-</v>
      </c>
      <c r="F179" s="413" t="str">
        <f t="shared" si="56"/>
        <v>-</v>
      </c>
      <c r="G179" s="413" t="str">
        <f t="shared" si="56"/>
        <v>-</v>
      </c>
      <c r="H179" s="413" t="str">
        <f t="shared" si="56"/>
        <v>-</v>
      </c>
      <c r="I179" s="413" t="str">
        <f t="shared" si="56"/>
        <v>-</v>
      </c>
      <c r="J179" s="413" t="str">
        <f t="shared" si="56"/>
        <v>-</v>
      </c>
      <c r="K179" s="413" t="str">
        <f t="shared" si="56"/>
        <v>-</v>
      </c>
      <c r="L179" s="413" t="str">
        <f t="shared" si="56"/>
        <v>-</v>
      </c>
      <c r="M179" s="413" t="str">
        <f t="shared" si="56"/>
        <v>-</v>
      </c>
      <c r="N179" s="413" t="str">
        <f t="shared" si="56"/>
        <v>-</v>
      </c>
      <c r="O179" s="413" t="str">
        <f t="shared" si="56"/>
        <v>-</v>
      </c>
      <c r="P179" s="413" t="str">
        <f t="shared" si="56"/>
        <v>-</v>
      </c>
      <c r="Q179" s="413" t="str">
        <f t="shared" si="56"/>
        <v>-</v>
      </c>
      <c r="R179" s="413" t="str">
        <f t="shared" si="56"/>
        <v>-</v>
      </c>
    </row>
    <row r="180" spans="2:18" s="4" customFormat="1" x14ac:dyDescent="0.25">
      <c r="B180" s="177" t="s">
        <v>84</v>
      </c>
      <c r="C180" s="416">
        <f>SUM(D180:R180)</f>
        <v>0</v>
      </c>
      <c r="D180" s="417" t="str">
        <f>IF(D172&lt;&gt;"-",(D175-D173)*D176*D172,"-")</f>
        <v>-</v>
      </c>
      <c r="E180" s="417" t="str">
        <f t="shared" ref="E180:R180" si="57">IF(E172&lt;&gt;"-",(E175-E173)*E176*E172,"-")</f>
        <v>-</v>
      </c>
      <c r="F180" s="417" t="str">
        <f t="shared" si="57"/>
        <v>-</v>
      </c>
      <c r="G180" s="417" t="str">
        <f t="shared" si="57"/>
        <v>-</v>
      </c>
      <c r="H180" s="417" t="str">
        <f t="shared" si="57"/>
        <v>-</v>
      </c>
      <c r="I180" s="417" t="str">
        <f t="shared" si="57"/>
        <v>-</v>
      </c>
      <c r="J180" s="417" t="str">
        <f t="shared" si="57"/>
        <v>-</v>
      </c>
      <c r="K180" s="417" t="str">
        <f t="shared" si="57"/>
        <v>-</v>
      </c>
      <c r="L180" s="417" t="str">
        <f t="shared" si="57"/>
        <v>-</v>
      </c>
      <c r="M180" s="417" t="str">
        <f t="shared" si="57"/>
        <v>-</v>
      </c>
      <c r="N180" s="417" t="str">
        <f t="shared" si="57"/>
        <v>-</v>
      </c>
      <c r="O180" s="417" t="str">
        <f t="shared" si="57"/>
        <v>-</v>
      </c>
      <c r="P180" s="417" t="str">
        <f t="shared" si="57"/>
        <v>-</v>
      </c>
      <c r="Q180" s="417" t="str">
        <f t="shared" si="57"/>
        <v>-</v>
      </c>
      <c r="R180" s="417" t="str">
        <f t="shared" si="57"/>
        <v>-</v>
      </c>
    </row>
    <row r="181" spans="2:18" s="4" customFormat="1" x14ac:dyDescent="0.25">
      <c r="B181" s="176" t="s">
        <v>85</v>
      </c>
      <c r="C181" s="355" t="s">
        <v>59</v>
      </c>
      <c r="D181" s="417" t="str">
        <f>IF(D172&lt;&gt;"-",'4-Strategy-Inputs'!$F$27,"-")</f>
        <v>-</v>
      </c>
      <c r="E181" s="417" t="str">
        <f>IF(E172&lt;&gt;"-",'4-Strategy-Inputs'!$F$27,"-")</f>
        <v>-</v>
      </c>
      <c r="F181" s="417" t="str">
        <f>IF(F172&lt;&gt;"-",'4-Strategy-Inputs'!$F$27,"-")</f>
        <v>-</v>
      </c>
      <c r="G181" s="417" t="str">
        <f>IF(G172&lt;&gt;"-",'4-Strategy-Inputs'!$F$27,"-")</f>
        <v>-</v>
      </c>
      <c r="H181" s="417" t="str">
        <f>IF(H172&lt;&gt;"-",'4-Strategy-Inputs'!$F$27,"-")</f>
        <v>-</v>
      </c>
      <c r="I181" s="417" t="str">
        <f>IF(I172&lt;&gt;"-",'4-Strategy-Inputs'!$F$27,"-")</f>
        <v>-</v>
      </c>
      <c r="J181" s="417" t="str">
        <f>IF(J172&lt;&gt;"-",'4-Strategy-Inputs'!$F$27,"-")</f>
        <v>-</v>
      </c>
      <c r="K181" s="417" t="str">
        <f>IF(K172&lt;&gt;"-",'4-Strategy-Inputs'!$F$27,"-")</f>
        <v>-</v>
      </c>
      <c r="L181" s="417" t="str">
        <f>IF(L172&lt;&gt;"-",'4-Strategy-Inputs'!$F$27,"-")</f>
        <v>-</v>
      </c>
      <c r="M181" s="417" t="str">
        <f>IF(M172&lt;&gt;"-",'4-Strategy-Inputs'!$F$27,"-")</f>
        <v>-</v>
      </c>
      <c r="N181" s="417" t="str">
        <f>IF(N172&lt;&gt;"-",'4-Strategy-Inputs'!$F$27,"-")</f>
        <v>-</v>
      </c>
      <c r="O181" s="417" t="str">
        <f>IF(O172&lt;&gt;"-",'4-Strategy-Inputs'!$F$27,"-")</f>
        <v>-</v>
      </c>
      <c r="P181" s="417" t="str">
        <f>IF(P172&lt;&gt;"-",'4-Strategy-Inputs'!$F$27,"-")</f>
        <v>-</v>
      </c>
      <c r="Q181" s="417" t="str">
        <f>IF(Q172&lt;&gt;"-",'4-Strategy-Inputs'!$F$27,"-")</f>
        <v>-</v>
      </c>
      <c r="R181" s="417" t="str">
        <f>IF(R172&lt;&gt;"-",'4-Strategy-Inputs'!$F$27,"-")</f>
        <v>-</v>
      </c>
    </row>
    <row r="182" spans="2:18" s="4" customFormat="1" ht="30" x14ac:dyDescent="0.25">
      <c r="B182" s="232" t="s">
        <v>86</v>
      </c>
      <c r="C182" s="423">
        <f>SUM(D182:R182)</f>
        <v>0</v>
      </c>
      <c r="D182" s="420" t="str">
        <f>IF(D172&lt;&gt;"-",IF(D181&gt;0, D179+(D180/D181),0),"-")</f>
        <v>-</v>
      </c>
      <c r="E182" s="420" t="str">
        <f t="shared" ref="E182:R182" si="58">IF(E172&lt;&gt;"-",IF(E181&gt;0, E179+(E180/E181),0),"-")</f>
        <v>-</v>
      </c>
      <c r="F182" s="420" t="str">
        <f t="shared" si="58"/>
        <v>-</v>
      </c>
      <c r="G182" s="420" t="str">
        <f t="shared" si="58"/>
        <v>-</v>
      </c>
      <c r="H182" s="420" t="str">
        <f t="shared" si="58"/>
        <v>-</v>
      </c>
      <c r="I182" s="420" t="str">
        <f t="shared" si="58"/>
        <v>-</v>
      </c>
      <c r="J182" s="420" t="str">
        <f t="shared" si="58"/>
        <v>-</v>
      </c>
      <c r="K182" s="420" t="str">
        <f t="shared" si="58"/>
        <v>-</v>
      </c>
      <c r="L182" s="420" t="str">
        <f t="shared" si="58"/>
        <v>-</v>
      </c>
      <c r="M182" s="420" t="str">
        <f t="shared" si="58"/>
        <v>-</v>
      </c>
      <c r="N182" s="420" t="str">
        <f t="shared" si="58"/>
        <v>-</v>
      </c>
      <c r="O182" s="420" t="str">
        <f t="shared" si="58"/>
        <v>-</v>
      </c>
      <c r="P182" s="420" t="str">
        <f t="shared" si="58"/>
        <v>-</v>
      </c>
      <c r="Q182" s="420" t="str">
        <f t="shared" si="58"/>
        <v>-</v>
      </c>
      <c r="R182" s="420" t="str">
        <f t="shared" si="58"/>
        <v>-</v>
      </c>
    </row>
    <row r="183" spans="2:18" s="4" customFormat="1" ht="30.75" thickBot="1" x14ac:dyDescent="0.3">
      <c r="B183" s="281" t="s">
        <v>155</v>
      </c>
      <c r="C183" s="445">
        <f>SUM(D183:R183)</f>
        <v>0</v>
      </c>
      <c r="D183" s="424" t="str">
        <f>IF(D172&lt;&gt;"-",D176*D172/100,"-")</f>
        <v>-</v>
      </c>
      <c r="E183" s="424" t="str">
        <f t="shared" ref="E183:R183" si="59">IF(E172&lt;&gt;"-",E176*E172/100,"-")</f>
        <v>-</v>
      </c>
      <c r="F183" s="424" t="str">
        <f t="shared" si="59"/>
        <v>-</v>
      </c>
      <c r="G183" s="424" t="str">
        <f t="shared" si="59"/>
        <v>-</v>
      </c>
      <c r="H183" s="424" t="str">
        <f t="shared" si="59"/>
        <v>-</v>
      </c>
      <c r="I183" s="424" t="str">
        <f t="shared" si="59"/>
        <v>-</v>
      </c>
      <c r="J183" s="424" t="str">
        <f t="shared" si="59"/>
        <v>-</v>
      </c>
      <c r="K183" s="424" t="str">
        <f t="shared" si="59"/>
        <v>-</v>
      </c>
      <c r="L183" s="424" t="str">
        <f t="shared" si="59"/>
        <v>-</v>
      </c>
      <c r="M183" s="424" t="str">
        <f t="shared" si="59"/>
        <v>-</v>
      </c>
      <c r="N183" s="424" t="str">
        <f t="shared" si="59"/>
        <v>-</v>
      </c>
      <c r="O183" s="424" t="str">
        <f t="shared" si="59"/>
        <v>-</v>
      </c>
      <c r="P183" s="424" t="str">
        <f t="shared" si="59"/>
        <v>-</v>
      </c>
      <c r="Q183" s="424" t="str">
        <f t="shared" si="59"/>
        <v>-</v>
      </c>
      <c r="R183" s="424" t="str">
        <f t="shared" si="59"/>
        <v>-</v>
      </c>
    </row>
    <row r="184" spans="2:18" s="4" customFormat="1" ht="15.75" thickBot="1" x14ac:dyDescent="0.3">
      <c r="D184" s="14"/>
      <c r="E184" s="14"/>
      <c r="F184" s="14"/>
      <c r="G184" s="14"/>
      <c r="H184" s="47"/>
      <c r="I184" s="16"/>
      <c r="J184" s="14"/>
    </row>
    <row r="185" spans="2:18" s="4" customFormat="1" ht="15.75" thickBot="1" x14ac:dyDescent="0.3">
      <c r="B185" s="17" t="s">
        <v>194</v>
      </c>
      <c r="C185" s="531" t="s">
        <v>14</v>
      </c>
      <c r="D185" s="533" t="s">
        <v>42</v>
      </c>
      <c r="E185" s="534"/>
      <c r="F185" s="534"/>
      <c r="G185" s="534"/>
      <c r="H185" s="534"/>
      <c r="I185" s="534"/>
      <c r="J185" s="534"/>
      <c r="K185" s="534"/>
      <c r="L185" s="534"/>
      <c r="M185" s="534"/>
      <c r="N185" s="534"/>
      <c r="O185" s="534"/>
      <c r="P185" s="534"/>
      <c r="Q185" s="534"/>
      <c r="R185" s="535"/>
    </row>
    <row r="186" spans="2:18" s="4" customFormat="1" ht="15.75" thickBot="1" x14ac:dyDescent="0.3">
      <c r="B186" s="23" t="str">
        <f>'3-Basic Inputs'!B18</f>
        <v>-</v>
      </c>
      <c r="C186" s="532"/>
      <c r="D186" s="158" t="str">
        <f>'3-Basic Inputs'!$I$6</f>
        <v>District 1</v>
      </c>
      <c r="E186" s="159" t="str">
        <f>'3-Basic Inputs'!$I$7</f>
        <v>District 2</v>
      </c>
      <c r="F186" s="159" t="str">
        <f>'3-Basic Inputs'!$I$8</f>
        <v>District 3</v>
      </c>
      <c r="G186" s="159" t="str">
        <f>'3-Basic Inputs'!$I$9</f>
        <v>District 4</v>
      </c>
      <c r="H186" s="159" t="str">
        <f>'3-Basic Inputs'!$I$10</f>
        <v>District 5</v>
      </c>
      <c r="I186" s="159" t="str">
        <f>'3-Basic Inputs'!$I$11</f>
        <v>District 6</v>
      </c>
      <c r="J186" s="159" t="str">
        <f>'3-Basic Inputs'!$I$12</f>
        <v>District 7</v>
      </c>
      <c r="K186" s="159" t="str">
        <f>'3-Basic Inputs'!$I$13</f>
        <v>District 8</v>
      </c>
      <c r="L186" s="159" t="str">
        <f>'3-Basic Inputs'!$I$14</f>
        <v>District 9</v>
      </c>
      <c r="M186" s="159" t="str">
        <f>'3-Basic Inputs'!$I$15</f>
        <v>District 10</v>
      </c>
      <c r="N186" s="159" t="str">
        <f>'3-Basic Inputs'!$I$16</f>
        <v>District 11</v>
      </c>
      <c r="O186" s="159" t="str">
        <f>'3-Basic Inputs'!$I$17</f>
        <v>District 12</v>
      </c>
      <c r="P186" s="159" t="str">
        <f>'3-Basic Inputs'!$I$18</f>
        <v>District 13</v>
      </c>
      <c r="Q186" s="159" t="str">
        <f>'3-Basic Inputs'!$I$19</f>
        <v>District 14</v>
      </c>
      <c r="R186" s="160" t="str">
        <f>'3-Basic Inputs'!$I$20</f>
        <v>District 15</v>
      </c>
    </row>
    <row r="187" spans="2:18" s="4" customFormat="1" x14ac:dyDescent="0.25">
      <c r="B187" s="178" t="str">
        <f>'3-Basic Inputs'!C18</f>
        <v>-</v>
      </c>
      <c r="C187" s="406">
        <f>SUM(D187:R187)</f>
        <v>0</v>
      </c>
      <c r="D187" s="403" t="str">
        <f>IF('5-Data-Inputs'!E19&gt;0,'5-Data-Inputs'!E19,"-")</f>
        <v>-</v>
      </c>
      <c r="E187" s="403" t="str">
        <f>IF('5-Data-Inputs'!F19&gt;0,'5-Data-Inputs'!F19,"-")</f>
        <v>-</v>
      </c>
      <c r="F187" s="403" t="str">
        <f>IF('5-Data-Inputs'!G19&gt;0,'5-Data-Inputs'!G19,"-")</f>
        <v>-</v>
      </c>
      <c r="G187" s="403" t="str">
        <f>IF('5-Data-Inputs'!H19&gt;0,'5-Data-Inputs'!H19,"-")</f>
        <v>-</v>
      </c>
      <c r="H187" s="403" t="str">
        <f>IF('5-Data-Inputs'!I19&gt;0,'5-Data-Inputs'!I19,"-")</f>
        <v>-</v>
      </c>
      <c r="I187" s="403" t="str">
        <f>IF('5-Data-Inputs'!J19&gt;0,'5-Data-Inputs'!J19,"-")</f>
        <v>-</v>
      </c>
      <c r="J187" s="403" t="str">
        <f>IF('5-Data-Inputs'!K19&gt;0,'5-Data-Inputs'!K19,"-")</f>
        <v>-</v>
      </c>
      <c r="K187" s="403" t="str">
        <f>IF('5-Data-Inputs'!L19&gt;0,'5-Data-Inputs'!L19,"-")</f>
        <v>-</v>
      </c>
      <c r="L187" s="403" t="str">
        <f>IF('5-Data-Inputs'!M19&gt;0,'5-Data-Inputs'!M19,"-")</f>
        <v>-</v>
      </c>
      <c r="M187" s="403" t="str">
        <f>IF('5-Data-Inputs'!N19&gt;0,'5-Data-Inputs'!N19,"-")</f>
        <v>-</v>
      </c>
      <c r="N187" s="403" t="str">
        <f>IF('5-Data-Inputs'!O19&gt;0,'5-Data-Inputs'!O19,"-")</f>
        <v>-</v>
      </c>
      <c r="O187" s="403" t="str">
        <f>IF('5-Data-Inputs'!P19&gt;0,'5-Data-Inputs'!P19,"-")</f>
        <v>-</v>
      </c>
      <c r="P187" s="403" t="str">
        <f>IF('5-Data-Inputs'!Q19&gt;0,'5-Data-Inputs'!Q19,"-")</f>
        <v>-</v>
      </c>
      <c r="Q187" s="403" t="str">
        <f>IF('5-Data-Inputs'!R19&gt;0,'5-Data-Inputs'!R19,"-")</f>
        <v>-</v>
      </c>
      <c r="R187" s="403" t="str">
        <f>IF('5-Data-Inputs'!S19&gt;0,'5-Data-Inputs'!S19,"-")</f>
        <v>-</v>
      </c>
    </row>
    <row r="188" spans="2:18" s="4" customFormat="1" x14ac:dyDescent="0.25">
      <c r="B188" s="176" t="s">
        <v>70</v>
      </c>
      <c r="C188" s="355" t="s">
        <v>59</v>
      </c>
      <c r="D188" s="407" t="str">
        <f>IF('5-Data-Inputs'!E19&gt;0,'5-Data-Inputs'!E40,"-")</f>
        <v>-</v>
      </c>
      <c r="E188" s="407" t="str">
        <f>IF('5-Data-Inputs'!F19&gt;0,'5-Data-Inputs'!F40,"-")</f>
        <v>-</v>
      </c>
      <c r="F188" s="407" t="str">
        <f>IF('5-Data-Inputs'!G19&gt;0,'5-Data-Inputs'!G40,"-")</f>
        <v>-</v>
      </c>
      <c r="G188" s="407" t="str">
        <f>IF('5-Data-Inputs'!H19&gt;0,'5-Data-Inputs'!H40,"-")</f>
        <v>-</v>
      </c>
      <c r="H188" s="407" t="str">
        <f>IF('5-Data-Inputs'!I19&gt;0,'5-Data-Inputs'!I40,"-")</f>
        <v>-</v>
      </c>
      <c r="I188" s="407" t="str">
        <f>IF('5-Data-Inputs'!J19&gt;0,'5-Data-Inputs'!J40,"-")</f>
        <v>-</v>
      </c>
      <c r="J188" s="407" t="str">
        <f>IF('5-Data-Inputs'!K19&gt;0,'5-Data-Inputs'!K40,"-")</f>
        <v>-</v>
      </c>
      <c r="K188" s="407" t="str">
        <f>IF('5-Data-Inputs'!L19&gt;0,'5-Data-Inputs'!L40,"-")</f>
        <v>-</v>
      </c>
      <c r="L188" s="407" t="str">
        <f>IF('5-Data-Inputs'!M19&gt;0,'5-Data-Inputs'!M40,"-")</f>
        <v>-</v>
      </c>
      <c r="M188" s="407" t="str">
        <f>IF('5-Data-Inputs'!N19&gt;0,'5-Data-Inputs'!N40,"-")</f>
        <v>-</v>
      </c>
      <c r="N188" s="407" t="str">
        <f>IF('5-Data-Inputs'!O19&gt;0,'5-Data-Inputs'!O40,"-")</f>
        <v>-</v>
      </c>
      <c r="O188" s="407" t="str">
        <f>IF('5-Data-Inputs'!P19&gt;0,'5-Data-Inputs'!P40,"-")</f>
        <v>-</v>
      </c>
      <c r="P188" s="407" t="str">
        <f>IF('5-Data-Inputs'!Q19&gt;0,'5-Data-Inputs'!Q40,"-")</f>
        <v>-</v>
      </c>
      <c r="Q188" s="407" t="str">
        <f>IF('5-Data-Inputs'!R19&gt;0,'5-Data-Inputs'!R40,"-")</f>
        <v>-</v>
      </c>
      <c r="R188" s="407" t="str">
        <f>IF('5-Data-Inputs'!S19&gt;0,'5-Data-Inputs'!S40,"-")</f>
        <v>-</v>
      </c>
    </row>
    <row r="189" spans="2:18" s="4" customFormat="1" x14ac:dyDescent="0.25">
      <c r="B189" s="176" t="s">
        <v>62</v>
      </c>
      <c r="C189" s="355" t="s">
        <v>59</v>
      </c>
      <c r="D189" s="407" t="str">
        <f>IF('5-Data-Inputs'!E19&gt;0,'4-Strategy-Inputs'!$D$28,"-")</f>
        <v>-</v>
      </c>
      <c r="E189" s="407" t="str">
        <f>IF('5-Data-Inputs'!F19&gt;0,'4-Strategy-Inputs'!$D$28,"-")</f>
        <v>-</v>
      </c>
      <c r="F189" s="407" t="str">
        <f>IF('5-Data-Inputs'!G19&gt;0,'4-Strategy-Inputs'!$D$28,"-")</f>
        <v>-</v>
      </c>
      <c r="G189" s="407" t="str">
        <f>IF('5-Data-Inputs'!H19&gt;0,'4-Strategy-Inputs'!$D$28,"-")</f>
        <v>-</v>
      </c>
      <c r="H189" s="407" t="str">
        <f>IF('5-Data-Inputs'!I19&gt;0,'4-Strategy-Inputs'!$D$28,"-")</f>
        <v>-</v>
      </c>
      <c r="I189" s="407" t="str">
        <f>IF('5-Data-Inputs'!J19&gt;0,'4-Strategy-Inputs'!$D$28,"-")</f>
        <v>-</v>
      </c>
      <c r="J189" s="407" t="str">
        <f>IF('5-Data-Inputs'!K19&gt;0,'4-Strategy-Inputs'!$D$28,"-")</f>
        <v>-</v>
      </c>
      <c r="K189" s="407" t="str">
        <f>IF('5-Data-Inputs'!L19&gt;0,'4-Strategy-Inputs'!$D$28,"-")</f>
        <v>-</v>
      </c>
      <c r="L189" s="407" t="str">
        <f>IF('5-Data-Inputs'!M19&gt;0,'4-Strategy-Inputs'!$D$28,"-")</f>
        <v>-</v>
      </c>
      <c r="M189" s="407" t="str">
        <f>IF('5-Data-Inputs'!N19&gt;0,'4-Strategy-Inputs'!$D$28,"-")</f>
        <v>-</v>
      </c>
      <c r="N189" s="407" t="str">
        <f>IF('5-Data-Inputs'!O19&gt;0,'4-Strategy-Inputs'!$D$28,"-")</f>
        <v>-</v>
      </c>
      <c r="O189" s="407" t="str">
        <f>IF('5-Data-Inputs'!P19&gt;0,'4-Strategy-Inputs'!$D$28,"-")</f>
        <v>-</v>
      </c>
      <c r="P189" s="407" t="str">
        <f>IF('5-Data-Inputs'!Q19&gt;0,'4-Strategy-Inputs'!$D$28,"-")</f>
        <v>-</v>
      </c>
      <c r="Q189" s="407" t="str">
        <f>IF('5-Data-Inputs'!R19&gt;0,'4-Strategy-Inputs'!$D$28,"-")</f>
        <v>-</v>
      </c>
      <c r="R189" s="407" t="str">
        <f>IF('5-Data-Inputs'!S19&gt;0,'4-Strategy-Inputs'!$D$28,"-")</f>
        <v>-</v>
      </c>
    </row>
    <row r="190" spans="2:18" s="4" customFormat="1" x14ac:dyDescent="0.25">
      <c r="B190" s="176" t="s">
        <v>63</v>
      </c>
      <c r="C190" s="355" t="s">
        <v>59</v>
      </c>
      <c r="D190" s="410" t="str">
        <f>IF('5-Data-Inputs'!E19&gt;0,'4-Strategy-Inputs'!$E$28,"-")</f>
        <v>-</v>
      </c>
      <c r="E190" s="410" t="str">
        <f>IF('5-Data-Inputs'!F19&gt;0,'4-Strategy-Inputs'!$E$28,"-")</f>
        <v>-</v>
      </c>
      <c r="F190" s="410" t="str">
        <f>IF('5-Data-Inputs'!G19&gt;0,'4-Strategy-Inputs'!$E$28,"-")</f>
        <v>-</v>
      </c>
      <c r="G190" s="410" t="str">
        <f>IF('5-Data-Inputs'!H19&gt;0,'4-Strategy-Inputs'!$E$28,"-")</f>
        <v>-</v>
      </c>
      <c r="H190" s="410" t="str">
        <f>IF('5-Data-Inputs'!I19&gt;0,'4-Strategy-Inputs'!$E$28,"-")</f>
        <v>-</v>
      </c>
      <c r="I190" s="410" t="str">
        <f>IF('5-Data-Inputs'!J19&gt;0,'4-Strategy-Inputs'!$E$28,"-")</f>
        <v>-</v>
      </c>
      <c r="J190" s="410" t="str">
        <f>IF('5-Data-Inputs'!K19&gt;0,'4-Strategy-Inputs'!$E$28,"-")</f>
        <v>-</v>
      </c>
      <c r="K190" s="410" t="str">
        <f>IF('5-Data-Inputs'!L19&gt;0,'4-Strategy-Inputs'!$E$28,"-")</f>
        <v>-</v>
      </c>
      <c r="L190" s="410" t="str">
        <f>IF('5-Data-Inputs'!M19&gt;0,'4-Strategy-Inputs'!$E$28,"-")</f>
        <v>-</v>
      </c>
      <c r="M190" s="410" t="str">
        <f>IF('5-Data-Inputs'!N19&gt;0,'4-Strategy-Inputs'!$E$28,"-")</f>
        <v>-</v>
      </c>
      <c r="N190" s="410" t="str">
        <f>IF('5-Data-Inputs'!O19&gt;0,'4-Strategy-Inputs'!$E$28,"-")</f>
        <v>-</v>
      </c>
      <c r="O190" s="410" t="str">
        <f>IF('5-Data-Inputs'!P19&gt;0,'4-Strategy-Inputs'!$E$28,"-")</f>
        <v>-</v>
      </c>
      <c r="P190" s="410" t="str">
        <f>IF('5-Data-Inputs'!Q19&gt;0,'4-Strategy-Inputs'!$E$28,"-")</f>
        <v>-</v>
      </c>
      <c r="Q190" s="410" t="str">
        <f>IF('5-Data-Inputs'!R19&gt;0,'4-Strategy-Inputs'!$E$28,"-")</f>
        <v>-</v>
      </c>
      <c r="R190" s="410" t="str">
        <f>IF('5-Data-Inputs'!S19&gt;0,'4-Strategy-Inputs'!$E$28,"-")</f>
        <v>-</v>
      </c>
    </row>
    <row r="191" spans="2:18" s="4" customFormat="1" x14ac:dyDescent="0.25">
      <c r="B191" s="176" t="s">
        <v>7</v>
      </c>
      <c r="C191" s="355" t="s">
        <v>59</v>
      </c>
      <c r="D191" s="413" t="str">
        <f>IF('5-Data-Inputs'!E19&gt;0,'5-Data-Inputs'!E79,"-")</f>
        <v>-</v>
      </c>
      <c r="E191" s="413" t="str">
        <f>IF('5-Data-Inputs'!F19&gt;0,'5-Data-Inputs'!F79,"-")</f>
        <v>-</v>
      </c>
      <c r="F191" s="413" t="str">
        <f>IF('5-Data-Inputs'!G19&gt;0,'5-Data-Inputs'!G79,"-")</f>
        <v>-</v>
      </c>
      <c r="G191" s="413" t="str">
        <f>IF('5-Data-Inputs'!H19&gt;0,'5-Data-Inputs'!H79,"-")</f>
        <v>-</v>
      </c>
      <c r="H191" s="413" t="str">
        <f>IF('5-Data-Inputs'!I19&gt;0,'5-Data-Inputs'!I79,"-")</f>
        <v>-</v>
      </c>
      <c r="I191" s="413" t="str">
        <f>IF('5-Data-Inputs'!J19&gt;0,'5-Data-Inputs'!J79,"-")</f>
        <v>-</v>
      </c>
      <c r="J191" s="413" t="str">
        <f>IF('5-Data-Inputs'!K19&gt;0,'5-Data-Inputs'!K79,"-")</f>
        <v>-</v>
      </c>
      <c r="K191" s="413" t="str">
        <f>IF('5-Data-Inputs'!L19&gt;0,'5-Data-Inputs'!L79,"-")</f>
        <v>-</v>
      </c>
      <c r="L191" s="413" t="str">
        <f>IF('5-Data-Inputs'!M19&gt;0,'5-Data-Inputs'!M79,"-")</f>
        <v>-</v>
      </c>
      <c r="M191" s="413" t="str">
        <f>IF('5-Data-Inputs'!N19&gt;0,'5-Data-Inputs'!N79,"-")</f>
        <v>-</v>
      </c>
      <c r="N191" s="413" t="str">
        <f>IF('5-Data-Inputs'!O19&gt;0,'5-Data-Inputs'!O79,"-")</f>
        <v>-</v>
      </c>
      <c r="O191" s="413" t="str">
        <f>IF('5-Data-Inputs'!P19&gt;0,'5-Data-Inputs'!P79,"-")</f>
        <v>-</v>
      </c>
      <c r="P191" s="413" t="str">
        <f>IF('5-Data-Inputs'!Q19&gt;0,'5-Data-Inputs'!Q79,"-")</f>
        <v>-</v>
      </c>
      <c r="Q191" s="413" t="str">
        <f>IF('5-Data-Inputs'!R19&gt;0,'5-Data-Inputs'!R79,"-")</f>
        <v>-</v>
      </c>
      <c r="R191" s="413" t="str">
        <f>IF('5-Data-Inputs'!S19&gt;0,'5-Data-Inputs'!S79,"-")</f>
        <v>-</v>
      </c>
    </row>
    <row r="192" spans="2:18" s="4" customFormat="1" ht="18" customHeight="1" x14ac:dyDescent="0.25">
      <c r="B192" s="176" t="s">
        <v>65</v>
      </c>
      <c r="C192" s="355" t="s">
        <v>59</v>
      </c>
      <c r="D192" s="407" t="str">
        <f>IF('5-Data-Inputs'!E19&gt;0,'5-Data-Inputs'!E99,"-")</f>
        <v>-</v>
      </c>
      <c r="E192" s="407" t="str">
        <f>IF('5-Data-Inputs'!F19&gt;0,'5-Data-Inputs'!F99,"-")</f>
        <v>-</v>
      </c>
      <c r="F192" s="407" t="str">
        <f>IF('5-Data-Inputs'!G19&gt;0,'5-Data-Inputs'!G99,"-")</f>
        <v>-</v>
      </c>
      <c r="G192" s="407" t="str">
        <f>IF('5-Data-Inputs'!H19&gt;0,'5-Data-Inputs'!H99,"-")</f>
        <v>-</v>
      </c>
      <c r="H192" s="407" t="str">
        <f>IF('5-Data-Inputs'!I19&gt;0,'5-Data-Inputs'!I99,"-")</f>
        <v>-</v>
      </c>
      <c r="I192" s="407" t="str">
        <f>IF('5-Data-Inputs'!J19&gt;0,'5-Data-Inputs'!J99,"-")</f>
        <v>-</v>
      </c>
      <c r="J192" s="407" t="str">
        <f>IF('5-Data-Inputs'!K19&gt;0,'5-Data-Inputs'!K99,"-")</f>
        <v>-</v>
      </c>
      <c r="K192" s="407" t="str">
        <f>IF('5-Data-Inputs'!L19&gt;0,'5-Data-Inputs'!L99,"-")</f>
        <v>-</v>
      </c>
      <c r="L192" s="407" t="str">
        <f>IF('5-Data-Inputs'!M19&gt;0,'5-Data-Inputs'!M99,"-")</f>
        <v>-</v>
      </c>
      <c r="M192" s="407" t="str">
        <f>IF('5-Data-Inputs'!N19&gt;0,'5-Data-Inputs'!N99,"-")</f>
        <v>-</v>
      </c>
      <c r="N192" s="407" t="str">
        <f>IF('5-Data-Inputs'!O19&gt;0,'5-Data-Inputs'!O99,"-")</f>
        <v>-</v>
      </c>
      <c r="O192" s="407" t="str">
        <f>IF('5-Data-Inputs'!P19&gt;0,'5-Data-Inputs'!P99,"-")</f>
        <v>-</v>
      </c>
      <c r="P192" s="407" t="str">
        <f>IF('5-Data-Inputs'!Q19&gt;0,'5-Data-Inputs'!Q99,"-")</f>
        <v>-</v>
      </c>
      <c r="Q192" s="407" t="str">
        <f>IF('5-Data-Inputs'!R19&gt;0,'5-Data-Inputs'!R99,"-")</f>
        <v>-</v>
      </c>
      <c r="R192" s="407" t="str">
        <f>IF('5-Data-Inputs'!S19&gt;0,'5-Data-Inputs'!S99,"-")</f>
        <v>-</v>
      </c>
    </row>
    <row r="193" spans="2:18" s="4" customFormat="1" x14ac:dyDescent="0.25">
      <c r="B193" s="177" t="s">
        <v>21</v>
      </c>
      <c r="C193" s="416">
        <f>SUM(D193:R193)</f>
        <v>0</v>
      </c>
      <c r="D193" s="413" t="str">
        <f>IF('5-Data-Inputs'!E19&gt;0,(D189-D188)*D191*D187,"-")</f>
        <v>-</v>
      </c>
      <c r="E193" s="413" t="str">
        <f>IF('5-Data-Inputs'!F19&gt;0,(E189-E188)*E191*E187,"-")</f>
        <v>-</v>
      </c>
      <c r="F193" s="413" t="str">
        <f>IF('5-Data-Inputs'!G19&gt;0,(F189-F188)*F191*F187,"-")</f>
        <v>-</v>
      </c>
      <c r="G193" s="413" t="str">
        <f>IF('5-Data-Inputs'!H19&gt;0,(G189-G188)*G191*G187,"-")</f>
        <v>-</v>
      </c>
      <c r="H193" s="413" t="str">
        <f>IF('5-Data-Inputs'!I19&gt;0,(H189-H188)*H191*H187,"-")</f>
        <v>-</v>
      </c>
      <c r="I193" s="413" t="str">
        <f>IF('5-Data-Inputs'!J19&gt;0,(I189-I188)*I191*I187,"-")</f>
        <v>-</v>
      </c>
      <c r="J193" s="413" t="str">
        <f>IF('5-Data-Inputs'!K19&gt;0,(J189-J188)*J191*J187,"-")</f>
        <v>-</v>
      </c>
      <c r="K193" s="413" t="str">
        <f>IF('5-Data-Inputs'!L19&gt;0,(K189-K188)*K191*K187,"-")</f>
        <v>-</v>
      </c>
      <c r="L193" s="413" t="str">
        <f>IF('5-Data-Inputs'!M19&gt;0,(L189-L188)*L191*L187,"-")</f>
        <v>-</v>
      </c>
      <c r="M193" s="413" t="str">
        <f>IF('5-Data-Inputs'!N19&gt;0,(M189-M188)*M191*M187,"-")</f>
        <v>-</v>
      </c>
      <c r="N193" s="413" t="str">
        <f>IF('5-Data-Inputs'!O19&gt;0,(N189-N188)*N191*N187,"-")</f>
        <v>-</v>
      </c>
      <c r="O193" s="413" t="str">
        <f>IF('5-Data-Inputs'!P19&gt;0,(O189-O188)*O191*O187,"-")</f>
        <v>-</v>
      </c>
      <c r="P193" s="413" t="str">
        <f>IF('5-Data-Inputs'!Q19&gt;0,(P189-P188)*P191*P187,"-")</f>
        <v>-</v>
      </c>
      <c r="Q193" s="413" t="str">
        <f>IF('5-Data-Inputs'!R19&gt;0,(Q189-Q188)*Q191*Q187,"-")</f>
        <v>-</v>
      </c>
      <c r="R193" s="413" t="str">
        <f>IF('5-Data-Inputs'!S19&gt;0,(R189-R188)*R191*R187,"-")</f>
        <v>-</v>
      </c>
    </row>
    <row r="194" spans="2:18" s="4" customFormat="1" x14ac:dyDescent="0.25">
      <c r="B194" s="177" t="s">
        <v>8</v>
      </c>
      <c r="C194" s="416">
        <f>SUM(D194:R194)</f>
        <v>0</v>
      </c>
      <c r="D194" s="413" t="str">
        <f>IF('5-Data-Inputs'!E19&gt;0,D192*D187*D191,"-")</f>
        <v>-</v>
      </c>
      <c r="E194" s="413" t="str">
        <f>IF('5-Data-Inputs'!F19&gt;0,E192*E187*E191,"-")</f>
        <v>-</v>
      </c>
      <c r="F194" s="413" t="str">
        <f>IF('5-Data-Inputs'!G19&gt;0,F192*F187*F191,"-")</f>
        <v>-</v>
      </c>
      <c r="G194" s="413" t="str">
        <f>IF('5-Data-Inputs'!H19&gt;0,G192*G187*G191,"-")</f>
        <v>-</v>
      </c>
      <c r="H194" s="413" t="str">
        <f>IF('5-Data-Inputs'!I19&gt;0,H192*H187*H191,"-")</f>
        <v>-</v>
      </c>
      <c r="I194" s="413" t="str">
        <f>IF('5-Data-Inputs'!J19&gt;0,I192*I187*I191,"-")</f>
        <v>-</v>
      </c>
      <c r="J194" s="413" t="str">
        <f>IF('5-Data-Inputs'!K19&gt;0,J192*J187*J191,"-")</f>
        <v>-</v>
      </c>
      <c r="K194" s="413" t="str">
        <f>IF('5-Data-Inputs'!L19&gt;0,K192*K187*K191,"-")</f>
        <v>-</v>
      </c>
      <c r="L194" s="413" t="str">
        <f>IF('5-Data-Inputs'!M19&gt;0,L192*L187*L191,"-")</f>
        <v>-</v>
      </c>
      <c r="M194" s="413" t="str">
        <f>IF('5-Data-Inputs'!N19&gt;0,M192*M187*M191,"-")</f>
        <v>-</v>
      </c>
      <c r="N194" s="413" t="str">
        <f>IF('5-Data-Inputs'!O19&gt;0,N192*N187*N191,"-")</f>
        <v>-</v>
      </c>
      <c r="O194" s="413" t="str">
        <f>IF('5-Data-Inputs'!P19&gt;0,O192*O187*O191,"-")</f>
        <v>-</v>
      </c>
      <c r="P194" s="413" t="str">
        <f>IF('5-Data-Inputs'!Q19&gt;0,P192*P187*P191,"-")</f>
        <v>-</v>
      </c>
      <c r="Q194" s="413" t="str">
        <f>IF('5-Data-Inputs'!R19&gt;0,Q192*Q187*Q191,"-")</f>
        <v>-</v>
      </c>
      <c r="R194" s="413" t="str">
        <f>IF('5-Data-Inputs'!S19&gt;0,R192*R187*R191,"-")</f>
        <v>-</v>
      </c>
    </row>
    <row r="195" spans="2:18" s="4" customFormat="1" x14ac:dyDescent="0.25">
      <c r="B195" s="177" t="s">
        <v>84</v>
      </c>
      <c r="C195" s="416">
        <f>SUM(D195:R195)</f>
        <v>0</v>
      </c>
      <c r="D195" s="417" t="str">
        <f>IF('5-Data-Inputs'!E19&gt;0,(D190-D188)*D191*D187,"-")</f>
        <v>-</v>
      </c>
      <c r="E195" s="417" t="str">
        <f>IF('5-Data-Inputs'!F19&gt;0,(E190-E188)*E191*E187,"-")</f>
        <v>-</v>
      </c>
      <c r="F195" s="417" t="str">
        <f>IF('5-Data-Inputs'!G19&gt;0,(F190-F188)*F191*F187,"-")</f>
        <v>-</v>
      </c>
      <c r="G195" s="417" t="str">
        <f>IF('5-Data-Inputs'!H19&gt;0,(G190-G188)*G191*G187,"-")</f>
        <v>-</v>
      </c>
      <c r="H195" s="417" t="str">
        <f>IF('5-Data-Inputs'!I19&gt;0,(H190-H188)*H191*H187,"-")</f>
        <v>-</v>
      </c>
      <c r="I195" s="417" t="str">
        <f>IF('5-Data-Inputs'!J19&gt;0,(I190-I188)*I191*I187,"-")</f>
        <v>-</v>
      </c>
      <c r="J195" s="417" t="str">
        <f>IF('5-Data-Inputs'!K19&gt;0,(J190-J188)*J191*J187,"-")</f>
        <v>-</v>
      </c>
      <c r="K195" s="417" t="str">
        <f>IF('5-Data-Inputs'!L19&gt;0,(K190-K188)*K191*K187,"-")</f>
        <v>-</v>
      </c>
      <c r="L195" s="417" t="str">
        <f>IF('5-Data-Inputs'!M19&gt;0,(L190-L188)*L191*L187,"-")</f>
        <v>-</v>
      </c>
      <c r="M195" s="417" t="str">
        <f>IF('5-Data-Inputs'!N19&gt;0,(M190-M188)*M191*M187,"-")</f>
        <v>-</v>
      </c>
      <c r="N195" s="417" t="str">
        <f>IF('5-Data-Inputs'!O19&gt;0,(N190-N188)*N191*N187,"-")</f>
        <v>-</v>
      </c>
      <c r="O195" s="417" t="str">
        <f>IF('5-Data-Inputs'!P19&gt;0,(O190-O188)*O191*O187,"-")</f>
        <v>-</v>
      </c>
      <c r="P195" s="417" t="str">
        <f>IF('5-Data-Inputs'!Q19&gt;0,(P190-P188)*P191*P187,"-")</f>
        <v>-</v>
      </c>
      <c r="Q195" s="417" t="str">
        <f>IF('5-Data-Inputs'!R19&gt;0,(Q190-Q188)*Q191*Q187,"-")</f>
        <v>-</v>
      </c>
      <c r="R195" s="417" t="str">
        <f>IF('5-Data-Inputs'!S19&gt;0,(R190-R188)*R191*R187,"-")</f>
        <v>-</v>
      </c>
    </row>
    <row r="196" spans="2:18" s="4" customFormat="1" x14ac:dyDescent="0.25">
      <c r="B196" s="176" t="s">
        <v>85</v>
      </c>
      <c r="C196" s="355" t="s">
        <v>59</v>
      </c>
      <c r="D196" s="417" t="str">
        <f>IF('5-Data-Inputs'!E19&gt;0,'4-Strategy-Inputs'!$F$28,"-")</f>
        <v>-</v>
      </c>
      <c r="E196" s="417" t="str">
        <f>IF('5-Data-Inputs'!F19&gt;0,'4-Strategy-Inputs'!$F$28,"-")</f>
        <v>-</v>
      </c>
      <c r="F196" s="417" t="str">
        <f>IF('5-Data-Inputs'!G19&gt;0,'4-Strategy-Inputs'!$F$28,"-")</f>
        <v>-</v>
      </c>
      <c r="G196" s="417" t="str">
        <f>IF('5-Data-Inputs'!H19&gt;0,'4-Strategy-Inputs'!$F$28,"-")</f>
        <v>-</v>
      </c>
      <c r="H196" s="417" t="str">
        <f>IF('5-Data-Inputs'!I19&gt;0,'4-Strategy-Inputs'!$F$28,"-")</f>
        <v>-</v>
      </c>
      <c r="I196" s="417" t="str">
        <f>IF('5-Data-Inputs'!J19&gt;0,'4-Strategy-Inputs'!$F$28,"-")</f>
        <v>-</v>
      </c>
      <c r="J196" s="417" t="str">
        <f>IF('5-Data-Inputs'!K19&gt;0,'4-Strategy-Inputs'!$F$28,"-")</f>
        <v>-</v>
      </c>
      <c r="K196" s="417" t="str">
        <f>IF('5-Data-Inputs'!L19&gt;0,'4-Strategy-Inputs'!$F$28,"-")</f>
        <v>-</v>
      </c>
      <c r="L196" s="417" t="str">
        <f>IF('5-Data-Inputs'!M19&gt;0,'4-Strategy-Inputs'!$F$28,"-")</f>
        <v>-</v>
      </c>
      <c r="M196" s="417" t="str">
        <f>IF('5-Data-Inputs'!N19&gt;0,'4-Strategy-Inputs'!$F$28,"-")</f>
        <v>-</v>
      </c>
      <c r="N196" s="417" t="str">
        <f>IF('5-Data-Inputs'!O19&gt;0,'4-Strategy-Inputs'!$F$28,"-")</f>
        <v>-</v>
      </c>
      <c r="O196" s="417" t="str">
        <f>IF('5-Data-Inputs'!P19&gt;0,'4-Strategy-Inputs'!$F$28,"-")</f>
        <v>-</v>
      </c>
      <c r="P196" s="417" t="str">
        <f>IF('5-Data-Inputs'!Q19&gt;0,'4-Strategy-Inputs'!$F$28,"-")</f>
        <v>-</v>
      </c>
      <c r="Q196" s="417" t="str">
        <f>IF('5-Data-Inputs'!R19&gt;0,'4-Strategy-Inputs'!$F$28,"-")</f>
        <v>-</v>
      </c>
      <c r="R196" s="417" t="str">
        <f>IF('5-Data-Inputs'!S19&gt;0,'4-Strategy-Inputs'!$F$28,"-")</f>
        <v>-</v>
      </c>
    </row>
    <row r="197" spans="2:18" s="4" customFormat="1" ht="30" x14ac:dyDescent="0.25">
      <c r="B197" s="232" t="s">
        <v>86</v>
      </c>
      <c r="C197" s="423">
        <f>SUM(D197:R197)</f>
        <v>0</v>
      </c>
      <c r="D197" s="420" t="str">
        <f>IF('5-Data-Inputs'!E19&gt;0,IF(D196&gt;0, D194+(D195/D196),0),"-")</f>
        <v>-</v>
      </c>
      <c r="E197" s="420" t="str">
        <f>IF('5-Data-Inputs'!F19&gt;0,IF(E196&gt;0, E194+(E195/E196),0),"-")</f>
        <v>-</v>
      </c>
      <c r="F197" s="420" t="str">
        <f>IF('5-Data-Inputs'!G19&gt;0,IF(F196&gt;0, F194+(F195/F196),0),"-")</f>
        <v>-</v>
      </c>
      <c r="G197" s="420" t="str">
        <f>IF('5-Data-Inputs'!H19&gt;0,IF(G196&gt;0, G194+(G195/G196),0),"-")</f>
        <v>-</v>
      </c>
      <c r="H197" s="420" t="str">
        <f>IF('5-Data-Inputs'!I19&gt;0,IF(H196&gt;0, H194+(H195/H196),0),"-")</f>
        <v>-</v>
      </c>
      <c r="I197" s="420" t="str">
        <f>IF('5-Data-Inputs'!J19&gt;0,IF(I196&gt;0, I194+(I195/I196),0),"-")</f>
        <v>-</v>
      </c>
      <c r="J197" s="420" t="str">
        <f>IF('5-Data-Inputs'!K19&gt;0,IF(J196&gt;0, J194+(J195/J196),0),"-")</f>
        <v>-</v>
      </c>
      <c r="K197" s="420" t="str">
        <f>IF('5-Data-Inputs'!L19&gt;0,IF(K196&gt;0, K194+(K195/K196),0),"-")</f>
        <v>-</v>
      </c>
      <c r="L197" s="420" t="str">
        <f>IF('5-Data-Inputs'!M19&gt;0,IF(L196&gt;0, L194+(L195/L196),0),"-")</f>
        <v>-</v>
      </c>
      <c r="M197" s="420" t="str">
        <f>IF('5-Data-Inputs'!N19&gt;0,IF(M196&gt;0, M194+(M195/M196),0),"-")</f>
        <v>-</v>
      </c>
      <c r="N197" s="420" t="str">
        <f>IF('5-Data-Inputs'!O19&gt;0,IF(N196&gt;0, N194+(N195/N196),0),"-")</f>
        <v>-</v>
      </c>
      <c r="O197" s="420" t="str">
        <f>IF('5-Data-Inputs'!P19&gt;0,IF(O196&gt;0, O194+(O195/O196),0),"-")</f>
        <v>-</v>
      </c>
      <c r="P197" s="420" t="str">
        <f>IF('5-Data-Inputs'!Q19&gt;0,IF(P196&gt;0, P194+(P195/P196),0),"-")</f>
        <v>-</v>
      </c>
      <c r="Q197" s="420" t="str">
        <f>IF('5-Data-Inputs'!R19&gt;0,IF(Q196&gt;0, Q194+(Q195/Q196),0),"-")</f>
        <v>-</v>
      </c>
      <c r="R197" s="420" t="str">
        <f>IF('5-Data-Inputs'!S19&gt;0,IF(R196&gt;0, R194+(R195/R196),0),"-")</f>
        <v>-</v>
      </c>
    </row>
    <row r="198" spans="2:18" s="4" customFormat="1" ht="30.75" thickBot="1" x14ac:dyDescent="0.3">
      <c r="B198" s="281" t="s">
        <v>155</v>
      </c>
      <c r="C198" s="445">
        <f>SUM(D198:R198)</f>
        <v>0</v>
      </c>
      <c r="D198" s="424" t="str">
        <f>IF('5-Data-Inputs'!E19&gt;0,D191*D187/100,"-")</f>
        <v>-</v>
      </c>
      <c r="E198" s="424" t="str">
        <f>IF('5-Data-Inputs'!F19&gt;0,E191*E187/100,"-")</f>
        <v>-</v>
      </c>
      <c r="F198" s="424" t="str">
        <f>IF('5-Data-Inputs'!G19&gt;0,F191*F187/100,"-")</f>
        <v>-</v>
      </c>
      <c r="G198" s="424" t="str">
        <f>IF('5-Data-Inputs'!H19&gt;0,G191*G187/100,"-")</f>
        <v>-</v>
      </c>
      <c r="H198" s="424" t="str">
        <f>IF('5-Data-Inputs'!I19&gt;0,H191*H187/100,"-")</f>
        <v>-</v>
      </c>
      <c r="I198" s="424" t="str">
        <f>IF('5-Data-Inputs'!J19&gt;0,I191*I187/100,"-")</f>
        <v>-</v>
      </c>
      <c r="J198" s="424" t="str">
        <f>IF('5-Data-Inputs'!K19&gt;0,J191*J187/100,"-")</f>
        <v>-</v>
      </c>
      <c r="K198" s="424" t="str">
        <f>IF('5-Data-Inputs'!L19&gt;0,K191*K187/100,"-")</f>
        <v>-</v>
      </c>
      <c r="L198" s="424" t="str">
        <f>IF('5-Data-Inputs'!M19&gt;0,L191*L187/100,"-")</f>
        <v>-</v>
      </c>
      <c r="M198" s="424" t="str">
        <f>IF('5-Data-Inputs'!N19&gt;0,M191*M187/100,"-")</f>
        <v>-</v>
      </c>
      <c r="N198" s="424" t="str">
        <f>IF('5-Data-Inputs'!O19&gt;0,N191*N187/100,"-")</f>
        <v>-</v>
      </c>
      <c r="O198" s="424" t="str">
        <f>IF('5-Data-Inputs'!P19&gt;0,O191*O187/100,"-")</f>
        <v>-</v>
      </c>
      <c r="P198" s="424" t="str">
        <f>IF('5-Data-Inputs'!Q19&gt;0,P191*P187/100,"-")</f>
        <v>-</v>
      </c>
      <c r="Q198" s="424" t="str">
        <f>IF('5-Data-Inputs'!R19&gt;0,Q191*Q187/100,"-")</f>
        <v>-</v>
      </c>
      <c r="R198" s="424" t="str">
        <f>IF('5-Data-Inputs'!S19&gt;0,R191*R187/100,"-")</f>
        <v>-</v>
      </c>
    </row>
    <row r="199" spans="2:18" s="4" customFormat="1" ht="15.75" thickBot="1" x14ac:dyDescent="0.3">
      <c r="D199" s="14"/>
      <c r="E199" s="14"/>
      <c r="F199" s="14"/>
      <c r="G199" s="14"/>
      <c r="H199" s="47"/>
      <c r="I199" s="16"/>
      <c r="J199" s="14"/>
    </row>
    <row r="200" spans="2:18" s="4" customFormat="1" ht="15.75" thickBot="1" x14ac:dyDescent="0.3">
      <c r="B200" s="17" t="s">
        <v>195</v>
      </c>
      <c r="C200" s="531" t="s">
        <v>14</v>
      </c>
      <c r="D200" s="533" t="s">
        <v>42</v>
      </c>
      <c r="E200" s="534"/>
      <c r="F200" s="534"/>
      <c r="G200" s="534"/>
      <c r="H200" s="534"/>
      <c r="I200" s="534"/>
      <c r="J200" s="534"/>
      <c r="K200" s="534"/>
      <c r="L200" s="534"/>
      <c r="M200" s="534"/>
      <c r="N200" s="534"/>
      <c r="O200" s="534"/>
      <c r="P200" s="534"/>
      <c r="Q200" s="534"/>
      <c r="R200" s="535"/>
    </row>
    <row r="201" spans="2:18" s="4" customFormat="1" ht="15.75" thickBot="1" x14ac:dyDescent="0.3">
      <c r="B201" s="23" t="str">
        <f>'3-Basic Inputs'!B19</f>
        <v>-</v>
      </c>
      <c r="C201" s="532"/>
      <c r="D201" s="158" t="str">
        <f>'3-Basic Inputs'!$I$6</f>
        <v>District 1</v>
      </c>
      <c r="E201" s="159" t="str">
        <f>'3-Basic Inputs'!$I$7</f>
        <v>District 2</v>
      </c>
      <c r="F201" s="159" t="str">
        <f>'3-Basic Inputs'!$I$8</f>
        <v>District 3</v>
      </c>
      <c r="G201" s="159" t="str">
        <f>'3-Basic Inputs'!$I$9</f>
        <v>District 4</v>
      </c>
      <c r="H201" s="159" t="str">
        <f>'3-Basic Inputs'!$I$10</f>
        <v>District 5</v>
      </c>
      <c r="I201" s="159" t="str">
        <f>'3-Basic Inputs'!$I$11</f>
        <v>District 6</v>
      </c>
      <c r="J201" s="159" t="str">
        <f>'3-Basic Inputs'!$I$12</f>
        <v>District 7</v>
      </c>
      <c r="K201" s="159" t="str">
        <f>'3-Basic Inputs'!$I$13</f>
        <v>District 8</v>
      </c>
      <c r="L201" s="159" t="str">
        <f>'3-Basic Inputs'!$I$14</f>
        <v>District 9</v>
      </c>
      <c r="M201" s="159" t="str">
        <f>'3-Basic Inputs'!$I$15</f>
        <v>District 10</v>
      </c>
      <c r="N201" s="159" t="str">
        <f>'3-Basic Inputs'!$I$16</f>
        <v>District 11</v>
      </c>
      <c r="O201" s="159" t="str">
        <f>'3-Basic Inputs'!$I$17</f>
        <v>District 12</v>
      </c>
      <c r="P201" s="159" t="str">
        <f>'3-Basic Inputs'!$I$18</f>
        <v>District 13</v>
      </c>
      <c r="Q201" s="159" t="str">
        <f>'3-Basic Inputs'!$I$19</f>
        <v>District 14</v>
      </c>
      <c r="R201" s="160" t="str">
        <f>'3-Basic Inputs'!$I$20</f>
        <v>District 15</v>
      </c>
    </row>
    <row r="202" spans="2:18" s="4" customFormat="1" x14ac:dyDescent="0.25">
      <c r="B202" s="178" t="str">
        <f>'3-Basic Inputs'!C19</f>
        <v>-</v>
      </c>
      <c r="C202" s="406">
        <f>SUM(D202:R202)</f>
        <v>0</v>
      </c>
      <c r="D202" s="403" t="str">
        <f>IF('5-Data-Inputs'!E20&gt;0, '5-Data-Inputs'!E20,"-")</f>
        <v>-</v>
      </c>
      <c r="E202" s="403" t="str">
        <f>IF('5-Data-Inputs'!F20&gt;0, '5-Data-Inputs'!F20,"-")</f>
        <v>-</v>
      </c>
      <c r="F202" s="403" t="str">
        <f>IF('5-Data-Inputs'!G20&gt;0, '5-Data-Inputs'!G20,"-")</f>
        <v>-</v>
      </c>
      <c r="G202" s="403" t="str">
        <f>IF('5-Data-Inputs'!H20&gt;0, '5-Data-Inputs'!H20,"-")</f>
        <v>-</v>
      </c>
      <c r="H202" s="403" t="str">
        <f>IF('5-Data-Inputs'!I20&gt;0, '5-Data-Inputs'!I20,"-")</f>
        <v>-</v>
      </c>
      <c r="I202" s="403" t="str">
        <f>IF('5-Data-Inputs'!J20&gt;0, '5-Data-Inputs'!J20,"-")</f>
        <v>-</v>
      </c>
      <c r="J202" s="403" t="str">
        <f>IF('5-Data-Inputs'!K20&gt;0, '5-Data-Inputs'!K20,"-")</f>
        <v>-</v>
      </c>
      <c r="K202" s="403" t="str">
        <f>IF('5-Data-Inputs'!L20&gt;0, '5-Data-Inputs'!L20,"-")</f>
        <v>-</v>
      </c>
      <c r="L202" s="403" t="str">
        <f>IF('5-Data-Inputs'!M20&gt;0, '5-Data-Inputs'!M20,"-")</f>
        <v>-</v>
      </c>
      <c r="M202" s="403" t="str">
        <f>IF('5-Data-Inputs'!N20&gt;0, '5-Data-Inputs'!N20,"-")</f>
        <v>-</v>
      </c>
      <c r="N202" s="403" t="str">
        <f>IF('5-Data-Inputs'!O20&gt;0, '5-Data-Inputs'!O20,"-")</f>
        <v>-</v>
      </c>
      <c r="O202" s="403" t="str">
        <f>IF('5-Data-Inputs'!P20&gt;0, '5-Data-Inputs'!P20,"-")</f>
        <v>-</v>
      </c>
      <c r="P202" s="403" t="str">
        <f>IF('5-Data-Inputs'!Q20&gt;0, '5-Data-Inputs'!Q20,"-")</f>
        <v>-</v>
      </c>
      <c r="Q202" s="403" t="str">
        <f>IF('5-Data-Inputs'!R20&gt;0, '5-Data-Inputs'!R20,"-")</f>
        <v>-</v>
      </c>
      <c r="R202" s="403" t="str">
        <f>IF('5-Data-Inputs'!S20&gt;0, '5-Data-Inputs'!S20,"-")</f>
        <v>-</v>
      </c>
    </row>
    <row r="203" spans="2:18" s="4" customFormat="1" x14ac:dyDescent="0.25">
      <c r="B203" s="176" t="s">
        <v>70</v>
      </c>
      <c r="C203" s="355" t="s">
        <v>59</v>
      </c>
      <c r="D203" s="407" t="str">
        <f>IF(D202&lt;&gt;"-", '5-Data-Inputs'!E41,"-")</f>
        <v>-</v>
      </c>
      <c r="E203" s="407" t="str">
        <f>IF(E202&lt;&gt;"-", '5-Data-Inputs'!F41,"-")</f>
        <v>-</v>
      </c>
      <c r="F203" s="407" t="str">
        <f>IF(F202&lt;&gt;"-", '5-Data-Inputs'!G41,"-")</f>
        <v>-</v>
      </c>
      <c r="G203" s="407" t="str">
        <f>IF(G202&lt;&gt;"-", '5-Data-Inputs'!H41,"-")</f>
        <v>-</v>
      </c>
      <c r="H203" s="407" t="str">
        <f>IF(H202&lt;&gt;"-", '5-Data-Inputs'!I41,"-")</f>
        <v>-</v>
      </c>
      <c r="I203" s="407" t="str">
        <f>IF(I202&lt;&gt;"-", '5-Data-Inputs'!J41,"-")</f>
        <v>-</v>
      </c>
      <c r="J203" s="407" t="str">
        <f>IF(J202&lt;&gt;"-", '5-Data-Inputs'!K41,"-")</f>
        <v>-</v>
      </c>
      <c r="K203" s="407" t="str">
        <f>IF(K202&lt;&gt;"-", '5-Data-Inputs'!L41,"-")</f>
        <v>-</v>
      </c>
      <c r="L203" s="407" t="str">
        <f>IF(L202&lt;&gt;"-", '5-Data-Inputs'!M41,"-")</f>
        <v>-</v>
      </c>
      <c r="M203" s="407" t="str">
        <f>IF(M202&lt;&gt;"-", '5-Data-Inputs'!N41,"-")</f>
        <v>-</v>
      </c>
      <c r="N203" s="407" t="str">
        <f>IF(N202&lt;&gt;"-", '5-Data-Inputs'!O41,"-")</f>
        <v>-</v>
      </c>
      <c r="O203" s="407" t="str">
        <f>IF(O202&lt;&gt;"-", '5-Data-Inputs'!P41,"-")</f>
        <v>-</v>
      </c>
      <c r="P203" s="407" t="str">
        <f>IF(P202&lt;&gt;"-", '5-Data-Inputs'!Q41,"-")</f>
        <v>-</v>
      </c>
      <c r="Q203" s="407" t="str">
        <f>IF(Q202&lt;&gt;"-", '5-Data-Inputs'!R41,"-")</f>
        <v>-</v>
      </c>
      <c r="R203" s="407" t="str">
        <f>IF(R202&lt;&gt;"-", '5-Data-Inputs'!S41,"-")</f>
        <v>-</v>
      </c>
    </row>
    <row r="204" spans="2:18" s="4" customFormat="1" x14ac:dyDescent="0.25">
      <c r="B204" s="176" t="s">
        <v>62</v>
      </c>
      <c r="C204" s="355" t="s">
        <v>59</v>
      </c>
      <c r="D204" s="407" t="str">
        <f>IF(D202&lt;&gt;"-",'4-Strategy-Inputs'!$D$29,"-")</f>
        <v>-</v>
      </c>
      <c r="E204" s="407" t="str">
        <f>IF(E202&lt;&gt;"-",'4-Strategy-Inputs'!$D$29,"-")</f>
        <v>-</v>
      </c>
      <c r="F204" s="407" t="str">
        <f>IF(F202&lt;&gt;"-",'4-Strategy-Inputs'!$D$29,"-")</f>
        <v>-</v>
      </c>
      <c r="G204" s="407" t="str">
        <f>IF(G202&lt;&gt;"-",'4-Strategy-Inputs'!$D$29,"-")</f>
        <v>-</v>
      </c>
      <c r="H204" s="407" t="str">
        <f>IF(H202&lt;&gt;"-",'4-Strategy-Inputs'!$D$29,"-")</f>
        <v>-</v>
      </c>
      <c r="I204" s="407" t="str">
        <f>IF(I202&lt;&gt;"-",'4-Strategy-Inputs'!$D$29,"-")</f>
        <v>-</v>
      </c>
      <c r="J204" s="407" t="str">
        <f>IF(J202&lt;&gt;"-",'4-Strategy-Inputs'!$D$29,"-")</f>
        <v>-</v>
      </c>
      <c r="K204" s="407" t="str">
        <f>IF(K202&lt;&gt;"-",'4-Strategy-Inputs'!$D$29,"-")</f>
        <v>-</v>
      </c>
      <c r="L204" s="407" t="str">
        <f>IF(L202&lt;&gt;"-",'4-Strategy-Inputs'!$D$29,"-")</f>
        <v>-</v>
      </c>
      <c r="M204" s="407" t="str">
        <f>IF(M202&lt;&gt;"-",'4-Strategy-Inputs'!$D$29,"-")</f>
        <v>-</v>
      </c>
      <c r="N204" s="407" t="str">
        <f>IF(N202&lt;&gt;"-",'4-Strategy-Inputs'!$D$29,"-")</f>
        <v>-</v>
      </c>
      <c r="O204" s="407" t="str">
        <f>IF(O202&lt;&gt;"-",'4-Strategy-Inputs'!$D$29,"-")</f>
        <v>-</v>
      </c>
      <c r="P204" s="407" t="str">
        <f>IF(P202&lt;&gt;"-",'4-Strategy-Inputs'!$D$29,"-")</f>
        <v>-</v>
      </c>
      <c r="Q204" s="407" t="str">
        <f>IF(Q202&lt;&gt;"-",'4-Strategy-Inputs'!$D$29,"-")</f>
        <v>-</v>
      </c>
      <c r="R204" s="407" t="str">
        <f>IF(R202&lt;&gt;"-",'4-Strategy-Inputs'!$D$29,"-")</f>
        <v>-</v>
      </c>
    </row>
    <row r="205" spans="2:18" s="4" customFormat="1" x14ac:dyDescent="0.25">
      <c r="B205" s="176" t="s">
        <v>63</v>
      </c>
      <c r="C205" s="355" t="s">
        <v>59</v>
      </c>
      <c r="D205" s="410" t="str">
        <f>IF(D202&lt;&gt;"-",'4-Strategy-Inputs'!$E$29,"-")</f>
        <v>-</v>
      </c>
      <c r="E205" s="410" t="str">
        <f>IF(E202&lt;&gt;"-",'4-Strategy-Inputs'!$E$29,"-")</f>
        <v>-</v>
      </c>
      <c r="F205" s="410" t="str">
        <f>IF(F202&lt;&gt;"-",'4-Strategy-Inputs'!$E$29,"-")</f>
        <v>-</v>
      </c>
      <c r="G205" s="410" t="str">
        <f>IF(G202&lt;&gt;"-",'4-Strategy-Inputs'!$E$29,"-")</f>
        <v>-</v>
      </c>
      <c r="H205" s="410" t="str">
        <f>IF(H202&lt;&gt;"-",'4-Strategy-Inputs'!$E$29,"-")</f>
        <v>-</v>
      </c>
      <c r="I205" s="410" t="str">
        <f>IF(I202&lt;&gt;"-",'4-Strategy-Inputs'!$E$29,"-")</f>
        <v>-</v>
      </c>
      <c r="J205" s="410" t="str">
        <f>IF(J202&lt;&gt;"-",'4-Strategy-Inputs'!$E$29,"-")</f>
        <v>-</v>
      </c>
      <c r="K205" s="410" t="str">
        <f>IF(K202&lt;&gt;"-",'4-Strategy-Inputs'!$E$29,"-")</f>
        <v>-</v>
      </c>
      <c r="L205" s="410" t="str">
        <f>IF(L202&lt;&gt;"-",'4-Strategy-Inputs'!$E$29,"-")</f>
        <v>-</v>
      </c>
      <c r="M205" s="410" t="str">
        <f>IF(M202&lt;&gt;"-",'4-Strategy-Inputs'!$E$29,"-")</f>
        <v>-</v>
      </c>
      <c r="N205" s="410" t="str">
        <f>IF(N202&lt;&gt;"-",'4-Strategy-Inputs'!$E$29,"-")</f>
        <v>-</v>
      </c>
      <c r="O205" s="410" t="str">
        <f>IF(O202&lt;&gt;"-",'4-Strategy-Inputs'!$E$29,"-")</f>
        <v>-</v>
      </c>
      <c r="P205" s="410" t="str">
        <f>IF(P202&lt;&gt;"-",'4-Strategy-Inputs'!$E$29,"-")</f>
        <v>-</v>
      </c>
      <c r="Q205" s="410" t="str">
        <f>IF(Q202&lt;&gt;"-",'4-Strategy-Inputs'!$E$29,"-")</f>
        <v>-</v>
      </c>
      <c r="R205" s="410" t="str">
        <f>IF(R202&lt;&gt;"-",'4-Strategy-Inputs'!$E$29,"-")</f>
        <v>-</v>
      </c>
    </row>
    <row r="206" spans="2:18" s="4" customFormat="1" x14ac:dyDescent="0.25">
      <c r="B206" s="176" t="s">
        <v>7</v>
      </c>
      <c r="C206" s="355" t="s">
        <v>59</v>
      </c>
      <c r="D206" s="413" t="str">
        <f>IF(D202&lt;&gt;"-",'5-Data-Inputs'!E80,"-")</f>
        <v>-</v>
      </c>
      <c r="E206" s="413" t="str">
        <f>IF(E202&lt;&gt;"-",'5-Data-Inputs'!F80,"-")</f>
        <v>-</v>
      </c>
      <c r="F206" s="413" t="str">
        <f>IF(F202&lt;&gt;"-",'5-Data-Inputs'!G80,"-")</f>
        <v>-</v>
      </c>
      <c r="G206" s="413" t="str">
        <f>IF(G202&lt;&gt;"-",'5-Data-Inputs'!H80,"-")</f>
        <v>-</v>
      </c>
      <c r="H206" s="413" t="str">
        <f>IF(H202&lt;&gt;"-",'5-Data-Inputs'!I80,"-")</f>
        <v>-</v>
      </c>
      <c r="I206" s="413" t="str">
        <f>IF(I202&lt;&gt;"-",'5-Data-Inputs'!J80,"-")</f>
        <v>-</v>
      </c>
      <c r="J206" s="413" t="str">
        <f>IF(J202&lt;&gt;"-",'5-Data-Inputs'!K80,"-")</f>
        <v>-</v>
      </c>
      <c r="K206" s="413" t="str">
        <f>IF(K202&lt;&gt;"-",'5-Data-Inputs'!L80,"-")</f>
        <v>-</v>
      </c>
      <c r="L206" s="413" t="str">
        <f>IF(L202&lt;&gt;"-",'5-Data-Inputs'!M80,"-")</f>
        <v>-</v>
      </c>
      <c r="M206" s="413" t="str">
        <f>IF(M202&lt;&gt;"-",'5-Data-Inputs'!N80,"-")</f>
        <v>-</v>
      </c>
      <c r="N206" s="413" t="str">
        <f>IF(N202&lt;&gt;"-",'5-Data-Inputs'!O80,"-")</f>
        <v>-</v>
      </c>
      <c r="O206" s="413" t="str">
        <f>IF(O202&lt;&gt;"-",'5-Data-Inputs'!P80,"-")</f>
        <v>-</v>
      </c>
      <c r="P206" s="413" t="str">
        <f>IF(P202&lt;&gt;"-",'5-Data-Inputs'!Q80,"-")</f>
        <v>-</v>
      </c>
      <c r="Q206" s="413" t="str">
        <f>IF(Q202&lt;&gt;"-",'5-Data-Inputs'!R80,"-")</f>
        <v>-</v>
      </c>
      <c r="R206" s="413" t="str">
        <f>IF(R202&lt;&gt;"-",'5-Data-Inputs'!S80,"-")</f>
        <v>-</v>
      </c>
    </row>
    <row r="207" spans="2:18" s="4" customFormat="1" ht="18" customHeight="1" x14ac:dyDescent="0.25">
      <c r="B207" s="176" t="s">
        <v>65</v>
      </c>
      <c r="C207" s="355" t="s">
        <v>59</v>
      </c>
      <c r="D207" s="407" t="str">
        <f>IF(D202&lt;&gt;"-",'5-Data-Inputs'!E100,"-")</f>
        <v>-</v>
      </c>
      <c r="E207" s="407" t="str">
        <f>IF(E202&lt;&gt;"-",'5-Data-Inputs'!F100,"-")</f>
        <v>-</v>
      </c>
      <c r="F207" s="407" t="str">
        <f>IF(F202&lt;&gt;"-",'5-Data-Inputs'!G100,"-")</f>
        <v>-</v>
      </c>
      <c r="G207" s="407" t="str">
        <f>IF(G202&lt;&gt;"-",'5-Data-Inputs'!H100,"-")</f>
        <v>-</v>
      </c>
      <c r="H207" s="407" t="str">
        <f>IF(H202&lt;&gt;"-",'5-Data-Inputs'!I100,"-")</f>
        <v>-</v>
      </c>
      <c r="I207" s="407" t="str">
        <f>IF(I202&lt;&gt;"-",'5-Data-Inputs'!J100,"-")</f>
        <v>-</v>
      </c>
      <c r="J207" s="407" t="str">
        <f>IF(J202&lt;&gt;"-",'5-Data-Inputs'!K100,"-")</f>
        <v>-</v>
      </c>
      <c r="K207" s="407" t="str">
        <f>IF(K202&lt;&gt;"-",'5-Data-Inputs'!L100,"-")</f>
        <v>-</v>
      </c>
      <c r="L207" s="407" t="str">
        <f>IF(L202&lt;&gt;"-",'5-Data-Inputs'!M100,"-")</f>
        <v>-</v>
      </c>
      <c r="M207" s="407" t="str">
        <f>IF(M202&lt;&gt;"-",'5-Data-Inputs'!N100,"-")</f>
        <v>-</v>
      </c>
      <c r="N207" s="407" t="str">
        <f>IF(N202&lt;&gt;"-",'5-Data-Inputs'!O100,"-")</f>
        <v>-</v>
      </c>
      <c r="O207" s="407" t="str">
        <f>IF(O202&lt;&gt;"-",'5-Data-Inputs'!P100,"-")</f>
        <v>-</v>
      </c>
      <c r="P207" s="407" t="str">
        <f>IF(P202&lt;&gt;"-",'5-Data-Inputs'!Q100,"-")</f>
        <v>-</v>
      </c>
      <c r="Q207" s="407" t="str">
        <f>IF(Q202&lt;&gt;"-",'5-Data-Inputs'!R100,"-")</f>
        <v>-</v>
      </c>
      <c r="R207" s="407" t="str">
        <f>IF(R202&lt;&gt;"-",'5-Data-Inputs'!S100,"-")</f>
        <v>-</v>
      </c>
    </row>
    <row r="208" spans="2:18" s="4" customFormat="1" x14ac:dyDescent="0.25">
      <c r="B208" s="177" t="s">
        <v>21</v>
      </c>
      <c r="C208" s="416">
        <f>SUM(D208:R208)</f>
        <v>0</v>
      </c>
      <c r="D208" s="413" t="str">
        <f>IF(D202&lt;&gt;"-",(D204-D203)*D206*D202,"-")</f>
        <v>-</v>
      </c>
      <c r="E208" s="413" t="str">
        <f t="shared" ref="E208:R208" si="60">IF(E202&lt;&gt;"-",(E204-E203)*E206*E202,"-")</f>
        <v>-</v>
      </c>
      <c r="F208" s="413" t="str">
        <f t="shared" si="60"/>
        <v>-</v>
      </c>
      <c r="G208" s="413" t="str">
        <f t="shared" si="60"/>
        <v>-</v>
      </c>
      <c r="H208" s="413" t="str">
        <f t="shared" si="60"/>
        <v>-</v>
      </c>
      <c r="I208" s="413" t="str">
        <f t="shared" si="60"/>
        <v>-</v>
      </c>
      <c r="J208" s="413" t="str">
        <f t="shared" si="60"/>
        <v>-</v>
      </c>
      <c r="K208" s="413" t="str">
        <f t="shared" si="60"/>
        <v>-</v>
      </c>
      <c r="L208" s="413" t="str">
        <f t="shared" si="60"/>
        <v>-</v>
      </c>
      <c r="M208" s="413" t="str">
        <f t="shared" si="60"/>
        <v>-</v>
      </c>
      <c r="N208" s="413" t="str">
        <f t="shared" si="60"/>
        <v>-</v>
      </c>
      <c r="O208" s="413" t="str">
        <f t="shared" si="60"/>
        <v>-</v>
      </c>
      <c r="P208" s="413" t="str">
        <f t="shared" si="60"/>
        <v>-</v>
      </c>
      <c r="Q208" s="413" t="str">
        <f t="shared" si="60"/>
        <v>-</v>
      </c>
      <c r="R208" s="413" t="str">
        <f t="shared" si="60"/>
        <v>-</v>
      </c>
    </row>
    <row r="209" spans="2:18" s="4" customFormat="1" x14ac:dyDescent="0.25">
      <c r="B209" s="177" t="s">
        <v>8</v>
      </c>
      <c r="C209" s="416">
        <f>SUM(D209:R209)</f>
        <v>0</v>
      </c>
      <c r="D209" s="413" t="str">
        <f>IF(D202&lt;&gt;"-",D207*D202*D206,"-")</f>
        <v>-</v>
      </c>
      <c r="E209" s="413" t="str">
        <f t="shared" ref="E209:R209" si="61">IF(E202&lt;&gt;"-",E207*E202*E206,"-")</f>
        <v>-</v>
      </c>
      <c r="F209" s="413" t="str">
        <f t="shared" si="61"/>
        <v>-</v>
      </c>
      <c r="G209" s="413" t="str">
        <f t="shared" si="61"/>
        <v>-</v>
      </c>
      <c r="H209" s="413" t="str">
        <f t="shared" si="61"/>
        <v>-</v>
      </c>
      <c r="I209" s="413" t="str">
        <f t="shared" si="61"/>
        <v>-</v>
      </c>
      <c r="J209" s="413" t="str">
        <f t="shared" si="61"/>
        <v>-</v>
      </c>
      <c r="K209" s="413" t="str">
        <f t="shared" si="61"/>
        <v>-</v>
      </c>
      <c r="L209" s="413" t="str">
        <f t="shared" si="61"/>
        <v>-</v>
      </c>
      <c r="M209" s="413" t="str">
        <f t="shared" si="61"/>
        <v>-</v>
      </c>
      <c r="N209" s="413" t="str">
        <f t="shared" si="61"/>
        <v>-</v>
      </c>
      <c r="O209" s="413" t="str">
        <f t="shared" si="61"/>
        <v>-</v>
      </c>
      <c r="P209" s="413" t="str">
        <f t="shared" si="61"/>
        <v>-</v>
      </c>
      <c r="Q209" s="413" t="str">
        <f t="shared" si="61"/>
        <v>-</v>
      </c>
      <c r="R209" s="413" t="str">
        <f t="shared" si="61"/>
        <v>-</v>
      </c>
    </row>
    <row r="210" spans="2:18" s="4" customFormat="1" x14ac:dyDescent="0.25">
      <c r="B210" s="177" t="s">
        <v>84</v>
      </c>
      <c r="C210" s="416">
        <f>SUM(D210:R210)</f>
        <v>0</v>
      </c>
      <c r="D210" s="417" t="str">
        <f>IF(D202&lt;&gt;"-",(D205-D203)*D206*D202,"-")</f>
        <v>-</v>
      </c>
      <c r="E210" s="417" t="str">
        <f t="shared" ref="E210:R210" si="62">IF(E202&lt;&gt;"-",(E205-E203)*E206*E202,"-")</f>
        <v>-</v>
      </c>
      <c r="F210" s="417" t="str">
        <f t="shared" si="62"/>
        <v>-</v>
      </c>
      <c r="G210" s="417" t="str">
        <f t="shared" si="62"/>
        <v>-</v>
      </c>
      <c r="H210" s="417" t="str">
        <f t="shared" si="62"/>
        <v>-</v>
      </c>
      <c r="I210" s="417" t="str">
        <f t="shared" si="62"/>
        <v>-</v>
      </c>
      <c r="J210" s="417" t="str">
        <f t="shared" si="62"/>
        <v>-</v>
      </c>
      <c r="K210" s="417" t="str">
        <f t="shared" si="62"/>
        <v>-</v>
      </c>
      <c r="L210" s="417" t="str">
        <f t="shared" si="62"/>
        <v>-</v>
      </c>
      <c r="M210" s="417" t="str">
        <f t="shared" si="62"/>
        <v>-</v>
      </c>
      <c r="N210" s="417" t="str">
        <f t="shared" si="62"/>
        <v>-</v>
      </c>
      <c r="O210" s="417" t="str">
        <f t="shared" si="62"/>
        <v>-</v>
      </c>
      <c r="P210" s="417" t="str">
        <f t="shared" si="62"/>
        <v>-</v>
      </c>
      <c r="Q210" s="417" t="str">
        <f t="shared" si="62"/>
        <v>-</v>
      </c>
      <c r="R210" s="417" t="str">
        <f t="shared" si="62"/>
        <v>-</v>
      </c>
    </row>
    <row r="211" spans="2:18" s="4" customFormat="1" x14ac:dyDescent="0.25">
      <c r="B211" s="176" t="s">
        <v>85</v>
      </c>
      <c r="C211" s="355" t="s">
        <v>59</v>
      </c>
      <c r="D211" s="417" t="str">
        <f>IF(D202&lt;&gt;"-",'4-Strategy-Inputs'!$F$29,"-")</f>
        <v>-</v>
      </c>
      <c r="E211" s="417" t="str">
        <f>IF(E202&lt;&gt;"-",'4-Strategy-Inputs'!$F$29,"-")</f>
        <v>-</v>
      </c>
      <c r="F211" s="417" t="str">
        <f>IF(F202&lt;&gt;"-",'4-Strategy-Inputs'!$F$29,"-")</f>
        <v>-</v>
      </c>
      <c r="G211" s="417" t="str">
        <f>IF(G202&lt;&gt;"-",'4-Strategy-Inputs'!$F$29,"-")</f>
        <v>-</v>
      </c>
      <c r="H211" s="417" t="str">
        <f>IF(H202&lt;&gt;"-",'4-Strategy-Inputs'!$F$29,"-")</f>
        <v>-</v>
      </c>
      <c r="I211" s="417" t="str">
        <f>IF(I202&lt;&gt;"-",'4-Strategy-Inputs'!$F$29,"-")</f>
        <v>-</v>
      </c>
      <c r="J211" s="417" t="str">
        <f>IF(J202&lt;&gt;"-",'4-Strategy-Inputs'!$F$29,"-")</f>
        <v>-</v>
      </c>
      <c r="K211" s="417" t="str">
        <f>IF(K202&lt;&gt;"-",'4-Strategy-Inputs'!$F$29,"-")</f>
        <v>-</v>
      </c>
      <c r="L211" s="417" t="str">
        <f>IF(L202&lt;&gt;"-",'4-Strategy-Inputs'!$F$29,"-")</f>
        <v>-</v>
      </c>
      <c r="M211" s="417" t="str">
        <f>IF(M202&lt;&gt;"-",'4-Strategy-Inputs'!$F$29,"-")</f>
        <v>-</v>
      </c>
      <c r="N211" s="417" t="str">
        <f>IF(N202&lt;&gt;"-",'4-Strategy-Inputs'!$F$29,"-")</f>
        <v>-</v>
      </c>
      <c r="O211" s="417" t="str">
        <f>IF(O202&lt;&gt;"-",'4-Strategy-Inputs'!$F$29,"-")</f>
        <v>-</v>
      </c>
      <c r="P211" s="417" t="str">
        <f>IF(P202&lt;&gt;"-",'4-Strategy-Inputs'!$F$29,"-")</f>
        <v>-</v>
      </c>
      <c r="Q211" s="417" t="str">
        <f>IF(Q202&lt;&gt;"-",'4-Strategy-Inputs'!$F$29,"-")</f>
        <v>-</v>
      </c>
      <c r="R211" s="417" t="str">
        <f>IF(R202&lt;&gt;"-",'4-Strategy-Inputs'!$F$29,"-")</f>
        <v>-</v>
      </c>
    </row>
    <row r="212" spans="2:18" s="4" customFormat="1" ht="30" x14ac:dyDescent="0.25">
      <c r="B212" s="232" t="s">
        <v>86</v>
      </c>
      <c r="C212" s="423">
        <f>SUM(D212:R212)</f>
        <v>0</v>
      </c>
      <c r="D212" s="420" t="str">
        <f>IF(D202&lt;&gt;"-",IF(D211&gt;0, D209+(D210/D211),0),"-")</f>
        <v>-</v>
      </c>
      <c r="E212" s="420" t="str">
        <f t="shared" ref="E212:R212" si="63">IF(E202&lt;&gt;"-",IF(E211&gt;0, E209+(E210/E211),0),"-")</f>
        <v>-</v>
      </c>
      <c r="F212" s="420" t="str">
        <f t="shared" si="63"/>
        <v>-</v>
      </c>
      <c r="G212" s="420" t="str">
        <f t="shared" si="63"/>
        <v>-</v>
      </c>
      <c r="H212" s="420" t="str">
        <f t="shared" si="63"/>
        <v>-</v>
      </c>
      <c r="I212" s="420" t="str">
        <f t="shared" si="63"/>
        <v>-</v>
      </c>
      <c r="J212" s="420" t="str">
        <f t="shared" si="63"/>
        <v>-</v>
      </c>
      <c r="K212" s="420" t="str">
        <f t="shared" si="63"/>
        <v>-</v>
      </c>
      <c r="L212" s="420" t="str">
        <f t="shared" si="63"/>
        <v>-</v>
      </c>
      <c r="M212" s="420" t="str">
        <f t="shared" si="63"/>
        <v>-</v>
      </c>
      <c r="N212" s="420" t="str">
        <f t="shared" si="63"/>
        <v>-</v>
      </c>
      <c r="O212" s="420" t="str">
        <f t="shared" si="63"/>
        <v>-</v>
      </c>
      <c r="P212" s="420" t="str">
        <f t="shared" si="63"/>
        <v>-</v>
      </c>
      <c r="Q212" s="420" t="str">
        <f t="shared" si="63"/>
        <v>-</v>
      </c>
      <c r="R212" s="420" t="str">
        <f t="shared" si="63"/>
        <v>-</v>
      </c>
    </row>
    <row r="213" spans="2:18" s="4" customFormat="1" ht="30.75" thickBot="1" x14ac:dyDescent="0.3">
      <c r="B213" s="281" t="s">
        <v>155</v>
      </c>
      <c r="C213" s="445">
        <f>SUM(D213:R213)</f>
        <v>0</v>
      </c>
      <c r="D213" s="424" t="str">
        <f>IF(D202&lt;&gt;"-",D206*D202/100,"-")</f>
        <v>-</v>
      </c>
      <c r="E213" s="424" t="str">
        <f t="shared" ref="E213:R213" si="64">IF(E202&lt;&gt;"-",E206*E202/100,"-")</f>
        <v>-</v>
      </c>
      <c r="F213" s="424" t="str">
        <f t="shared" si="64"/>
        <v>-</v>
      </c>
      <c r="G213" s="424" t="str">
        <f t="shared" si="64"/>
        <v>-</v>
      </c>
      <c r="H213" s="424" t="str">
        <f t="shared" si="64"/>
        <v>-</v>
      </c>
      <c r="I213" s="424" t="str">
        <f t="shared" si="64"/>
        <v>-</v>
      </c>
      <c r="J213" s="424" t="str">
        <f t="shared" si="64"/>
        <v>-</v>
      </c>
      <c r="K213" s="424" t="str">
        <f t="shared" si="64"/>
        <v>-</v>
      </c>
      <c r="L213" s="424" t="str">
        <f t="shared" si="64"/>
        <v>-</v>
      </c>
      <c r="M213" s="424" t="str">
        <f t="shared" si="64"/>
        <v>-</v>
      </c>
      <c r="N213" s="424" t="str">
        <f t="shared" si="64"/>
        <v>-</v>
      </c>
      <c r="O213" s="424" t="str">
        <f t="shared" si="64"/>
        <v>-</v>
      </c>
      <c r="P213" s="424" t="str">
        <f t="shared" si="64"/>
        <v>-</v>
      </c>
      <c r="Q213" s="424" t="str">
        <f t="shared" si="64"/>
        <v>-</v>
      </c>
      <c r="R213" s="424" t="str">
        <f t="shared" si="64"/>
        <v>-</v>
      </c>
    </row>
    <row r="214" spans="2:18" s="4" customFormat="1" ht="15.75" thickBot="1" x14ac:dyDescent="0.3">
      <c r="D214" s="14"/>
      <c r="E214" s="14"/>
      <c r="F214" s="14"/>
      <c r="G214" s="14"/>
      <c r="H214" s="47"/>
      <c r="I214" s="16"/>
      <c r="J214" s="14"/>
    </row>
    <row r="215" spans="2:18" s="4" customFormat="1" ht="15.75" thickBot="1" x14ac:dyDescent="0.3">
      <c r="B215" s="17" t="s">
        <v>196</v>
      </c>
      <c r="C215" s="531" t="s">
        <v>14</v>
      </c>
      <c r="D215" s="533" t="s">
        <v>42</v>
      </c>
      <c r="E215" s="534"/>
      <c r="F215" s="534"/>
      <c r="G215" s="534"/>
      <c r="H215" s="534"/>
      <c r="I215" s="534"/>
      <c r="J215" s="534"/>
      <c r="K215" s="534"/>
      <c r="L215" s="534"/>
      <c r="M215" s="534"/>
      <c r="N215" s="534"/>
      <c r="O215" s="534"/>
      <c r="P215" s="534"/>
      <c r="Q215" s="534"/>
      <c r="R215" s="535"/>
    </row>
    <row r="216" spans="2:18" s="4" customFormat="1" ht="15.75" thickBot="1" x14ac:dyDescent="0.3">
      <c r="B216" s="23" t="str">
        <f>'3-Basic Inputs'!B20</f>
        <v>-</v>
      </c>
      <c r="C216" s="532"/>
      <c r="D216" s="158" t="str">
        <f>'3-Basic Inputs'!$I$6</f>
        <v>District 1</v>
      </c>
      <c r="E216" s="159" t="str">
        <f>'3-Basic Inputs'!$I$7</f>
        <v>District 2</v>
      </c>
      <c r="F216" s="159" t="str">
        <f>'3-Basic Inputs'!$I$8</f>
        <v>District 3</v>
      </c>
      <c r="G216" s="159" t="str">
        <f>'3-Basic Inputs'!$I$9</f>
        <v>District 4</v>
      </c>
      <c r="H216" s="159" t="str">
        <f>'3-Basic Inputs'!$I$10</f>
        <v>District 5</v>
      </c>
      <c r="I216" s="159" t="str">
        <f>'3-Basic Inputs'!$I$11</f>
        <v>District 6</v>
      </c>
      <c r="J216" s="159" t="str">
        <f>'3-Basic Inputs'!$I$12</f>
        <v>District 7</v>
      </c>
      <c r="K216" s="159" t="str">
        <f>'3-Basic Inputs'!$I$13</f>
        <v>District 8</v>
      </c>
      <c r="L216" s="159" t="str">
        <f>'3-Basic Inputs'!$I$14</f>
        <v>District 9</v>
      </c>
      <c r="M216" s="159" t="str">
        <f>'3-Basic Inputs'!$I$15</f>
        <v>District 10</v>
      </c>
      <c r="N216" s="159" t="str">
        <f>'3-Basic Inputs'!$I$16</f>
        <v>District 11</v>
      </c>
      <c r="O216" s="159" t="str">
        <f>'3-Basic Inputs'!$I$17</f>
        <v>District 12</v>
      </c>
      <c r="P216" s="159" t="str">
        <f>'3-Basic Inputs'!$I$18</f>
        <v>District 13</v>
      </c>
      <c r="Q216" s="159" t="str">
        <f>'3-Basic Inputs'!$I$19</f>
        <v>District 14</v>
      </c>
      <c r="R216" s="160" t="str">
        <f>'3-Basic Inputs'!$I$20</f>
        <v>District 15</v>
      </c>
    </row>
    <row r="217" spans="2:18" s="4" customFormat="1" x14ac:dyDescent="0.25">
      <c r="B217" s="178" t="str">
        <f>'3-Basic Inputs'!C20</f>
        <v>-</v>
      </c>
      <c r="C217" s="406">
        <f>SUM(D217:R217)</f>
        <v>0</v>
      </c>
      <c r="D217" s="403" t="str">
        <f>IF('5-Data-Inputs'!E21&gt;0, '5-Data-Inputs'!E21,"-")</f>
        <v>-</v>
      </c>
      <c r="E217" s="403" t="str">
        <f>IF('5-Data-Inputs'!F21&gt;0, '5-Data-Inputs'!F21,"-")</f>
        <v>-</v>
      </c>
      <c r="F217" s="403" t="str">
        <f>IF('5-Data-Inputs'!G21&gt;0, '5-Data-Inputs'!G21,"-")</f>
        <v>-</v>
      </c>
      <c r="G217" s="403" t="str">
        <f>IF('5-Data-Inputs'!H21&gt;0, '5-Data-Inputs'!H21,"-")</f>
        <v>-</v>
      </c>
      <c r="H217" s="403" t="str">
        <f>IF('5-Data-Inputs'!I21&gt;0, '5-Data-Inputs'!I21,"-")</f>
        <v>-</v>
      </c>
      <c r="I217" s="403" t="str">
        <f>IF('5-Data-Inputs'!J21&gt;0, '5-Data-Inputs'!J21,"-")</f>
        <v>-</v>
      </c>
      <c r="J217" s="403" t="str">
        <f>IF('5-Data-Inputs'!K21&gt;0, '5-Data-Inputs'!K21,"-")</f>
        <v>-</v>
      </c>
      <c r="K217" s="403" t="str">
        <f>IF('5-Data-Inputs'!L21&gt;0, '5-Data-Inputs'!L21,"-")</f>
        <v>-</v>
      </c>
      <c r="L217" s="403" t="str">
        <f>IF('5-Data-Inputs'!M21&gt;0, '5-Data-Inputs'!M21,"-")</f>
        <v>-</v>
      </c>
      <c r="M217" s="403" t="str">
        <f>IF('5-Data-Inputs'!N21&gt;0, '5-Data-Inputs'!N21,"-")</f>
        <v>-</v>
      </c>
      <c r="N217" s="403" t="str">
        <f>IF('5-Data-Inputs'!O21&gt;0, '5-Data-Inputs'!O21,"-")</f>
        <v>-</v>
      </c>
      <c r="O217" s="403" t="str">
        <f>IF('5-Data-Inputs'!P21&gt;0, '5-Data-Inputs'!P21,"-")</f>
        <v>-</v>
      </c>
      <c r="P217" s="403" t="str">
        <f>IF('5-Data-Inputs'!Q21&gt;0, '5-Data-Inputs'!Q21,"-")</f>
        <v>-</v>
      </c>
      <c r="Q217" s="403" t="str">
        <f>IF('5-Data-Inputs'!R21&gt;0, '5-Data-Inputs'!R21,"-")</f>
        <v>-</v>
      </c>
      <c r="R217" s="403" t="str">
        <f>IF('5-Data-Inputs'!S21&gt;0, '5-Data-Inputs'!S21,"-")</f>
        <v>-</v>
      </c>
    </row>
    <row r="218" spans="2:18" s="4" customFormat="1" x14ac:dyDescent="0.25">
      <c r="B218" s="176" t="s">
        <v>70</v>
      </c>
      <c r="C218" s="355" t="s">
        <v>59</v>
      </c>
      <c r="D218" s="407" t="str">
        <f>IF(D217&lt;&gt;"-", '5-Data-Inputs'!E42,"-")</f>
        <v>-</v>
      </c>
      <c r="E218" s="407" t="str">
        <f>IF(E217&lt;&gt;"-", '5-Data-Inputs'!F42,"-")</f>
        <v>-</v>
      </c>
      <c r="F218" s="407" t="str">
        <f>IF(F217&lt;&gt;"-", '5-Data-Inputs'!G42,"-")</f>
        <v>-</v>
      </c>
      <c r="G218" s="407" t="str">
        <f>IF(G217&lt;&gt;"-", '5-Data-Inputs'!H42,"-")</f>
        <v>-</v>
      </c>
      <c r="H218" s="407" t="str">
        <f>IF(H217&lt;&gt;"-", '5-Data-Inputs'!I42,"-")</f>
        <v>-</v>
      </c>
      <c r="I218" s="407" t="str">
        <f>IF(I217&lt;&gt;"-", '5-Data-Inputs'!J42,"-")</f>
        <v>-</v>
      </c>
      <c r="J218" s="407" t="str">
        <f>IF(J217&lt;&gt;"-", '5-Data-Inputs'!K42,"-")</f>
        <v>-</v>
      </c>
      <c r="K218" s="407" t="str">
        <f>IF(K217&lt;&gt;"-", '5-Data-Inputs'!L42,"-")</f>
        <v>-</v>
      </c>
      <c r="L218" s="407" t="str">
        <f>IF(L217&lt;&gt;"-", '5-Data-Inputs'!M42,"-")</f>
        <v>-</v>
      </c>
      <c r="M218" s="407" t="str">
        <f>IF(M217&lt;&gt;"-", '5-Data-Inputs'!N42,"-")</f>
        <v>-</v>
      </c>
      <c r="N218" s="407" t="str">
        <f>IF(N217&lt;&gt;"-", '5-Data-Inputs'!O42,"-")</f>
        <v>-</v>
      </c>
      <c r="O218" s="407" t="str">
        <f>IF(O217&lt;&gt;"-", '5-Data-Inputs'!P42,"-")</f>
        <v>-</v>
      </c>
      <c r="P218" s="407" t="str">
        <f>IF(P217&lt;&gt;"-", '5-Data-Inputs'!Q42,"-")</f>
        <v>-</v>
      </c>
      <c r="Q218" s="407" t="str">
        <f>IF(Q217&lt;&gt;"-", '5-Data-Inputs'!R42,"-")</f>
        <v>-</v>
      </c>
      <c r="R218" s="407" t="str">
        <f>IF(R217&lt;&gt;"-", '5-Data-Inputs'!S42,"-")</f>
        <v>-</v>
      </c>
    </row>
    <row r="219" spans="2:18" s="4" customFormat="1" x14ac:dyDescent="0.25">
      <c r="B219" s="176" t="s">
        <v>62</v>
      </c>
      <c r="C219" s="355" t="s">
        <v>59</v>
      </c>
      <c r="D219" s="407" t="str">
        <f>IF(D217&lt;&gt;"-",'4-Strategy-Inputs'!$D$30,"-")</f>
        <v>-</v>
      </c>
      <c r="E219" s="407" t="str">
        <f>IF(E217&lt;&gt;"-",'4-Strategy-Inputs'!$D$30,"-")</f>
        <v>-</v>
      </c>
      <c r="F219" s="407" t="str">
        <f>IF(F217&lt;&gt;"-",'4-Strategy-Inputs'!$D$30,"-")</f>
        <v>-</v>
      </c>
      <c r="G219" s="407" t="str">
        <f>IF(G217&lt;&gt;"-",'4-Strategy-Inputs'!$D$30,"-")</f>
        <v>-</v>
      </c>
      <c r="H219" s="407" t="str">
        <f>IF(H217&lt;&gt;"-",'4-Strategy-Inputs'!$D$30,"-")</f>
        <v>-</v>
      </c>
      <c r="I219" s="407" t="str">
        <f>IF(I217&lt;&gt;"-",'4-Strategy-Inputs'!$D$30,"-")</f>
        <v>-</v>
      </c>
      <c r="J219" s="407" t="str">
        <f>IF(J217&lt;&gt;"-",'4-Strategy-Inputs'!$D$30,"-")</f>
        <v>-</v>
      </c>
      <c r="K219" s="407" t="str">
        <f>IF(K217&lt;&gt;"-",'4-Strategy-Inputs'!$D$30,"-")</f>
        <v>-</v>
      </c>
      <c r="L219" s="407" t="str">
        <f>IF(L217&lt;&gt;"-",'4-Strategy-Inputs'!$D$30,"-")</f>
        <v>-</v>
      </c>
      <c r="M219" s="407" t="str">
        <f>IF(M217&lt;&gt;"-",'4-Strategy-Inputs'!$D$30,"-")</f>
        <v>-</v>
      </c>
      <c r="N219" s="407" t="str">
        <f>IF(N217&lt;&gt;"-",'4-Strategy-Inputs'!$D$30,"-")</f>
        <v>-</v>
      </c>
      <c r="O219" s="407" t="str">
        <f>IF(O217&lt;&gt;"-",'4-Strategy-Inputs'!$D$30,"-")</f>
        <v>-</v>
      </c>
      <c r="P219" s="407" t="str">
        <f>IF(P217&lt;&gt;"-",'4-Strategy-Inputs'!$D$30,"-")</f>
        <v>-</v>
      </c>
      <c r="Q219" s="407" t="str">
        <f>IF(Q217&lt;&gt;"-",'4-Strategy-Inputs'!$D$30,"-")</f>
        <v>-</v>
      </c>
      <c r="R219" s="407" t="str">
        <f>IF(R217&lt;&gt;"-",'4-Strategy-Inputs'!$D$30,"-")</f>
        <v>-</v>
      </c>
    </row>
    <row r="220" spans="2:18" s="4" customFormat="1" x14ac:dyDescent="0.25">
      <c r="B220" s="176" t="s">
        <v>63</v>
      </c>
      <c r="C220" s="355" t="s">
        <v>59</v>
      </c>
      <c r="D220" s="410" t="str">
        <f>IF(D217&lt;&gt;"-",'4-Strategy-Inputs'!$E$30,"-")</f>
        <v>-</v>
      </c>
      <c r="E220" s="410" t="str">
        <f>IF(E217&lt;&gt;"-",'4-Strategy-Inputs'!$E$30,"-")</f>
        <v>-</v>
      </c>
      <c r="F220" s="410" t="str">
        <f>IF(F217&lt;&gt;"-",'4-Strategy-Inputs'!$E$30,"-")</f>
        <v>-</v>
      </c>
      <c r="G220" s="410" t="str">
        <f>IF(G217&lt;&gt;"-",'4-Strategy-Inputs'!$E$30,"-")</f>
        <v>-</v>
      </c>
      <c r="H220" s="410" t="str">
        <f>IF(H217&lt;&gt;"-",'4-Strategy-Inputs'!$E$30,"-")</f>
        <v>-</v>
      </c>
      <c r="I220" s="410" t="str">
        <f>IF(I217&lt;&gt;"-",'4-Strategy-Inputs'!$E$30,"-")</f>
        <v>-</v>
      </c>
      <c r="J220" s="410" t="str">
        <f>IF(J217&lt;&gt;"-",'4-Strategy-Inputs'!$E$30,"-")</f>
        <v>-</v>
      </c>
      <c r="K220" s="410" t="str">
        <f>IF(K217&lt;&gt;"-",'4-Strategy-Inputs'!$E$30,"-")</f>
        <v>-</v>
      </c>
      <c r="L220" s="410" t="str">
        <f>IF(L217&lt;&gt;"-",'4-Strategy-Inputs'!$E$30,"-")</f>
        <v>-</v>
      </c>
      <c r="M220" s="410" t="str">
        <f>IF(M217&lt;&gt;"-",'4-Strategy-Inputs'!$E$30,"-")</f>
        <v>-</v>
      </c>
      <c r="N220" s="410" t="str">
        <f>IF(N217&lt;&gt;"-",'4-Strategy-Inputs'!$E$30,"-")</f>
        <v>-</v>
      </c>
      <c r="O220" s="410" t="str">
        <f>IF(O217&lt;&gt;"-",'4-Strategy-Inputs'!$E$30,"-")</f>
        <v>-</v>
      </c>
      <c r="P220" s="410" t="str">
        <f>IF(P217&lt;&gt;"-",'4-Strategy-Inputs'!$E$30,"-")</f>
        <v>-</v>
      </c>
      <c r="Q220" s="410" t="str">
        <f>IF(Q217&lt;&gt;"-",'4-Strategy-Inputs'!$E$30,"-")</f>
        <v>-</v>
      </c>
      <c r="R220" s="410" t="str">
        <f>IF(R217&lt;&gt;"-",'4-Strategy-Inputs'!$E$30,"-")</f>
        <v>-</v>
      </c>
    </row>
    <row r="221" spans="2:18" s="4" customFormat="1" x14ac:dyDescent="0.25">
      <c r="B221" s="176" t="s">
        <v>7</v>
      </c>
      <c r="C221" s="355" t="s">
        <v>59</v>
      </c>
      <c r="D221" s="413" t="str">
        <f>IF(D217&lt;&gt;"-",'5-Data-Inputs'!E81,"-")</f>
        <v>-</v>
      </c>
      <c r="E221" s="413" t="str">
        <f>IF(E217&lt;&gt;"-",'5-Data-Inputs'!F81,"-")</f>
        <v>-</v>
      </c>
      <c r="F221" s="413" t="str">
        <f>IF(F217&lt;&gt;"-",'5-Data-Inputs'!G81,"-")</f>
        <v>-</v>
      </c>
      <c r="G221" s="413" t="str">
        <f>IF(G217&lt;&gt;"-",'5-Data-Inputs'!H81,"-")</f>
        <v>-</v>
      </c>
      <c r="H221" s="413" t="str">
        <f>IF(H217&lt;&gt;"-",'5-Data-Inputs'!I81,"-")</f>
        <v>-</v>
      </c>
      <c r="I221" s="413" t="str">
        <f>IF(I217&lt;&gt;"-",'5-Data-Inputs'!J81,"-")</f>
        <v>-</v>
      </c>
      <c r="J221" s="413" t="str">
        <f>IF(J217&lt;&gt;"-",'5-Data-Inputs'!K81,"-")</f>
        <v>-</v>
      </c>
      <c r="K221" s="413" t="str">
        <f>IF(K217&lt;&gt;"-",'5-Data-Inputs'!L81,"-")</f>
        <v>-</v>
      </c>
      <c r="L221" s="413" t="str">
        <f>IF(L217&lt;&gt;"-",'5-Data-Inputs'!M81,"-")</f>
        <v>-</v>
      </c>
      <c r="M221" s="413" t="str">
        <f>IF(M217&lt;&gt;"-",'5-Data-Inputs'!N81,"-")</f>
        <v>-</v>
      </c>
      <c r="N221" s="413" t="str">
        <f>IF(N217&lt;&gt;"-",'5-Data-Inputs'!O81,"-")</f>
        <v>-</v>
      </c>
      <c r="O221" s="413" t="str">
        <f>IF(O217&lt;&gt;"-",'5-Data-Inputs'!P81,"-")</f>
        <v>-</v>
      </c>
      <c r="P221" s="413" t="str">
        <f>IF(P217&lt;&gt;"-",'5-Data-Inputs'!Q81,"-")</f>
        <v>-</v>
      </c>
      <c r="Q221" s="413" t="str">
        <f>IF(Q217&lt;&gt;"-",'5-Data-Inputs'!R81,"-")</f>
        <v>-</v>
      </c>
      <c r="R221" s="413" t="str">
        <f>IF(R217&lt;&gt;"-",'5-Data-Inputs'!S81,"-")</f>
        <v>-</v>
      </c>
    </row>
    <row r="222" spans="2:18" s="4" customFormat="1" ht="18" customHeight="1" x14ac:dyDescent="0.25">
      <c r="B222" s="176" t="s">
        <v>65</v>
      </c>
      <c r="C222" s="355" t="s">
        <v>59</v>
      </c>
      <c r="D222" s="407" t="str">
        <f>IF(D217&lt;&gt;"-",'5-Data-Inputs'!E101,"-")</f>
        <v>-</v>
      </c>
      <c r="E222" s="407" t="str">
        <f>IF(E217&lt;&gt;"-",'5-Data-Inputs'!F101,"-")</f>
        <v>-</v>
      </c>
      <c r="F222" s="407" t="str">
        <f>IF(F217&lt;&gt;"-",'5-Data-Inputs'!G101,"-")</f>
        <v>-</v>
      </c>
      <c r="G222" s="407" t="str">
        <f>IF(G217&lt;&gt;"-",'5-Data-Inputs'!H101,"-")</f>
        <v>-</v>
      </c>
      <c r="H222" s="407" t="str">
        <f>IF(H217&lt;&gt;"-",'5-Data-Inputs'!I101,"-")</f>
        <v>-</v>
      </c>
      <c r="I222" s="407" t="str">
        <f>IF(I217&lt;&gt;"-",'5-Data-Inputs'!J101,"-")</f>
        <v>-</v>
      </c>
      <c r="J222" s="407" t="str">
        <f>IF(J217&lt;&gt;"-",'5-Data-Inputs'!K101,"-")</f>
        <v>-</v>
      </c>
      <c r="K222" s="407" t="str">
        <f>IF(K217&lt;&gt;"-",'5-Data-Inputs'!L101,"-")</f>
        <v>-</v>
      </c>
      <c r="L222" s="407" t="str">
        <f>IF(L217&lt;&gt;"-",'5-Data-Inputs'!M101,"-")</f>
        <v>-</v>
      </c>
      <c r="M222" s="407" t="str">
        <f>IF(M217&lt;&gt;"-",'5-Data-Inputs'!N101,"-")</f>
        <v>-</v>
      </c>
      <c r="N222" s="407" t="str">
        <f>IF(N217&lt;&gt;"-",'5-Data-Inputs'!O101,"-")</f>
        <v>-</v>
      </c>
      <c r="O222" s="407" t="str">
        <f>IF(O217&lt;&gt;"-",'5-Data-Inputs'!P101,"-")</f>
        <v>-</v>
      </c>
      <c r="P222" s="407" t="str">
        <f>IF(P217&lt;&gt;"-",'5-Data-Inputs'!Q101,"-")</f>
        <v>-</v>
      </c>
      <c r="Q222" s="407" t="str">
        <f>IF(Q217&lt;&gt;"-",'5-Data-Inputs'!R101,"-")</f>
        <v>-</v>
      </c>
      <c r="R222" s="407" t="str">
        <f>IF(R217&lt;&gt;"-",'5-Data-Inputs'!S101,"-")</f>
        <v>-</v>
      </c>
    </row>
    <row r="223" spans="2:18" s="4" customFormat="1" x14ac:dyDescent="0.25">
      <c r="B223" s="177" t="s">
        <v>21</v>
      </c>
      <c r="C223" s="416">
        <f>SUM(D223:R223)</f>
        <v>0</v>
      </c>
      <c r="D223" s="413" t="str">
        <f>IF(D217&lt;&gt;"-",(D219-D218)*D221*D217,"-")</f>
        <v>-</v>
      </c>
      <c r="E223" s="413" t="str">
        <f t="shared" ref="E223:R223" si="65">IF(E217&lt;&gt;"-",(E219-E218)*E221*E217,"-")</f>
        <v>-</v>
      </c>
      <c r="F223" s="413" t="str">
        <f t="shared" si="65"/>
        <v>-</v>
      </c>
      <c r="G223" s="413" t="str">
        <f t="shared" si="65"/>
        <v>-</v>
      </c>
      <c r="H223" s="413" t="str">
        <f t="shared" si="65"/>
        <v>-</v>
      </c>
      <c r="I223" s="413" t="str">
        <f t="shared" si="65"/>
        <v>-</v>
      </c>
      <c r="J223" s="413" t="str">
        <f t="shared" si="65"/>
        <v>-</v>
      </c>
      <c r="K223" s="413" t="str">
        <f t="shared" si="65"/>
        <v>-</v>
      </c>
      <c r="L223" s="413" t="str">
        <f t="shared" si="65"/>
        <v>-</v>
      </c>
      <c r="M223" s="413" t="str">
        <f t="shared" si="65"/>
        <v>-</v>
      </c>
      <c r="N223" s="413" t="str">
        <f t="shared" si="65"/>
        <v>-</v>
      </c>
      <c r="O223" s="413" t="str">
        <f t="shared" si="65"/>
        <v>-</v>
      </c>
      <c r="P223" s="413" t="str">
        <f t="shared" si="65"/>
        <v>-</v>
      </c>
      <c r="Q223" s="413" t="str">
        <f t="shared" si="65"/>
        <v>-</v>
      </c>
      <c r="R223" s="413" t="str">
        <f t="shared" si="65"/>
        <v>-</v>
      </c>
    </row>
    <row r="224" spans="2:18" s="4" customFormat="1" x14ac:dyDescent="0.25">
      <c r="B224" s="177" t="s">
        <v>8</v>
      </c>
      <c r="C224" s="416">
        <f>SUM(D224:R224)</f>
        <v>0</v>
      </c>
      <c r="D224" s="413" t="str">
        <f>IF(D217&lt;&gt;"-",D222*D217*D221,"-")</f>
        <v>-</v>
      </c>
      <c r="E224" s="413" t="str">
        <f t="shared" ref="E224:R224" si="66">IF(E217&lt;&gt;"-",E222*E217*E221,"-")</f>
        <v>-</v>
      </c>
      <c r="F224" s="413" t="str">
        <f t="shared" si="66"/>
        <v>-</v>
      </c>
      <c r="G224" s="413" t="str">
        <f t="shared" si="66"/>
        <v>-</v>
      </c>
      <c r="H224" s="413" t="str">
        <f t="shared" si="66"/>
        <v>-</v>
      </c>
      <c r="I224" s="413" t="str">
        <f t="shared" si="66"/>
        <v>-</v>
      </c>
      <c r="J224" s="413" t="str">
        <f t="shared" si="66"/>
        <v>-</v>
      </c>
      <c r="K224" s="413" t="str">
        <f t="shared" si="66"/>
        <v>-</v>
      </c>
      <c r="L224" s="413" t="str">
        <f t="shared" si="66"/>
        <v>-</v>
      </c>
      <c r="M224" s="413" t="str">
        <f t="shared" si="66"/>
        <v>-</v>
      </c>
      <c r="N224" s="413" t="str">
        <f t="shared" si="66"/>
        <v>-</v>
      </c>
      <c r="O224" s="413" t="str">
        <f t="shared" si="66"/>
        <v>-</v>
      </c>
      <c r="P224" s="413" t="str">
        <f t="shared" si="66"/>
        <v>-</v>
      </c>
      <c r="Q224" s="413" t="str">
        <f t="shared" si="66"/>
        <v>-</v>
      </c>
      <c r="R224" s="413" t="str">
        <f t="shared" si="66"/>
        <v>-</v>
      </c>
    </row>
    <row r="225" spans="2:18" s="4" customFormat="1" x14ac:dyDescent="0.25">
      <c r="B225" s="177" t="s">
        <v>84</v>
      </c>
      <c r="C225" s="416">
        <f>SUM(D225:R225)</f>
        <v>0</v>
      </c>
      <c r="D225" s="417" t="str">
        <f>IF(D217&lt;&gt;"-",(D220-D218)*D221*D217,"-")</f>
        <v>-</v>
      </c>
      <c r="E225" s="417" t="str">
        <f t="shared" ref="E225:R225" si="67">IF(E217&lt;&gt;"-",(E220-E218)*E221*E217,"-")</f>
        <v>-</v>
      </c>
      <c r="F225" s="417" t="str">
        <f t="shared" si="67"/>
        <v>-</v>
      </c>
      <c r="G225" s="417" t="str">
        <f t="shared" si="67"/>
        <v>-</v>
      </c>
      <c r="H225" s="417" t="str">
        <f t="shared" si="67"/>
        <v>-</v>
      </c>
      <c r="I225" s="417" t="str">
        <f t="shared" si="67"/>
        <v>-</v>
      </c>
      <c r="J225" s="417" t="str">
        <f t="shared" si="67"/>
        <v>-</v>
      </c>
      <c r="K225" s="417" t="str">
        <f t="shared" si="67"/>
        <v>-</v>
      </c>
      <c r="L225" s="417" t="str">
        <f t="shared" si="67"/>
        <v>-</v>
      </c>
      <c r="M225" s="417" t="str">
        <f t="shared" si="67"/>
        <v>-</v>
      </c>
      <c r="N225" s="417" t="str">
        <f t="shared" si="67"/>
        <v>-</v>
      </c>
      <c r="O225" s="417" t="str">
        <f t="shared" si="67"/>
        <v>-</v>
      </c>
      <c r="P225" s="417" t="str">
        <f t="shared" si="67"/>
        <v>-</v>
      </c>
      <c r="Q225" s="417" t="str">
        <f t="shared" si="67"/>
        <v>-</v>
      </c>
      <c r="R225" s="417" t="str">
        <f t="shared" si="67"/>
        <v>-</v>
      </c>
    </row>
    <row r="226" spans="2:18" s="4" customFormat="1" x14ac:dyDescent="0.25">
      <c r="B226" s="176" t="s">
        <v>85</v>
      </c>
      <c r="C226" s="355" t="s">
        <v>59</v>
      </c>
      <c r="D226" s="417" t="str">
        <f>IF(D217&lt;&gt;"-",'4-Strategy-Inputs'!$F$30,"-")</f>
        <v>-</v>
      </c>
      <c r="E226" s="417" t="str">
        <f>IF(E217&lt;&gt;"-",'4-Strategy-Inputs'!$F$30,"-")</f>
        <v>-</v>
      </c>
      <c r="F226" s="417" t="str">
        <f>IF(F217&lt;&gt;"-",'4-Strategy-Inputs'!$F$30,"-")</f>
        <v>-</v>
      </c>
      <c r="G226" s="417" t="str">
        <f>IF(G217&lt;&gt;"-",'4-Strategy-Inputs'!$F$30,"-")</f>
        <v>-</v>
      </c>
      <c r="H226" s="417" t="str">
        <f>IF(H217&lt;&gt;"-",'4-Strategy-Inputs'!$F$30,"-")</f>
        <v>-</v>
      </c>
      <c r="I226" s="417" t="str">
        <f>IF(I217&lt;&gt;"-",'4-Strategy-Inputs'!$F$30,"-")</f>
        <v>-</v>
      </c>
      <c r="J226" s="417" t="str">
        <f>IF(J217&lt;&gt;"-",'4-Strategy-Inputs'!$F$30,"-")</f>
        <v>-</v>
      </c>
      <c r="K226" s="417" t="str">
        <f>IF(K217&lt;&gt;"-",'4-Strategy-Inputs'!$F$30,"-")</f>
        <v>-</v>
      </c>
      <c r="L226" s="417" t="str">
        <f>IF(L217&lt;&gt;"-",'4-Strategy-Inputs'!$F$30,"-")</f>
        <v>-</v>
      </c>
      <c r="M226" s="417" t="str">
        <f>IF(M217&lt;&gt;"-",'4-Strategy-Inputs'!$F$30,"-")</f>
        <v>-</v>
      </c>
      <c r="N226" s="417" t="str">
        <f>IF(N217&lt;&gt;"-",'4-Strategy-Inputs'!$F$30,"-")</f>
        <v>-</v>
      </c>
      <c r="O226" s="417" t="str">
        <f>IF(O217&lt;&gt;"-",'4-Strategy-Inputs'!$F$30,"-")</f>
        <v>-</v>
      </c>
      <c r="P226" s="417" t="str">
        <f>IF(P217&lt;&gt;"-",'4-Strategy-Inputs'!$F$30,"-")</f>
        <v>-</v>
      </c>
      <c r="Q226" s="417" t="str">
        <f>IF(Q217&lt;&gt;"-",'4-Strategy-Inputs'!$F$30,"-")</f>
        <v>-</v>
      </c>
      <c r="R226" s="417" t="str">
        <f>IF(R217&lt;&gt;"-",'4-Strategy-Inputs'!$F$30,"-")</f>
        <v>-</v>
      </c>
    </row>
    <row r="227" spans="2:18" s="4" customFormat="1" ht="30" x14ac:dyDescent="0.25">
      <c r="B227" s="232" t="s">
        <v>86</v>
      </c>
      <c r="C227" s="423">
        <f>SUM(D227:R227)</f>
        <v>0</v>
      </c>
      <c r="D227" s="420" t="str">
        <f>IF(D217&lt;&gt;"-",IF(D226&gt;0, D224+(D225/D226),0),"-")</f>
        <v>-</v>
      </c>
      <c r="E227" s="420" t="str">
        <f t="shared" ref="E227:R227" si="68">IF(E217&lt;&gt;"-",IF(E226&gt;0, E224+(E225/E226),0),"-")</f>
        <v>-</v>
      </c>
      <c r="F227" s="420" t="str">
        <f t="shared" si="68"/>
        <v>-</v>
      </c>
      <c r="G227" s="420" t="str">
        <f t="shared" si="68"/>
        <v>-</v>
      </c>
      <c r="H227" s="420" t="str">
        <f t="shared" si="68"/>
        <v>-</v>
      </c>
      <c r="I227" s="420" t="str">
        <f t="shared" si="68"/>
        <v>-</v>
      </c>
      <c r="J227" s="420" t="str">
        <f t="shared" si="68"/>
        <v>-</v>
      </c>
      <c r="K227" s="420" t="str">
        <f t="shared" si="68"/>
        <v>-</v>
      </c>
      <c r="L227" s="420" t="str">
        <f t="shared" si="68"/>
        <v>-</v>
      </c>
      <c r="M227" s="420" t="str">
        <f t="shared" si="68"/>
        <v>-</v>
      </c>
      <c r="N227" s="420" t="str">
        <f t="shared" si="68"/>
        <v>-</v>
      </c>
      <c r="O227" s="420" t="str">
        <f t="shared" si="68"/>
        <v>-</v>
      </c>
      <c r="P227" s="420" t="str">
        <f t="shared" si="68"/>
        <v>-</v>
      </c>
      <c r="Q227" s="420" t="str">
        <f t="shared" si="68"/>
        <v>-</v>
      </c>
      <c r="R227" s="420" t="str">
        <f t="shared" si="68"/>
        <v>-</v>
      </c>
    </row>
    <row r="228" spans="2:18" s="4" customFormat="1" ht="30.75" thickBot="1" x14ac:dyDescent="0.3">
      <c r="B228" s="281" t="s">
        <v>155</v>
      </c>
      <c r="C228" s="445">
        <f>SUM(D228:R228)</f>
        <v>0</v>
      </c>
      <c r="D228" s="424" t="str">
        <f>IF(D217&lt;&gt;"-",D221*D217/100,"-")</f>
        <v>-</v>
      </c>
      <c r="E228" s="424" t="str">
        <f t="shared" ref="E228:R228" si="69">IF(E217&lt;&gt;"-",E221*E217/100,"-")</f>
        <v>-</v>
      </c>
      <c r="F228" s="424" t="str">
        <f t="shared" si="69"/>
        <v>-</v>
      </c>
      <c r="G228" s="424" t="str">
        <f t="shared" si="69"/>
        <v>-</v>
      </c>
      <c r="H228" s="424" t="str">
        <f t="shared" si="69"/>
        <v>-</v>
      </c>
      <c r="I228" s="424" t="str">
        <f t="shared" si="69"/>
        <v>-</v>
      </c>
      <c r="J228" s="424" t="str">
        <f t="shared" si="69"/>
        <v>-</v>
      </c>
      <c r="K228" s="424" t="str">
        <f t="shared" si="69"/>
        <v>-</v>
      </c>
      <c r="L228" s="424" t="str">
        <f t="shared" si="69"/>
        <v>-</v>
      </c>
      <c r="M228" s="424" t="str">
        <f t="shared" si="69"/>
        <v>-</v>
      </c>
      <c r="N228" s="424" t="str">
        <f t="shared" si="69"/>
        <v>-</v>
      </c>
      <c r="O228" s="424" t="str">
        <f t="shared" si="69"/>
        <v>-</v>
      </c>
      <c r="P228" s="424" t="str">
        <f t="shared" si="69"/>
        <v>-</v>
      </c>
      <c r="Q228" s="424" t="str">
        <f t="shared" si="69"/>
        <v>-</v>
      </c>
      <c r="R228" s="424" t="str">
        <f t="shared" si="69"/>
        <v>-</v>
      </c>
    </row>
    <row r="229" spans="2:18" s="4" customFormat="1" x14ac:dyDescent="0.25">
      <c r="C229" s="14"/>
      <c r="D229" s="14"/>
      <c r="E229" s="14"/>
      <c r="F229" s="14"/>
      <c r="G229" s="47"/>
      <c r="H229" s="16"/>
      <c r="I229" s="14"/>
    </row>
    <row r="230" spans="2:18" s="4" customFormat="1" x14ac:dyDescent="0.25">
      <c r="C230" s="14"/>
      <c r="D230" s="14"/>
      <c r="E230" s="14"/>
      <c r="F230" s="14"/>
      <c r="G230" s="47"/>
      <c r="H230" s="16"/>
      <c r="I230" s="14"/>
    </row>
    <row r="231" spans="2:18" s="4" customFormat="1" ht="15.75" thickBot="1" x14ac:dyDescent="0.3">
      <c r="B231" s="354" t="s">
        <v>116</v>
      </c>
      <c r="C231" s="383"/>
      <c r="D231" s="383"/>
      <c r="E231" s="384"/>
      <c r="F231" s="384"/>
      <c r="G231" s="384"/>
      <c r="H231" s="384"/>
      <c r="I231" s="384"/>
      <c r="J231" s="384"/>
      <c r="K231" s="384"/>
      <c r="L231" s="384"/>
      <c r="M231" s="384"/>
      <c r="N231" s="384"/>
      <c r="O231" s="384"/>
      <c r="P231" s="384"/>
      <c r="Q231" s="384"/>
      <c r="R231" s="387"/>
    </row>
    <row r="232" spans="2:18" s="4" customFormat="1" ht="60.75" thickBot="1" x14ac:dyDescent="0.3">
      <c r="B232" s="474" t="s">
        <v>181</v>
      </c>
      <c r="C232" s="23" t="s">
        <v>117</v>
      </c>
      <c r="D232" s="358" t="s">
        <v>118</v>
      </c>
      <c r="E232" s="358" t="s">
        <v>142</v>
      </c>
      <c r="F232" s="388"/>
      <c r="G232" s="388"/>
      <c r="H232" s="388"/>
      <c r="I232" s="388"/>
      <c r="J232" s="388"/>
      <c r="K232" s="388"/>
      <c r="L232" s="388"/>
      <c r="M232" s="388"/>
      <c r="N232" s="388"/>
      <c r="O232" s="388"/>
      <c r="P232" s="388"/>
      <c r="Q232" s="388"/>
    </row>
    <row r="233" spans="2:18" s="4" customFormat="1" x14ac:dyDescent="0.25">
      <c r="B233" s="245" t="str">
        <f>'5-Data-Inputs'!B7</f>
        <v>Bridges</v>
      </c>
      <c r="C233" s="357" t="str">
        <f>IF(AND('3-Basic Inputs'!D6="Yes",'3-Basic Inputs'!E6="Yes",'3-Basic Inputs'!F6="Yes",'3-Basic Inputs'!G6="Yes"),"Yes","No")</f>
        <v>Yes</v>
      </c>
      <c r="D233" s="359">
        <f>IF(C233="No",IF(ISNUMBER('5-Data-Inputs'!D106*(1+'4-Strategy-Inputs'!K16)),'5-Data-Inputs'!D106*(1+'4-Strategy-Inputs'!K16),"-"),0)</f>
        <v>0</v>
      </c>
      <c r="E233" s="359">
        <f>IF($D$248&gt;'4-Strategy-Inputs'!$E$7,('6-Needs-Estimation'!D$233*'4-Strategy-Inputs'!$E$7/'6-Needs-Estimation'!$D$248),IF(D233="No",IF(ISNUMBER('5-Data-Inputs'!E106*(1+'4-Strategy-Inputs'!#REF!)),'5-Data-Inputs'!E106*(1+'4-Strategy-Inputs'!#REF!),"-"),0))</f>
        <v>0</v>
      </c>
      <c r="F233" s="385"/>
      <c r="G233" s="385"/>
      <c r="H233" s="385"/>
      <c r="I233" s="385"/>
      <c r="J233" s="385"/>
      <c r="K233" s="385"/>
      <c r="L233" s="385"/>
      <c r="M233" s="385"/>
      <c r="N233" s="385"/>
      <c r="O233" s="385"/>
      <c r="P233" s="385"/>
      <c r="Q233" s="385"/>
    </row>
    <row r="234" spans="2:18" s="4" customFormat="1" x14ac:dyDescent="0.25">
      <c r="B234" s="246" t="str">
        <f>'5-Data-Inputs'!B8</f>
        <v>Pavements</v>
      </c>
      <c r="C234" s="355" t="str">
        <f>IF(AND('3-Basic Inputs'!D7="Yes",'3-Basic Inputs'!E7="Yes",'3-Basic Inputs'!F7="Yes",'3-Basic Inputs'!G7="Yes"),"Yes","No")</f>
        <v>Yes</v>
      </c>
      <c r="D234" s="360">
        <f>IF(C234="No",IF(ISNUMBER('5-Data-Inputs'!D107*(1+'4-Strategy-Inputs'!K17)),'5-Data-Inputs'!D107*(1+'4-Strategy-Inputs'!K17),"-"),0)</f>
        <v>0</v>
      </c>
      <c r="E234" s="360">
        <f>IF($D$248&gt;'4-Strategy-Inputs'!$E$7,('6-Needs-Estimation'!D$233*'4-Strategy-Inputs'!$E$7/'6-Needs-Estimation'!$D$248),IF(D234="No",IF(ISNUMBER('5-Data-Inputs'!E107*(1+'4-Strategy-Inputs'!#REF!)),'5-Data-Inputs'!E107*(1+'4-Strategy-Inputs'!#REF!),"-"),0))</f>
        <v>0</v>
      </c>
      <c r="F234" s="385"/>
      <c r="G234" s="385"/>
      <c r="H234" s="385"/>
      <c r="I234" s="385"/>
      <c r="J234" s="385"/>
      <c r="K234" s="385"/>
      <c r="L234" s="385"/>
      <c r="M234" s="385"/>
      <c r="N234" s="385"/>
      <c r="O234" s="385"/>
      <c r="P234" s="385"/>
      <c r="Q234" s="385"/>
    </row>
    <row r="235" spans="2:18" s="4" customFormat="1" x14ac:dyDescent="0.25">
      <c r="B235" s="246" t="str">
        <f>'5-Data-Inputs'!B9</f>
        <v>Signs</v>
      </c>
      <c r="C235" s="355" t="str">
        <f>IF(AND('3-Basic Inputs'!D8="Yes", '3-Basic Inputs'!E8="Yes",'3-Basic Inputs'!F8="Yes",'3-Basic Inputs'!G8="Yes"),"Yes","No")</f>
        <v>Yes</v>
      </c>
      <c r="D235" s="360">
        <f>IF(C235="No",IF(ISNUMBER('5-Data-Inputs'!D108*(1+'4-Strategy-Inputs'!K18)),'5-Data-Inputs'!D108*(1+'4-Strategy-Inputs'!K18),"-"),0)</f>
        <v>0</v>
      </c>
      <c r="E235" s="360">
        <f>IF($D$248&gt;'4-Strategy-Inputs'!$E$7,('6-Needs-Estimation'!D$233*'4-Strategy-Inputs'!$E$7/'6-Needs-Estimation'!$D$248),IF(D235="No",IF(ISNUMBER('5-Data-Inputs'!E108*(1+'4-Strategy-Inputs'!#REF!)),'5-Data-Inputs'!E108*(1+'4-Strategy-Inputs'!#REF!),"-"),0))</f>
        <v>0</v>
      </c>
      <c r="F235" s="385"/>
      <c r="G235" s="385"/>
      <c r="H235" s="385"/>
      <c r="I235" s="385"/>
      <c r="J235" s="385"/>
      <c r="K235" s="385"/>
      <c r="L235" s="385"/>
      <c r="M235" s="385"/>
      <c r="N235" s="385"/>
      <c r="O235" s="385"/>
      <c r="P235" s="385"/>
      <c r="Q235" s="385"/>
    </row>
    <row r="236" spans="2:18" s="4" customFormat="1" x14ac:dyDescent="0.25">
      <c r="B236" s="246" t="str">
        <f>'5-Data-Inputs'!B10</f>
        <v>Highway Lighting</v>
      </c>
      <c r="C236" s="355" t="str">
        <f>IF(AND('3-Basic Inputs'!D9="Yes",'3-Basic Inputs'!E9="Yes",'3-Basic Inputs'!F9="Yes",'3-Basic Inputs'!G9="Yes"),"Yes","No")</f>
        <v>Yes</v>
      </c>
      <c r="D236" s="360">
        <f>IF(C236="No",IF(ISNUMBER('5-Data-Inputs'!D109*(1+'4-Strategy-Inputs'!K19)),'5-Data-Inputs'!D109*(1+'4-Strategy-Inputs'!K19),"-"),0)</f>
        <v>0</v>
      </c>
      <c r="E236" s="360">
        <f>IF($D$248&gt;'4-Strategy-Inputs'!$E$7,('6-Needs-Estimation'!D$233*'4-Strategy-Inputs'!$E$7/'6-Needs-Estimation'!$D$248),IF(D236="No",IF(ISNUMBER('5-Data-Inputs'!E109*(1+'4-Strategy-Inputs'!#REF!)),'5-Data-Inputs'!E109*(1+'4-Strategy-Inputs'!#REF!),"-"),0))</f>
        <v>0</v>
      </c>
      <c r="F236" s="385"/>
      <c r="G236" s="385"/>
      <c r="H236" s="385"/>
      <c r="I236" s="385"/>
      <c r="J236" s="385"/>
      <c r="K236" s="385"/>
      <c r="L236" s="385"/>
      <c r="M236" s="385"/>
      <c r="N236" s="385"/>
      <c r="O236" s="385"/>
      <c r="P236" s="385"/>
      <c r="Q236" s="385"/>
    </row>
    <row r="237" spans="2:18" s="4" customFormat="1" x14ac:dyDescent="0.25">
      <c r="B237" s="246" t="str">
        <f>'5-Data-Inputs'!B11</f>
        <v>Guardrail</v>
      </c>
      <c r="C237" s="355" t="str">
        <f>IF(AND('3-Basic Inputs'!D10="Yes",'3-Basic Inputs'!E10="Yes",'3-Basic Inputs'!F10="Yes",'3-Basic Inputs'!G10="Yes"),"Yes","No")</f>
        <v>Yes</v>
      </c>
      <c r="D237" s="360">
        <f>IF(C237="No",IF(ISNUMBER('5-Data-Inputs'!D110*(1+'4-Strategy-Inputs'!K20)),'5-Data-Inputs'!D110*(1+'4-Strategy-Inputs'!K20),"-"),0)</f>
        <v>0</v>
      </c>
      <c r="E237" s="360">
        <f>IF($D$248&gt;'4-Strategy-Inputs'!$E$7,('6-Needs-Estimation'!D$233*'4-Strategy-Inputs'!$E$7/'6-Needs-Estimation'!$D$248),IF(D237="No",IF(ISNUMBER('5-Data-Inputs'!E110*(1+'4-Strategy-Inputs'!#REF!)),'5-Data-Inputs'!E110*(1+'4-Strategy-Inputs'!#REF!),"-"),0))</f>
        <v>0</v>
      </c>
      <c r="F237" s="385"/>
      <c r="G237" s="385"/>
      <c r="H237" s="385"/>
      <c r="I237" s="385"/>
      <c r="J237" s="385"/>
      <c r="K237" s="385"/>
      <c r="L237" s="385"/>
      <c r="M237" s="385"/>
      <c r="N237" s="385"/>
      <c r="O237" s="385"/>
      <c r="P237" s="385"/>
      <c r="Q237" s="385"/>
    </row>
    <row r="238" spans="2:18" s="4" customFormat="1" x14ac:dyDescent="0.25">
      <c r="B238" s="246" t="str">
        <f>'5-Data-Inputs'!B12</f>
        <v>Weigh Stations</v>
      </c>
      <c r="C238" s="355" t="str">
        <f>IF(AND('3-Basic Inputs'!D11="Yes",'3-Basic Inputs'!E11="Yes",'3-Basic Inputs'!F11="Yes",'3-Basic Inputs'!G11="Yes"),"Yes","No")</f>
        <v>Yes</v>
      </c>
      <c r="D238" s="360">
        <f>IF(C238="No",IF(ISNUMBER('5-Data-Inputs'!D111*(1+'4-Strategy-Inputs'!K21)),'5-Data-Inputs'!D111*(1+'4-Strategy-Inputs'!K21),"-"),0)</f>
        <v>0</v>
      </c>
      <c r="E238" s="360">
        <f>IF($D$248&gt;'4-Strategy-Inputs'!$E$7,('6-Needs-Estimation'!D$233*'4-Strategy-Inputs'!$E$7/'6-Needs-Estimation'!$D$248),IF(D238="No",IF(ISNUMBER('5-Data-Inputs'!E111*(1+'4-Strategy-Inputs'!#REF!)),'5-Data-Inputs'!E111*(1+'4-Strategy-Inputs'!#REF!),"-"),0))</f>
        <v>0</v>
      </c>
      <c r="F238" s="385"/>
      <c r="G238" s="385"/>
      <c r="H238" s="385"/>
      <c r="I238" s="385"/>
      <c r="J238" s="385"/>
      <c r="K238" s="385"/>
      <c r="L238" s="385"/>
      <c r="M238" s="385"/>
      <c r="N238" s="385"/>
      <c r="O238" s="385"/>
      <c r="P238" s="385"/>
      <c r="Q238" s="385"/>
    </row>
    <row r="239" spans="2:18" s="4" customFormat="1" x14ac:dyDescent="0.25">
      <c r="B239" s="246" t="str">
        <f>'5-Data-Inputs'!B13</f>
        <v>-</v>
      </c>
      <c r="C239" s="355" t="str">
        <f>IF(AND('3-Basic Inputs'!D12="Yes",'3-Basic Inputs'!E12="Yes",'3-Basic Inputs'!F12="Yes",'3-Basic Inputs'!G12="Yes"),"Yes","No")</f>
        <v>No</v>
      </c>
      <c r="D239" s="360" t="str">
        <f>IF(C239="No",IF(ISNUMBER('5-Data-Inputs'!D112*(1+'4-Strategy-Inputs'!K22)),'5-Data-Inputs'!D112*(1+'4-Strategy-Inputs'!K22),"-"),0)</f>
        <v>-</v>
      </c>
      <c r="E239" s="360">
        <f>IF($D$248&gt;'4-Strategy-Inputs'!$E$7,('6-Needs-Estimation'!D$233*'4-Strategy-Inputs'!$E$7/'6-Needs-Estimation'!$D$248),IF(D239="No",IF(ISNUMBER('5-Data-Inputs'!E112*(1+'4-Strategy-Inputs'!#REF!)),'5-Data-Inputs'!E112*(1+'4-Strategy-Inputs'!#REF!),"-"),0))</f>
        <v>0</v>
      </c>
      <c r="F239" s="385"/>
      <c r="G239" s="385"/>
      <c r="H239" s="385"/>
      <c r="I239" s="385"/>
      <c r="J239" s="385"/>
      <c r="K239" s="385"/>
      <c r="L239" s="385"/>
      <c r="M239" s="385"/>
      <c r="N239" s="385"/>
      <c r="O239" s="385"/>
      <c r="P239" s="385"/>
      <c r="Q239" s="385"/>
    </row>
    <row r="240" spans="2:18" s="4" customFormat="1" x14ac:dyDescent="0.25">
      <c r="B240" s="246" t="str">
        <f>'5-Data-Inputs'!B14</f>
        <v>-</v>
      </c>
      <c r="C240" s="355" t="str">
        <f>IF(AND('3-Basic Inputs'!D13="Yes",'3-Basic Inputs'!E13="Yes",'3-Basic Inputs'!F13="Yes",'3-Basic Inputs'!G13="Yes"),"Yes","No")</f>
        <v>No</v>
      </c>
      <c r="D240" s="360" t="str">
        <f>IF(C240="No",IF(ISNUMBER('5-Data-Inputs'!D113*(1+'4-Strategy-Inputs'!K23)),'5-Data-Inputs'!D113*(1+'4-Strategy-Inputs'!K23),"-"),0)</f>
        <v>-</v>
      </c>
      <c r="E240" s="360">
        <f>IF($D$248&gt;'4-Strategy-Inputs'!$E$7,('6-Needs-Estimation'!D$233*'4-Strategy-Inputs'!$E$7/'6-Needs-Estimation'!$D$248),IF(D240="No",IF(ISNUMBER('5-Data-Inputs'!E113*(1+'4-Strategy-Inputs'!#REF!)),'5-Data-Inputs'!E113*(1+'4-Strategy-Inputs'!#REF!),"-"),0))</f>
        <v>0</v>
      </c>
      <c r="F240" s="385"/>
      <c r="G240" s="385"/>
      <c r="H240" s="385"/>
      <c r="I240" s="385"/>
      <c r="J240" s="385"/>
      <c r="K240" s="385"/>
      <c r="L240" s="385"/>
      <c r="M240" s="385"/>
      <c r="N240" s="385"/>
      <c r="O240" s="385"/>
      <c r="P240" s="385"/>
      <c r="Q240" s="385"/>
    </row>
    <row r="241" spans="2:17" s="4" customFormat="1" x14ac:dyDescent="0.25">
      <c r="B241" s="246" t="str">
        <f>'5-Data-Inputs'!B15</f>
        <v>-</v>
      </c>
      <c r="C241" s="355" t="str">
        <f>IF(AND('3-Basic Inputs'!D14="Yes",'3-Basic Inputs'!E14="Yes",'3-Basic Inputs'!F14="Yes",'3-Basic Inputs'!G14="Yes"),"Yes","No")</f>
        <v>No</v>
      </c>
      <c r="D241" s="360" t="str">
        <f>IF(C241="No",IF(ISNUMBER('5-Data-Inputs'!D114*(1+'4-Strategy-Inputs'!K24)),'5-Data-Inputs'!D114*(1+'4-Strategy-Inputs'!K24),"-"),0)</f>
        <v>-</v>
      </c>
      <c r="E241" s="360">
        <f>IF($D$248&gt;'4-Strategy-Inputs'!$E$7,('6-Needs-Estimation'!D$233*'4-Strategy-Inputs'!$E$7/'6-Needs-Estimation'!$D$248),IF(D241="No",IF(ISNUMBER('5-Data-Inputs'!E114*(1+'4-Strategy-Inputs'!#REF!)),'5-Data-Inputs'!E114*(1+'4-Strategy-Inputs'!#REF!),"-"),0))</f>
        <v>0</v>
      </c>
      <c r="F241" s="386"/>
      <c r="G241" s="386"/>
      <c r="H241" s="386"/>
      <c r="I241" s="386"/>
      <c r="J241" s="386"/>
      <c r="K241" s="386"/>
      <c r="L241" s="386"/>
      <c r="M241" s="386"/>
      <c r="N241" s="386"/>
      <c r="O241" s="386"/>
      <c r="P241" s="386"/>
      <c r="Q241" s="386"/>
    </row>
    <row r="242" spans="2:17" s="4" customFormat="1" x14ac:dyDescent="0.25">
      <c r="B242" s="246" t="str">
        <f>'5-Data-Inputs'!B16</f>
        <v>-</v>
      </c>
      <c r="C242" s="355" t="str">
        <f>IF(AND('3-Basic Inputs'!D15="Yes",'3-Basic Inputs'!E15="Yes",'3-Basic Inputs'!F15="Yes",'3-Basic Inputs'!G15="Yes"),"Yes","No")</f>
        <v>No</v>
      </c>
      <c r="D242" s="360" t="str">
        <f>IF(C242="No",IF(ISNUMBER('5-Data-Inputs'!D115*(1+'4-Strategy-Inputs'!K25)),'5-Data-Inputs'!D115*(1+'4-Strategy-Inputs'!K25),"-"),0)</f>
        <v>-</v>
      </c>
      <c r="E242" s="360">
        <f>IF($D$248&gt;'4-Strategy-Inputs'!$E$7,('6-Needs-Estimation'!D$233*'4-Strategy-Inputs'!$E$7/'6-Needs-Estimation'!$D$248),IF(D242="No",IF(ISNUMBER('5-Data-Inputs'!E115*(1+'4-Strategy-Inputs'!#REF!)),'5-Data-Inputs'!E115*(1+'4-Strategy-Inputs'!#REF!),"-"),0))</f>
        <v>0</v>
      </c>
      <c r="F242" s="386"/>
      <c r="G242" s="386"/>
      <c r="H242" s="386"/>
      <c r="I242" s="386"/>
      <c r="J242" s="386"/>
      <c r="K242" s="386"/>
      <c r="L242" s="386"/>
      <c r="M242" s="386"/>
      <c r="N242" s="386"/>
      <c r="O242" s="386"/>
      <c r="P242" s="386"/>
      <c r="Q242" s="386"/>
    </row>
    <row r="243" spans="2:17" s="4" customFormat="1" x14ac:dyDescent="0.25">
      <c r="B243" s="246" t="str">
        <f>'5-Data-Inputs'!B17</f>
        <v>-</v>
      </c>
      <c r="C243" s="355" t="str">
        <f>IF(AND('3-Basic Inputs'!D16="Yes",'3-Basic Inputs'!E16="Yes",'3-Basic Inputs'!F16="Yes",'3-Basic Inputs'!G16="Yes"),"Yes","No")</f>
        <v>No</v>
      </c>
      <c r="D243" s="360" t="str">
        <f>IF(C243="No",IF(ISNUMBER('5-Data-Inputs'!D116*(1+'4-Strategy-Inputs'!K26)),'5-Data-Inputs'!D116*(1+'4-Strategy-Inputs'!K26),"-"),0)</f>
        <v>-</v>
      </c>
      <c r="E243" s="360">
        <f>IF($D$248&gt;'4-Strategy-Inputs'!$E$7,('6-Needs-Estimation'!D$233*'4-Strategy-Inputs'!$E$7/'6-Needs-Estimation'!$D$248),IF(D243="No",IF(ISNUMBER('5-Data-Inputs'!E116*(1+'4-Strategy-Inputs'!#REF!)),'5-Data-Inputs'!E116*(1+'4-Strategy-Inputs'!#REF!),"-"),0))</f>
        <v>0</v>
      </c>
      <c r="F243" s="386"/>
      <c r="G243" s="386"/>
      <c r="H243" s="386"/>
      <c r="I243" s="386"/>
      <c r="J243" s="386"/>
      <c r="K243" s="386"/>
      <c r="L243" s="386"/>
      <c r="M243" s="386"/>
      <c r="N243" s="386"/>
      <c r="O243" s="386"/>
      <c r="P243" s="386"/>
      <c r="Q243" s="386"/>
    </row>
    <row r="244" spans="2:17" s="4" customFormat="1" x14ac:dyDescent="0.25">
      <c r="B244" s="246" t="str">
        <f>'5-Data-Inputs'!B18</f>
        <v>-</v>
      </c>
      <c r="C244" s="355" t="str">
        <f>IF(AND('3-Basic Inputs'!D17="Yes",'3-Basic Inputs'!E17="Yes",'3-Basic Inputs'!F17="Yes",'3-Basic Inputs'!G17="Yes"),"Yes","No")</f>
        <v>No</v>
      </c>
      <c r="D244" s="360" t="str">
        <f>IF(C244="No",IF(ISNUMBER('5-Data-Inputs'!D117*(1+'4-Strategy-Inputs'!K27)),'5-Data-Inputs'!D117*(1+'4-Strategy-Inputs'!K27),"-"),0)</f>
        <v>-</v>
      </c>
      <c r="E244" s="360">
        <f>IF($D$248&gt;'4-Strategy-Inputs'!$E$7,('6-Needs-Estimation'!D$233*'4-Strategy-Inputs'!$E$7/'6-Needs-Estimation'!$D$248),IF(D244="No",IF(ISNUMBER('5-Data-Inputs'!E117*(1+'4-Strategy-Inputs'!#REF!)),'5-Data-Inputs'!E117*(1+'4-Strategy-Inputs'!#REF!),"-"),0))</f>
        <v>0</v>
      </c>
      <c r="F244" s="385"/>
      <c r="G244" s="385"/>
      <c r="H244" s="385"/>
      <c r="I244" s="385"/>
      <c r="J244" s="385"/>
      <c r="K244" s="385"/>
      <c r="L244" s="385"/>
      <c r="M244" s="385"/>
      <c r="N244" s="385"/>
      <c r="O244" s="385"/>
      <c r="P244" s="385"/>
      <c r="Q244" s="385"/>
    </row>
    <row r="245" spans="2:17" s="4" customFormat="1" x14ac:dyDescent="0.25">
      <c r="B245" s="246" t="str">
        <f>'5-Data-Inputs'!B19</f>
        <v>-</v>
      </c>
      <c r="C245" s="355" t="str">
        <f>IF(AND('3-Basic Inputs'!D18="Yes",'3-Basic Inputs'!E18="Yes",'3-Basic Inputs'!F18="Yes",'3-Basic Inputs'!G18="Yes"),"Yes","No")</f>
        <v>No</v>
      </c>
      <c r="D245" s="360" t="str">
        <f>IF(C245="No",IF(ISNUMBER('5-Data-Inputs'!D118*(1+'4-Strategy-Inputs'!K28)),'5-Data-Inputs'!D118*(1+'4-Strategy-Inputs'!K28),"-"),0)</f>
        <v>-</v>
      </c>
      <c r="E245" s="360">
        <f>IF($D$248&gt;'4-Strategy-Inputs'!$E$7,('6-Needs-Estimation'!D$233*'4-Strategy-Inputs'!$E$7/'6-Needs-Estimation'!$D$248),IF(D245="No",IF(ISNUMBER('5-Data-Inputs'!E118*(1+'4-Strategy-Inputs'!#REF!)),'5-Data-Inputs'!E118*(1+'4-Strategy-Inputs'!#REF!),"-"),0))</f>
        <v>0</v>
      </c>
      <c r="F245" s="16"/>
      <c r="G245" s="47"/>
      <c r="H245" s="16"/>
      <c r="I245" s="16"/>
      <c r="J245" s="387"/>
      <c r="K245" s="387"/>
      <c r="L245" s="387"/>
      <c r="M245" s="387"/>
      <c r="N245" s="387"/>
      <c r="O245" s="387"/>
      <c r="P245" s="387"/>
      <c r="Q245" s="387"/>
    </row>
    <row r="246" spans="2:17" s="4" customFormat="1" x14ac:dyDescent="0.25">
      <c r="B246" s="246" t="str">
        <f>'5-Data-Inputs'!B20</f>
        <v>-</v>
      </c>
      <c r="C246" s="355" t="str">
        <f>IF(AND('3-Basic Inputs'!D19="Yes",'3-Basic Inputs'!E19="Yes",'3-Basic Inputs'!F19="Yes",'3-Basic Inputs'!G19="Yes"),"Yes","No")</f>
        <v>No</v>
      </c>
      <c r="D246" s="360" t="str">
        <f>IF(C246="No",IF(ISNUMBER('5-Data-Inputs'!D119*(1+'4-Strategy-Inputs'!K29)),'5-Data-Inputs'!D119*(1+'4-Strategy-Inputs'!K29),"-"),0)</f>
        <v>-</v>
      </c>
      <c r="E246" s="360">
        <f>IF($D$248&gt;'4-Strategy-Inputs'!$E$7,('6-Needs-Estimation'!D$233*'4-Strategy-Inputs'!$E$7/'6-Needs-Estimation'!$D$248),IF(D246="No",IF(ISNUMBER('5-Data-Inputs'!E119*(1+'4-Strategy-Inputs'!#REF!)),'5-Data-Inputs'!E119*(1+'4-Strategy-Inputs'!#REF!),"-"),0))</f>
        <v>0</v>
      </c>
      <c r="F246" s="16"/>
      <c r="G246" s="47"/>
      <c r="H246" s="16"/>
      <c r="I246" s="16"/>
      <c r="J246" s="387"/>
      <c r="K246" s="387"/>
      <c r="L246" s="387"/>
      <c r="M246" s="387"/>
      <c r="N246" s="387"/>
      <c r="O246" s="387"/>
      <c r="P246" s="387"/>
      <c r="Q246" s="387"/>
    </row>
    <row r="247" spans="2:17" s="4" customFormat="1" ht="15.75" thickBot="1" x14ac:dyDescent="0.3">
      <c r="B247" s="247" t="str">
        <f>'5-Data-Inputs'!B21</f>
        <v>-</v>
      </c>
      <c r="C247" s="356" t="str">
        <f>IF(AND('3-Basic Inputs'!D20="Yes",'3-Basic Inputs'!E20="Yes",'3-Basic Inputs'!F20="Yes",'3-Basic Inputs'!G20="Yes"),"Yes","No")</f>
        <v>No</v>
      </c>
      <c r="D247" s="361" t="str">
        <f>IF(C247="No",IF(ISNUMBER('5-Data-Inputs'!D120*(1+'4-Strategy-Inputs'!K30)),'5-Data-Inputs'!D120*(1+'4-Strategy-Inputs'!K30),"-"),0)</f>
        <v>-</v>
      </c>
      <c r="E247" s="361">
        <f>IF($D$248&gt;'4-Strategy-Inputs'!$E$7,('6-Needs-Estimation'!D$233*'4-Strategy-Inputs'!$E$7/'6-Needs-Estimation'!$D$248),IF(D247="No",IF(ISNUMBER('5-Data-Inputs'!E120*(1+'4-Strategy-Inputs'!#REF!)),'5-Data-Inputs'!E120*(1+'4-Strategy-Inputs'!#REF!),"-"),0))</f>
        <v>0</v>
      </c>
      <c r="F247" s="16"/>
      <c r="G247" s="47"/>
      <c r="H247" s="16"/>
      <c r="I247" s="16"/>
      <c r="J247" s="387"/>
      <c r="K247" s="387"/>
      <c r="L247" s="387"/>
      <c r="M247" s="387"/>
      <c r="N247" s="387"/>
      <c r="O247" s="387"/>
      <c r="P247" s="387"/>
      <c r="Q247" s="387"/>
    </row>
    <row r="248" spans="2:17" s="4" customFormat="1" ht="15.75" thickBot="1" x14ac:dyDescent="0.3">
      <c r="C248" s="427" t="s">
        <v>14</v>
      </c>
      <c r="D248" s="428">
        <f>SUM(D233:D247)</f>
        <v>0</v>
      </c>
      <c r="E248" s="427"/>
      <c r="F248" s="14"/>
      <c r="G248" s="47"/>
      <c r="H248" s="16"/>
      <c r="I248" s="14"/>
    </row>
    <row r="249" spans="2:17" s="4" customFormat="1" x14ac:dyDescent="0.25">
      <c r="C249" s="14"/>
      <c r="D249" s="14"/>
      <c r="E249" s="14"/>
      <c r="F249" s="14"/>
      <c r="G249" s="47"/>
      <c r="H249" s="16"/>
      <c r="I249" s="14"/>
    </row>
    <row r="250" spans="2:17" s="4" customFormat="1" x14ac:dyDescent="0.25">
      <c r="C250" s="14"/>
      <c r="D250" s="14"/>
      <c r="E250" s="14"/>
      <c r="F250" s="14"/>
      <c r="G250" s="47"/>
      <c r="H250" s="16"/>
      <c r="I250" s="14"/>
    </row>
    <row r="251" spans="2:17" s="4" customFormat="1" x14ac:dyDescent="0.25">
      <c r="C251" s="14"/>
      <c r="D251" s="14"/>
      <c r="E251" s="14"/>
      <c r="F251" s="14"/>
      <c r="G251" s="47"/>
      <c r="H251" s="16"/>
      <c r="I251" s="14"/>
    </row>
    <row r="252" spans="2:17" s="4" customFormat="1" x14ac:dyDescent="0.25">
      <c r="C252" s="14"/>
      <c r="D252" s="14"/>
      <c r="E252" s="14"/>
      <c r="F252" s="14"/>
      <c r="G252" s="47"/>
      <c r="H252" s="16"/>
      <c r="I252" s="14"/>
    </row>
    <row r="253" spans="2:17" s="4" customFormat="1" x14ac:dyDescent="0.25">
      <c r="C253" s="14"/>
      <c r="D253" s="14"/>
      <c r="E253" s="14"/>
      <c r="F253" s="14"/>
      <c r="G253" s="47"/>
      <c r="H253" s="16"/>
      <c r="I253" s="14"/>
    </row>
    <row r="254" spans="2:17" s="4" customFormat="1" x14ac:dyDescent="0.25">
      <c r="C254" s="14"/>
      <c r="D254" s="14"/>
      <c r="E254" s="14"/>
      <c r="F254" s="14"/>
      <c r="G254" s="47"/>
      <c r="H254" s="16"/>
      <c r="I254" s="14"/>
    </row>
    <row r="255" spans="2:17" s="4" customFormat="1" x14ac:dyDescent="0.25">
      <c r="C255" s="14"/>
      <c r="D255" s="14"/>
      <c r="E255" s="14"/>
      <c r="F255" s="14"/>
      <c r="G255" s="47"/>
      <c r="H255" s="16"/>
      <c r="I255" s="14"/>
    </row>
    <row r="256" spans="2:17" s="4" customFormat="1" x14ac:dyDescent="0.25">
      <c r="C256" s="14"/>
      <c r="D256" s="14"/>
      <c r="E256" s="14"/>
      <c r="F256" s="14"/>
      <c r="G256" s="47"/>
      <c r="H256" s="16"/>
      <c r="I256" s="14"/>
    </row>
    <row r="257" spans="3:9" s="4" customFormat="1" x14ac:dyDescent="0.25">
      <c r="C257" s="14"/>
      <c r="D257" s="14"/>
      <c r="E257" s="14"/>
      <c r="F257" s="14"/>
      <c r="G257" s="47"/>
      <c r="H257" s="16"/>
      <c r="I257" s="14"/>
    </row>
    <row r="258" spans="3:9" s="4" customFormat="1" x14ac:dyDescent="0.25">
      <c r="C258" s="14"/>
      <c r="D258" s="14"/>
      <c r="E258" s="14"/>
      <c r="F258" s="14"/>
      <c r="G258" s="47"/>
      <c r="H258" s="16"/>
      <c r="I258" s="14"/>
    </row>
    <row r="259" spans="3:9" s="4" customFormat="1" x14ac:dyDescent="0.25">
      <c r="C259" s="14"/>
      <c r="D259" s="14"/>
      <c r="E259" s="14"/>
      <c r="F259" s="14"/>
      <c r="G259" s="47"/>
      <c r="H259" s="16"/>
      <c r="I259" s="14"/>
    </row>
    <row r="260" spans="3:9" s="4" customFormat="1" x14ac:dyDescent="0.25">
      <c r="C260" s="14"/>
      <c r="D260" s="14"/>
      <c r="E260" s="14"/>
      <c r="F260" s="14"/>
      <c r="G260" s="47"/>
      <c r="H260" s="16"/>
      <c r="I260" s="14"/>
    </row>
    <row r="261" spans="3:9" s="4" customFormat="1" x14ac:dyDescent="0.25">
      <c r="C261" s="14"/>
      <c r="D261" s="14"/>
      <c r="E261" s="14"/>
      <c r="F261" s="14"/>
      <c r="G261" s="47"/>
      <c r="H261" s="16"/>
      <c r="I261" s="14"/>
    </row>
    <row r="262" spans="3:9" s="4" customFormat="1" x14ac:dyDescent="0.25">
      <c r="C262" s="14"/>
      <c r="D262" s="14"/>
      <c r="E262" s="14"/>
      <c r="F262" s="14"/>
      <c r="G262" s="47"/>
      <c r="H262" s="16"/>
      <c r="I262" s="14"/>
    </row>
    <row r="263" spans="3:9" s="4" customFormat="1" x14ac:dyDescent="0.25">
      <c r="C263" s="14"/>
      <c r="D263" s="14"/>
      <c r="E263" s="14"/>
      <c r="F263" s="14"/>
      <c r="G263" s="47"/>
      <c r="H263" s="16"/>
      <c r="I263" s="14"/>
    </row>
    <row r="264" spans="3:9" s="4" customFormat="1" x14ac:dyDescent="0.25">
      <c r="C264" s="14"/>
      <c r="D264" s="14"/>
      <c r="E264" s="14"/>
      <c r="F264" s="14"/>
      <c r="G264" s="47"/>
      <c r="H264" s="16"/>
      <c r="I264" s="14"/>
    </row>
    <row r="265" spans="3:9" s="4" customFormat="1" x14ac:dyDescent="0.25">
      <c r="C265" s="14"/>
      <c r="D265" s="14"/>
      <c r="E265" s="14"/>
      <c r="F265" s="14"/>
      <c r="G265" s="47"/>
      <c r="H265" s="16"/>
      <c r="I265" s="14"/>
    </row>
    <row r="266" spans="3:9" s="4" customFormat="1" x14ac:dyDescent="0.25">
      <c r="C266" s="14"/>
      <c r="D266" s="14"/>
      <c r="E266" s="14"/>
      <c r="F266" s="14"/>
      <c r="G266" s="47"/>
      <c r="H266" s="16"/>
      <c r="I266" s="14"/>
    </row>
    <row r="267" spans="3:9" s="4" customFormat="1" x14ac:dyDescent="0.25">
      <c r="C267" s="14"/>
      <c r="D267" s="14"/>
      <c r="E267" s="14"/>
      <c r="F267" s="14"/>
      <c r="G267" s="47"/>
      <c r="H267" s="16"/>
      <c r="I267" s="14"/>
    </row>
    <row r="268" spans="3:9" s="4" customFormat="1" x14ac:dyDescent="0.25">
      <c r="C268" s="14"/>
      <c r="D268" s="14"/>
      <c r="E268" s="14"/>
      <c r="F268" s="14"/>
      <c r="G268" s="47"/>
      <c r="H268" s="16"/>
      <c r="I268" s="14"/>
    </row>
    <row r="269" spans="3:9" s="4" customFormat="1" x14ac:dyDescent="0.25">
      <c r="C269" s="14"/>
      <c r="D269" s="14"/>
      <c r="E269" s="14"/>
      <c r="F269" s="14"/>
      <c r="G269" s="47"/>
      <c r="H269" s="16"/>
      <c r="I269" s="14"/>
    </row>
    <row r="270" spans="3:9" s="4" customFormat="1" x14ac:dyDescent="0.25">
      <c r="C270" s="14"/>
      <c r="D270" s="14"/>
      <c r="E270" s="14"/>
      <c r="F270" s="14"/>
      <c r="G270" s="47"/>
      <c r="H270" s="16"/>
      <c r="I270" s="14"/>
    </row>
    <row r="271" spans="3:9" s="4" customFormat="1" x14ac:dyDescent="0.25">
      <c r="C271" s="14"/>
      <c r="D271" s="14"/>
      <c r="E271" s="14"/>
      <c r="F271" s="14"/>
      <c r="G271" s="47"/>
      <c r="H271" s="16"/>
      <c r="I271" s="14"/>
    </row>
    <row r="272" spans="3:9" s="4" customFormat="1" x14ac:dyDescent="0.25">
      <c r="C272" s="14"/>
      <c r="D272" s="14"/>
      <c r="E272" s="14"/>
      <c r="F272" s="14"/>
      <c r="G272" s="47"/>
      <c r="H272" s="16"/>
      <c r="I272" s="14"/>
    </row>
    <row r="273" spans="3:9" s="4" customFormat="1" x14ac:dyDescent="0.25">
      <c r="C273" s="14"/>
      <c r="D273" s="14"/>
      <c r="E273" s="14"/>
      <c r="F273" s="14"/>
      <c r="G273" s="47"/>
      <c r="H273" s="16"/>
      <c r="I273" s="14"/>
    </row>
    <row r="274" spans="3:9" s="4" customFormat="1" x14ac:dyDescent="0.25">
      <c r="C274" s="14"/>
      <c r="D274" s="14"/>
      <c r="E274" s="14"/>
      <c r="F274" s="14"/>
      <c r="G274" s="47"/>
      <c r="H274" s="16"/>
      <c r="I274" s="14"/>
    </row>
    <row r="275" spans="3:9" s="4" customFormat="1" x14ac:dyDescent="0.25">
      <c r="C275" s="14"/>
      <c r="D275" s="14"/>
      <c r="E275" s="14"/>
      <c r="F275" s="14"/>
      <c r="G275" s="47"/>
      <c r="H275" s="16"/>
      <c r="I275" s="14"/>
    </row>
    <row r="276" spans="3:9" s="4" customFormat="1" x14ac:dyDescent="0.25">
      <c r="C276" s="14"/>
      <c r="D276" s="14"/>
      <c r="E276" s="14"/>
      <c r="F276" s="14"/>
      <c r="G276" s="47"/>
      <c r="H276" s="16"/>
      <c r="I276" s="14"/>
    </row>
    <row r="277" spans="3:9" s="4" customFormat="1" x14ac:dyDescent="0.25">
      <c r="C277" s="14"/>
      <c r="D277" s="14"/>
      <c r="E277" s="14"/>
      <c r="F277" s="14"/>
      <c r="G277" s="47"/>
      <c r="H277" s="16"/>
      <c r="I277" s="14"/>
    </row>
    <row r="278" spans="3:9" s="4" customFormat="1" x14ac:dyDescent="0.25">
      <c r="C278" s="14"/>
      <c r="D278" s="14"/>
      <c r="E278" s="14"/>
      <c r="F278" s="14"/>
      <c r="G278" s="47"/>
      <c r="H278" s="16"/>
      <c r="I278" s="14"/>
    </row>
    <row r="279" spans="3:9" s="4" customFormat="1" x14ac:dyDescent="0.25">
      <c r="C279" s="14"/>
      <c r="D279" s="14"/>
      <c r="E279" s="14"/>
      <c r="F279" s="14"/>
      <c r="G279" s="47"/>
      <c r="H279" s="16"/>
      <c r="I279" s="14"/>
    </row>
    <row r="280" spans="3:9" s="4" customFormat="1" x14ac:dyDescent="0.25">
      <c r="C280" s="14"/>
      <c r="D280" s="14"/>
      <c r="E280" s="14"/>
      <c r="F280" s="14"/>
      <c r="G280" s="47"/>
      <c r="H280" s="16"/>
      <c r="I280" s="14"/>
    </row>
    <row r="281" spans="3:9" s="4" customFormat="1" x14ac:dyDescent="0.25">
      <c r="C281" s="14"/>
      <c r="D281" s="14"/>
      <c r="E281" s="14"/>
      <c r="F281" s="14"/>
      <c r="G281" s="47"/>
      <c r="H281" s="16"/>
      <c r="I281" s="14"/>
    </row>
    <row r="282" spans="3:9" s="4" customFormat="1" x14ac:dyDescent="0.25">
      <c r="C282" s="14"/>
      <c r="D282" s="14"/>
      <c r="E282" s="14"/>
      <c r="F282" s="14"/>
      <c r="G282" s="47"/>
      <c r="H282" s="16"/>
      <c r="I282" s="14"/>
    </row>
    <row r="283" spans="3:9" s="4" customFormat="1" x14ac:dyDescent="0.25">
      <c r="C283" s="14"/>
      <c r="D283" s="14"/>
      <c r="E283" s="14"/>
      <c r="F283" s="14"/>
      <c r="G283" s="47"/>
      <c r="H283" s="16"/>
      <c r="I283" s="14"/>
    </row>
    <row r="284" spans="3:9" s="4" customFormat="1" x14ac:dyDescent="0.25">
      <c r="C284" s="14"/>
      <c r="D284" s="14"/>
      <c r="E284" s="14"/>
      <c r="F284" s="14"/>
      <c r="G284" s="47"/>
      <c r="H284" s="16"/>
      <c r="I284" s="14"/>
    </row>
    <row r="285" spans="3:9" s="4" customFormat="1" x14ac:dyDescent="0.25">
      <c r="C285" s="14"/>
      <c r="D285" s="14"/>
      <c r="E285" s="14"/>
      <c r="F285" s="14"/>
      <c r="G285" s="47"/>
      <c r="H285" s="16"/>
      <c r="I285" s="14"/>
    </row>
    <row r="286" spans="3:9" s="4" customFormat="1" x14ac:dyDescent="0.25">
      <c r="C286" s="14"/>
      <c r="D286" s="14"/>
      <c r="E286" s="14"/>
      <c r="F286" s="14"/>
      <c r="G286" s="47"/>
      <c r="H286" s="16"/>
      <c r="I286" s="14"/>
    </row>
    <row r="287" spans="3:9" s="4" customFormat="1" x14ac:dyDescent="0.25">
      <c r="C287" s="14"/>
      <c r="D287" s="14"/>
      <c r="E287" s="14"/>
      <c r="F287" s="14"/>
      <c r="G287" s="47"/>
      <c r="H287" s="16"/>
      <c r="I287" s="14"/>
    </row>
    <row r="288" spans="3:9" s="4" customFormat="1" x14ac:dyDescent="0.25">
      <c r="C288" s="14"/>
      <c r="D288" s="14"/>
      <c r="E288" s="14"/>
      <c r="F288" s="14"/>
      <c r="G288" s="47"/>
      <c r="H288" s="16"/>
      <c r="I288" s="14"/>
    </row>
    <row r="289" spans="3:9" s="4" customFormat="1" x14ac:dyDescent="0.25">
      <c r="C289" s="14"/>
      <c r="D289" s="14"/>
      <c r="E289" s="14"/>
      <c r="F289" s="14"/>
      <c r="G289" s="47"/>
      <c r="H289" s="16"/>
      <c r="I289" s="14"/>
    </row>
    <row r="290" spans="3:9" s="4" customFormat="1" x14ac:dyDescent="0.25">
      <c r="C290" s="14"/>
      <c r="D290" s="14"/>
      <c r="E290" s="14"/>
      <c r="F290" s="14"/>
      <c r="G290" s="47"/>
      <c r="H290" s="16"/>
      <c r="I290" s="14"/>
    </row>
    <row r="291" spans="3:9" s="4" customFormat="1" x14ac:dyDescent="0.25">
      <c r="C291" s="14"/>
      <c r="D291" s="14"/>
      <c r="E291" s="14"/>
      <c r="F291" s="14"/>
      <c r="G291" s="47"/>
      <c r="H291" s="16"/>
      <c r="I291" s="14"/>
    </row>
    <row r="292" spans="3:9" s="4" customFormat="1" x14ac:dyDescent="0.25">
      <c r="C292" s="14"/>
      <c r="D292" s="14"/>
      <c r="E292" s="14"/>
      <c r="F292" s="14"/>
      <c r="G292" s="47"/>
      <c r="H292" s="16"/>
      <c r="I292" s="14"/>
    </row>
  </sheetData>
  <mergeCells count="32">
    <mergeCell ref="B1:E2"/>
    <mergeCell ref="H1:L2"/>
    <mergeCell ref="C5:C6"/>
    <mergeCell ref="C20:C21"/>
    <mergeCell ref="D20:R20"/>
    <mergeCell ref="D5:F5"/>
    <mergeCell ref="C35:C36"/>
    <mergeCell ref="D35:R35"/>
    <mergeCell ref="C50:C51"/>
    <mergeCell ref="D50:R50"/>
    <mergeCell ref="C65:C66"/>
    <mergeCell ref="D65:R65"/>
    <mergeCell ref="C80:C81"/>
    <mergeCell ref="D80:R80"/>
    <mergeCell ref="C95:C96"/>
    <mergeCell ref="D95:R95"/>
    <mergeCell ref="C110:C111"/>
    <mergeCell ref="D110:R110"/>
    <mergeCell ref="C200:C201"/>
    <mergeCell ref="D200:R200"/>
    <mergeCell ref="C215:C216"/>
    <mergeCell ref="D215:R215"/>
    <mergeCell ref="C125:C126"/>
    <mergeCell ref="D125:R125"/>
    <mergeCell ref="C140:C141"/>
    <mergeCell ref="D140:R140"/>
    <mergeCell ref="C155:C156"/>
    <mergeCell ref="D155:R155"/>
    <mergeCell ref="C170:C171"/>
    <mergeCell ref="D170:R170"/>
    <mergeCell ref="C185:C186"/>
    <mergeCell ref="D185:R185"/>
  </mergeCells>
  <pageMargins left="0.7" right="0.7" top="0.75" bottom="0.75" header="0.3" footer="0.3"/>
  <pageSetup orientation="portrait" horizontalDpi="4294967293" r:id="rId1"/>
  <ignoredErrors>
    <ignoredError sqref="D6:R6 D21:R21 D36:R36 D51:R51 D66:R66 D81:R81 D96:R96 D111:R111 D126:R126 D141:R141 D156:R156 D171:R171 D186:R186 D201:R201 D216:R216" unlocked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theme="4" tint="0.39997558519241921"/>
  </sheetPr>
  <dimension ref="A1:AE74"/>
  <sheetViews>
    <sheetView topLeftCell="A17" zoomScale="80" zoomScaleNormal="80" workbookViewId="0">
      <selection activeCell="B5" sqref="B5:L42"/>
    </sheetView>
  </sheetViews>
  <sheetFormatPr defaultRowHeight="15" x14ac:dyDescent="0.25"/>
  <cols>
    <col min="1" max="1" width="3.42578125" style="4" customWidth="1"/>
    <col min="2" max="2" width="16.42578125" style="3" customWidth="1"/>
    <col min="3" max="8" width="15.7109375" style="3" customWidth="1"/>
    <col min="9" max="9" width="16.140625" style="3" customWidth="1"/>
    <col min="10" max="18" width="15.7109375" style="3" customWidth="1"/>
    <col min="19" max="19" width="16.140625" style="3" customWidth="1"/>
    <col min="20" max="20" width="18.5703125" style="3" customWidth="1"/>
    <col min="21" max="21" width="15.42578125" style="3" customWidth="1"/>
    <col min="22" max="22" width="14.85546875" style="6" customWidth="1"/>
    <col min="23" max="23" width="14.42578125" style="7" hidden="1" customWidth="1"/>
    <col min="24" max="25" width="12.7109375" style="5" hidden="1" customWidth="1"/>
    <col min="26" max="36" width="12.7109375" style="5" customWidth="1"/>
    <col min="37" max="16384" width="9.140625" style="5"/>
  </cols>
  <sheetData>
    <row r="1" spans="1:24" ht="20.100000000000001" customHeight="1" x14ac:dyDescent="0.25">
      <c r="A1" s="217" t="s">
        <v>76</v>
      </c>
      <c r="B1" s="5"/>
      <c r="C1" s="5"/>
      <c r="D1" s="5"/>
      <c r="E1" s="5"/>
      <c r="F1" s="5"/>
      <c r="G1" s="5"/>
      <c r="H1" s="5"/>
      <c r="I1" s="5"/>
      <c r="J1" s="5"/>
      <c r="K1" s="5"/>
      <c r="L1" s="5"/>
      <c r="M1" s="5"/>
      <c r="N1" s="5"/>
      <c r="O1" s="5"/>
      <c r="P1" s="5"/>
      <c r="Q1" s="5"/>
      <c r="U1" s="7"/>
      <c r="V1" s="7"/>
      <c r="W1" s="5"/>
    </row>
    <row r="2" spans="1:24" ht="24.95" customHeight="1" x14ac:dyDescent="0.25">
      <c r="B2" s="31"/>
      <c r="C2" s="5"/>
      <c r="D2" s="5"/>
      <c r="E2" s="5"/>
      <c r="F2" s="5"/>
      <c r="J2" s="5"/>
      <c r="K2" s="5"/>
      <c r="L2" s="5"/>
      <c r="M2" s="5"/>
      <c r="N2" s="5"/>
      <c r="O2" s="5"/>
      <c r="P2" s="5"/>
      <c r="Q2" s="5"/>
      <c r="R2" s="5"/>
      <c r="S2" s="154"/>
      <c r="T2" s="155"/>
      <c r="U2" s="156"/>
      <c r="V2" s="38"/>
      <c r="W2" s="5"/>
      <c r="X2" s="39"/>
    </row>
    <row r="3" spans="1:24" ht="24.95" customHeight="1" x14ac:dyDescent="0.25">
      <c r="B3" s="5"/>
      <c r="C3" s="5"/>
      <c r="D3" s="5"/>
      <c r="E3" s="5"/>
      <c r="F3" s="5"/>
      <c r="I3" s="5"/>
      <c r="J3" s="5"/>
      <c r="K3" s="5"/>
      <c r="L3" s="5"/>
      <c r="M3" s="5"/>
      <c r="N3" s="5"/>
      <c r="O3" s="5"/>
      <c r="P3" s="5"/>
      <c r="Q3" s="5"/>
      <c r="R3" s="5"/>
      <c r="S3" s="154"/>
      <c r="T3" s="155"/>
      <c r="U3" s="156"/>
      <c r="V3" s="38"/>
      <c r="W3" s="5"/>
      <c r="X3" s="39"/>
    </row>
    <row r="4" spans="1:24" ht="24.95" customHeight="1" thickBot="1" x14ac:dyDescent="0.3">
      <c r="B4" s="5"/>
      <c r="C4" s="5"/>
      <c r="D4" s="5"/>
      <c r="E4" s="5"/>
      <c r="F4" s="5"/>
      <c r="G4" s="5"/>
      <c r="H4" s="5"/>
      <c r="I4" s="5"/>
      <c r="J4" s="5"/>
      <c r="K4" s="5"/>
      <c r="L4" s="5"/>
      <c r="M4" s="5"/>
      <c r="N4" s="5"/>
      <c r="O4" s="5"/>
      <c r="P4" s="5"/>
      <c r="Q4" s="5"/>
      <c r="R4" s="5"/>
      <c r="S4" s="154"/>
      <c r="T4" s="155"/>
      <c r="U4" s="156"/>
      <c r="V4" s="38"/>
      <c r="W4" s="5"/>
      <c r="X4" s="39"/>
    </row>
    <row r="5" spans="1:24" ht="24.95" customHeight="1" thickBot="1" x14ac:dyDescent="0.3">
      <c r="D5" s="538" t="s">
        <v>161</v>
      </c>
      <c r="E5" s="539"/>
      <c r="F5" s="539"/>
      <c r="G5" s="539"/>
      <c r="H5" s="539"/>
      <c r="I5" s="539"/>
      <c r="J5" s="539"/>
      <c r="K5" s="539"/>
      <c r="L5" s="539"/>
      <c r="M5" s="471"/>
      <c r="N5" s="471"/>
      <c r="O5" s="471"/>
      <c r="P5" s="471"/>
      <c r="Q5" s="471"/>
      <c r="R5" s="471"/>
      <c r="V5" s="5"/>
    </row>
    <row r="6" spans="1:24" ht="29.25" customHeight="1" thickBot="1" x14ac:dyDescent="0.3">
      <c r="B6" s="22" t="s">
        <v>181</v>
      </c>
      <c r="C6" s="220" t="s">
        <v>14</v>
      </c>
      <c r="D6" s="218" t="str">
        <f>'8-Calculations'!C74</f>
        <v>District 1</v>
      </c>
      <c r="E6" s="219" t="str">
        <f>'8-Calculations'!D74</f>
        <v>District 2</v>
      </c>
      <c r="F6" s="219" t="str">
        <f>'8-Calculations'!E74</f>
        <v>District 3</v>
      </c>
      <c r="G6" s="219" t="str">
        <f>'8-Calculations'!F74</f>
        <v>District 4</v>
      </c>
      <c r="H6" s="219" t="str">
        <f>'8-Calculations'!G74</f>
        <v>District 5</v>
      </c>
      <c r="I6" s="219" t="str">
        <f>'8-Calculations'!H74</f>
        <v>District 6</v>
      </c>
      <c r="J6" s="219" t="str">
        <f>'8-Calculations'!I74</f>
        <v>District 7</v>
      </c>
      <c r="K6" s="219" t="str">
        <f>'8-Calculations'!J74</f>
        <v>District 8</v>
      </c>
      <c r="L6" s="219" t="str">
        <f>'8-Calculations'!K74</f>
        <v>District 9</v>
      </c>
      <c r="M6" s="219" t="str">
        <f>'8-Calculations'!L74</f>
        <v>District 10</v>
      </c>
      <c r="N6" s="219" t="str">
        <f>'8-Calculations'!M74</f>
        <v>District 11</v>
      </c>
      <c r="O6" s="219" t="str">
        <f>'8-Calculations'!N74</f>
        <v>District 12</v>
      </c>
      <c r="P6" s="219" t="str">
        <f>'8-Calculations'!O74</f>
        <v>District 13</v>
      </c>
      <c r="Q6" s="219" t="str">
        <f>'8-Calculations'!P74</f>
        <v>District 14</v>
      </c>
      <c r="R6" s="219" t="str">
        <f>'8-Calculations'!Q74</f>
        <v>District 15</v>
      </c>
      <c r="V6" s="3"/>
      <c r="W6" s="6"/>
      <c r="X6" s="7"/>
    </row>
    <row r="7" spans="1:24" ht="20.100000000000001" customHeight="1" x14ac:dyDescent="0.25">
      <c r="B7" s="90" t="str">
        <f>'8-Calculations'!B10</f>
        <v>Bridges</v>
      </c>
      <c r="C7" s="223">
        <f>'8-Calculations'!R75</f>
        <v>56614462.860447995</v>
      </c>
      <c r="D7" s="221">
        <f>'8-Calculations'!C75</f>
        <v>23890728.050665054</v>
      </c>
      <c r="E7" s="222">
        <f>'8-Calculations'!D75</f>
        <v>16805891.456329901</v>
      </c>
      <c r="F7" s="222">
        <f>'8-Calculations'!E75</f>
        <v>15917843.353453044</v>
      </c>
      <c r="G7" s="222" t="str">
        <f>'8-Calculations'!F75</f>
        <v>-</v>
      </c>
      <c r="H7" s="222" t="str">
        <f>'8-Calculations'!G75</f>
        <v>-</v>
      </c>
      <c r="I7" s="222" t="str">
        <f>'8-Calculations'!H75</f>
        <v>-</v>
      </c>
      <c r="J7" s="222" t="str">
        <f>'8-Calculations'!I75</f>
        <v>-</v>
      </c>
      <c r="K7" s="222" t="str">
        <f>'8-Calculations'!J75</f>
        <v>-</v>
      </c>
      <c r="L7" s="222" t="str">
        <f>'8-Calculations'!K75</f>
        <v>-</v>
      </c>
      <c r="M7" s="222" t="str">
        <f>'8-Calculations'!L75</f>
        <v>-</v>
      </c>
      <c r="N7" s="222" t="str">
        <f>'8-Calculations'!M75</f>
        <v>-</v>
      </c>
      <c r="O7" s="222" t="str">
        <f>'8-Calculations'!N75</f>
        <v>-</v>
      </c>
      <c r="P7" s="222" t="str">
        <f>'8-Calculations'!O75</f>
        <v>-</v>
      </c>
      <c r="Q7" s="222" t="str">
        <f>'8-Calculations'!P75</f>
        <v>-</v>
      </c>
      <c r="R7" s="222" t="str">
        <f>'8-Calculations'!Q75</f>
        <v>-</v>
      </c>
      <c r="V7" s="3"/>
      <c r="W7" s="6"/>
      <c r="X7" s="7"/>
    </row>
    <row r="8" spans="1:24" ht="20.100000000000001" customHeight="1" x14ac:dyDescent="0.25">
      <c r="B8" s="90" t="str">
        <f>'8-Calculations'!B11</f>
        <v>Pavements</v>
      </c>
      <c r="C8" s="223">
        <f>'8-Calculations'!R76</f>
        <v>122051958.89395283</v>
      </c>
      <c r="D8" s="221">
        <f>'8-Calculations'!C76</f>
        <v>47335128.868606754</v>
      </c>
      <c r="E8" s="222">
        <f>'8-Calculations'!D76</f>
        <v>34540535.967842549</v>
      </c>
      <c r="F8" s="222">
        <f>'8-Calculations'!E76</f>
        <v>40176294.057503529</v>
      </c>
      <c r="G8" s="222" t="str">
        <f>'8-Calculations'!F76</f>
        <v>-</v>
      </c>
      <c r="H8" s="222" t="str">
        <f>'8-Calculations'!G76</f>
        <v>-</v>
      </c>
      <c r="I8" s="222" t="str">
        <f>'8-Calculations'!H76</f>
        <v>-</v>
      </c>
      <c r="J8" s="222" t="str">
        <f>'8-Calculations'!I76</f>
        <v>-</v>
      </c>
      <c r="K8" s="222" t="str">
        <f>'8-Calculations'!J76</f>
        <v>-</v>
      </c>
      <c r="L8" s="222" t="str">
        <f>'8-Calculations'!K76</f>
        <v>-</v>
      </c>
      <c r="M8" s="222" t="str">
        <f>'8-Calculations'!L76</f>
        <v>-</v>
      </c>
      <c r="N8" s="222" t="str">
        <f>'8-Calculations'!M76</f>
        <v>-</v>
      </c>
      <c r="O8" s="222" t="str">
        <f>'8-Calculations'!N76</f>
        <v>-</v>
      </c>
      <c r="P8" s="222" t="str">
        <f>'8-Calculations'!O76</f>
        <v>-</v>
      </c>
      <c r="Q8" s="222" t="str">
        <f>'8-Calculations'!P76</f>
        <v>-</v>
      </c>
      <c r="R8" s="222" t="str">
        <f>'8-Calculations'!Q76</f>
        <v>-</v>
      </c>
      <c r="V8" s="3"/>
      <c r="W8" s="6"/>
      <c r="X8" s="7"/>
    </row>
    <row r="9" spans="1:24" ht="20.100000000000001" customHeight="1" x14ac:dyDescent="0.25">
      <c r="B9" s="90" t="str">
        <f>'8-Calculations'!B12</f>
        <v>Signs</v>
      </c>
      <c r="C9" s="223">
        <f>'8-Calculations'!R77</f>
        <v>7470168.0865214495</v>
      </c>
      <c r="D9" s="221">
        <f>'8-Calculations'!C77</f>
        <v>2740171.0278404895</v>
      </c>
      <c r="E9" s="222">
        <f>'8-Calculations'!D77</f>
        <v>2324551.1729699289</v>
      </c>
      <c r="F9" s="222">
        <f>'8-Calculations'!E77</f>
        <v>2405445.8857110315</v>
      </c>
      <c r="G9" s="222" t="str">
        <f>'8-Calculations'!F77</f>
        <v>-</v>
      </c>
      <c r="H9" s="222" t="str">
        <f>'8-Calculations'!G77</f>
        <v>-</v>
      </c>
      <c r="I9" s="222" t="str">
        <f>'8-Calculations'!H77</f>
        <v>-</v>
      </c>
      <c r="J9" s="222" t="str">
        <f>'8-Calculations'!I77</f>
        <v>-</v>
      </c>
      <c r="K9" s="222" t="str">
        <f>'8-Calculations'!J77</f>
        <v>-</v>
      </c>
      <c r="L9" s="222" t="str">
        <f>'8-Calculations'!K77</f>
        <v>-</v>
      </c>
      <c r="M9" s="222" t="str">
        <f>'8-Calculations'!L77</f>
        <v>-</v>
      </c>
      <c r="N9" s="222" t="str">
        <f>'8-Calculations'!M77</f>
        <v>-</v>
      </c>
      <c r="O9" s="222" t="str">
        <f>'8-Calculations'!N77</f>
        <v>-</v>
      </c>
      <c r="P9" s="222" t="str">
        <f>'8-Calculations'!O77</f>
        <v>-</v>
      </c>
      <c r="Q9" s="222" t="str">
        <f>'8-Calculations'!P77</f>
        <v>-</v>
      </c>
      <c r="R9" s="222" t="str">
        <f>'8-Calculations'!Q77</f>
        <v>-</v>
      </c>
      <c r="V9" s="3"/>
      <c r="W9" s="6"/>
      <c r="X9" s="7"/>
    </row>
    <row r="10" spans="1:24" ht="20.100000000000001" customHeight="1" x14ac:dyDescent="0.25">
      <c r="B10" s="90" t="str">
        <f>'8-Calculations'!B13</f>
        <v>Highway Lighting</v>
      </c>
      <c r="C10" s="223">
        <f>'8-Calculations'!R78</f>
        <v>2676810.2310035196</v>
      </c>
      <c r="D10" s="221">
        <f>'8-Calculations'!C78</f>
        <v>1706622.1367124079</v>
      </c>
      <c r="E10" s="222">
        <f>'8-Calculations'!D78</f>
        <v>563972.27440382098</v>
      </c>
      <c r="F10" s="222">
        <f>'8-Calculations'!E78</f>
        <v>406215.81988729077</v>
      </c>
      <c r="G10" s="222" t="str">
        <f>'8-Calculations'!F78</f>
        <v>-</v>
      </c>
      <c r="H10" s="222" t="str">
        <f>'8-Calculations'!G78</f>
        <v>-</v>
      </c>
      <c r="I10" s="222" t="str">
        <f>'8-Calculations'!H78</f>
        <v>-</v>
      </c>
      <c r="J10" s="222" t="str">
        <f>'8-Calculations'!I78</f>
        <v>-</v>
      </c>
      <c r="K10" s="222" t="str">
        <f>'8-Calculations'!J78</f>
        <v>-</v>
      </c>
      <c r="L10" s="222" t="str">
        <f>'8-Calculations'!K78</f>
        <v>-</v>
      </c>
      <c r="M10" s="222" t="str">
        <f>'8-Calculations'!L78</f>
        <v>-</v>
      </c>
      <c r="N10" s="222" t="str">
        <f>'8-Calculations'!M78</f>
        <v>-</v>
      </c>
      <c r="O10" s="222" t="str">
        <f>'8-Calculations'!N78</f>
        <v>-</v>
      </c>
      <c r="P10" s="222" t="str">
        <f>'8-Calculations'!O78</f>
        <v>-</v>
      </c>
      <c r="Q10" s="222" t="str">
        <f>'8-Calculations'!P78</f>
        <v>-</v>
      </c>
      <c r="R10" s="222" t="str">
        <f>'8-Calculations'!Q78</f>
        <v>-</v>
      </c>
    </row>
    <row r="11" spans="1:24" ht="20.100000000000001" customHeight="1" x14ac:dyDescent="0.25">
      <c r="B11" s="90" t="str">
        <f>'8-Calculations'!B14</f>
        <v>Guardrail</v>
      </c>
      <c r="C11" s="223">
        <f>'8-Calculations'!R79</f>
        <v>1075821.8449013962</v>
      </c>
      <c r="D11" s="221">
        <f>'8-Calculations'!C79</f>
        <v>502762.16685475962</v>
      </c>
      <c r="E11" s="222">
        <f>'8-Calculations'!D79</f>
        <v>248149.22147711753</v>
      </c>
      <c r="F11" s="222">
        <f>'8-Calculations'!E79</f>
        <v>324910.45656951901</v>
      </c>
      <c r="G11" s="222" t="str">
        <f>'8-Calculations'!F79</f>
        <v>-</v>
      </c>
      <c r="H11" s="222" t="str">
        <f>'8-Calculations'!G79</f>
        <v>-</v>
      </c>
      <c r="I11" s="222" t="str">
        <f>'8-Calculations'!H79</f>
        <v>-</v>
      </c>
      <c r="J11" s="222" t="str">
        <f>'8-Calculations'!I79</f>
        <v>-</v>
      </c>
      <c r="K11" s="222" t="str">
        <f>'8-Calculations'!J79</f>
        <v>-</v>
      </c>
      <c r="L11" s="222" t="str">
        <f>'8-Calculations'!K79</f>
        <v>-</v>
      </c>
      <c r="M11" s="222" t="str">
        <f>'8-Calculations'!L79</f>
        <v>-</v>
      </c>
      <c r="N11" s="222" t="str">
        <f>'8-Calculations'!M79</f>
        <v>-</v>
      </c>
      <c r="O11" s="222" t="str">
        <f>'8-Calculations'!N79</f>
        <v>-</v>
      </c>
      <c r="P11" s="222" t="str">
        <f>'8-Calculations'!O79</f>
        <v>-</v>
      </c>
      <c r="Q11" s="222" t="str">
        <f>'8-Calculations'!P79</f>
        <v>-</v>
      </c>
      <c r="R11" s="222" t="str">
        <f>'8-Calculations'!Q79</f>
        <v>-</v>
      </c>
    </row>
    <row r="12" spans="1:24" ht="20.100000000000001" customHeight="1" x14ac:dyDescent="0.25">
      <c r="B12" s="90" t="str">
        <f>'8-Calculations'!B15</f>
        <v>Weigh Stations</v>
      </c>
      <c r="C12" s="223">
        <f>'8-Calculations'!R80</f>
        <v>110778.08317282464</v>
      </c>
      <c r="D12" s="221">
        <f>'8-Calculations'!C80</f>
        <v>45858.973629112399</v>
      </c>
      <c r="E12" s="222">
        <f>'8-Calculations'!D80</f>
        <v>34059.841872455356</v>
      </c>
      <c r="F12" s="222">
        <f>'8-Calculations'!E80</f>
        <v>30859.267671256886</v>
      </c>
      <c r="G12" s="222" t="str">
        <f>'8-Calculations'!F80</f>
        <v>-</v>
      </c>
      <c r="H12" s="222" t="str">
        <f>'8-Calculations'!G80</f>
        <v>-</v>
      </c>
      <c r="I12" s="222" t="str">
        <f>'8-Calculations'!H80</f>
        <v>-</v>
      </c>
      <c r="J12" s="222" t="str">
        <f>'8-Calculations'!I80</f>
        <v>-</v>
      </c>
      <c r="K12" s="222" t="str">
        <f>'8-Calculations'!J80</f>
        <v>-</v>
      </c>
      <c r="L12" s="222" t="str">
        <f>'8-Calculations'!K80</f>
        <v>-</v>
      </c>
      <c r="M12" s="222" t="str">
        <f>'8-Calculations'!L80</f>
        <v>-</v>
      </c>
      <c r="N12" s="222" t="str">
        <f>'8-Calculations'!M80</f>
        <v>-</v>
      </c>
      <c r="O12" s="222" t="str">
        <f>'8-Calculations'!N80</f>
        <v>-</v>
      </c>
      <c r="P12" s="222" t="str">
        <f>'8-Calculations'!O80</f>
        <v>-</v>
      </c>
      <c r="Q12" s="222" t="str">
        <f>'8-Calculations'!P80</f>
        <v>-</v>
      </c>
      <c r="R12" s="222" t="str">
        <f>'8-Calculations'!Q80</f>
        <v>-</v>
      </c>
    </row>
    <row r="13" spans="1:24" ht="20.100000000000001" customHeight="1" x14ac:dyDescent="0.25">
      <c r="B13" s="90" t="str">
        <f>'8-Calculations'!B16</f>
        <v>-</v>
      </c>
      <c r="C13" s="223" t="str">
        <f>'8-Calculations'!R81</f>
        <v>-</v>
      </c>
      <c r="D13" s="221" t="str">
        <f>'8-Calculations'!C81</f>
        <v>-</v>
      </c>
      <c r="E13" s="222" t="str">
        <f>'8-Calculations'!D81</f>
        <v>-</v>
      </c>
      <c r="F13" s="222" t="str">
        <f>'8-Calculations'!E81</f>
        <v>-</v>
      </c>
      <c r="G13" s="222" t="str">
        <f>'8-Calculations'!F81</f>
        <v>-</v>
      </c>
      <c r="H13" s="222" t="str">
        <f>'8-Calculations'!G81</f>
        <v>-</v>
      </c>
      <c r="I13" s="222" t="str">
        <f>'8-Calculations'!H81</f>
        <v>-</v>
      </c>
      <c r="J13" s="222" t="str">
        <f>'8-Calculations'!I81</f>
        <v>-</v>
      </c>
      <c r="K13" s="222" t="str">
        <f>'8-Calculations'!J81</f>
        <v>-</v>
      </c>
      <c r="L13" s="222" t="str">
        <f>'8-Calculations'!K81</f>
        <v>-</v>
      </c>
      <c r="M13" s="222" t="str">
        <f>'8-Calculations'!L81</f>
        <v>-</v>
      </c>
      <c r="N13" s="222" t="str">
        <f>'8-Calculations'!M81</f>
        <v>-</v>
      </c>
      <c r="O13" s="222" t="str">
        <f>'8-Calculations'!N81</f>
        <v>-</v>
      </c>
      <c r="P13" s="222" t="str">
        <f>'8-Calculations'!O81</f>
        <v>-</v>
      </c>
      <c r="Q13" s="222" t="str">
        <f>'8-Calculations'!P81</f>
        <v>-</v>
      </c>
      <c r="R13" s="222" t="str">
        <f>'8-Calculations'!Q81</f>
        <v>-</v>
      </c>
    </row>
    <row r="14" spans="1:24" ht="20.100000000000001" customHeight="1" x14ac:dyDescent="0.25">
      <c r="B14" s="90" t="str">
        <f>'8-Calculations'!B17</f>
        <v>-</v>
      </c>
      <c r="C14" s="223" t="str">
        <f>'8-Calculations'!R82</f>
        <v>-</v>
      </c>
      <c r="D14" s="221" t="str">
        <f>'8-Calculations'!C82</f>
        <v>-</v>
      </c>
      <c r="E14" s="222" t="str">
        <f>'8-Calculations'!D82</f>
        <v>-</v>
      </c>
      <c r="F14" s="222" t="str">
        <f>'8-Calculations'!E82</f>
        <v>-</v>
      </c>
      <c r="G14" s="222" t="str">
        <f>'8-Calculations'!F82</f>
        <v>-</v>
      </c>
      <c r="H14" s="222" t="str">
        <f>'8-Calculations'!G82</f>
        <v>-</v>
      </c>
      <c r="I14" s="222" t="str">
        <f>'8-Calculations'!H82</f>
        <v>-</v>
      </c>
      <c r="J14" s="222" t="str">
        <f>'8-Calculations'!I82</f>
        <v>-</v>
      </c>
      <c r="K14" s="222" t="str">
        <f>'8-Calculations'!J82</f>
        <v>-</v>
      </c>
      <c r="L14" s="222" t="str">
        <f>'8-Calculations'!K82</f>
        <v>-</v>
      </c>
      <c r="M14" s="222" t="str">
        <f>'8-Calculations'!L82</f>
        <v>-</v>
      </c>
      <c r="N14" s="222" t="str">
        <f>'8-Calculations'!M82</f>
        <v>-</v>
      </c>
      <c r="O14" s="222" t="str">
        <f>'8-Calculations'!N82</f>
        <v>-</v>
      </c>
      <c r="P14" s="222" t="str">
        <f>'8-Calculations'!O82</f>
        <v>-</v>
      </c>
      <c r="Q14" s="222" t="str">
        <f>'8-Calculations'!P82</f>
        <v>-</v>
      </c>
      <c r="R14" s="222" t="str">
        <f>'8-Calculations'!Q82</f>
        <v>-</v>
      </c>
    </row>
    <row r="15" spans="1:24" ht="20.100000000000001" customHeight="1" x14ac:dyDescent="0.25">
      <c r="B15" s="90" t="str">
        <f>'8-Calculations'!B18</f>
        <v>-</v>
      </c>
      <c r="C15" s="223" t="str">
        <f>'8-Calculations'!R83</f>
        <v>-</v>
      </c>
      <c r="D15" s="221" t="str">
        <f>'8-Calculations'!C83</f>
        <v>-</v>
      </c>
      <c r="E15" s="222" t="str">
        <f>'8-Calculations'!D83</f>
        <v>-</v>
      </c>
      <c r="F15" s="222" t="str">
        <f>'8-Calculations'!E83</f>
        <v>-</v>
      </c>
      <c r="G15" s="222" t="str">
        <f>'8-Calculations'!F83</f>
        <v>-</v>
      </c>
      <c r="H15" s="222" t="str">
        <f>'8-Calculations'!G83</f>
        <v>-</v>
      </c>
      <c r="I15" s="222" t="str">
        <f>'8-Calculations'!H83</f>
        <v>-</v>
      </c>
      <c r="J15" s="222" t="str">
        <f>'8-Calculations'!I83</f>
        <v>-</v>
      </c>
      <c r="K15" s="222" t="str">
        <f>'8-Calculations'!J83</f>
        <v>-</v>
      </c>
      <c r="L15" s="222" t="str">
        <f>'8-Calculations'!K83</f>
        <v>-</v>
      </c>
      <c r="M15" s="222" t="str">
        <f>'8-Calculations'!L83</f>
        <v>-</v>
      </c>
      <c r="N15" s="222" t="str">
        <f>'8-Calculations'!M83</f>
        <v>-</v>
      </c>
      <c r="O15" s="222" t="str">
        <f>'8-Calculations'!N83</f>
        <v>-</v>
      </c>
      <c r="P15" s="222" t="str">
        <f>'8-Calculations'!O83</f>
        <v>-</v>
      </c>
      <c r="Q15" s="222" t="str">
        <f>'8-Calculations'!P83</f>
        <v>-</v>
      </c>
      <c r="R15" s="222" t="str">
        <f>'8-Calculations'!Q83</f>
        <v>-</v>
      </c>
    </row>
    <row r="16" spans="1:24" ht="20.100000000000001" customHeight="1" x14ac:dyDescent="0.25">
      <c r="B16" s="90" t="str">
        <f>'8-Calculations'!B19</f>
        <v>-</v>
      </c>
      <c r="C16" s="223" t="str">
        <f>'8-Calculations'!R84</f>
        <v>-</v>
      </c>
      <c r="D16" s="221" t="str">
        <f>'8-Calculations'!C84</f>
        <v>-</v>
      </c>
      <c r="E16" s="222" t="str">
        <f>'8-Calculations'!D84</f>
        <v>-</v>
      </c>
      <c r="F16" s="222" t="str">
        <f>'8-Calculations'!E84</f>
        <v>-</v>
      </c>
      <c r="G16" s="222" t="str">
        <f>'8-Calculations'!F84</f>
        <v>-</v>
      </c>
      <c r="H16" s="222" t="str">
        <f>'8-Calculations'!G84</f>
        <v>-</v>
      </c>
      <c r="I16" s="222" t="str">
        <f>'8-Calculations'!H84</f>
        <v>-</v>
      </c>
      <c r="J16" s="222" t="str">
        <f>'8-Calculations'!I84</f>
        <v>-</v>
      </c>
      <c r="K16" s="222" t="str">
        <f>'8-Calculations'!J84</f>
        <v>-</v>
      </c>
      <c r="L16" s="222" t="str">
        <f>'8-Calculations'!K84</f>
        <v>-</v>
      </c>
      <c r="M16" s="222" t="str">
        <f>'8-Calculations'!L84</f>
        <v>-</v>
      </c>
      <c r="N16" s="222" t="str">
        <f>'8-Calculations'!M84</f>
        <v>-</v>
      </c>
      <c r="O16" s="222" t="str">
        <f>'8-Calculations'!N84</f>
        <v>-</v>
      </c>
      <c r="P16" s="222" t="str">
        <f>'8-Calculations'!O84</f>
        <v>-</v>
      </c>
      <c r="Q16" s="222" t="str">
        <f>'8-Calculations'!P84</f>
        <v>-</v>
      </c>
      <c r="R16" s="222" t="str">
        <f>'8-Calculations'!Q84</f>
        <v>-</v>
      </c>
    </row>
    <row r="17" spans="1:31" ht="20.100000000000001" customHeight="1" x14ac:dyDescent="0.25">
      <c r="B17" s="90" t="str">
        <f>'8-Calculations'!B20</f>
        <v>-</v>
      </c>
      <c r="C17" s="223" t="str">
        <f>'8-Calculations'!R85</f>
        <v>-</v>
      </c>
      <c r="D17" s="221" t="str">
        <f>'8-Calculations'!C85</f>
        <v>-</v>
      </c>
      <c r="E17" s="222" t="str">
        <f>'8-Calculations'!D85</f>
        <v>-</v>
      </c>
      <c r="F17" s="222" t="str">
        <f>'8-Calculations'!E85</f>
        <v>-</v>
      </c>
      <c r="G17" s="222" t="str">
        <f>'8-Calculations'!F85</f>
        <v>-</v>
      </c>
      <c r="H17" s="222" t="str">
        <f>'8-Calculations'!G85</f>
        <v>-</v>
      </c>
      <c r="I17" s="222" t="str">
        <f>'8-Calculations'!H85</f>
        <v>-</v>
      </c>
      <c r="J17" s="222" t="str">
        <f>'8-Calculations'!I85</f>
        <v>-</v>
      </c>
      <c r="K17" s="222" t="str">
        <f>'8-Calculations'!J85</f>
        <v>-</v>
      </c>
      <c r="L17" s="222" t="str">
        <f>'8-Calculations'!K85</f>
        <v>-</v>
      </c>
      <c r="M17" s="222" t="str">
        <f>'8-Calculations'!L85</f>
        <v>-</v>
      </c>
      <c r="N17" s="222" t="str">
        <f>'8-Calculations'!M85</f>
        <v>-</v>
      </c>
      <c r="O17" s="222" t="str">
        <f>'8-Calculations'!N85</f>
        <v>-</v>
      </c>
      <c r="P17" s="222" t="str">
        <f>'8-Calculations'!O85</f>
        <v>-</v>
      </c>
      <c r="Q17" s="222" t="str">
        <f>'8-Calculations'!P85</f>
        <v>-</v>
      </c>
      <c r="R17" s="222" t="str">
        <f>'8-Calculations'!Q85</f>
        <v>-</v>
      </c>
    </row>
    <row r="18" spans="1:31" ht="20.100000000000001" customHeight="1" x14ac:dyDescent="0.25">
      <c r="B18" s="90" t="str">
        <f>'8-Calculations'!B21</f>
        <v>-</v>
      </c>
      <c r="C18" s="223" t="str">
        <f>'8-Calculations'!R86</f>
        <v>-</v>
      </c>
      <c r="D18" s="221" t="str">
        <f>'8-Calculations'!C86</f>
        <v>-</v>
      </c>
      <c r="E18" s="222" t="str">
        <f>'8-Calculations'!D86</f>
        <v>-</v>
      </c>
      <c r="F18" s="222" t="str">
        <f>'8-Calculations'!E86</f>
        <v>-</v>
      </c>
      <c r="G18" s="222" t="str">
        <f>'8-Calculations'!F86</f>
        <v>-</v>
      </c>
      <c r="H18" s="222" t="str">
        <f>'8-Calculations'!G86</f>
        <v>-</v>
      </c>
      <c r="I18" s="222" t="str">
        <f>'8-Calculations'!H86</f>
        <v>-</v>
      </c>
      <c r="J18" s="222" t="str">
        <f>'8-Calculations'!I86</f>
        <v>-</v>
      </c>
      <c r="K18" s="222" t="str">
        <f>'8-Calculations'!J86</f>
        <v>-</v>
      </c>
      <c r="L18" s="222" t="str">
        <f>'8-Calculations'!K86</f>
        <v>-</v>
      </c>
      <c r="M18" s="222" t="str">
        <f>'8-Calculations'!L86</f>
        <v>-</v>
      </c>
      <c r="N18" s="222" t="str">
        <f>'8-Calculations'!M86</f>
        <v>-</v>
      </c>
      <c r="O18" s="222" t="str">
        <f>'8-Calculations'!N86</f>
        <v>-</v>
      </c>
      <c r="P18" s="222" t="str">
        <f>'8-Calculations'!O86</f>
        <v>-</v>
      </c>
      <c r="Q18" s="222" t="str">
        <f>'8-Calculations'!P86</f>
        <v>-</v>
      </c>
      <c r="R18" s="222" t="str">
        <f>'8-Calculations'!Q86</f>
        <v>-</v>
      </c>
    </row>
    <row r="19" spans="1:31" ht="20.100000000000001" customHeight="1" x14ac:dyDescent="0.25">
      <c r="B19" s="90" t="str">
        <f>'8-Calculations'!B22</f>
        <v>-</v>
      </c>
      <c r="C19" s="223" t="str">
        <f>'8-Calculations'!R87</f>
        <v>-</v>
      </c>
      <c r="D19" s="221" t="str">
        <f>'8-Calculations'!C87</f>
        <v>-</v>
      </c>
      <c r="E19" s="222" t="str">
        <f>'8-Calculations'!D87</f>
        <v>-</v>
      </c>
      <c r="F19" s="222" t="str">
        <f>'8-Calculations'!E87</f>
        <v>-</v>
      </c>
      <c r="G19" s="222" t="str">
        <f>'8-Calculations'!F87</f>
        <v>-</v>
      </c>
      <c r="H19" s="222" t="str">
        <f>'8-Calculations'!G87</f>
        <v>-</v>
      </c>
      <c r="I19" s="222" t="str">
        <f>'8-Calculations'!H87</f>
        <v>-</v>
      </c>
      <c r="J19" s="222" t="str">
        <f>'8-Calculations'!I87</f>
        <v>-</v>
      </c>
      <c r="K19" s="222" t="str">
        <f>'8-Calculations'!J87</f>
        <v>-</v>
      </c>
      <c r="L19" s="222" t="str">
        <f>'8-Calculations'!K87</f>
        <v>-</v>
      </c>
      <c r="M19" s="222" t="str">
        <f>'8-Calculations'!L87</f>
        <v>-</v>
      </c>
      <c r="N19" s="222" t="str">
        <f>'8-Calculations'!M87</f>
        <v>-</v>
      </c>
      <c r="O19" s="222" t="str">
        <f>'8-Calculations'!N87</f>
        <v>-</v>
      </c>
      <c r="P19" s="222" t="str">
        <f>'8-Calculations'!O87</f>
        <v>-</v>
      </c>
      <c r="Q19" s="222" t="str">
        <f>'8-Calculations'!P87</f>
        <v>-</v>
      </c>
      <c r="R19" s="222" t="str">
        <f>'8-Calculations'!Q87</f>
        <v>-</v>
      </c>
      <c r="V19" s="3"/>
      <c r="W19" s="6"/>
      <c r="X19" s="7"/>
    </row>
    <row r="20" spans="1:31" ht="20.100000000000001" customHeight="1" x14ac:dyDescent="0.25">
      <c r="B20" s="90" t="str">
        <f>'8-Calculations'!B23</f>
        <v>-</v>
      </c>
      <c r="C20" s="223" t="str">
        <f>'8-Calculations'!R88</f>
        <v>-</v>
      </c>
      <c r="D20" s="221" t="str">
        <f>'8-Calculations'!C88</f>
        <v>-</v>
      </c>
      <c r="E20" s="222" t="str">
        <f>'8-Calculations'!D88</f>
        <v>-</v>
      </c>
      <c r="F20" s="222" t="str">
        <f>'8-Calculations'!E88</f>
        <v>-</v>
      </c>
      <c r="G20" s="222" t="str">
        <f>'8-Calculations'!F88</f>
        <v>-</v>
      </c>
      <c r="H20" s="222" t="str">
        <f>'8-Calculations'!G88</f>
        <v>-</v>
      </c>
      <c r="I20" s="222" t="str">
        <f>'8-Calculations'!H88</f>
        <v>-</v>
      </c>
      <c r="J20" s="222" t="str">
        <f>'8-Calculations'!I88</f>
        <v>-</v>
      </c>
      <c r="K20" s="222" t="str">
        <f>'8-Calculations'!J88</f>
        <v>-</v>
      </c>
      <c r="L20" s="222" t="str">
        <f>'8-Calculations'!K88</f>
        <v>-</v>
      </c>
      <c r="M20" s="222" t="str">
        <f>'8-Calculations'!L88</f>
        <v>-</v>
      </c>
      <c r="N20" s="222" t="str">
        <f>'8-Calculations'!M88</f>
        <v>-</v>
      </c>
      <c r="O20" s="222" t="str">
        <f>'8-Calculations'!N88</f>
        <v>-</v>
      </c>
      <c r="P20" s="222" t="str">
        <f>'8-Calculations'!O88</f>
        <v>-</v>
      </c>
      <c r="Q20" s="222" t="str">
        <f>'8-Calculations'!P88</f>
        <v>-</v>
      </c>
      <c r="R20" s="222" t="str">
        <f>'8-Calculations'!Q88</f>
        <v>-</v>
      </c>
      <c r="V20" s="3"/>
      <c r="W20" s="6"/>
      <c r="X20" s="7"/>
    </row>
    <row r="21" spans="1:31" ht="20.100000000000001" customHeight="1" thickBot="1" x14ac:dyDescent="0.3">
      <c r="B21" s="90" t="str">
        <f>'8-Calculations'!B24</f>
        <v>-</v>
      </c>
      <c r="C21" s="226" t="str">
        <f>'8-Calculations'!R89</f>
        <v>-</v>
      </c>
      <c r="D21" s="224" t="str">
        <f>'8-Calculations'!C89</f>
        <v>-</v>
      </c>
      <c r="E21" s="225" t="str">
        <f>'8-Calculations'!D89</f>
        <v>-</v>
      </c>
      <c r="F21" s="225" t="str">
        <f>'8-Calculations'!E89</f>
        <v>-</v>
      </c>
      <c r="G21" s="225" t="str">
        <f>'8-Calculations'!F89</f>
        <v>-</v>
      </c>
      <c r="H21" s="225" t="str">
        <f>'8-Calculations'!G89</f>
        <v>-</v>
      </c>
      <c r="I21" s="225" t="str">
        <f>'8-Calculations'!H89</f>
        <v>-</v>
      </c>
      <c r="J21" s="225" t="str">
        <f>'8-Calculations'!I89</f>
        <v>-</v>
      </c>
      <c r="K21" s="225" t="str">
        <f>'8-Calculations'!J89</f>
        <v>-</v>
      </c>
      <c r="L21" s="225" t="str">
        <f>'8-Calculations'!K89</f>
        <v>-</v>
      </c>
      <c r="M21" s="225" t="str">
        <f>'8-Calculations'!L89</f>
        <v>-</v>
      </c>
      <c r="N21" s="225" t="str">
        <f>'8-Calculations'!M89</f>
        <v>-</v>
      </c>
      <c r="O21" s="225" t="str">
        <f>'8-Calculations'!N89</f>
        <v>-</v>
      </c>
      <c r="P21" s="225" t="str">
        <f>'8-Calculations'!O89</f>
        <v>-</v>
      </c>
      <c r="Q21" s="225" t="str">
        <f>'8-Calculations'!P89</f>
        <v>-</v>
      </c>
      <c r="R21" s="225" t="str">
        <f>'8-Calculations'!Q89</f>
        <v>-</v>
      </c>
      <c r="V21" s="3"/>
      <c r="W21" s="6"/>
      <c r="X21" s="7"/>
    </row>
    <row r="22" spans="1:31" ht="20.100000000000001" customHeight="1" thickBot="1" x14ac:dyDescent="0.3">
      <c r="B22" s="230" t="str">
        <f>'4-Strategy-Inputs'!$E$10</f>
        <v>Yes</v>
      </c>
      <c r="C22" s="229">
        <f>'8-Calculations'!R90</f>
        <v>190000000</v>
      </c>
      <c r="D22" s="227">
        <f>'8-Calculations'!C90</f>
        <v>76221271.22430858</v>
      </c>
      <c r="E22" s="228">
        <f>'8-Calculations'!D90</f>
        <v>54517159.934895769</v>
      </c>
      <c r="F22" s="228">
        <f>'8-Calculations'!E90</f>
        <v>59261568.840795673</v>
      </c>
      <c r="G22" s="228" t="str">
        <f>'8-Calculations'!F90</f>
        <v>-</v>
      </c>
      <c r="H22" s="228" t="str">
        <f>'8-Calculations'!G90</f>
        <v>-</v>
      </c>
      <c r="I22" s="228" t="str">
        <f>'8-Calculations'!H90</f>
        <v>-</v>
      </c>
      <c r="J22" s="228" t="str">
        <f>'8-Calculations'!I90</f>
        <v>-</v>
      </c>
      <c r="K22" s="228" t="str">
        <f>'8-Calculations'!J90</f>
        <v>-</v>
      </c>
      <c r="L22" s="228" t="str">
        <f>'8-Calculations'!K90</f>
        <v>-</v>
      </c>
      <c r="M22" s="228" t="str">
        <f>'8-Calculations'!L90</f>
        <v>-</v>
      </c>
      <c r="N22" s="228" t="str">
        <f>'8-Calculations'!M90</f>
        <v>-</v>
      </c>
      <c r="O22" s="228" t="str">
        <f>'8-Calculations'!N90</f>
        <v>-</v>
      </c>
      <c r="P22" s="228" t="str">
        <f>'8-Calculations'!O90</f>
        <v>-</v>
      </c>
      <c r="Q22" s="228" t="str">
        <f>'8-Calculations'!P90</f>
        <v>-</v>
      </c>
      <c r="R22" s="228" t="str">
        <f>'8-Calculations'!Q90</f>
        <v>-</v>
      </c>
      <c r="V22" s="3"/>
      <c r="W22" s="6"/>
      <c r="X22" s="7"/>
    </row>
    <row r="23" spans="1:31" s="3" customFormat="1" ht="24.95" customHeight="1" thickBot="1" x14ac:dyDescent="0.3">
      <c r="A23" s="4"/>
      <c r="V23" s="6"/>
      <c r="W23" s="7"/>
      <c r="X23" s="5"/>
      <c r="Y23" s="5"/>
      <c r="Z23" s="5"/>
      <c r="AA23" s="5"/>
      <c r="AB23" s="5"/>
      <c r="AC23" s="5"/>
      <c r="AD23" s="5"/>
      <c r="AE23" s="5"/>
    </row>
    <row r="24" spans="1:31" ht="24.95" customHeight="1" thickBot="1" x14ac:dyDescent="0.3">
      <c r="B24" s="542" t="s">
        <v>181</v>
      </c>
      <c r="C24" s="543"/>
      <c r="D24" s="543"/>
      <c r="E24" s="543"/>
      <c r="F24" s="543"/>
      <c r="G24" s="544"/>
      <c r="H24" s="203"/>
      <c r="I24" s="203"/>
      <c r="J24" s="203"/>
      <c r="K24" s="203"/>
      <c r="L24" s="203"/>
      <c r="M24" s="203"/>
      <c r="N24" s="203"/>
      <c r="O24" s="203"/>
      <c r="P24" s="203"/>
      <c r="Q24" s="203"/>
      <c r="R24" s="203"/>
      <c r="S24" s="5"/>
      <c r="V24" s="5"/>
    </row>
    <row r="25" spans="1:31" ht="41.25" customHeight="1" thickBot="1" x14ac:dyDescent="0.3">
      <c r="B25" s="545" t="s">
        <v>181</v>
      </c>
      <c r="C25" s="547" t="s">
        <v>97</v>
      </c>
      <c r="D25" s="547"/>
      <c r="E25" s="547"/>
      <c r="F25" s="548" t="s">
        <v>18</v>
      </c>
      <c r="G25" s="549"/>
      <c r="L25" s="6"/>
      <c r="M25" s="7"/>
      <c r="N25" s="5"/>
      <c r="O25" s="5"/>
      <c r="P25" s="5"/>
      <c r="Q25" s="5"/>
      <c r="R25" s="5"/>
      <c r="S25" s="5"/>
      <c r="T25" s="5"/>
      <c r="U25" s="5"/>
      <c r="V25" s="5"/>
      <c r="W25" s="5"/>
    </row>
    <row r="26" spans="1:31" ht="60.75" thickBot="1" x14ac:dyDescent="0.3">
      <c r="B26" s="546"/>
      <c r="C26" s="26" t="s">
        <v>98</v>
      </c>
      <c r="D26" s="27" t="s">
        <v>99</v>
      </c>
      <c r="E26" s="28" t="s">
        <v>68</v>
      </c>
      <c r="F26" s="26" t="s">
        <v>69</v>
      </c>
      <c r="G26" s="200" t="s">
        <v>100</v>
      </c>
      <c r="H26" s="22" t="s">
        <v>163</v>
      </c>
      <c r="I26" s="22" t="s">
        <v>63</v>
      </c>
      <c r="J26" s="22" t="s">
        <v>70</v>
      </c>
      <c r="K26" s="22" t="s">
        <v>87</v>
      </c>
      <c r="M26" s="6"/>
      <c r="N26" s="7"/>
      <c r="O26" s="5"/>
      <c r="P26" s="5"/>
      <c r="Q26" s="5"/>
      <c r="R26" s="5"/>
      <c r="S26" s="5"/>
      <c r="T26" s="5"/>
      <c r="U26" s="5"/>
      <c r="V26" s="5"/>
      <c r="W26" s="5"/>
    </row>
    <row r="27" spans="1:31" ht="20.100000000000001" customHeight="1" x14ac:dyDescent="0.25">
      <c r="B27" s="90" t="str">
        <f>B7</f>
        <v>Bridges</v>
      </c>
      <c r="C27" s="209">
        <f>'8-Calculations'!S75</f>
        <v>2</v>
      </c>
      <c r="D27" s="204" t="str">
        <f>IF('8-Calculations'!M52&lt;0,"NA",'8-Calculations'!M52)</f>
        <v>NA</v>
      </c>
      <c r="E27" s="392" t="str">
        <f>IF(ISNUMBER(D27),D27-C27,"-")</f>
        <v>-</v>
      </c>
      <c r="F27" s="210">
        <f>'8-Calculations'!V75</f>
        <v>67998000</v>
      </c>
      <c r="G27" s="208">
        <f>'8-Calculations'!W75</f>
        <v>-11383537.139552005</v>
      </c>
      <c r="H27" s="35">
        <f>'8-Calculations'!X75</f>
        <v>-1135537.1395520046</v>
      </c>
      <c r="I27" s="236">
        <f>IF('4-Strategy-Inputs'!E16&gt;0,'4-Strategy-Inputs'!E16,"-")</f>
        <v>0.8</v>
      </c>
      <c r="J27" s="236">
        <f>'8-Calculations'!G52</f>
        <v>0.77207714285714302</v>
      </c>
      <c r="K27" s="236">
        <f>'8-Calculations'!H52</f>
        <v>0.77178219814557103</v>
      </c>
      <c r="M27" s="6"/>
      <c r="N27" s="7"/>
      <c r="O27" s="5"/>
      <c r="P27" s="5"/>
      <c r="Q27" s="5"/>
      <c r="R27" s="5"/>
      <c r="S27" s="5"/>
      <c r="T27" s="5"/>
      <c r="U27" s="5"/>
      <c r="V27" s="5"/>
      <c r="W27" s="5"/>
    </row>
    <row r="28" spans="1:31" ht="20.100000000000001" customHeight="1" x14ac:dyDescent="0.25">
      <c r="B28" s="90" t="str">
        <f t="shared" ref="B28:B41" si="0">B8</f>
        <v>Pavements</v>
      </c>
      <c r="C28" s="212">
        <f>'8-Calculations'!S76</f>
        <v>2</v>
      </c>
      <c r="D28" s="215" t="str">
        <f>IF('8-Calculations'!M53&lt;0,"NA",'8-Calculations'!M53)</f>
        <v>NA</v>
      </c>
      <c r="E28" s="393" t="str">
        <f t="shared" ref="E28:E41" si="1">IF(ISNUMBER(D28),D28-C28,"-")</f>
        <v>-</v>
      </c>
      <c r="F28" s="205">
        <f>'8-Calculations'!V76</f>
        <v>138419000</v>
      </c>
      <c r="G28" s="32">
        <f>'8-Calculations'!W76</f>
        <v>-16367041.106047168</v>
      </c>
      <c r="H28" s="35">
        <f>'8-Calculations'!X76</f>
        <v>-2448041.1060471684</v>
      </c>
      <c r="I28" s="237">
        <f>IF('4-Strategy-Inputs'!E17&gt;0,'4-Strategy-Inputs'!E17,"-")</f>
        <v>0.8</v>
      </c>
      <c r="J28" s="237">
        <f>'8-Calculations'!G53</f>
        <v>0.75853734939759032</v>
      </c>
      <c r="K28" s="237">
        <f>'8-Calculations'!H53</f>
        <v>0.75755420035901722</v>
      </c>
      <c r="M28" s="6"/>
      <c r="N28" s="7"/>
      <c r="O28" s="5"/>
      <c r="P28" s="5"/>
      <c r="Q28" s="5"/>
      <c r="R28" s="5"/>
      <c r="S28" s="5"/>
      <c r="T28" s="5"/>
      <c r="U28" s="5"/>
      <c r="V28" s="5"/>
      <c r="W28" s="5"/>
    </row>
    <row r="29" spans="1:31" ht="20.100000000000001" customHeight="1" x14ac:dyDescent="0.25">
      <c r="B29" s="90" t="str">
        <f t="shared" si="0"/>
        <v>Signs</v>
      </c>
      <c r="C29" s="212">
        <f>'8-Calculations'!S77</f>
        <v>8</v>
      </c>
      <c r="D29" s="215" t="str">
        <f>IF('8-Calculations'!M54&lt;0,"NA",'8-Calculations'!M54)</f>
        <v>NA</v>
      </c>
      <c r="E29" s="393" t="str">
        <f t="shared" si="1"/>
        <v>-</v>
      </c>
      <c r="F29" s="205">
        <f>'8-Calculations'!V77</f>
        <v>4395333.3333333302</v>
      </c>
      <c r="G29" s="32">
        <f>'8-Calculations'!W77</f>
        <v>3074834.7531881193</v>
      </c>
      <c r="H29" s="35">
        <f>'8-Calculations'!X77</f>
        <v>-149831.9134785505</v>
      </c>
      <c r="I29" s="237">
        <f>IF('4-Strategy-Inputs'!E18&gt;0,'4-Strategy-Inputs'!E18,"-")</f>
        <v>1</v>
      </c>
      <c r="J29" s="237">
        <f>'8-Calculations'!G54</f>
        <v>0.92575853018372711</v>
      </c>
      <c r="K29" s="237">
        <f>'8-Calculations'!H54</f>
        <v>0.92379223210658079</v>
      </c>
      <c r="M29" s="6"/>
      <c r="N29" s="7"/>
      <c r="O29" s="5"/>
      <c r="P29" s="5"/>
      <c r="Q29" s="5"/>
      <c r="R29" s="5"/>
      <c r="S29" s="5"/>
      <c r="T29" s="5"/>
      <c r="U29" s="5"/>
      <c r="V29" s="5"/>
      <c r="W29" s="5"/>
    </row>
    <row r="30" spans="1:31" ht="20.100000000000001" customHeight="1" x14ac:dyDescent="0.25">
      <c r="B30" s="90" t="str">
        <f t="shared" si="0"/>
        <v>Highway Lighting</v>
      </c>
      <c r="C30" s="212">
        <f>'8-Calculations'!S78</f>
        <v>4</v>
      </c>
      <c r="D30" s="215" t="str">
        <f>IF('8-Calculations'!M55&lt;0,"NA",'8-Calculations'!M55)</f>
        <v>NA</v>
      </c>
      <c r="E30" s="393" t="str">
        <f t="shared" si="1"/>
        <v>-</v>
      </c>
      <c r="F30" s="205">
        <f>'8-Calculations'!V78</f>
        <v>1595000</v>
      </c>
      <c r="G30" s="32">
        <f>'8-Calculations'!W78</f>
        <v>1081810.2310035196</v>
      </c>
      <c r="H30" s="35">
        <f>'8-Calculations'!X78</f>
        <v>-53689.768996480387</v>
      </c>
      <c r="I30" s="237">
        <f>IF('4-Strategy-Inputs'!E19&gt;0,'4-Strategy-Inputs'!E19,"-")</f>
        <v>0.85</v>
      </c>
      <c r="J30" s="237">
        <f>'8-Calculations'!G55</f>
        <v>0.82750320454129278</v>
      </c>
      <c r="K30" s="237">
        <f>'8-Calculations'!H55</f>
        <v>0.8267166853104343</v>
      </c>
      <c r="M30" s="7"/>
      <c r="N30" s="5"/>
      <c r="O30" s="5"/>
      <c r="P30" s="5"/>
      <c r="Q30" s="5"/>
      <c r="R30" s="5"/>
      <c r="S30" s="5"/>
      <c r="T30" s="5"/>
      <c r="U30" s="5"/>
      <c r="V30" s="5"/>
      <c r="W30" s="5"/>
    </row>
    <row r="31" spans="1:31" ht="20.100000000000001" customHeight="1" x14ac:dyDescent="0.25">
      <c r="B31" s="90" t="str">
        <f t="shared" si="0"/>
        <v>Guardrail</v>
      </c>
      <c r="C31" s="212">
        <f>'8-Calculations'!S79</f>
        <v>4</v>
      </c>
      <c r="D31" s="215" t="str">
        <f>IF('8-Calculations'!M56&lt;0,"NA",'8-Calculations'!M56)</f>
        <v>NA</v>
      </c>
      <c r="E31" s="393" t="str">
        <f t="shared" si="1"/>
        <v>-</v>
      </c>
      <c r="F31" s="205">
        <f>'8-Calculations'!V79</f>
        <v>1269000</v>
      </c>
      <c r="G31" s="32">
        <f>'8-Calculations'!W79</f>
        <v>-193178.15509860381</v>
      </c>
      <c r="H31" s="35">
        <f>'8-Calculations'!X79</f>
        <v>-21578.155098603806</v>
      </c>
      <c r="I31" s="237">
        <f>IF('4-Strategy-Inputs'!E20&gt;0,'4-Strategy-Inputs'!E20,"-")</f>
        <v>0.8</v>
      </c>
      <c r="J31" s="237">
        <f>'8-Calculations'!G56</f>
        <v>0.75710907599781307</v>
      </c>
      <c r="K31" s="237">
        <f>'8-Calculations'!H56</f>
        <v>0.75651918657466921</v>
      </c>
      <c r="M31" s="7"/>
      <c r="N31" s="5"/>
      <c r="O31" s="5"/>
      <c r="P31" s="5"/>
      <c r="Q31" s="5"/>
      <c r="R31" s="5"/>
      <c r="S31" s="5"/>
      <c r="T31" s="5"/>
      <c r="U31" s="5"/>
      <c r="V31" s="5"/>
      <c r="W31" s="5"/>
    </row>
    <row r="32" spans="1:31" ht="20.100000000000001" customHeight="1" x14ac:dyDescent="0.25">
      <c r="B32" s="90" t="str">
        <f t="shared" si="0"/>
        <v>Weigh Stations</v>
      </c>
      <c r="C32" s="212">
        <f>'8-Calculations'!S80</f>
        <v>4</v>
      </c>
      <c r="D32" s="215" t="str">
        <f>IF('8-Calculations'!M57&lt;0,"NA",'8-Calculations'!M57)</f>
        <v>NA</v>
      </c>
      <c r="E32" s="393" t="str">
        <f t="shared" si="1"/>
        <v>-</v>
      </c>
      <c r="F32" s="205">
        <f>'8-Calculations'!V80</f>
        <v>195000</v>
      </c>
      <c r="G32" s="32">
        <f>'8-Calculations'!W80</f>
        <v>-84221.916827175359</v>
      </c>
      <c r="H32" s="35">
        <f>'8-Calculations'!X80</f>
        <v>-2221.9168271753588</v>
      </c>
      <c r="I32" s="237">
        <f>IF('4-Strategy-Inputs'!E21&gt;0,'4-Strategy-Inputs'!E21,"-")</f>
        <v>0.8</v>
      </c>
      <c r="J32" s="237">
        <f>'8-Calculations'!G57</f>
        <v>0.7773893805309734</v>
      </c>
      <c r="K32" s="237">
        <f>'8-Calculations'!H57</f>
        <v>0.77699612091554415</v>
      </c>
      <c r="M32" s="7"/>
      <c r="N32" s="5"/>
      <c r="O32" s="5"/>
      <c r="P32" s="5"/>
      <c r="Q32" s="5"/>
      <c r="R32" s="5"/>
      <c r="S32" s="5"/>
      <c r="T32" s="5"/>
      <c r="U32" s="5"/>
      <c r="V32" s="5"/>
      <c r="W32" s="5"/>
    </row>
    <row r="33" spans="2:18" s="5" customFormat="1" ht="20.100000000000001" customHeight="1" x14ac:dyDescent="0.25">
      <c r="B33" s="90" t="str">
        <f t="shared" si="0"/>
        <v>-</v>
      </c>
      <c r="C33" s="212" t="str">
        <f>'8-Calculations'!S81</f>
        <v>-</v>
      </c>
      <c r="D33" s="215" t="str">
        <f>IF('8-Calculations'!M58&lt;0,"NA",'8-Calculations'!M58)</f>
        <v>-</v>
      </c>
      <c r="E33" s="393" t="str">
        <f t="shared" si="1"/>
        <v>-</v>
      </c>
      <c r="F33" s="205" t="str">
        <f>'8-Calculations'!V81</f>
        <v>-</v>
      </c>
      <c r="G33" s="32" t="str">
        <f>'8-Calculations'!W81</f>
        <v>-</v>
      </c>
      <c r="H33" s="35" t="str">
        <f>'8-Calculations'!X81</f>
        <v>-</v>
      </c>
      <c r="I33" s="237" t="str">
        <f>IF('4-Strategy-Inputs'!E22&gt;0,'4-Strategy-Inputs'!E22,"-")</f>
        <v>-</v>
      </c>
      <c r="J33" s="237" t="str">
        <f>'8-Calculations'!G58</f>
        <v>-</v>
      </c>
      <c r="K33" s="237" t="str">
        <f>'8-Calculations'!H58</f>
        <v>-</v>
      </c>
      <c r="M33" s="7"/>
    </row>
    <row r="34" spans="2:18" s="5" customFormat="1" ht="20.100000000000001" customHeight="1" x14ac:dyDescent="0.25">
      <c r="B34" s="90" t="str">
        <f t="shared" si="0"/>
        <v>-</v>
      </c>
      <c r="C34" s="212" t="str">
        <f>'8-Calculations'!S82</f>
        <v>-</v>
      </c>
      <c r="D34" s="215" t="str">
        <f>IF('8-Calculations'!M59&lt;0,"NA",'8-Calculations'!M59)</f>
        <v>-</v>
      </c>
      <c r="E34" s="393" t="str">
        <f t="shared" si="1"/>
        <v>-</v>
      </c>
      <c r="F34" s="205" t="str">
        <f>'8-Calculations'!V82</f>
        <v>-</v>
      </c>
      <c r="G34" s="32" t="str">
        <f>'8-Calculations'!W82</f>
        <v>-</v>
      </c>
      <c r="H34" s="35" t="str">
        <f>'8-Calculations'!X82</f>
        <v>-</v>
      </c>
      <c r="I34" s="237" t="str">
        <f>IF('4-Strategy-Inputs'!E23&gt;0,'4-Strategy-Inputs'!E23,"-")</f>
        <v>-</v>
      </c>
      <c r="J34" s="237" t="str">
        <f>'8-Calculations'!G59</f>
        <v>-</v>
      </c>
      <c r="K34" s="237" t="str">
        <f>'8-Calculations'!H59</f>
        <v>-</v>
      </c>
      <c r="M34" s="7"/>
    </row>
    <row r="35" spans="2:18" s="5" customFormat="1" ht="20.100000000000001" customHeight="1" x14ac:dyDescent="0.25">
      <c r="B35" s="90" t="str">
        <f t="shared" si="0"/>
        <v>-</v>
      </c>
      <c r="C35" s="212" t="str">
        <f>'8-Calculations'!S83</f>
        <v>-</v>
      </c>
      <c r="D35" s="215" t="str">
        <f>IF('8-Calculations'!M60&lt;0,"NA",'8-Calculations'!M60)</f>
        <v>-</v>
      </c>
      <c r="E35" s="393" t="str">
        <f t="shared" si="1"/>
        <v>-</v>
      </c>
      <c r="F35" s="205" t="str">
        <f>'8-Calculations'!V83</f>
        <v>-</v>
      </c>
      <c r="G35" s="32" t="str">
        <f>'8-Calculations'!W83</f>
        <v>-</v>
      </c>
      <c r="H35" s="35" t="str">
        <f>'8-Calculations'!X83</f>
        <v>-</v>
      </c>
      <c r="I35" s="237" t="str">
        <f>IF('4-Strategy-Inputs'!E24&gt;0,'4-Strategy-Inputs'!E24,"-")</f>
        <v>-</v>
      </c>
      <c r="J35" s="237" t="str">
        <f>'8-Calculations'!G60</f>
        <v>-</v>
      </c>
      <c r="K35" s="237" t="str">
        <f>'8-Calculations'!H60</f>
        <v>-</v>
      </c>
      <c r="M35" s="7"/>
    </row>
    <row r="36" spans="2:18" s="5" customFormat="1" ht="20.100000000000001" customHeight="1" x14ac:dyDescent="0.25">
      <c r="B36" s="90" t="str">
        <f t="shared" si="0"/>
        <v>-</v>
      </c>
      <c r="C36" s="212" t="str">
        <f>'8-Calculations'!S84</f>
        <v>-</v>
      </c>
      <c r="D36" s="215" t="str">
        <f>IF('8-Calculations'!M61&lt;0,"NA",'8-Calculations'!M61)</f>
        <v>-</v>
      </c>
      <c r="E36" s="393" t="str">
        <f t="shared" si="1"/>
        <v>-</v>
      </c>
      <c r="F36" s="205" t="str">
        <f>'8-Calculations'!V84</f>
        <v>-</v>
      </c>
      <c r="G36" s="32" t="str">
        <f>'8-Calculations'!W84</f>
        <v>-</v>
      </c>
      <c r="H36" s="35" t="str">
        <f>'8-Calculations'!X84</f>
        <v>-</v>
      </c>
      <c r="I36" s="237" t="str">
        <f>IF('4-Strategy-Inputs'!E25&gt;0,'4-Strategy-Inputs'!E25,"-")</f>
        <v>-</v>
      </c>
      <c r="J36" s="237" t="str">
        <f>'8-Calculations'!G61</f>
        <v>-</v>
      </c>
      <c r="K36" s="237" t="str">
        <f>'8-Calculations'!H61</f>
        <v>-</v>
      </c>
      <c r="M36" s="7"/>
    </row>
    <row r="37" spans="2:18" s="5" customFormat="1" ht="20.100000000000001" customHeight="1" x14ac:dyDescent="0.25">
      <c r="B37" s="90" t="str">
        <f t="shared" si="0"/>
        <v>-</v>
      </c>
      <c r="C37" s="212" t="str">
        <f>'8-Calculations'!S85</f>
        <v>-</v>
      </c>
      <c r="D37" s="215" t="str">
        <f>IF('8-Calculations'!M62&lt;0,"NA",'8-Calculations'!M62)</f>
        <v>-</v>
      </c>
      <c r="E37" s="393" t="str">
        <f t="shared" si="1"/>
        <v>-</v>
      </c>
      <c r="F37" s="205" t="str">
        <f>'8-Calculations'!V85</f>
        <v>-</v>
      </c>
      <c r="G37" s="32" t="str">
        <f>'8-Calculations'!W85</f>
        <v>-</v>
      </c>
      <c r="H37" s="35" t="str">
        <f>'8-Calculations'!X85</f>
        <v>-</v>
      </c>
      <c r="I37" s="237" t="str">
        <f>IF('4-Strategy-Inputs'!E26&gt;0,'4-Strategy-Inputs'!E26,"-")</f>
        <v>-</v>
      </c>
      <c r="J37" s="237" t="str">
        <f>'8-Calculations'!G62</f>
        <v>-</v>
      </c>
      <c r="K37" s="237" t="str">
        <f>'8-Calculations'!H62</f>
        <v>-</v>
      </c>
      <c r="M37" s="7"/>
    </row>
    <row r="38" spans="2:18" s="5" customFormat="1" ht="20.100000000000001" customHeight="1" x14ac:dyDescent="0.25">
      <c r="B38" s="90" t="str">
        <f t="shared" si="0"/>
        <v>-</v>
      </c>
      <c r="C38" s="212" t="str">
        <f>'8-Calculations'!S86</f>
        <v>-</v>
      </c>
      <c r="D38" s="215" t="str">
        <f>IF('8-Calculations'!M63&lt;0,"NA",'8-Calculations'!M63)</f>
        <v>-</v>
      </c>
      <c r="E38" s="393" t="str">
        <f t="shared" si="1"/>
        <v>-</v>
      </c>
      <c r="F38" s="205" t="str">
        <f>'8-Calculations'!V86</f>
        <v>-</v>
      </c>
      <c r="G38" s="32" t="str">
        <f>'8-Calculations'!W86</f>
        <v>-</v>
      </c>
      <c r="H38" s="35" t="str">
        <f>'8-Calculations'!X86</f>
        <v>-</v>
      </c>
      <c r="I38" s="237" t="str">
        <f>IF('4-Strategy-Inputs'!E27&gt;0,'4-Strategy-Inputs'!E27,"-")</f>
        <v>-</v>
      </c>
      <c r="J38" s="237" t="str">
        <f>'8-Calculations'!G63</f>
        <v>-</v>
      </c>
      <c r="K38" s="237" t="str">
        <f>'8-Calculations'!H63</f>
        <v>-</v>
      </c>
      <c r="M38" s="7"/>
    </row>
    <row r="39" spans="2:18" s="5" customFormat="1" ht="20.100000000000001" customHeight="1" x14ac:dyDescent="0.25">
      <c r="B39" s="90" t="str">
        <f t="shared" si="0"/>
        <v>-</v>
      </c>
      <c r="C39" s="212" t="str">
        <f>'8-Calculations'!S87</f>
        <v>-</v>
      </c>
      <c r="D39" s="215" t="str">
        <f>IF('8-Calculations'!M64&lt;0,"NA",'8-Calculations'!M64)</f>
        <v>-</v>
      </c>
      <c r="E39" s="393" t="str">
        <f t="shared" si="1"/>
        <v>-</v>
      </c>
      <c r="F39" s="205" t="str">
        <f>'8-Calculations'!V87</f>
        <v>-</v>
      </c>
      <c r="G39" s="32" t="str">
        <f>'8-Calculations'!W87</f>
        <v>-</v>
      </c>
      <c r="H39" s="35" t="str">
        <f>'8-Calculations'!X87</f>
        <v>-</v>
      </c>
      <c r="I39" s="237" t="str">
        <f>IF('4-Strategy-Inputs'!E28&gt;0,'4-Strategy-Inputs'!E28,"-")</f>
        <v>-</v>
      </c>
      <c r="J39" s="237" t="str">
        <f>'8-Calculations'!G64</f>
        <v>-</v>
      </c>
      <c r="K39" s="237" t="str">
        <f>'8-Calculations'!H64</f>
        <v>-</v>
      </c>
      <c r="M39" s="6"/>
      <c r="N39" s="7"/>
    </row>
    <row r="40" spans="2:18" s="5" customFormat="1" ht="20.100000000000001" customHeight="1" x14ac:dyDescent="0.25">
      <c r="B40" s="90" t="str">
        <f t="shared" si="0"/>
        <v>-</v>
      </c>
      <c r="C40" s="212" t="str">
        <f>'8-Calculations'!S88</f>
        <v>-</v>
      </c>
      <c r="D40" s="215" t="str">
        <f>IF('8-Calculations'!M65&lt;0,"NA",'8-Calculations'!M65)</f>
        <v>-</v>
      </c>
      <c r="E40" s="393" t="str">
        <f t="shared" si="1"/>
        <v>-</v>
      </c>
      <c r="F40" s="205" t="str">
        <f>'8-Calculations'!V88</f>
        <v>-</v>
      </c>
      <c r="G40" s="32" t="str">
        <f>'8-Calculations'!W88</f>
        <v>-</v>
      </c>
      <c r="H40" s="35" t="str">
        <f>'8-Calculations'!X88</f>
        <v>-</v>
      </c>
      <c r="I40" s="237" t="str">
        <f>IF('4-Strategy-Inputs'!E29&gt;0,'4-Strategy-Inputs'!E29,"-")</f>
        <v>-</v>
      </c>
      <c r="J40" s="237" t="str">
        <f>'8-Calculations'!G65</f>
        <v>-</v>
      </c>
      <c r="K40" s="237" t="str">
        <f>'8-Calculations'!H65</f>
        <v>-</v>
      </c>
      <c r="M40" s="6"/>
      <c r="N40" s="7"/>
    </row>
    <row r="41" spans="2:18" s="5" customFormat="1" ht="20.100000000000001" customHeight="1" thickBot="1" x14ac:dyDescent="0.3">
      <c r="B41" s="90" t="str">
        <f t="shared" si="0"/>
        <v>-</v>
      </c>
      <c r="C41" s="213" t="str">
        <f>'8-Calculations'!S89</f>
        <v>-</v>
      </c>
      <c r="D41" s="214" t="str">
        <f>IF('8-Calculations'!M66&lt;0,"NA",'8-Calculations'!M66)</f>
        <v>-</v>
      </c>
      <c r="E41" s="394" t="str">
        <f t="shared" si="1"/>
        <v>-</v>
      </c>
      <c r="F41" s="206" t="str">
        <f>'8-Calculations'!V89</f>
        <v>-</v>
      </c>
      <c r="G41" s="364" t="str">
        <f>'8-Calculations'!W89</f>
        <v>-</v>
      </c>
      <c r="H41" s="35" t="str">
        <f>'8-Calculations'!X89</f>
        <v>-</v>
      </c>
      <c r="I41" s="238" t="str">
        <f>IF('4-Strategy-Inputs'!E30&gt;0,'4-Strategy-Inputs'!E30,"-")</f>
        <v>-</v>
      </c>
      <c r="J41" s="238" t="str">
        <f>'8-Calculations'!G66</f>
        <v>-</v>
      </c>
      <c r="K41" s="238" t="str">
        <f>'8-Calculations'!H66</f>
        <v>-</v>
      </c>
      <c r="L41" s="449"/>
      <c r="M41" s="550"/>
      <c r="N41" s="550"/>
      <c r="O41" s="550"/>
      <c r="P41" s="550"/>
      <c r="Q41" s="550"/>
      <c r="R41" s="550"/>
    </row>
    <row r="42" spans="2:18" s="5" customFormat="1" ht="20.100000000000001" customHeight="1" thickBot="1" x14ac:dyDescent="0.3">
      <c r="B42" s="216"/>
      <c r="C42" s="6"/>
      <c r="D42" s="6"/>
      <c r="E42" s="6"/>
      <c r="F42" s="207">
        <f>'8-Calculations'!V90</f>
        <v>213871333.33333334</v>
      </c>
      <c r="G42" s="365">
        <f>'8-Calculations'!W90</f>
        <v>-23871333.333333343</v>
      </c>
      <c r="H42" s="89">
        <f>'8-Calculations'!X90</f>
        <v>-3810899.9999999828</v>
      </c>
      <c r="J42" s="235"/>
      <c r="K42" s="235"/>
      <c r="L42" s="3"/>
      <c r="M42" s="6"/>
      <c r="N42" s="541"/>
    </row>
    <row r="43" spans="2:18" s="5" customFormat="1" x14ac:dyDescent="0.25">
      <c r="B43" s="3"/>
      <c r="C43" s="6"/>
      <c r="D43" s="6"/>
      <c r="E43" s="6"/>
      <c r="F43" s="3"/>
      <c r="G43" s="3"/>
      <c r="H43" s="3"/>
      <c r="I43" s="3"/>
      <c r="J43" s="3"/>
      <c r="K43" s="3"/>
      <c r="L43" s="6"/>
      <c r="M43" s="7"/>
      <c r="N43" s="541"/>
    </row>
    <row r="44" spans="2:18" s="5" customFormat="1" ht="15.75" thickBot="1" x14ac:dyDescent="0.3">
      <c r="B44" s="3"/>
      <c r="C44" s="6"/>
      <c r="D44" s="6"/>
      <c r="E44" s="6"/>
      <c r="F44" s="3"/>
      <c r="G44" s="3"/>
      <c r="H44" s="3"/>
      <c r="I44" s="3"/>
      <c r="J44" s="3"/>
      <c r="K44" s="3"/>
      <c r="L44" s="6"/>
      <c r="M44" s="7"/>
      <c r="N44" s="541"/>
    </row>
    <row r="45" spans="2:18" ht="45.75" thickBot="1" x14ac:dyDescent="0.3">
      <c r="P45" s="22" t="s">
        <v>181</v>
      </c>
      <c r="Q45" s="22" t="s">
        <v>162</v>
      </c>
      <c r="R45" s="22" t="s">
        <v>21</v>
      </c>
    </row>
    <row r="46" spans="2:18" x14ac:dyDescent="0.25">
      <c r="P46" s="85" t="str">
        <f t="shared" ref="P46:P60" si="2">B27</f>
        <v>Bridges</v>
      </c>
      <c r="Q46" s="451">
        <f>R46*0.98</f>
        <v>859952940</v>
      </c>
      <c r="R46" s="211">
        <f>IF('8-Calculations'!Y75&gt;0,'8-Calculations'!Y75,"-")</f>
        <v>877503000</v>
      </c>
    </row>
    <row r="47" spans="2:18" x14ac:dyDescent="0.25">
      <c r="P47" s="90" t="str">
        <f t="shared" si="2"/>
        <v>Pavements</v>
      </c>
      <c r="Q47" s="452">
        <f t="shared" ref="Q47:Q51" si="3">R47*0.98</f>
        <v>589217160</v>
      </c>
      <c r="R47" s="53">
        <f>IF('8-Calculations'!Y76&gt;0,'8-Calculations'!Y76,"-")</f>
        <v>601242000</v>
      </c>
    </row>
    <row r="48" spans="2:18" x14ac:dyDescent="0.25">
      <c r="P48" s="90" t="str">
        <f t="shared" si="2"/>
        <v>Signs</v>
      </c>
      <c r="Q48" s="452">
        <f t="shared" si="3"/>
        <v>5544055.9999999963</v>
      </c>
      <c r="R48" s="53">
        <f>IF('8-Calculations'!Y77&gt;0,'8-Calculations'!Y77,"-")</f>
        <v>5657199.9999999963</v>
      </c>
    </row>
    <row r="49" spans="16:18" ht="30" x14ac:dyDescent="0.25">
      <c r="P49" s="90" t="str">
        <f t="shared" si="2"/>
        <v>Highway Lighting</v>
      </c>
      <c r="Q49" s="452">
        <f t="shared" si="3"/>
        <v>11539561.250000002</v>
      </c>
      <c r="R49" s="53">
        <f>IF('8-Calculations'!Y78&gt;0,'8-Calculations'!Y78,"-")</f>
        <v>11775062.500000002</v>
      </c>
    </row>
    <row r="50" spans="16:18" x14ac:dyDescent="0.25">
      <c r="P50" s="90" t="str">
        <f t="shared" si="2"/>
        <v>Guardrail</v>
      </c>
      <c r="Q50" s="452">
        <f t="shared" si="3"/>
        <v>8707251</v>
      </c>
      <c r="R50" s="53">
        <f>IF('8-Calculations'!Y79&gt;0,'8-Calculations'!Y79,"-")</f>
        <v>8884950</v>
      </c>
    </row>
    <row r="51" spans="16:18" x14ac:dyDescent="0.25">
      <c r="P51" s="90" t="str">
        <f t="shared" si="2"/>
        <v>Weigh Stations</v>
      </c>
      <c r="Q51" s="452">
        <f t="shared" si="3"/>
        <v>1232594.9999999998</v>
      </c>
      <c r="R51" s="53">
        <f>IF('8-Calculations'!Y80&gt;0,'8-Calculations'!Y80,"-")</f>
        <v>1257749.9999999998</v>
      </c>
    </row>
    <row r="52" spans="16:18" x14ac:dyDescent="0.25">
      <c r="P52" s="90" t="str">
        <f t="shared" si="2"/>
        <v>-</v>
      </c>
      <c r="Q52" s="452" t="str">
        <f>IF('8-Calculations'!X81&gt;0,'8-Calculations'!X81,"-")</f>
        <v>-</v>
      </c>
      <c r="R52" s="53" t="str">
        <f>IF('8-Calculations'!Y81&gt;0,'8-Calculations'!Y81,"-")</f>
        <v>-</v>
      </c>
    </row>
    <row r="53" spans="16:18" x14ac:dyDescent="0.25">
      <c r="P53" s="90" t="str">
        <f t="shared" si="2"/>
        <v>-</v>
      </c>
      <c r="Q53" s="452" t="str">
        <f>IF('8-Calculations'!X82&gt;0,'8-Calculations'!X82,"-")</f>
        <v>-</v>
      </c>
      <c r="R53" s="53" t="str">
        <f>IF('8-Calculations'!Y82&gt;0,'8-Calculations'!Y82,"-")</f>
        <v>-</v>
      </c>
    </row>
    <row r="54" spans="16:18" x14ac:dyDescent="0.25">
      <c r="P54" s="90" t="str">
        <f t="shared" si="2"/>
        <v>-</v>
      </c>
      <c r="Q54" s="452" t="str">
        <f>IF('8-Calculations'!X83&gt;0,'8-Calculations'!X83,"-")</f>
        <v>-</v>
      </c>
      <c r="R54" s="53" t="str">
        <f>IF('8-Calculations'!Y83&gt;0,'8-Calculations'!Y83,"-")</f>
        <v>-</v>
      </c>
    </row>
    <row r="55" spans="16:18" x14ac:dyDescent="0.25">
      <c r="P55" s="90" t="str">
        <f t="shared" si="2"/>
        <v>-</v>
      </c>
      <c r="Q55" s="452" t="str">
        <f>IF('8-Calculations'!X84&gt;0,'8-Calculations'!X84,"-")</f>
        <v>-</v>
      </c>
      <c r="R55" s="53" t="str">
        <f>IF('8-Calculations'!Y84&gt;0,'8-Calculations'!Y84,"-")</f>
        <v>-</v>
      </c>
    </row>
    <row r="56" spans="16:18" x14ac:dyDescent="0.25">
      <c r="P56" s="90" t="str">
        <f t="shared" si="2"/>
        <v>-</v>
      </c>
      <c r="Q56" s="452" t="str">
        <f>IF('8-Calculations'!X85&gt;0,'8-Calculations'!X85,"-")</f>
        <v>-</v>
      </c>
      <c r="R56" s="53" t="str">
        <f>IF('8-Calculations'!Y85&gt;0,'8-Calculations'!Y85,"-")</f>
        <v>-</v>
      </c>
    </row>
    <row r="57" spans="16:18" x14ac:dyDescent="0.25">
      <c r="P57" s="90" t="str">
        <f t="shared" si="2"/>
        <v>-</v>
      </c>
      <c r="Q57" s="452" t="str">
        <f>IF('8-Calculations'!X86&gt;0,'8-Calculations'!X86,"-")</f>
        <v>-</v>
      </c>
      <c r="R57" s="53" t="str">
        <f>IF('8-Calculations'!Y86&gt;0,'8-Calculations'!Y86,"-")</f>
        <v>-</v>
      </c>
    </row>
    <row r="58" spans="16:18" x14ac:dyDescent="0.25">
      <c r="P58" s="90" t="str">
        <f t="shared" si="2"/>
        <v>-</v>
      </c>
      <c r="Q58" s="452" t="str">
        <f>IF('8-Calculations'!X87&gt;0,'8-Calculations'!X87,"-")</f>
        <v>-</v>
      </c>
      <c r="R58" s="53" t="str">
        <f>IF('8-Calculations'!Y87&gt;0,'8-Calculations'!Y87,"-")</f>
        <v>-</v>
      </c>
    </row>
    <row r="59" spans="16:18" x14ac:dyDescent="0.25">
      <c r="P59" s="90" t="str">
        <f t="shared" si="2"/>
        <v>-</v>
      </c>
      <c r="Q59" s="452" t="str">
        <f>IF('8-Calculations'!X88&gt;0,'8-Calculations'!X88,"-")</f>
        <v>-</v>
      </c>
      <c r="R59" s="53" t="str">
        <f>IF('8-Calculations'!Y88&gt;0,'8-Calculations'!Y88,"-")</f>
        <v>-</v>
      </c>
    </row>
    <row r="60" spans="16:18" ht="15.75" thickBot="1" x14ac:dyDescent="0.3">
      <c r="P60" s="450" t="str">
        <f t="shared" si="2"/>
        <v>-</v>
      </c>
      <c r="Q60" s="453" t="str">
        <f>IF('8-Calculations'!X89&gt;0,'8-Calculations'!X89,"-")</f>
        <v>-</v>
      </c>
      <c r="R60" s="54" t="str">
        <f>IF('8-Calculations'!Y89&gt;0,'8-Calculations'!Y89,"-")</f>
        <v>-</v>
      </c>
    </row>
    <row r="61" spans="16:18" ht="15.75" thickBot="1" x14ac:dyDescent="0.3">
      <c r="Q61" s="454">
        <v>1476193563.25</v>
      </c>
      <c r="R61" s="89">
        <f>SUM(R46:R60)</f>
        <v>1506319962.5</v>
      </c>
    </row>
    <row r="74" spans="3:15" s="5" customFormat="1" x14ac:dyDescent="0.25">
      <c r="C74" s="540"/>
      <c r="D74" s="540"/>
      <c r="E74" s="540"/>
      <c r="F74" s="540"/>
      <c r="G74" s="540"/>
      <c r="H74" s="540"/>
      <c r="I74" s="3"/>
      <c r="J74" s="540"/>
      <c r="K74" s="540"/>
      <c r="L74" s="540"/>
      <c r="M74" s="540"/>
      <c r="N74" s="540"/>
      <c r="O74" s="540"/>
    </row>
  </sheetData>
  <mergeCells count="9">
    <mergeCell ref="D5:L5"/>
    <mergeCell ref="C74:H74"/>
    <mergeCell ref="J74:O74"/>
    <mergeCell ref="N42:N44"/>
    <mergeCell ref="B24:G24"/>
    <mergeCell ref="B25:B26"/>
    <mergeCell ref="C25:E25"/>
    <mergeCell ref="F25:G25"/>
    <mergeCell ref="M41:R41"/>
  </mergeCells>
  <conditionalFormatting sqref="H27:H41">
    <cfRule type="cellIs" dxfId="13" priority="2" operator="lessThan">
      <formula>0</formula>
    </cfRule>
  </conditionalFormatting>
  <conditionalFormatting sqref="G27:G42">
    <cfRule type="cellIs" dxfId="12" priority="1" operator="lessThan">
      <formula>0</formula>
    </cfRule>
  </conditionalFormatting>
  <pageMargins left="0.7" right="0.7" top="0.75" bottom="0.75" header="0.3" footer="0.3"/>
  <pageSetup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Run_Solver">
                <anchor moveWithCells="1" sizeWithCells="1">
                  <from>
                    <xdr:col>1</xdr:col>
                    <xdr:colOff>19050</xdr:colOff>
                    <xdr:row>1</xdr:row>
                    <xdr:rowOff>133350</xdr:rowOff>
                  </from>
                  <to>
                    <xdr:col>2</xdr:col>
                    <xdr:colOff>876300</xdr:colOff>
                    <xdr:row>3</xdr:row>
                    <xdr:rowOff>142875</xdr:rowOff>
                  </to>
                </anchor>
              </controlPr>
            </control>
          </mc:Choice>
        </mc:AlternateContent>
        <mc:AlternateContent xmlns:mc="http://schemas.openxmlformats.org/markup-compatibility/2006">
          <mc:Choice Requires="x14">
            <control shapeId="26626" r:id="rId5" name="Button 2">
              <controlPr defaultSize="0" print="0" autoFill="0" autoPict="0" macro="[0]!Export_Result">
                <anchor moveWithCells="1" sizeWithCells="1">
                  <from>
                    <xdr:col>3</xdr:col>
                    <xdr:colOff>409575</xdr:colOff>
                    <xdr:row>1</xdr:row>
                    <xdr:rowOff>142875</xdr:rowOff>
                  </from>
                  <to>
                    <xdr:col>5</xdr:col>
                    <xdr:colOff>266700</xdr:colOff>
                    <xdr:row>3</xdr:row>
                    <xdr:rowOff>152400</xdr:rowOff>
                  </to>
                </anchor>
              </controlPr>
            </control>
          </mc:Choice>
        </mc:AlternateContent>
        <mc:AlternateContent xmlns:mc="http://schemas.openxmlformats.org/markup-compatibility/2006">
          <mc:Choice Requires="x14">
            <control shapeId="26627" r:id="rId6" name="Button 3">
              <controlPr defaultSize="0" print="0" autoFill="0" autoPict="0" macro="[0]!Run_Solver">
                <anchor moveWithCells="1" sizeWithCells="1">
                  <from>
                    <xdr:col>1</xdr:col>
                    <xdr:colOff>19050</xdr:colOff>
                    <xdr:row>1</xdr:row>
                    <xdr:rowOff>133350</xdr:rowOff>
                  </from>
                  <to>
                    <xdr:col>2</xdr:col>
                    <xdr:colOff>876300</xdr:colOff>
                    <xdr:row>3</xdr:row>
                    <xdr:rowOff>142875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39997558519241921"/>
  </sheetPr>
  <dimension ref="A1:AI109"/>
  <sheetViews>
    <sheetView topLeftCell="M73" zoomScale="80" zoomScaleNormal="80" workbookViewId="0">
      <selection activeCell="X75" sqref="X75"/>
    </sheetView>
  </sheetViews>
  <sheetFormatPr defaultRowHeight="15" x14ac:dyDescent="0.25"/>
  <cols>
    <col min="1" max="1" width="3.42578125" style="4" customWidth="1"/>
    <col min="2" max="2" width="16.42578125" style="3" customWidth="1"/>
    <col min="3" max="3" width="16.85546875" style="3" customWidth="1"/>
    <col min="4" max="14" width="16.140625" style="3" customWidth="1"/>
    <col min="15" max="15" width="17" style="3" bestFit="1" customWidth="1"/>
    <col min="16" max="18" width="16.140625" style="3" customWidth="1"/>
    <col min="19" max="20" width="16.140625" style="6" customWidth="1"/>
    <col min="21" max="21" width="14.140625" style="6" customWidth="1"/>
    <col min="22" max="22" width="14.28515625" style="3" customWidth="1"/>
    <col min="23" max="23" width="17.140625" style="3" bestFit="1" customWidth="1"/>
    <col min="24" max="24" width="14.28515625" style="3" customWidth="1"/>
    <col min="25" max="25" width="16.140625" style="3" customWidth="1"/>
    <col min="26" max="26" width="18.5703125" style="3" customWidth="1"/>
    <col min="27" max="27" width="15.42578125" style="3" customWidth="1"/>
    <col min="28" max="28" width="14.42578125" style="7" customWidth="1"/>
    <col min="29" max="32" width="12.7109375" style="5" customWidth="1"/>
    <col min="33" max="33" width="17.28515625" style="5" customWidth="1"/>
    <col min="34" max="34" width="20.140625" style="5" customWidth="1"/>
    <col min="35" max="35" width="15" style="5" customWidth="1"/>
    <col min="36" max="38" width="12.7109375" style="5" customWidth="1"/>
    <col min="39" max="39" width="13.28515625" style="5" customWidth="1"/>
    <col min="40" max="40" width="11.28515625" style="5" bestFit="1" customWidth="1"/>
    <col min="41" max="41" width="13.42578125" style="5" customWidth="1"/>
    <col min="42" max="42" width="14.7109375" style="5" customWidth="1"/>
    <col min="43" max="43" width="18.7109375" style="5" bestFit="1" customWidth="1"/>
    <col min="44" max="44" width="20.5703125" style="5" bestFit="1" customWidth="1"/>
    <col min="45" max="45" width="13.5703125" style="5" customWidth="1"/>
    <col min="46" max="16384" width="9.140625" style="5"/>
  </cols>
  <sheetData>
    <row r="1" spans="1:35" ht="26.25" x14ac:dyDescent="0.25">
      <c r="A1" s="217" t="s">
        <v>76</v>
      </c>
      <c r="B1" s="5"/>
      <c r="C1" s="18"/>
      <c r="D1" s="18"/>
      <c r="E1" s="18"/>
      <c r="F1" s="6"/>
      <c r="G1" s="6"/>
      <c r="H1" s="6"/>
      <c r="I1" s="6"/>
      <c r="J1" s="6"/>
      <c r="K1" s="6"/>
      <c r="L1" s="6"/>
      <c r="M1" s="6"/>
      <c r="N1" s="6"/>
      <c r="O1" s="6"/>
      <c r="P1" s="6"/>
      <c r="Q1" s="6"/>
      <c r="R1" s="6"/>
      <c r="AB1" s="3"/>
      <c r="AC1" s="3"/>
      <c r="AD1" s="3"/>
      <c r="AE1" s="3"/>
      <c r="AF1" s="3"/>
      <c r="AG1" s="3"/>
      <c r="AH1" s="3"/>
      <c r="AI1" s="3"/>
    </row>
    <row r="2" spans="1:35" ht="16.5" customHeight="1" x14ac:dyDescent="0.25">
      <c r="A2" s="243" t="s">
        <v>153</v>
      </c>
      <c r="C2" s="191"/>
      <c r="D2" s="191"/>
      <c r="E2" s="191"/>
      <c r="F2" s="191"/>
      <c r="G2" s="191"/>
      <c r="H2" s="191"/>
      <c r="I2" s="191"/>
      <c r="J2" s="191"/>
      <c r="K2" s="191"/>
      <c r="L2" s="191"/>
      <c r="M2" s="191"/>
      <c r="N2" s="191"/>
      <c r="O2" s="191"/>
      <c r="P2" s="191"/>
      <c r="Q2" s="191"/>
      <c r="R2" s="191"/>
      <c r="S2" s="191"/>
      <c r="T2" s="191"/>
      <c r="U2" s="191"/>
    </row>
    <row r="3" spans="1:35" ht="13.5" customHeight="1" x14ac:dyDescent="0.25">
      <c r="B3" s="11"/>
      <c r="C3" s="11"/>
      <c r="D3" s="11"/>
      <c r="E3" s="11"/>
      <c r="F3" s="11"/>
      <c r="G3" s="11"/>
      <c r="H3" s="11"/>
      <c r="I3" s="11"/>
      <c r="J3" s="11"/>
      <c r="K3" s="11"/>
      <c r="L3" s="11"/>
      <c r="M3" s="11"/>
      <c r="N3" s="11"/>
      <c r="O3" s="11"/>
      <c r="P3" s="11"/>
      <c r="R3" s="5"/>
      <c r="S3" s="5"/>
      <c r="T3" s="5"/>
      <c r="U3" s="5"/>
      <c r="V3" s="5"/>
      <c r="Y3" s="555"/>
    </row>
    <row r="4" spans="1:35" ht="24" customHeight="1" x14ac:dyDescent="0.3">
      <c r="B4" s="560" t="s">
        <v>11</v>
      </c>
      <c r="C4" s="560"/>
      <c r="D4" s="402">
        <f>'4-Strategy-Inputs'!E7</f>
        <v>190000000</v>
      </c>
      <c r="E4" s="11"/>
      <c r="F4" s="553" t="s">
        <v>32</v>
      </c>
      <c r="G4" s="553"/>
      <c r="H4" s="553"/>
      <c r="I4" s="553"/>
      <c r="J4" s="311"/>
      <c r="K4" s="553" t="s">
        <v>120</v>
      </c>
      <c r="L4" s="553"/>
      <c r="M4" s="553"/>
      <c r="N4" s="553"/>
      <c r="P4" s="5"/>
      <c r="R4" s="5"/>
      <c r="S4" s="5"/>
      <c r="T4" s="5"/>
      <c r="U4" s="5"/>
      <c r="V4" s="5"/>
      <c r="W4" s="102" t="s">
        <v>40</v>
      </c>
      <c r="X4" s="101" t="str">
        <f>'4-Strategy-Inputs'!$E$10</f>
        <v>Yes</v>
      </c>
      <c r="Y4" s="555"/>
    </row>
    <row r="5" spans="1:35" ht="20.100000000000001" customHeight="1" x14ac:dyDescent="0.3">
      <c r="B5" s="567" t="s">
        <v>102</v>
      </c>
      <c r="C5" s="567"/>
      <c r="D5" s="315" t="str">
        <f>'4-Strategy-Inputs'!$E$10</f>
        <v>Yes</v>
      </c>
      <c r="E5" s="5"/>
      <c r="F5" s="554" t="s">
        <v>33</v>
      </c>
      <c r="G5" s="554"/>
      <c r="H5" s="554"/>
      <c r="I5" s="314">
        <f>D4-I6</f>
        <v>190000000</v>
      </c>
      <c r="J5" s="5"/>
      <c r="K5" s="554" t="s">
        <v>121</v>
      </c>
      <c r="L5" s="554"/>
      <c r="M5" s="554"/>
      <c r="N5" s="314">
        <f>D4-N6</f>
        <v>190000000</v>
      </c>
      <c r="O5" s="5"/>
      <c r="P5" s="5"/>
      <c r="Q5" s="5"/>
      <c r="S5" s="5"/>
      <c r="T5" s="5"/>
      <c r="U5" s="5"/>
      <c r="W5" s="102" t="s">
        <v>41</v>
      </c>
      <c r="X5" s="103"/>
      <c r="AA5" s="7"/>
      <c r="AB5" s="5"/>
    </row>
    <row r="6" spans="1:35" ht="20.100000000000001" customHeight="1" x14ac:dyDescent="0.25">
      <c r="B6" s="312"/>
      <c r="C6" s="8"/>
      <c r="D6" s="8"/>
      <c r="E6" s="5"/>
      <c r="F6" s="554" t="s">
        <v>31</v>
      </c>
      <c r="G6" s="554"/>
      <c r="H6" s="554"/>
      <c r="I6" s="314">
        <f>W45*AB45</f>
        <v>0</v>
      </c>
      <c r="J6" s="5"/>
      <c r="K6" s="554" t="s">
        <v>122</v>
      </c>
      <c r="L6" s="554"/>
      <c r="M6" s="554"/>
      <c r="N6" s="314">
        <f>SUM(U30:U44)</f>
        <v>0</v>
      </c>
      <c r="O6" s="5"/>
      <c r="P6" s="5"/>
      <c r="Q6" s="5"/>
      <c r="S6" s="5"/>
      <c r="T6" s="5"/>
      <c r="U6" s="5"/>
      <c r="W6" s="102"/>
      <c r="X6" s="103"/>
      <c r="AA6" s="7"/>
      <c r="AB6" s="5"/>
    </row>
    <row r="7" spans="1:35" ht="20.100000000000001" customHeight="1" thickBot="1" x14ac:dyDescent="0.3">
      <c r="B7" s="313"/>
      <c r="C7" s="313"/>
      <c r="D7" s="313"/>
      <c r="E7" s="5"/>
      <c r="F7" s="5"/>
      <c r="G7" s="5"/>
      <c r="H7" s="5"/>
      <c r="I7" s="5"/>
      <c r="J7" s="5"/>
      <c r="K7" s="5"/>
      <c r="L7" s="5"/>
      <c r="M7" s="5"/>
      <c r="N7" s="5"/>
      <c r="O7" s="5"/>
      <c r="P7" s="5"/>
      <c r="Q7" s="5"/>
      <c r="S7" s="5"/>
      <c r="T7" s="5"/>
      <c r="U7" s="5"/>
      <c r="W7" s="102"/>
      <c r="X7" s="103"/>
      <c r="AA7" s="7"/>
      <c r="AB7" s="5"/>
    </row>
    <row r="8" spans="1:35" ht="37.5" customHeight="1" thickBot="1" x14ac:dyDescent="0.3">
      <c r="B8" s="568" t="s">
        <v>216</v>
      </c>
      <c r="C8" s="569"/>
      <c r="D8" s="569"/>
      <c r="E8" s="569"/>
      <c r="F8" s="569"/>
      <c r="G8" s="569"/>
      <c r="H8" s="569"/>
      <c r="I8" s="569"/>
      <c r="J8" s="569"/>
      <c r="K8" s="569"/>
      <c r="L8" s="569"/>
      <c r="M8" s="569"/>
      <c r="N8" s="569"/>
      <c r="O8" s="569"/>
      <c r="P8" s="569"/>
      <c r="Q8" s="569"/>
      <c r="R8" s="570"/>
    </row>
    <row r="9" spans="1:35" ht="60.75" customHeight="1" thickBot="1" x14ac:dyDescent="0.3">
      <c r="B9" s="22" t="s">
        <v>181</v>
      </c>
      <c r="C9" s="288" t="s">
        <v>14</v>
      </c>
      <c r="D9" s="362" t="str">
        <f>'5-Data-Inputs'!E6</f>
        <v>District 1</v>
      </c>
      <c r="E9" s="363" t="str">
        <f>'5-Data-Inputs'!F6</f>
        <v>District 2</v>
      </c>
      <c r="F9" s="363" t="str">
        <f>'5-Data-Inputs'!G6</f>
        <v>District 3</v>
      </c>
      <c r="G9" s="363" t="str">
        <f>'5-Data-Inputs'!H6</f>
        <v>District 4</v>
      </c>
      <c r="H9" s="363" t="str">
        <f>'5-Data-Inputs'!I6</f>
        <v>District 5</v>
      </c>
      <c r="I9" s="363" t="str">
        <f>'5-Data-Inputs'!J6</f>
        <v>District 6</v>
      </c>
      <c r="J9" s="363" t="str">
        <f>'5-Data-Inputs'!K6</f>
        <v>District 7</v>
      </c>
      <c r="K9" s="363" t="str">
        <f>'5-Data-Inputs'!L6</f>
        <v>District 8</v>
      </c>
      <c r="L9" s="363" t="str">
        <f>'5-Data-Inputs'!M6</f>
        <v>District 9</v>
      </c>
      <c r="M9" s="363" t="str">
        <f>'5-Data-Inputs'!N6</f>
        <v>District 10</v>
      </c>
      <c r="N9" s="363" t="str">
        <f>'5-Data-Inputs'!O6</f>
        <v>District 11</v>
      </c>
      <c r="O9" s="363" t="str">
        <f>'5-Data-Inputs'!P6</f>
        <v>District 12</v>
      </c>
      <c r="P9" s="363" t="str">
        <f>'5-Data-Inputs'!Q6</f>
        <v>District 13</v>
      </c>
      <c r="Q9" s="363" t="str">
        <f>'5-Data-Inputs'!R6</f>
        <v>District 14</v>
      </c>
      <c r="R9" s="363" t="str">
        <f>'5-Data-Inputs'!S6</f>
        <v>District 15</v>
      </c>
    </row>
    <row r="10" spans="1:35" ht="20.100000000000001" customHeight="1" x14ac:dyDescent="0.25">
      <c r="B10" s="85" t="str">
        <f>'5-Data-Inputs'!B7</f>
        <v>Bridges</v>
      </c>
      <c r="C10" s="306">
        <f>SUM(D10:R10)</f>
        <v>111501500.00000003</v>
      </c>
      <c r="D10" s="317">
        <f>IF('6-Needs-Estimation'!D17&gt;0,'6-Needs-Estimation'!D17,"-")</f>
        <v>47052500.000000022</v>
      </c>
      <c r="E10" s="318">
        <f>IF('6-Needs-Estimation'!E17&gt;0,'6-Needs-Estimation'!E17,"-")</f>
        <v>33099000.000000015</v>
      </c>
      <c r="F10" s="325">
        <f>IF('6-Needs-Estimation'!F17&gt;0,'6-Needs-Estimation'!F17,"-")</f>
        <v>31350000.000000007</v>
      </c>
      <c r="G10" s="329" t="str">
        <f>IF('6-Needs-Estimation'!G17&gt;0,'6-Needs-Estimation'!G17,"-")</f>
        <v>-</v>
      </c>
      <c r="H10" s="329" t="str">
        <f>IF('6-Needs-Estimation'!H17&gt;0,'6-Needs-Estimation'!H17,"-")</f>
        <v>-</v>
      </c>
      <c r="I10" s="329" t="str">
        <f>IF('6-Needs-Estimation'!I17&gt;0,'6-Needs-Estimation'!I17,"-")</f>
        <v>-</v>
      </c>
      <c r="J10" s="329" t="str">
        <f>IF('6-Needs-Estimation'!J17&gt;0,'6-Needs-Estimation'!J17,"-")</f>
        <v>-</v>
      </c>
      <c r="K10" s="329" t="str">
        <f>IF('6-Needs-Estimation'!K17&gt;0,'6-Needs-Estimation'!K17,"-")</f>
        <v>-</v>
      </c>
      <c r="L10" s="329" t="str">
        <f>IF('6-Needs-Estimation'!L17&gt;0,'6-Needs-Estimation'!L17,"-")</f>
        <v>-</v>
      </c>
      <c r="M10" s="329" t="str">
        <f>IF('6-Needs-Estimation'!M17&gt;0,'6-Needs-Estimation'!M17,"-")</f>
        <v>-</v>
      </c>
      <c r="N10" s="329" t="str">
        <f>IF('6-Needs-Estimation'!N17&gt;0,'6-Needs-Estimation'!N17,"-")</f>
        <v>-</v>
      </c>
      <c r="O10" s="329" t="str">
        <f>IF('6-Needs-Estimation'!O17&gt;0,'6-Needs-Estimation'!O17,"-")</f>
        <v>-</v>
      </c>
      <c r="P10" s="329" t="str">
        <f>IF('6-Needs-Estimation'!P17&gt;0,'6-Needs-Estimation'!P17,"-")</f>
        <v>-</v>
      </c>
      <c r="Q10" s="329" t="str">
        <f>IF('6-Needs-Estimation'!Q17&gt;0,'6-Needs-Estimation'!Q17,"-")</f>
        <v>-</v>
      </c>
      <c r="R10" s="329" t="str">
        <f>IF('6-Needs-Estimation'!R17&gt;0,'6-Needs-Estimation'!R17,"-")</f>
        <v>-</v>
      </c>
    </row>
    <row r="11" spans="1:35" ht="20.100000000000001" customHeight="1" x14ac:dyDescent="0.25">
      <c r="B11" s="90" t="str">
        <f>'5-Data-Inputs'!B8</f>
        <v>Pavements</v>
      </c>
      <c r="C11" s="306">
        <f t="shared" ref="C11:C24" si="0">SUM(D11:R11)</f>
        <v>176121000.00000006</v>
      </c>
      <c r="D11" s="308">
        <f>IF('6-Needs-Estimation'!D32&gt;0,'6-Needs-Estimation'!D32,"-")</f>
        <v>68304600.000000015</v>
      </c>
      <c r="E11" s="319">
        <f>IF('6-Needs-Estimation'!E32&gt;0,'6-Needs-Estimation'!E32,"-")</f>
        <v>49842000.000000015</v>
      </c>
      <c r="F11" s="326">
        <f>IF('6-Needs-Estimation'!F32&gt;0,'6-Needs-Estimation'!F32,"-")</f>
        <v>57974400.000000015</v>
      </c>
      <c r="G11" s="320" t="str">
        <f>IF('6-Needs-Estimation'!G32&gt;0,'6-Needs-Estimation'!G32,"-")</f>
        <v>-</v>
      </c>
      <c r="H11" s="320" t="str">
        <f>IF('6-Needs-Estimation'!H32&gt;0,'6-Needs-Estimation'!H32,"-")</f>
        <v>-</v>
      </c>
      <c r="I11" s="320" t="str">
        <f>IF('6-Needs-Estimation'!I32&gt;0,'6-Needs-Estimation'!I32,"-")</f>
        <v>-</v>
      </c>
      <c r="J11" s="320" t="str">
        <f>IF('6-Needs-Estimation'!J32&gt;0,'6-Needs-Estimation'!J32,"-")</f>
        <v>-</v>
      </c>
      <c r="K11" s="320" t="str">
        <f>IF('6-Needs-Estimation'!K32&gt;0,'6-Needs-Estimation'!K32,"-")</f>
        <v>-</v>
      </c>
      <c r="L11" s="320" t="str">
        <f>IF('6-Needs-Estimation'!L32&gt;0,'6-Needs-Estimation'!L32,"-")</f>
        <v>-</v>
      </c>
      <c r="M11" s="320" t="str">
        <f>IF('6-Needs-Estimation'!M32&gt;0,'6-Needs-Estimation'!M32,"-")</f>
        <v>-</v>
      </c>
      <c r="N11" s="320" t="str">
        <f>IF('6-Needs-Estimation'!N32&gt;0,'6-Needs-Estimation'!N32,"-")</f>
        <v>-</v>
      </c>
      <c r="O11" s="320" t="str">
        <f>IF('6-Needs-Estimation'!O32&gt;0,'6-Needs-Estimation'!O32,"-")</f>
        <v>-</v>
      </c>
      <c r="P11" s="320" t="str">
        <f>IF('6-Needs-Estimation'!P32&gt;0,'6-Needs-Estimation'!P32,"-")</f>
        <v>-</v>
      </c>
      <c r="Q11" s="320" t="str">
        <f>IF('6-Needs-Estimation'!Q32&gt;0,'6-Needs-Estimation'!Q32,"-")</f>
        <v>-</v>
      </c>
      <c r="R11" s="320" t="str">
        <f>IF('6-Needs-Estimation'!R32&gt;0,'6-Needs-Estimation'!R32,"-")</f>
        <v>-</v>
      </c>
    </row>
    <row r="12" spans="1:35" ht="20.100000000000001" customHeight="1" x14ac:dyDescent="0.25">
      <c r="B12" s="90" t="str">
        <f>'5-Data-Inputs'!B9</f>
        <v>Signs</v>
      </c>
      <c r="C12" s="306">
        <f t="shared" si="0"/>
        <v>8327150</v>
      </c>
      <c r="D12" s="323">
        <f>IF('6-Needs-Estimation'!D47&gt;0,'6-Needs-Estimation'!D47,"-")</f>
        <v>3054525</v>
      </c>
      <c r="E12" s="319">
        <f>IF('6-Needs-Estimation'!E47&gt;0,'6-Needs-Estimation'!E47,"-")</f>
        <v>2591225</v>
      </c>
      <c r="F12" s="306">
        <f>IF('6-Needs-Estimation'!F47&gt;0,'6-Needs-Estimation'!F47,"-")</f>
        <v>2681400</v>
      </c>
      <c r="G12" s="320" t="str">
        <f>IF('6-Needs-Estimation'!G47&gt;0,'6-Needs-Estimation'!G47,"-")</f>
        <v>-</v>
      </c>
      <c r="H12" s="320" t="str">
        <f>IF('6-Needs-Estimation'!H47&gt;0,'6-Needs-Estimation'!H47,"-")</f>
        <v>-</v>
      </c>
      <c r="I12" s="320" t="str">
        <f>IF('6-Needs-Estimation'!I47&gt;0,'6-Needs-Estimation'!I47,"-")</f>
        <v>-</v>
      </c>
      <c r="J12" s="320" t="str">
        <f>IF('6-Needs-Estimation'!J47&gt;0,'6-Needs-Estimation'!J47,"-")</f>
        <v>-</v>
      </c>
      <c r="K12" s="320" t="str">
        <f>IF('6-Needs-Estimation'!K47&gt;0,'6-Needs-Estimation'!K47,"-")</f>
        <v>-</v>
      </c>
      <c r="L12" s="320" t="str">
        <f>IF('6-Needs-Estimation'!L47&gt;0,'6-Needs-Estimation'!L47,"-")</f>
        <v>-</v>
      </c>
      <c r="M12" s="320" t="str">
        <f>IF('6-Needs-Estimation'!M47&gt;0,'6-Needs-Estimation'!M47,"-")</f>
        <v>-</v>
      </c>
      <c r="N12" s="320" t="str">
        <f>IF('6-Needs-Estimation'!N47&gt;0,'6-Needs-Estimation'!N47,"-")</f>
        <v>-</v>
      </c>
      <c r="O12" s="320" t="str">
        <f>IF('6-Needs-Estimation'!O47&gt;0,'6-Needs-Estimation'!O47,"-")</f>
        <v>-</v>
      </c>
      <c r="P12" s="320" t="str">
        <f>IF('6-Needs-Estimation'!P47&gt;0,'6-Needs-Estimation'!P47,"-")</f>
        <v>-</v>
      </c>
      <c r="Q12" s="320" t="str">
        <f>IF('6-Needs-Estimation'!Q47&gt;0,'6-Needs-Estimation'!Q47,"-")</f>
        <v>-</v>
      </c>
      <c r="R12" s="320" t="str">
        <f>IF('6-Needs-Estimation'!R47&gt;0,'6-Needs-Estimation'!R47,"-")</f>
        <v>-</v>
      </c>
    </row>
    <row r="13" spans="1:35" ht="20.100000000000001" customHeight="1" x14ac:dyDescent="0.25">
      <c r="B13" s="90" t="str">
        <f>'5-Data-Inputs'!B10</f>
        <v>Highway Lighting</v>
      </c>
      <c r="C13" s="306">
        <f t="shared" si="0"/>
        <v>3114421.8750000005</v>
      </c>
      <c r="D13" s="323">
        <f>IF('6-Needs-Estimation'!D62&gt;0,'6-Needs-Estimation'!D62,"-")</f>
        <v>1985625.0000000002</v>
      </c>
      <c r="E13" s="319">
        <f>IF('6-Needs-Estimation'!E62&gt;0,'6-Needs-Estimation'!E62,"-")</f>
        <v>656171.87500000012</v>
      </c>
      <c r="F13" s="306">
        <f>IF('6-Needs-Estimation'!F62&gt;0,'6-Needs-Estimation'!F62,"-")</f>
        <v>472625.00000000006</v>
      </c>
      <c r="G13" s="320" t="str">
        <f>IF('6-Needs-Estimation'!G62&gt;0,'6-Needs-Estimation'!G62,"-")</f>
        <v>-</v>
      </c>
      <c r="H13" s="320" t="str">
        <f>IF('6-Needs-Estimation'!H62&gt;0,'6-Needs-Estimation'!H62,"-")</f>
        <v>-</v>
      </c>
      <c r="I13" s="320" t="str">
        <f>IF('6-Needs-Estimation'!I62&gt;0,'6-Needs-Estimation'!I62,"-")</f>
        <v>-</v>
      </c>
      <c r="J13" s="320" t="str">
        <f>IF('6-Needs-Estimation'!J62&gt;0,'6-Needs-Estimation'!J62,"-")</f>
        <v>-</v>
      </c>
      <c r="K13" s="320" t="str">
        <f>IF('6-Needs-Estimation'!K62&gt;0,'6-Needs-Estimation'!K62,"-")</f>
        <v>-</v>
      </c>
      <c r="L13" s="320" t="str">
        <f>IF('6-Needs-Estimation'!L62&gt;0,'6-Needs-Estimation'!L62,"-")</f>
        <v>-</v>
      </c>
      <c r="M13" s="320" t="str">
        <f>IF('6-Needs-Estimation'!M62&gt;0,'6-Needs-Estimation'!M62,"-")</f>
        <v>-</v>
      </c>
      <c r="N13" s="320" t="str">
        <f>IF('6-Needs-Estimation'!N62&gt;0,'6-Needs-Estimation'!N62,"-")</f>
        <v>-</v>
      </c>
      <c r="O13" s="320" t="str">
        <f>IF('6-Needs-Estimation'!O62&gt;0,'6-Needs-Estimation'!O62,"-")</f>
        <v>-</v>
      </c>
      <c r="P13" s="320" t="str">
        <f>IF('6-Needs-Estimation'!P62&gt;0,'6-Needs-Estimation'!P62,"-")</f>
        <v>-</v>
      </c>
      <c r="Q13" s="320" t="str">
        <f>IF('6-Needs-Estimation'!Q62&gt;0,'6-Needs-Estimation'!Q62,"-")</f>
        <v>-</v>
      </c>
      <c r="R13" s="320" t="str">
        <f>IF('6-Needs-Estimation'!R62&gt;0,'6-Needs-Estimation'!R62,"-")</f>
        <v>-</v>
      </c>
    </row>
    <row r="14" spans="1:35" ht="20.100000000000001" customHeight="1" x14ac:dyDescent="0.25">
      <c r="B14" s="90" t="str">
        <f>'5-Data-Inputs'!B11</f>
        <v>Guardrail</v>
      </c>
      <c r="C14" s="306">
        <f t="shared" si="0"/>
        <v>1489637.5000000005</v>
      </c>
      <c r="D14" s="323">
        <f>IF('6-Needs-Estimation'!D77&gt;0,'6-Needs-Estimation'!D77,"-")</f>
        <v>696150.00000000023</v>
      </c>
      <c r="E14" s="319">
        <f>IF('6-Needs-Estimation'!E77&gt;0,'6-Needs-Estimation'!E77,"-")</f>
        <v>343600.00000000006</v>
      </c>
      <c r="F14" s="306">
        <f>IF('6-Needs-Estimation'!F77&gt;0,'6-Needs-Estimation'!F77,"-")</f>
        <v>449887.50000000012</v>
      </c>
      <c r="G14" s="320" t="str">
        <f>IF('6-Needs-Estimation'!G77&gt;0,'6-Needs-Estimation'!G77,"-")</f>
        <v>-</v>
      </c>
      <c r="H14" s="320" t="str">
        <f>IF('6-Needs-Estimation'!H77&gt;0,'6-Needs-Estimation'!H77,"-")</f>
        <v>-</v>
      </c>
      <c r="I14" s="320" t="str">
        <f>IF('6-Needs-Estimation'!I77&gt;0,'6-Needs-Estimation'!I77,"-")</f>
        <v>-</v>
      </c>
      <c r="J14" s="320" t="str">
        <f>IF('6-Needs-Estimation'!J77&gt;0,'6-Needs-Estimation'!J77,"-")</f>
        <v>-</v>
      </c>
      <c r="K14" s="320" t="str">
        <f>IF('6-Needs-Estimation'!K77&gt;0,'6-Needs-Estimation'!K77,"-")</f>
        <v>-</v>
      </c>
      <c r="L14" s="320" t="str">
        <f>IF('6-Needs-Estimation'!L77&gt;0,'6-Needs-Estimation'!L77,"-")</f>
        <v>-</v>
      </c>
      <c r="M14" s="320" t="str">
        <f>IF('6-Needs-Estimation'!M77&gt;0,'6-Needs-Estimation'!M77,"-")</f>
        <v>-</v>
      </c>
      <c r="N14" s="320" t="str">
        <f>IF('6-Needs-Estimation'!N77&gt;0,'6-Needs-Estimation'!N77,"-")</f>
        <v>-</v>
      </c>
      <c r="O14" s="320" t="str">
        <f>IF('6-Needs-Estimation'!O77&gt;0,'6-Needs-Estimation'!O77,"-")</f>
        <v>-</v>
      </c>
      <c r="P14" s="320" t="str">
        <f>IF('6-Needs-Estimation'!P77&gt;0,'6-Needs-Estimation'!P77,"-")</f>
        <v>-</v>
      </c>
      <c r="Q14" s="320" t="str">
        <f>IF('6-Needs-Estimation'!Q77&gt;0,'6-Needs-Estimation'!Q77,"-")</f>
        <v>-</v>
      </c>
      <c r="R14" s="320" t="str">
        <f>IF('6-Needs-Estimation'!R77&gt;0,'6-Needs-Estimation'!R77,"-")</f>
        <v>-</v>
      </c>
    </row>
    <row r="15" spans="1:35" ht="20.100000000000001" customHeight="1" x14ac:dyDescent="0.25">
      <c r="B15" s="90" t="str">
        <f>'5-Data-Inputs'!B12</f>
        <v>Weigh Stations</v>
      </c>
      <c r="C15" s="306">
        <f t="shared" si="0"/>
        <v>144937.50000000003</v>
      </c>
      <c r="D15" s="323">
        <f>IF('6-Needs-Estimation'!D92&gt;0,'6-Needs-Estimation'!D92,"-")</f>
        <v>60000.000000000015</v>
      </c>
      <c r="E15" s="319">
        <f>IF('6-Needs-Estimation'!E92&gt;0,'6-Needs-Estimation'!E92,"-")</f>
        <v>44562.500000000015</v>
      </c>
      <c r="F15" s="306">
        <f>IF('6-Needs-Estimation'!F92&gt;0,'6-Needs-Estimation'!F92,"-")</f>
        <v>40375.000000000007</v>
      </c>
      <c r="G15" s="320" t="str">
        <f>IF('6-Needs-Estimation'!G92&gt;0,'6-Needs-Estimation'!G92,"-")</f>
        <v>-</v>
      </c>
      <c r="H15" s="320" t="str">
        <f>IF('6-Needs-Estimation'!H92&gt;0,'6-Needs-Estimation'!H92,"-")</f>
        <v>-</v>
      </c>
      <c r="I15" s="320" t="str">
        <f>IF('6-Needs-Estimation'!I92&gt;0,'6-Needs-Estimation'!I92,"-")</f>
        <v>-</v>
      </c>
      <c r="J15" s="320" t="str">
        <f>IF('6-Needs-Estimation'!J92&gt;0,'6-Needs-Estimation'!J92,"-")</f>
        <v>-</v>
      </c>
      <c r="K15" s="320" t="str">
        <f>IF('6-Needs-Estimation'!K92&gt;0,'6-Needs-Estimation'!K92,"-")</f>
        <v>-</v>
      </c>
      <c r="L15" s="320" t="str">
        <f>IF('6-Needs-Estimation'!L92&gt;0,'6-Needs-Estimation'!L92,"-")</f>
        <v>-</v>
      </c>
      <c r="M15" s="320" t="str">
        <f>IF('6-Needs-Estimation'!M92&gt;0,'6-Needs-Estimation'!M92,"-")</f>
        <v>-</v>
      </c>
      <c r="N15" s="320" t="str">
        <f>IF('6-Needs-Estimation'!N92&gt;0,'6-Needs-Estimation'!N92,"-")</f>
        <v>-</v>
      </c>
      <c r="O15" s="320" t="str">
        <f>IF('6-Needs-Estimation'!O92&gt;0,'6-Needs-Estimation'!O92,"-")</f>
        <v>-</v>
      </c>
      <c r="P15" s="320" t="str">
        <f>IF('6-Needs-Estimation'!P92&gt;0,'6-Needs-Estimation'!P92,"-")</f>
        <v>-</v>
      </c>
      <c r="Q15" s="320" t="str">
        <f>IF('6-Needs-Estimation'!Q92&gt;0,'6-Needs-Estimation'!Q92,"-")</f>
        <v>-</v>
      </c>
      <c r="R15" s="320" t="str">
        <f>IF('6-Needs-Estimation'!R92&gt;0,'6-Needs-Estimation'!R92,"-")</f>
        <v>-</v>
      </c>
    </row>
    <row r="16" spans="1:35" ht="20.100000000000001" customHeight="1" x14ac:dyDescent="0.25">
      <c r="B16" s="90" t="str">
        <f>'5-Data-Inputs'!B13</f>
        <v>-</v>
      </c>
      <c r="C16" s="306">
        <f t="shared" si="0"/>
        <v>0</v>
      </c>
      <c r="D16" s="324" t="str">
        <f>IF('6-Needs-Estimation'!D107&gt;0,'6-Needs-Estimation'!D107,"-")</f>
        <v>-</v>
      </c>
      <c r="E16" s="320" t="str">
        <f>IF('6-Needs-Estimation'!E107&gt;0,'6-Needs-Estimation'!E107,"-")</f>
        <v>-</v>
      </c>
      <c r="F16" s="327" t="str">
        <f>IF('6-Needs-Estimation'!F107&gt;0,'6-Needs-Estimation'!F107,"-")</f>
        <v>-</v>
      </c>
      <c r="G16" s="320" t="str">
        <f>IF('6-Needs-Estimation'!G107&gt;0,'6-Needs-Estimation'!G107,"-")</f>
        <v>-</v>
      </c>
      <c r="H16" s="320" t="str">
        <f>IF('6-Needs-Estimation'!H107&gt;0,'6-Needs-Estimation'!H107,"-")</f>
        <v>-</v>
      </c>
      <c r="I16" s="320" t="str">
        <f>IF('6-Needs-Estimation'!I107&gt;0,'6-Needs-Estimation'!I107,"-")</f>
        <v>-</v>
      </c>
      <c r="J16" s="320" t="str">
        <f>IF('6-Needs-Estimation'!J107&gt;0,'6-Needs-Estimation'!J107,"-")</f>
        <v>-</v>
      </c>
      <c r="K16" s="320" t="str">
        <f>IF('6-Needs-Estimation'!K107&gt;0,'6-Needs-Estimation'!K107,"-")</f>
        <v>-</v>
      </c>
      <c r="L16" s="320" t="str">
        <f>IF('6-Needs-Estimation'!L107&gt;0,'6-Needs-Estimation'!L107,"-")</f>
        <v>-</v>
      </c>
      <c r="M16" s="320" t="str">
        <f>IF('6-Needs-Estimation'!M107&gt;0,'6-Needs-Estimation'!M107,"-")</f>
        <v>-</v>
      </c>
      <c r="N16" s="320" t="str">
        <f>IF('6-Needs-Estimation'!N107&gt;0,'6-Needs-Estimation'!N107,"-")</f>
        <v>-</v>
      </c>
      <c r="O16" s="320" t="str">
        <f>IF('6-Needs-Estimation'!O107&gt;0,'6-Needs-Estimation'!O107,"-")</f>
        <v>-</v>
      </c>
      <c r="P16" s="320" t="str">
        <f>IF('6-Needs-Estimation'!P107&gt;0,'6-Needs-Estimation'!P107,"-")</f>
        <v>-</v>
      </c>
      <c r="Q16" s="320" t="str">
        <f>IF('6-Needs-Estimation'!Q107&gt;0,'6-Needs-Estimation'!Q107,"-")</f>
        <v>-</v>
      </c>
      <c r="R16" s="320" t="str">
        <f>IF('6-Needs-Estimation'!R107&gt;0,'6-Needs-Estimation'!R107,"-")</f>
        <v>-</v>
      </c>
    </row>
    <row r="17" spans="2:28" ht="20.100000000000001" customHeight="1" x14ac:dyDescent="0.25">
      <c r="B17" s="90" t="str">
        <f>'5-Data-Inputs'!B14</f>
        <v>-</v>
      </c>
      <c r="C17" s="306">
        <f t="shared" si="0"/>
        <v>0</v>
      </c>
      <c r="D17" s="324" t="str">
        <f>IF('6-Needs-Estimation'!D122&gt;0,'6-Needs-Estimation'!D122,"-")</f>
        <v>-</v>
      </c>
      <c r="E17" s="320" t="str">
        <f>IF('6-Needs-Estimation'!E122&gt;0,'6-Needs-Estimation'!E122,"-")</f>
        <v>-</v>
      </c>
      <c r="F17" s="327" t="str">
        <f>IF('6-Needs-Estimation'!F122&gt;0,'6-Needs-Estimation'!F122,"-")</f>
        <v>-</v>
      </c>
      <c r="G17" s="320" t="str">
        <f>IF('6-Needs-Estimation'!G122&gt;0,'6-Needs-Estimation'!G122,"-")</f>
        <v>-</v>
      </c>
      <c r="H17" s="320" t="str">
        <f>IF('6-Needs-Estimation'!H122&gt;0,'6-Needs-Estimation'!H122,"-")</f>
        <v>-</v>
      </c>
      <c r="I17" s="320" t="str">
        <f>IF('6-Needs-Estimation'!I122&gt;0,'6-Needs-Estimation'!I122,"-")</f>
        <v>-</v>
      </c>
      <c r="J17" s="320" t="str">
        <f>IF('6-Needs-Estimation'!J122&gt;0,'6-Needs-Estimation'!J122,"-")</f>
        <v>-</v>
      </c>
      <c r="K17" s="320" t="str">
        <f>IF('6-Needs-Estimation'!K122&gt;0,'6-Needs-Estimation'!K122,"-")</f>
        <v>-</v>
      </c>
      <c r="L17" s="320" t="str">
        <f>IF('6-Needs-Estimation'!L122&gt;0,'6-Needs-Estimation'!L122,"-")</f>
        <v>-</v>
      </c>
      <c r="M17" s="320" t="str">
        <f>IF('6-Needs-Estimation'!M122&gt;0,'6-Needs-Estimation'!M122,"-")</f>
        <v>-</v>
      </c>
      <c r="N17" s="320" t="str">
        <f>IF('6-Needs-Estimation'!N122&gt;0,'6-Needs-Estimation'!N122,"-")</f>
        <v>-</v>
      </c>
      <c r="O17" s="320" t="str">
        <f>IF('6-Needs-Estimation'!O122&gt;0,'6-Needs-Estimation'!O122,"-")</f>
        <v>-</v>
      </c>
      <c r="P17" s="320" t="str">
        <f>IF('6-Needs-Estimation'!P122&gt;0,'6-Needs-Estimation'!P122,"-")</f>
        <v>-</v>
      </c>
      <c r="Q17" s="320" t="str">
        <f>IF('6-Needs-Estimation'!Q122&gt;0,'6-Needs-Estimation'!Q122,"-")</f>
        <v>-</v>
      </c>
      <c r="R17" s="320" t="str">
        <f>IF('6-Needs-Estimation'!R122&gt;0,'6-Needs-Estimation'!R122,"-")</f>
        <v>-</v>
      </c>
    </row>
    <row r="18" spans="2:28" ht="20.100000000000001" customHeight="1" x14ac:dyDescent="0.25">
      <c r="B18" s="90" t="str">
        <f>'5-Data-Inputs'!B15</f>
        <v>-</v>
      </c>
      <c r="C18" s="306">
        <f t="shared" si="0"/>
        <v>0</v>
      </c>
      <c r="D18" s="324" t="str">
        <f>IF('6-Needs-Estimation'!D137&gt;0,'6-Needs-Estimation'!D137,"-")</f>
        <v>-</v>
      </c>
      <c r="E18" s="320" t="str">
        <f>IF('6-Needs-Estimation'!E137&gt;0,'6-Needs-Estimation'!E137,"-")</f>
        <v>-</v>
      </c>
      <c r="F18" s="327" t="str">
        <f>IF('6-Needs-Estimation'!F137&gt;0,'6-Needs-Estimation'!F137,"-")</f>
        <v>-</v>
      </c>
      <c r="G18" s="320" t="str">
        <f>IF('6-Needs-Estimation'!G137&gt;0,'6-Needs-Estimation'!G137,"-")</f>
        <v>-</v>
      </c>
      <c r="H18" s="320" t="str">
        <f>IF('6-Needs-Estimation'!H137&gt;0,'6-Needs-Estimation'!H137,"-")</f>
        <v>-</v>
      </c>
      <c r="I18" s="320" t="str">
        <f>IF('6-Needs-Estimation'!I137&gt;0,'6-Needs-Estimation'!I137,"-")</f>
        <v>-</v>
      </c>
      <c r="J18" s="320" t="str">
        <f>IF('6-Needs-Estimation'!J137&gt;0,'6-Needs-Estimation'!J137,"-")</f>
        <v>-</v>
      </c>
      <c r="K18" s="320" t="str">
        <f>IF('6-Needs-Estimation'!K137&gt;0,'6-Needs-Estimation'!K137,"-")</f>
        <v>-</v>
      </c>
      <c r="L18" s="320" t="str">
        <f>IF('6-Needs-Estimation'!L137&gt;0,'6-Needs-Estimation'!L137,"-")</f>
        <v>-</v>
      </c>
      <c r="M18" s="320" t="str">
        <f>IF('6-Needs-Estimation'!M137&gt;0,'6-Needs-Estimation'!M137,"-")</f>
        <v>-</v>
      </c>
      <c r="N18" s="320" t="str">
        <f>IF('6-Needs-Estimation'!N137&gt;0,'6-Needs-Estimation'!N137,"-")</f>
        <v>-</v>
      </c>
      <c r="O18" s="320" t="str">
        <f>IF('6-Needs-Estimation'!O137&gt;0,'6-Needs-Estimation'!O137,"-")</f>
        <v>-</v>
      </c>
      <c r="P18" s="320" t="str">
        <f>IF('6-Needs-Estimation'!P137&gt;0,'6-Needs-Estimation'!P137,"-")</f>
        <v>-</v>
      </c>
      <c r="Q18" s="320" t="str">
        <f>IF('6-Needs-Estimation'!Q137&gt;0,'6-Needs-Estimation'!Q137,"-")</f>
        <v>-</v>
      </c>
      <c r="R18" s="320" t="str">
        <f>IF('6-Needs-Estimation'!R137&gt;0,'6-Needs-Estimation'!R137,"-")</f>
        <v>-</v>
      </c>
    </row>
    <row r="19" spans="2:28" ht="20.100000000000001" customHeight="1" x14ac:dyDescent="0.25">
      <c r="B19" s="90" t="str">
        <f>'5-Data-Inputs'!B16</f>
        <v>-</v>
      </c>
      <c r="C19" s="306">
        <f t="shared" si="0"/>
        <v>0</v>
      </c>
      <c r="D19" s="324" t="str">
        <f>IF('6-Needs-Estimation'!D152&gt;0,'6-Needs-Estimation'!D152,"-")</f>
        <v>-</v>
      </c>
      <c r="E19" s="320" t="str">
        <f>IF('6-Needs-Estimation'!E152&gt;0,'6-Needs-Estimation'!E152,"-")</f>
        <v>-</v>
      </c>
      <c r="F19" s="327" t="str">
        <f>IF('6-Needs-Estimation'!F152&gt;0,'6-Needs-Estimation'!F152,"-")</f>
        <v>-</v>
      </c>
      <c r="G19" s="320" t="str">
        <f>IF('6-Needs-Estimation'!G152&gt;0,'6-Needs-Estimation'!G152,"-")</f>
        <v>-</v>
      </c>
      <c r="H19" s="320" t="str">
        <f>IF('6-Needs-Estimation'!H152&gt;0,'6-Needs-Estimation'!H152,"-")</f>
        <v>-</v>
      </c>
      <c r="I19" s="320" t="str">
        <f>IF('6-Needs-Estimation'!I152&gt;0,'6-Needs-Estimation'!I152,"-")</f>
        <v>-</v>
      </c>
      <c r="J19" s="320" t="str">
        <f>IF('6-Needs-Estimation'!J152&gt;0,'6-Needs-Estimation'!J152,"-")</f>
        <v>-</v>
      </c>
      <c r="K19" s="320" t="str">
        <f>IF('6-Needs-Estimation'!K152&gt;0,'6-Needs-Estimation'!K152,"-")</f>
        <v>-</v>
      </c>
      <c r="L19" s="320" t="str">
        <f>IF('6-Needs-Estimation'!L152&gt;0,'6-Needs-Estimation'!L152,"-")</f>
        <v>-</v>
      </c>
      <c r="M19" s="320" t="str">
        <f>IF('6-Needs-Estimation'!M152&gt;0,'6-Needs-Estimation'!M152,"-")</f>
        <v>-</v>
      </c>
      <c r="N19" s="320" t="str">
        <f>IF('6-Needs-Estimation'!N152&gt;0,'6-Needs-Estimation'!N152,"-")</f>
        <v>-</v>
      </c>
      <c r="O19" s="320" t="str">
        <f>IF('6-Needs-Estimation'!O152&gt;0,'6-Needs-Estimation'!O152,"-")</f>
        <v>-</v>
      </c>
      <c r="P19" s="320" t="str">
        <f>IF('6-Needs-Estimation'!P152&gt;0,'6-Needs-Estimation'!P152,"-")</f>
        <v>-</v>
      </c>
      <c r="Q19" s="320" t="str">
        <f>IF('6-Needs-Estimation'!Q152&gt;0,'6-Needs-Estimation'!Q152,"-")</f>
        <v>-</v>
      </c>
      <c r="R19" s="320" t="str">
        <f>IF('6-Needs-Estimation'!R152&gt;0,'6-Needs-Estimation'!R152,"-")</f>
        <v>-</v>
      </c>
    </row>
    <row r="20" spans="2:28" ht="20.100000000000001" customHeight="1" x14ac:dyDescent="0.25">
      <c r="B20" s="90" t="str">
        <f>'5-Data-Inputs'!B17</f>
        <v>-</v>
      </c>
      <c r="C20" s="306">
        <f t="shared" si="0"/>
        <v>0</v>
      </c>
      <c r="D20" s="324" t="str">
        <f>IF('6-Needs-Estimation'!D167&gt;0,'6-Needs-Estimation'!D167,"-")</f>
        <v>-</v>
      </c>
      <c r="E20" s="320" t="str">
        <f>IF('6-Needs-Estimation'!E167&gt;0,'6-Needs-Estimation'!E167,"-")</f>
        <v>-</v>
      </c>
      <c r="F20" s="327" t="str">
        <f>IF('6-Needs-Estimation'!F167&gt;0,'6-Needs-Estimation'!F167,"-")</f>
        <v>-</v>
      </c>
      <c r="G20" s="320" t="str">
        <f>IF('6-Needs-Estimation'!G167&gt;0,'6-Needs-Estimation'!G167,"-")</f>
        <v>-</v>
      </c>
      <c r="H20" s="320" t="str">
        <f>IF('6-Needs-Estimation'!H167&gt;0,'6-Needs-Estimation'!H167,"-")</f>
        <v>-</v>
      </c>
      <c r="I20" s="320" t="str">
        <f>IF('6-Needs-Estimation'!I167&gt;0,'6-Needs-Estimation'!I167,"-")</f>
        <v>-</v>
      </c>
      <c r="J20" s="320" t="str">
        <f>IF('6-Needs-Estimation'!J167&gt;0,'6-Needs-Estimation'!J167,"-")</f>
        <v>-</v>
      </c>
      <c r="K20" s="320" t="str">
        <f>IF('6-Needs-Estimation'!K167&gt;0,'6-Needs-Estimation'!K167,"-")</f>
        <v>-</v>
      </c>
      <c r="L20" s="320" t="str">
        <f>IF('6-Needs-Estimation'!L167&gt;0,'6-Needs-Estimation'!L167,"-")</f>
        <v>-</v>
      </c>
      <c r="M20" s="320" t="str">
        <f>IF('6-Needs-Estimation'!M167&gt;0,'6-Needs-Estimation'!M167,"-")</f>
        <v>-</v>
      </c>
      <c r="N20" s="320" t="str">
        <f>IF('6-Needs-Estimation'!N167&gt;0,'6-Needs-Estimation'!N167,"-")</f>
        <v>-</v>
      </c>
      <c r="O20" s="320" t="str">
        <f>IF('6-Needs-Estimation'!O167&gt;0,'6-Needs-Estimation'!O167,"-")</f>
        <v>-</v>
      </c>
      <c r="P20" s="320" t="str">
        <f>IF('6-Needs-Estimation'!P167&gt;0,'6-Needs-Estimation'!P167,"-")</f>
        <v>-</v>
      </c>
      <c r="Q20" s="320" t="str">
        <f>IF('6-Needs-Estimation'!Q167&gt;0,'6-Needs-Estimation'!Q167,"-")</f>
        <v>-</v>
      </c>
      <c r="R20" s="320" t="str">
        <f>IF('6-Needs-Estimation'!R167&gt;0,'6-Needs-Estimation'!R167,"-")</f>
        <v>-</v>
      </c>
    </row>
    <row r="21" spans="2:28" ht="20.100000000000001" customHeight="1" x14ac:dyDescent="0.25">
      <c r="B21" s="90" t="str">
        <f>'5-Data-Inputs'!B18</f>
        <v>-</v>
      </c>
      <c r="C21" s="306">
        <f t="shared" si="0"/>
        <v>0</v>
      </c>
      <c r="D21" s="324" t="str">
        <f>IF('6-Needs-Estimation'!D182&gt;0,'6-Needs-Estimation'!D182,"-")</f>
        <v>-</v>
      </c>
      <c r="E21" s="320" t="str">
        <f>IF('6-Needs-Estimation'!E182&gt;0,'6-Needs-Estimation'!E182,"-")</f>
        <v>-</v>
      </c>
      <c r="F21" s="327" t="str">
        <f>IF('6-Needs-Estimation'!F182&gt;0,'6-Needs-Estimation'!F182,"-")</f>
        <v>-</v>
      </c>
      <c r="G21" s="320" t="str">
        <f>IF('6-Needs-Estimation'!G182&gt;0,'6-Needs-Estimation'!G182,"-")</f>
        <v>-</v>
      </c>
      <c r="H21" s="320" t="str">
        <f>IF('6-Needs-Estimation'!H182&gt;0,'6-Needs-Estimation'!H182,"-")</f>
        <v>-</v>
      </c>
      <c r="I21" s="320" t="str">
        <f>IF('6-Needs-Estimation'!I182&gt;0,'6-Needs-Estimation'!I182,"-")</f>
        <v>-</v>
      </c>
      <c r="J21" s="320" t="str">
        <f>IF('6-Needs-Estimation'!J182&gt;0,'6-Needs-Estimation'!J182,"-")</f>
        <v>-</v>
      </c>
      <c r="K21" s="320" t="str">
        <f>IF('6-Needs-Estimation'!K182&gt;0,'6-Needs-Estimation'!K182,"-")</f>
        <v>-</v>
      </c>
      <c r="L21" s="320" t="str">
        <f>IF('6-Needs-Estimation'!L182&gt;0,'6-Needs-Estimation'!L182,"-")</f>
        <v>-</v>
      </c>
      <c r="M21" s="320" t="str">
        <f>IF('6-Needs-Estimation'!M182&gt;0,'6-Needs-Estimation'!M182,"-")</f>
        <v>-</v>
      </c>
      <c r="N21" s="320" t="str">
        <f>IF('6-Needs-Estimation'!N182&gt;0,'6-Needs-Estimation'!N182,"-")</f>
        <v>-</v>
      </c>
      <c r="O21" s="320" t="str">
        <f>IF('6-Needs-Estimation'!O182&gt;0,'6-Needs-Estimation'!O182,"-")</f>
        <v>-</v>
      </c>
      <c r="P21" s="320" t="str">
        <f>IF('6-Needs-Estimation'!P182&gt;0,'6-Needs-Estimation'!P182,"-")</f>
        <v>-</v>
      </c>
      <c r="Q21" s="320" t="str">
        <f>IF('6-Needs-Estimation'!Q182&gt;0,'6-Needs-Estimation'!Q182,"-")</f>
        <v>-</v>
      </c>
      <c r="R21" s="320" t="str">
        <f>IF('6-Needs-Estimation'!R182&gt;0,'6-Needs-Estimation'!R182,"-")</f>
        <v>-</v>
      </c>
    </row>
    <row r="22" spans="2:28" ht="20.100000000000001" customHeight="1" x14ac:dyDescent="0.25">
      <c r="B22" s="90" t="str">
        <f>'5-Data-Inputs'!B19</f>
        <v>-</v>
      </c>
      <c r="C22" s="306">
        <f t="shared" si="0"/>
        <v>0</v>
      </c>
      <c r="D22" s="324" t="str">
        <f>IF('6-Needs-Estimation'!D197&gt;0,'6-Needs-Estimation'!D197,"-")</f>
        <v>-</v>
      </c>
      <c r="E22" s="320" t="str">
        <f>IF('6-Needs-Estimation'!E197&gt;0,'6-Needs-Estimation'!E197,"-")</f>
        <v>-</v>
      </c>
      <c r="F22" s="327" t="str">
        <f>IF('6-Needs-Estimation'!F197&gt;0,'6-Needs-Estimation'!F197,"-")</f>
        <v>-</v>
      </c>
      <c r="G22" s="320" t="str">
        <f>IF('6-Needs-Estimation'!G197&gt;0,'6-Needs-Estimation'!G197,"-")</f>
        <v>-</v>
      </c>
      <c r="H22" s="320" t="str">
        <f>IF('6-Needs-Estimation'!H197&gt;0,'6-Needs-Estimation'!H197,"-")</f>
        <v>-</v>
      </c>
      <c r="I22" s="320" t="str">
        <f>IF('6-Needs-Estimation'!I197&gt;0,'6-Needs-Estimation'!I197,"-")</f>
        <v>-</v>
      </c>
      <c r="J22" s="320" t="str">
        <f>IF('6-Needs-Estimation'!J197&gt;0,'6-Needs-Estimation'!J197,"-")</f>
        <v>-</v>
      </c>
      <c r="K22" s="320" t="str">
        <f>IF('6-Needs-Estimation'!K197&gt;0,'6-Needs-Estimation'!K197,"-")</f>
        <v>-</v>
      </c>
      <c r="L22" s="320" t="str">
        <f>IF('6-Needs-Estimation'!L197&gt;0,'6-Needs-Estimation'!L197,"-")</f>
        <v>-</v>
      </c>
      <c r="M22" s="320" t="str">
        <f>IF('6-Needs-Estimation'!M197&gt;0,'6-Needs-Estimation'!M197,"-")</f>
        <v>-</v>
      </c>
      <c r="N22" s="320" t="str">
        <f>IF('6-Needs-Estimation'!N197&gt;0,'6-Needs-Estimation'!N197,"-")</f>
        <v>-</v>
      </c>
      <c r="O22" s="320" t="str">
        <f>IF('6-Needs-Estimation'!O197&gt;0,'6-Needs-Estimation'!O197,"-")</f>
        <v>-</v>
      </c>
      <c r="P22" s="320" t="str">
        <f>IF('6-Needs-Estimation'!P197&gt;0,'6-Needs-Estimation'!P197,"-")</f>
        <v>-</v>
      </c>
      <c r="Q22" s="320" t="str">
        <f>IF('6-Needs-Estimation'!Q197&gt;0,'6-Needs-Estimation'!Q197,"-")</f>
        <v>-</v>
      </c>
      <c r="R22" s="320" t="str">
        <f>IF('6-Needs-Estimation'!R197&gt;0,'6-Needs-Estimation'!R197,"-")</f>
        <v>-</v>
      </c>
    </row>
    <row r="23" spans="2:28" ht="20.100000000000001" customHeight="1" x14ac:dyDescent="0.25">
      <c r="B23" s="90" t="str">
        <f>'5-Data-Inputs'!B20</f>
        <v>-</v>
      </c>
      <c r="C23" s="306">
        <f t="shared" si="0"/>
        <v>0</v>
      </c>
      <c r="D23" s="309" t="str">
        <f>IF('6-Needs-Estimation'!D212&gt;0,'6-Needs-Estimation'!D212,"-")</f>
        <v>-</v>
      </c>
      <c r="E23" s="320" t="str">
        <f>IF('6-Needs-Estimation'!E212&gt;0,'6-Needs-Estimation'!E212,"-")</f>
        <v>-</v>
      </c>
      <c r="F23" s="328" t="str">
        <f>IF('6-Needs-Estimation'!F212&gt;0,'6-Needs-Estimation'!F212,"-")</f>
        <v>-</v>
      </c>
      <c r="G23" s="320" t="str">
        <f>IF('6-Needs-Estimation'!G212&gt;0,'6-Needs-Estimation'!G212,"-")</f>
        <v>-</v>
      </c>
      <c r="H23" s="320" t="str">
        <f>IF('6-Needs-Estimation'!H212&gt;0,'6-Needs-Estimation'!H212,"-")</f>
        <v>-</v>
      </c>
      <c r="I23" s="320" t="str">
        <f>IF('6-Needs-Estimation'!I212&gt;0,'6-Needs-Estimation'!I212,"-")</f>
        <v>-</v>
      </c>
      <c r="J23" s="320" t="str">
        <f>IF('6-Needs-Estimation'!J212&gt;0,'6-Needs-Estimation'!J212,"-")</f>
        <v>-</v>
      </c>
      <c r="K23" s="320" t="str">
        <f>IF('6-Needs-Estimation'!K212&gt;0,'6-Needs-Estimation'!K212,"-")</f>
        <v>-</v>
      </c>
      <c r="L23" s="320" t="str">
        <f>IF('6-Needs-Estimation'!L212&gt;0,'6-Needs-Estimation'!L212,"-")</f>
        <v>-</v>
      </c>
      <c r="M23" s="320" t="str">
        <f>IF('6-Needs-Estimation'!M212&gt;0,'6-Needs-Estimation'!M212,"-")</f>
        <v>-</v>
      </c>
      <c r="N23" s="320" t="str">
        <f>IF('6-Needs-Estimation'!N212&gt;0,'6-Needs-Estimation'!N212,"-")</f>
        <v>-</v>
      </c>
      <c r="O23" s="320" t="str">
        <f>IF('6-Needs-Estimation'!O212&gt;0,'6-Needs-Estimation'!O212,"-")</f>
        <v>-</v>
      </c>
      <c r="P23" s="320" t="str">
        <f>IF('6-Needs-Estimation'!P212&gt;0,'6-Needs-Estimation'!P212,"-")</f>
        <v>-</v>
      </c>
      <c r="Q23" s="320" t="str">
        <f>IF('6-Needs-Estimation'!Q212&gt;0,'6-Needs-Estimation'!Q212,"-")</f>
        <v>-</v>
      </c>
      <c r="R23" s="320" t="str">
        <f>IF('6-Needs-Estimation'!R212&gt;0,'6-Needs-Estimation'!R212,"-")</f>
        <v>-</v>
      </c>
    </row>
    <row r="24" spans="2:28" ht="20.100000000000001" customHeight="1" thickBot="1" x14ac:dyDescent="0.3">
      <c r="B24" s="90" t="str">
        <f>'5-Data-Inputs'!B21</f>
        <v>-</v>
      </c>
      <c r="C24" s="306">
        <f t="shared" si="0"/>
        <v>0</v>
      </c>
      <c r="D24" s="321" t="str">
        <f>IF('6-Needs-Estimation'!D227&gt;0,'6-Needs-Estimation'!D227,"-")</f>
        <v>-</v>
      </c>
      <c r="E24" s="322" t="str">
        <f>IF('6-Needs-Estimation'!E227&gt;0,'6-Needs-Estimation'!E227,"-")</f>
        <v>-</v>
      </c>
      <c r="F24" s="322" t="str">
        <f>IF('6-Needs-Estimation'!F227&gt;0,'6-Needs-Estimation'!F227,"-")</f>
        <v>-</v>
      </c>
      <c r="G24" s="322" t="str">
        <f>IF('6-Needs-Estimation'!G227&gt;0,'6-Needs-Estimation'!G227,"-")</f>
        <v>-</v>
      </c>
      <c r="H24" s="322" t="str">
        <f>IF('6-Needs-Estimation'!H227&gt;0,'6-Needs-Estimation'!H227,"-")</f>
        <v>-</v>
      </c>
      <c r="I24" s="322" t="str">
        <f>IF('6-Needs-Estimation'!I227&gt;0,'6-Needs-Estimation'!I227,"-")</f>
        <v>-</v>
      </c>
      <c r="J24" s="322" t="str">
        <f>IF('6-Needs-Estimation'!J227&gt;0,'6-Needs-Estimation'!J227,"-")</f>
        <v>-</v>
      </c>
      <c r="K24" s="322" t="str">
        <f>IF('6-Needs-Estimation'!K227&gt;0,'6-Needs-Estimation'!K227,"-")</f>
        <v>-</v>
      </c>
      <c r="L24" s="322" t="str">
        <f>IF('6-Needs-Estimation'!L227&gt;0,'6-Needs-Estimation'!L227,"-")</f>
        <v>-</v>
      </c>
      <c r="M24" s="322" t="str">
        <f>IF('6-Needs-Estimation'!M227&gt;0,'6-Needs-Estimation'!M227,"-")</f>
        <v>-</v>
      </c>
      <c r="N24" s="322" t="str">
        <f>IF('6-Needs-Estimation'!N227&gt;0,'6-Needs-Estimation'!N227,"-")</f>
        <v>-</v>
      </c>
      <c r="O24" s="322" t="str">
        <f>IF('6-Needs-Estimation'!O227&gt;0,'6-Needs-Estimation'!O227,"-")</f>
        <v>-</v>
      </c>
      <c r="P24" s="322" t="str">
        <f>IF('6-Needs-Estimation'!P227&gt;0,'6-Needs-Estimation'!P227,"-")</f>
        <v>-</v>
      </c>
      <c r="Q24" s="322" t="str">
        <f>IF('6-Needs-Estimation'!Q227&gt;0,'6-Needs-Estimation'!Q227,"-")</f>
        <v>-</v>
      </c>
      <c r="R24" s="322" t="str">
        <f>IF('6-Needs-Estimation'!R227&gt;0,'6-Needs-Estimation'!R227,"-")</f>
        <v>-</v>
      </c>
    </row>
    <row r="25" spans="2:28" ht="31.5" customHeight="1" thickBot="1" x14ac:dyDescent="0.3">
      <c r="B25" s="91"/>
      <c r="C25" s="307">
        <f t="shared" ref="C25" si="1">SUM(C10:C24)</f>
        <v>300698646.87500012</v>
      </c>
      <c r="D25" s="310">
        <f t="shared" ref="D25:R25" si="2">SUM(D10:D24)</f>
        <v>121153400.00000003</v>
      </c>
      <c r="E25" s="180">
        <f t="shared" si="2"/>
        <v>86576559.37500003</v>
      </c>
      <c r="F25" s="180">
        <f t="shared" si="2"/>
        <v>92968687.50000003</v>
      </c>
      <c r="G25" s="180">
        <f t="shared" si="2"/>
        <v>0</v>
      </c>
      <c r="H25" s="180">
        <f t="shared" si="2"/>
        <v>0</v>
      </c>
      <c r="I25" s="180">
        <f t="shared" si="2"/>
        <v>0</v>
      </c>
      <c r="J25" s="180">
        <f t="shared" si="2"/>
        <v>0</v>
      </c>
      <c r="K25" s="180">
        <f t="shared" si="2"/>
        <v>0</v>
      </c>
      <c r="L25" s="180">
        <f t="shared" si="2"/>
        <v>0</v>
      </c>
      <c r="M25" s="180">
        <f t="shared" si="2"/>
        <v>0</v>
      </c>
      <c r="N25" s="180">
        <f t="shared" si="2"/>
        <v>0</v>
      </c>
      <c r="O25" s="180">
        <f t="shared" si="2"/>
        <v>0</v>
      </c>
      <c r="P25" s="180">
        <f t="shared" si="2"/>
        <v>0</v>
      </c>
      <c r="Q25" s="180">
        <f t="shared" si="2"/>
        <v>0</v>
      </c>
      <c r="R25" s="305">
        <f t="shared" si="2"/>
        <v>0</v>
      </c>
    </row>
    <row r="26" spans="2:28" ht="24.95" customHeight="1" thickBot="1" x14ac:dyDescent="0.3">
      <c r="B26" s="5"/>
      <c r="C26" s="5"/>
      <c r="D26" s="5"/>
      <c r="E26" s="5"/>
      <c r="F26" s="5"/>
      <c r="G26" s="5"/>
      <c r="H26" s="5"/>
      <c r="I26" s="5"/>
      <c r="J26" s="5"/>
      <c r="K26" s="5"/>
      <c r="L26" s="5"/>
      <c r="M26" s="5"/>
      <c r="N26" s="5"/>
      <c r="O26" s="5"/>
      <c r="P26" s="5"/>
      <c r="Q26" s="5"/>
      <c r="R26" s="5"/>
    </row>
    <row r="27" spans="2:28" ht="24.95" customHeight="1" thickBot="1" x14ac:dyDescent="0.3">
      <c r="B27" s="568" t="s">
        <v>217</v>
      </c>
      <c r="C27" s="569"/>
      <c r="D27" s="569"/>
      <c r="E27" s="569"/>
      <c r="F27" s="569"/>
      <c r="G27" s="569"/>
      <c r="H27" s="569"/>
      <c r="I27" s="569"/>
      <c r="J27" s="569"/>
      <c r="K27" s="569"/>
      <c r="L27" s="569"/>
      <c r="M27" s="569"/>
      <c r="N27" s="569"/>
      <c r="O27" s="569"/>
      <c r="P27" s="569"/>
      <c r="Q27" s="569"/>
      <c r="R27" s="570"/>
      <c r="U27" s="10"/>
      <c r="Z27" s="153"/>
      <c r="AA27" s="154"/>
      <c r="AB27" s="5"/>
    </row>
    <row r="28" spans="2:28" ht="30.75" customHeight="1" x14ac:dyDescent="0.25">
      <c r="B28" s="545" t="s">
        <v>181</v>
      </c>
      <c r="C28" s="545" t="s">
        <v>164</v>
      </c>
      <c r="D28" s="565" t="s">
        <v>9</v>
      </c>
      <c r="E28" s="563" t="s">
        <v>28</v>
      </c>
      <c r="F28" s="563" t="s">
        <v>101</v>
      </c>
      <c r="G28" s="563" t="s">
        <v>103</v>
      </c>
      <c r="H28" s="563" t="s">
        <v>165</v>
      </c>
      <c r="I28" s="584" t="s">
        <v>166</v>
      </c>
      <c r="J28" s="556" t="s">
        <v>12</v>
      </c>
      <c r="K28" s="580" t="s">
        <v>132</v>
      </c>
      <c r="L28" s="561" t="s">
        <v>141</v>
      </c>
      <c r="M28" s="582" t="s">
        <v>66</v>
      </c>
      <c r="N28" s="545" t="s">
        <v>131</v>
      </c>
      <c r="O28" s="545" t="s">
        <v>175</v>
      </c>
      <c r="P28" s="545" t="s">
        <v>176</v>
      </c>
      <c r="Q28" s="545" t="s">
        <v>104</v>
      </c>
      <c r="R28" s="545" t="s">
        <v>94</v>
      </c>
      <c r="S28" s="545" t="s">
        <v>95</v>
      </c>
      <c r="T28" s="545" t="s">
        <v>96</v>
      </c>
      <c r="U28" s="545" t="s">
        <v>119</v>
      </c>
      <c r="V28" s="545" t="s">
        <v>128</v>
      </c>
      <c r="W28" s="556" t="s">
        <v>129</v>
      </c>
      <c r="X28" s="558" t="s">
        <v>130</v>
      </c>
      <c r="Y28" s="551" t="s">
        <v>134</v>
      </c>
      <c r="Z28" s="551" t="s">
        <v>135</v>
      </c>
      <c r="AA28" s="551" t="s">
        <v>136</v>
      </c>
      <c r="AB28" s="551" t="s">
        <v>174</v>
      </c>
    </row>
    <row r="29" spans="2:28" ht="50.25" customHeight="1" thickBot="1" x14ac:dyDescent="0.3">
      <c r="B29" s="546"/>
      <c r="C29" s="546"/>
      <c r="D29" s="566"/>
      <c r="E29" s="564"/>
      <c r="F29" s="564"/>
      <c r="G29" s="564"/>
      <c r="H29" s="564"/>
      <c r="I29" s="585"/>
      <c r="J29" s="557"/>
      <c r="K29" s="581"/>
      <c r="L29" s="562"/>
      <c r="M29" s="583" t="s">
        <v>22</v>
      </c>
      <c r="N29" s="546"/>
      <c r="O29" s="546"/>
      <c r="P29" s="546"/>
      <c r="Q29" s="546"/>
      <c r="R29" s="546"/>
      <c r="S29" s="546"/>
      <c r="T29" s="546"/>
      <c r="U29" s="546"/>
      <c r="V29" s="546"/>
      <c r="W29" s="557"/>
      <c r="X29" s="559"/>
      <c r="Y29" s="552"/>
      <c r="Z29" s="552"/>
      <c r="AA29" s="552"/>
      <c r="AB29" s="552" t="s">
        <v>174</v>
      </c>
    </row>
    <row r="30" spans="2:28" ht="24.95" customHeight="1" x14ac:dyDescent="0.25">
      <c r="B30" s="85" t="str">
        <f t="shared" ref="B30:B44" si="3">B10</f>
        <v>Bridges</v>
      </c>
      <c r="C30" s="303">
        <f>IF('4-Strategy-Inputs'!$E$10="No", IF(U30&gt;0,0, IF(SUM(D10:R10)&gt;0,SUM(D10:R10),0)),IF(O30="Yes",IF(SUM(D10:R10)&gt;0,SUM(D10:R10),0),0))</f>
        <v>111501500.00000003</v>
      </c>
      <c r="D30" s="183">
        <f t="shared" ref="D30:D44" si="4">IF(ISNUMBER(C30*($D$4/$C$45)),C30*($D$4/$C$45),0)</f>
        <v>70453542.841536924</v>
      </c>
      <c r="E30" s="184">
        <f t="shared" ref="E30:E44" si="5">IF(ISNUMBER(C30-D30),C30-D30,0)</f>
        <v>41047957.158463106</v>
      </c>
      <c r="F30" s="185">
        <f>IF('4-Strategy-Inputs'!G16&gt;0,'4-Strategy-Inputs'!G16,"-")</f>
        <v>2</v>
      </c>
      <c r="G30" s="186">
        <f>IF('4-Strategy-Inputs'!$E$11 = "Yes", IF(F30&gt; 0, IF(ISNUMBER(VLOOKUP(F30,'4-Strategy-Inputs'!$N$16:$O$30,2,)), VLOOKUP(F30,'4-Strategy-Inputs'!$N$16:$O$30,2,), "-"),100%),100%)</f>
        <v>1.1000000000000001</v>
      </c>
      <c r="H30" s="187">
        <f>IF($J$67&gt;$D$4, Z30, IF($J$67&gt;$D$4,#REF!,IF(C30=0,0,IF(IF(ISNUMBER(MIN(D30-(E30*G30),C30)),MIN(D30-(E30*G30),C30),0)&lt;J52,J52+1,IF(ISNUMBER(MIN(D30-(E30*G30),C30)),MIN(D30-(E30*G30),C30),0)))))</f>
        <v>55365372.00694079</v>
      </c>
      <c r="I30" s="188">
        <f>IF($J$67&gt;$D$4, AA30,IF(ISNUMBER(MIN(D30+(E30*G30),C30)),MIN(D30+(E30*G30),C30),0))</f>
        <v>57863553.713955201</v>
      </c>
      <c r="J30" s="12">
        <v>56336860.195294008</v>
      </c>
      <c r="K30" s="189">
        <f t="shared" ref="K30:K44" si="6">D52</f>
        <v>-78.903375043772286</v>
      </c>
      <c r="L30" s="190">
        <f>IF(K30&gt;0, IF(ISNUMBER(K30-'4-Strategy-Inputs'!F16),K30-'4-Strategy-Inputs'!F16,"-"),IF(K30&lt;0,K30," "))</f>
        <v>-78.903375043772286</v>
      </c>
      <c r="M30" s="190">
        <f t="shared" ref="M30:M44" si="7">IF(ISNUMBER(POWER(L30-$L$46,2)),POWER(L30-$L$46,2)," ")</f>
        <v>7.7284601189638915E-6</v>
      </c>
      <c r="N30" s="190">
        <f>IF(ISNUMBER(L30), L30," ")</f>
        <v>-78.903375043772286</v>
      </c>
      <c r="O30" s="190" t="str">
        <f>'4-Strategy-Inputs'!H16</f>
        <v>Yes</v>
      </c>
      <c r="P30" s="316" t="str">
        <f>IF(O30="Yes","-", '5-Data-Inputs'!D106)</f>
        <v>-</v>
      </c>
      <c r="Q30" s="316" t="str">
        <f>IF(J30&gt;1,"-",IF(ISNUMBER($I$6*(AB30/$AB$45)),$I$6*(AB30/$AB$45),"-"))</f>
        <v>-</v>
      </c>
      <c r="R30" s="198">
        <f>IF(J30&gt;1,J30,IF(Q30&lt;&gt;"-",Q30,U30))</f>
        <v>56336860.195294008</v>
      </c>
      <c r="S30" s="198">
        <f t="shared" ref="S30:S44" si="8">IF($J$67&gt; $D$4,(J52/$J$67)*$D$4,"-")</f>
        <v>56614462.860447995</v>
      </c>
      <c r="T30" s="198">
        <f t="shared" ref="T30:T44" si="9">IF(S30&lt;&gt;"-",S30,R30)</f>
        <v>56614462.860447995</v>
      </c>
      <c r="U30" s="198">
        <f>'6-Needs-Estimation'!D233</f>
        <v>0</v>
      </c>
      <c r="V30" s="190" t="str">
        <f>'4-Strategy-Inputs'!I16</f>
        <v>No</v>
      </c>
      <c r="W30" s="391">
        <f>IF(V30="Yes",J30,0)</f>
        <v>0</v>
      </c>
      <c r="X30" s="398">
        <f>$D$4*(J52/$J$67)</f>
        <v>56614462.860447995</v>
      </c>
      <c r="Y30" s="400">
        <f>J52-X30</f>
        <v>1135537.1395520046</v>
      </c>
      <c r="Z30" s="400">
        <f>IF(ISNUMBER(X30-(Y30*G30)),X30-(Y30*G30),"-")</f>
        <v>55365372.00694079</v>
      </c>
      <c r="AA30" s="400">
        <f>IF(ISNUMBER(X30+(Y30*G30)),X30+(Y30*G30),"-")</f>
        <v>57863553.713955201</v>
      </c>
      <c r="AB30" s="469">
        <f>IF(O30="No",'4-Strategy-Inputs'!J16,0%)</f>
        <v>0</v>
      </c>
    </row>
    <row r="31" spans="2:28" ht="24.95" customHeight="1" x14ac:dyDescent="0.25">
      <c r="B31" s="85" t="str">
        <f t="shared" si="3"/>
        <v>Pavements</v>
      </c>
      <c r="C31" s="303">
        <f>IF('4-Strategy-Inputs'!$E$10="No", IF(U31&gt;0,0, IF(SUM(D11:R11)&gt;0,SUM(D11:R11),0)),IF(O31="Yes",IF(SUM(D11:R11)&gt;0,SUM(D11:R11),0),0))</f>
        <v>176121000.00000006</v>
      </c>
      <c r="D31" s="183">
        <f t="shared" si="4"/>
        <v>111284138.9469588</v>
      </c>
      <c r="E31" s="184">
        <f t="shared" si="5"/>
        <v>64836861.053041264</v>
      </c>
      <c r="F31" s="1">
        <f>IF('4-Strategy-Inputs'!G17&gt;0,'4-Strategy-Inputs'!G17,"-")</f>
        <v>1</v>
      </c>
      <c r="G31" s="186">
        <f>IF('4-Strategy-Inputs'!$E$11 = "Yes", IF(F31&gt; 0, IF(ISNUMBER(VLOOKUP(F31,'4-Strategy-Inputs'!$N$16:$O$30,2,)), VLOOKUP(F31,'4-Strategy-Inputs'!$N$16:$O$30,2,), "-"),100%),100%)</f>
        <v>1</v>
      </c>
      <c r="H31" s="187">
        <f>IF($J$67&gt;$D$4, X31, IF($J$67&gt;$D$4,#REF!,IF(C31=0,0,IF(IF(ISNUMBER(MIN(D31-(E31*G31),C31)),MIN(D31-(E31*G31),C31),0)&lt;J53,J53+1,IF(ISNUMBER(MIN(D31-(E31*G31),C31)),MIN(D31-(E31*G31),C31),0)))))</f>
        <v>122051958.89395283</v>
      </c>
      <c r="I31" s="188">
        <f t="shared" ref="I31:I44" si="10">IF($J$67&gt;$D$4, AA31,IF(ISNUMBER(MIN(D31+(E31*G31),C31)),MIN(D31+(E31*G31),C31),0))</f>
        <v>124500000</v>
      </c>
      <c r="J31" s="12">
        <v>122267973.50927578</v>
      </c>
      <c r="K31" s="189">
        <f t="shared" si="6"/>
        <v>-78.906321556629223</v>
      </c>
      <c r="L31" s="190">
        <f>IF(K31&gt;0, IF(ISNUMBER(K31-'4-Strategy-Inputs'!F17),K31-'4-Strategy-Inputs'!F17,"-"),IF(K31&lt;0,K31," "))</f>
        <v>-78.906321556629223</v>
      </c>
      <c r="M31" s="190">
        <f t="shared" si="7"/>
        <v>3.2793073339397221E-5</v>
      </c>
      <c r="N31" s="190">
        <f t="shared" ref="N31:N44" si="11">IF(ISNUMBER(L31), L31," ")</f>
        <v>-78.906321556629223</v>
      </c>
      <c r="O31" s="190" t="str">
        <f>'4-Strategy-Inputs'!H17</f>
        <v>Yes</v>
      </c>
      <c r="P31" s="316" t="str">
        <f>IF(O31="Yes","-", '5-Data-Inputs'!D107)</f>
        <v>-</v>
      </c>
      <c r="Q31" s="316" t="str">
        <f t="shared" ref="Q31:Q44" si="12">IF(J31&gt;1,"-",IF(ISNUMBER($I$6*(AB31/$AB$45)),$I$6*(AB31/$AB$45),"-"))</f>
        <v>-</v>
      </c>
      <c r="R31" s="198">
        <f>IF(J31&gt;1,J31,IF(Q31&lt;&gt;"-",Q31,U31))</f>
        <v>122267973.50927578</v>
      </c>
      <c r="S31" s="198">
        <f t="shared" si="8"/>
        <v>122051958.89395283</v>
      </c>
      <c r="T31" s="198">
        <f t="shared" si="9"/>
        <v>122051958.89395283</v>
      </c>
      <c r="U31" s="198">
        <f>'6-Needs-Estimation'!D234</f>
        <v>0</v>
      </c>
      <c r="V31" s="190" t="str">
        <f>'4-Strategy-Inputs'!I17</f>
        <v>Yes</v>
      </c>
      <c r="W31" s="391">
        <f t="shared" ref="W31:W44" si="13">IF(V31="Yes",J31,0)</f>
        <v>122267973.50927578</v>
      </c>
      <c r="X31" s="399">
        <f t="shared" ref="X31:X44" si="14">$D$4*(J53/$J$67)</f>
        <v>122051958.89395283</v>
      </c>
      <c r="Y31" s="400">
        <f t="shared" ref="Y31:Y44" si="15">J53-X31</f>
        <v>2448041.1060471684</v>
      </c>
      <c r="Z31" s="400">
        <f t="shared" ref="Z31:Z44" si="16">IF(ISNUMBER(X31-(Y31*G31)),X31-(Y31*G31),"-")</f>
        <v>119603917.78790566</v>
      </c>
      <c r="AA31" s="400">
        <f t="shared" ref="AA31:AA44" si="17">IF(ISNUMBER(X31+(Y31*G31)),X31+(Y31*G31),"-")</f>
        <v>124500000</v>
      </c>
      <c r="AB31" s="469">
        <f>IF(O31="No",'4-Strategy-Inputs'!J17,0%)</f>
        <v>0</v>
      </c>
    </row>
    <row r="32" spans="2:28" ht="24.95" customHeight="1" x14ac:dyDescent="0.25">
      <c r="B32" s="85" t="str">
        <f t="shared" si="3"/>
        <v>Signs</v>
      </c>
      <c r="C32" s="303">
        <f>IF('4-Strategy-Inputs'!$E$10="No", IF(U32&gt;0,0, IF(SUM(D12:R12)&gt;0,SUM(D12:R12),0)),IF(O32="Yes",IF(SUM(D12:R12)&gt;0,SUM(D12:R12),0),0))</f>
        <v>8327150</v>
      </c>
      <c r="D32" s="183">
        <f t="shared" si="4"/>
        <v>5261608.3126496421</v>
      </c>
      <c r="E32" s="184">
        <f t="shared" si="5"/>
        <v>3065541.6873503579</v>
      </c>
      <c r="F32" s="1">
        <f>IF('4-Strategy-Inputs'!G18&gt;0,'4-Strategy-Inputs'!G18,"-")</f>
        <v>4</v>
      </c>
      <c r="G32" s="186">
        <f>IF('4-Strategy-Inputs'!$E$11 = "Yes", IF(F32&gt; 0, IF(ISNUMBER(VLOOKUP(F32,'4-Strategy-Inputs'!$N$16:$O$30,2,)), VLOOKUP(F32,'4-Strategy-Inputs'!$N$16:$O$30,2,), "-"),100%),100%)</f>
        <v>1.3</v>
      </c>
      <c r="H32" s="187">
        <f>IF($J$67&gt;$D$4, X32, IF($J$67&gt;$D$4,#REF!,IF(C32=0,0,IF(IF(ISNUMBER(MIN(D32-(E32*G32),C32)),MIN(D32-(E32*G32),C32),0)&lt;J54,J54+1,IF(ISNUMBER(MIN(D32-(E32*G32),C32)),MIN(D32-(E32*G32),C32),0)))))</f>
        <v>7470168.0865214495</v>
      </c>
      <c r="I32" s="188">
        <f t="shared" si="10"/>
        <v>7664949.5740435654</v>
      </c>
      <c r="J32" s="12">
        <v>7514458.502973346</v>
      </c>
      <c r="K32" s="189">
        <f t="shared" si="6"/>
        <v>-78.899297760548365</v>
      </c>
      <c r="L32" s="190">
        <f>IF(K32&gt;0, IF(ISNUMBER(K32-'4-Strategy-Inputs'!F18),K32-'4-Strategy-Inputs'!F18,"-"),IF(K32&lt;0,K32," "))</f>
        <v>-78.899297760548365</v>
      </c>
      <c r="M32" s="190">
        <f t="shared" si="7"/>
        <v>1.6829157088063093E-6</v>
      </c>
      <c r="N32" s="190">
        <f t="shared" si="11"/>
        <v>-78.899297760548365</v>
      </c>
      <c r="O32" s="190" t="str">
        <f>'4-Strategy-Inputs'!H18</f>
        <v>Yes</v>
      </c>
      <c r="P32" s="316" t="str">
        <f>IF(O32="Yes","-", '5-Data-Inputs'!D108)</f>
        <v>-</v>
      </c>
      <c r="Q32" s="316" t="str">
        <f t="shared" si="12"/>
        <v>-</v>
      </c>
      <c r="R32" s="198">
        <f>IF(J32&gt;1,J32,IF(Q32&lt;&gt;"-",Q32,U32))</f>
        <v>7514458.502973346</v>
      </c>
      <c r="S32" s="198">
        <f t="shared" si="8"/>
        <v>7470168.0865214495</v>
      </c>
      <c r="T32" s="198">
        <f t="shared" si="9"/>
        <v>7470168.0865214495</v>
      </c>
      <c r="U32" s="198">
        <f>'6-Needs-Estimation'!D235</f>
        <v>0</v>
      </c>
      <c r="V32" s="190" t="str">
        <f>'4-Strategy-Inputs'!I18</f>
        <v>No</v>
      </c>
      <c r="W32" s="391">
        <f t="shared" si="13"/>
        <v>0</v>
      </c>
      <c r="X32" s="399">
        <f t="shared" si="14"/>
        <v>7470168.0865214495</v>
      </c>
      <c r="Y32" s="400">
        <f t="shared" si="15"/>
        <v>149831.9134785505</v>
      </c>
      <c r="Z32" s="400">
        <f t="shared" si="16"/>
        <v>7275386.5989993336</v>
      </c>
      <c r="AA32" s="400">
        <f t="shared" si="17"/>
        <v>7664949.5740435654</v>
      </c>
      <c r="AB32" s="469">
        <f>IF(O32="No",'4-Strategy-Inputs'!J18,0%)</f>
        <v>0</v>
      </c>
    </row>
    <row r="33" spans="2:28" ht="24.95" customHeight="1" x14ac:dyDescent="0.25">
      <c r="B33" s="85" t="str">
        <f t="shared" si="3"/>
        <v>Highway Lighting</v>
      </c>
      <c r="C33" s="303">
        <f>IF('4-Strategy-Inputs'!$E$10="No", IF(U33&gt;0,0, IF(SUM(D13:R13)&gt;0,SUM(D13:R13),0)),IF(O33="Yes",IF(SUM(D13:R13)&gt;0,SUM(D13:R13),0),0))</f>
        <v>3114421.8750000005</v>
      </c>
      <c r="D33" s="183">
        <f t="shared" si="4"/>
        <v>1967884.3333671049</v>
      </c>
      <c r="E33" s="184">
        <f t="shared" si="5"/>
        <v>1146537.5416328956</v>
      </c>
      <c r="F33" s="1">
        <f>IF('4-Strategy-Inputs'!G19&gt;0,'4-Strategy-Inputs'!G19,"-")</f>
        <v>6</v>
      </c>
      <c r="G33" s="186">
        <f>IF('4-Strategy-Inputs'!$E$11 = "Yes", IF(F33&gt; 0, IF(ISNUMBER(VLOOKUP(F33,'4-Strategy-Inputs'!$N$16:$O$30,2,)), VLOOKUP(F33,'4-Strategy-Inputs'!$N$16:$O$30,2,), "-"),100%),100%)</f>
        <v>1.5</v>
      </c>
      <c r="H33" s="187">
        <f>IF($J$67&gt;$D$4, X33, IF($J$67&gt;$D$4,#REF!,IF(C33=0,0,IF(IF(ISNUMBER(MIN(D33-(E33*G33),C33)),MIN(D33-(E33*G33),C33),0)&lt;J55,J55+1,IF(ISNUMBER(MIN(D33-(E33*G33),C33)),MIN(D33-(E33*G33),C33),0)))))</f>
        <v>2676810.2310035196</v>
      </c>
      <c r="I33" s="188">
        <f t="shared" si="10"/>
        <v>2757344.8844982404</v>
      </c>
      <c r="J33" s="12">
        <v>2691025.3560467428</v>
      </c>
      <c r="K33" s="189">
        <f t="shared" si="6"/>
        <v>-78.896769244780344</v>
      </c>
      <c r="L33" s="190">
        <f>IF(K33&gt;0, IF(ISNUMBER(K33-'4-Strategy-Inputs'!F19),K33-'4-Strategy-Inputs'!F19,"-"),IF(K33&lt;0,K33," "))</f>
        <v>-78.896769244780344</v>
      </c>
      <c r="M33" s="190">
        <f t="shared" si="7"/>
        <v>1.4636655192100388E-5</v>
      </c>
      <c r="N33" s="190">
        <f t="shared" si="11"/>
        <v>-78.896769244780344</v>
      </c>
      <c r="O33" s="190" t="str">
        <f>'4-Strategy-Inputs'!H19</f>
        <v>Yes</v>
      </c>
      <c r="P33" s="316" t="str">
        <f>IF(O33="Yes","-", '5-Data-Inputs'!D109)</f>
        <v>-</v>
      </c>
      <c r="Q33" s="316" t="str">
        <f t="shared" si="12"/>
        <v>-</v>
      </c>
      <c r="R33" s="198">
        <f t="shared" ref="R33:R44" si="18">IF(J33&gt;1,J33,IF(Q33&lt;&gt;"-",Q33,U33))</f>
        <v>2691025.3560467428</v>
      </c>
      <c r="S33" s="198">
        <f t="shared" si="8"/>
        <v>2676810.2310035196</v>
      </c>
      <c r="T33" s="198">
        <f t="shared" si="9"/>
        <v>2676810.2310035196</v>
      </c>
      <c r="U33" s="198">
        <f>'6-Needs-Estimation'!D236</f>
        <v>0</v>
      </c>
      <c r="V33" s="190" t="str">
        <f>'4-Strategy-Inputs'!I19</f>
        <v>No</v>
      </c>
      <c r="W33" s="391">
        <f t="shared" si="13"/>
        <v>0</v>
      </c>
      <c r="X33" s="399">
        <f t="shared" si="14"/>
        <v>2676810.2310035196</v>
      </c>
      <c r="Y33" s="400">
        <f t="shared" si="15"/>
        <v>53689.768996480387</v>
      </c>
      <c r="Z33" s="400">
        <f t="shared" si="16"/>
        <v>2596275.5775087988</v>
      </c>
      <c r="AA33" s="400">
        <f t="shared" si="17"/>
        <v>2757344.8844982404</v>
      </c>
      <c r="AB33" s="469">
        <f>IF(O33="No",'4-Strategy-Inputs'!J19,0%)</f>
        <v>0</v>
      </c>
    </row>
    <row r="34" spans="2:28" ht="24.95" customHeight="1" x14ac:dyDescent="0.25">
      <c r="B34" s="85" t="str">
        <f t="shared" si="3"/>
        <v>Guardrail</v>
      </c>
      <c r="C34" s="303">
        <f>IF('4-Strategy-Inputs'!$E$10="No", IF(U34&gt;0,0, IF(SUM(D14:R14)&gt;0,SUM(D14:R14),0)),IF(O34="Yes",IF(SUM(D14:R14)&gt;0,SUM(D14:R14),0),0))</f>
        <v>1489637.5000000005</v>
      </c>
      <c r="D34" s="183">
        <f t="shared" si="4"/>
        <v>941245.09019708226</v>
      </c>
      <c r="E34" s="184">
        <f t="shared" si="5"/>
        <v>548392.40980291821</v>
      </c>
      <c r="F34" s="1">
        <f>IF('4-Strategy-Inputs'!G20&gt;0,'4-Strategy-Inputs'!G20,"-")</f>
        <v>2</v>
      </c>
      <c r="G34" s="186">
        <f>IF('4-Strategy-Inputs'!$E$11 = "Yes", IF(F34&gt; 0, IF(ISNUMBER(VLOOKUP(F34,'4-Strategy-Inputs'!$N$16:$O$30,2,)), VLOOKUP(F34,'4-Strategy-Inputs'!$N$16:$O$30,2,), "-"),100%),100%)</f>
        <v>1.1000000000000001</v>
      </c>
      <c r="H34" s="187">
        <f>IF($J$67&gt;$D$4, X34, IF($J$67&gt;$D$4,#REF!,IF(C34=0,0,IF(IF(ISNUMBER(MIN(D34-(E34*G34),C34)),MIN(D34-(E34*G34),C34),0)&lt;J56,J56+1,IF(ISNUMBER(MIN(D34-(E34*G34),C34)),MIN(D34-(E34*G34),C34),0)))))</f>
        <v>1075821.8449013962</v>
      </c>
      <c r="I34" s="188">
        <f t="shared" si="10"/>
        <v>1099557.8155098604</v>
      </c>
      <c r="J34" s="12">
        <v>1078519.414478329</v>
      </c>
      <c r="K34" s="189">
        <f t="shared" si="6"/>
        <v>-78.897844470459148</v>
      </c>
      <c r="L34" s="190">
        <f>IF(K34&gt;0, IF(ISNUMBER(K34-'4-Strategy-Inputs'!F20),K34-'4-Strategy-Inputs'!F20,"-"),IF(K34&lt;0,K34," "))</f>
        <v>-78.897844470459148</v>
      </c>
      <c r="M34" s="190">
        <f t="shared" si="7"/>
        <v>7.5655940685814154E-6</v>
      </c>
      <c r="N34" s="190">
        <f t="shared" si="11"/>
        <v>-78.897844470459148</v>
      </c>
      <c r="O34" s="190" t="str">
        <f>'4-Strategy-Inputs'!H20</f>
        <v>Yes</v>
      </c>
      <c r="P34" s="316" t="str">
        <f>IF(O34="Yes","-", '5-Data-Inputs'!D110)</f>
        <v>-</v>
      </c>
      <c r="Q34" s="316" t="str">
        <f t="shared" si="12"/>
        <v>-</v>
      </c>
      <c r="R34" s="198">
        <f t="shared" si="18"/>
        <v>1078519.414478329</v>
      </c>
      <c r="S34" s="198">
        <f t="shared" si="8"/>
        <v>1075821.8449013962</v>
      </c>
      <c r="T34" s="198">
        <f t="shared" si="9"/>
        <v>1075821.8449013962</v>
      </c>
      <c r="U34" s="198">
        <f>'6-Needs-Estimation'!D237</f>
        <v>0</v>
      </c>
      <c r="V34" s="190" t="str">
        <f>'4-Strategy-Inputs'!I20</f>
        <v>No</v>
      </c>
      <c r="W34" s="391">
        <f t="shared" si="13"/>
        <v>0</v>
      </c>
      <c r="X34" s="399">
        <f t="shared" si="14"/>
        <v>1075821.8449013962</v>
      </c>
      <c r="Y34" s="400">
        <f t="shared" si="15"/>
        <v>21578.155098603806</v>
      </c>
      <c r="Z34" s="400">
        <f t="shared" si="16"/>
        <v>1052085.874292932</v>
      </c>
      <c r="AA34" s="400">
        <f t="shared" si="17"/>
        <v>1099557.8155098604</v>
      </c>
      <c r="AB34" s="469">
        <f>IF(O34="No",'4-Strategy-Inputs'!J20,0%)</f>
        <v>0</v>
      </c>
    </row>
    <row r="35" spans="2:28" ht="24.95" customHeight="1" x14ac:dyDescent="0.25">
      <c r="B35" s="85" t="str">
        <f t="shared" si="3"/>
        <v>Weigh Stations</v>
      </c>
      <c r="C35" s="303">
        <f>IF('4-Strategy-Inputs'!$E$10="No", IF(U35&gt;0,0, IF(SUM(D15:R15)&gt;0,SUM(D15:R15),0)),IF(O35="Yes",IF(SUM(D15:R15)&gt;0,SUM(D15:R15),0),0))</f>
        <v>144937.50000000003</v>
      </c>
      <c r="D35" s="183">
        <f t="shared" si="4"/>
        <v>91580.475290424423</v>
      </c>
      <c r="E35" s="184">
        <f t="shared" si="5"/>
        <v>53357.024709575606</v>
      </c>
      <c r="F35" s="1">
        <f>IF('4-Strategy-Inputs'!G21&gt;0,'4-Strategy-Inputs'!G21,"-")</f>
        <v>5</v>
      </c>
      <c r="G35" s="186">
        <f>IF('4-Strategy-Inputs'!$E$11 = "Yes", IF(F35&gt; 0, IF(ISNUMBER(VLOOKUP(F35,'4-Strategy-Inputs'!$N$16:$O$30,2,)), VLOOKUP(F35,'4-Strategy-Inputs'!$N$16:$O$30,2,), "-"),100%),100%)</f>
        <v>1.4</v>
      </c>
      <c r="H35" s="187">
        <f>IF($J$67&gt;$D$4, X35, IF($J$67&gt;$D$4,#REF!,IF(C35=0,0,IF(IF(ISNUMBER(MIN(D35-(E35*G35),C35)),MIN(D35-(E35*G35),C35),0)&lt;J57,J57+1,IF(ISNUMBER(MIN(D35-(E35*G35),C35)),MIN(D35-(E35*G35),C35),0)))))</f>
        <v>110778.08317282464</v>
      </c>
      <c r="I35" s="188">
        <f t="shared" si="10"/>
        <v>113888.76673087015</v>
      </c>
      <c r="J35" s="49">
        <v>111163.02193178899</v>
      </c>
      <c r="K35" s="189">
        <f t="shared" si="6"/>
        <v>-78.899962121567924</v>
      </c>
      <c r="L35" s="190">
        <f>IF(K35&gt;0, IF(ISNUMBER(K35-'4-Strategy-Inputs'!F21),K35-'4-Strategy-Inputs'!F21,"-"),IF(K35&lt;0,K35," "))</f>
        <v>-78.899962121567924</v>
      </c>
      <c r="M35" s="190">
        <f t="shared" si="7"/>
        <v>4.0057682964169775E-7</v>
      </c>
      <c r="N35" s="190">
        <f t="shared" si="11"/>
        <v>-78.899962121567924</v>
      </c>
      <c r="O35" s="190" t="str">
        <f>'4-Strategy-Inputs'!H21</f>
        <v>Yes</v>
      </c>
      <c r="P35" s="316" t="str">
        <f>IF(O35="Yes","-", '5-Data-Inputs'!D111)</f>
        <v>-</v>
      </c>
      <c r="Q35" s="316" t="str">
        <f t="shared" si="12"/>
        <v>-</v>
      </c>
      <c r="R35" s="198">
        <f t="shared" si="18"/>
        <v>111163.02193178899</v>
      </c>
      <c r="S35" s="198">
        <f t="shared" si="8"/>
        <v>110778.08317282464</v>
      </c>
      <c r="T35" s="198">
        <f t="shared" si="9"/>
        <v>110778.08317282464</v>
      </c>
      <c r="U35" s="198">
        <f>'6-Needs-Estimation'!D238</f>
        <v>0</v>
      </c>
      <c r="V35" s="190" t="str">
        <f>'4-Strategy-Inputs'!I21</f>
        <v>No</v>
      </c>
      <c r="W35" s="391">
        <f t="shared" si="13"/>
        <v>0</v>
      </c>
      <c r="X35" s="399">
        <f t="shared" si="14"/>
        <v>110778.08317282464</v>
      </c>
      <c r="Y35" s="400">
        <f t="shared" si="15"/>
        <v>2221.9168271753588</v>
      </c>
      <c r="Z35" s="400">
        <f t="shared" si="16"/>
        <v>107667.39961477913</v>
      </c>
      <c r="AA35" s="400">
        <f t="shared" si="17"/>
        <v>113888.76673087015</v>
      </c>
      <c r="AB35" s="469">
        <f>IF(O35="No",'4-Strategy-Inputs'!J21,0%)</f>
        <v>0</v>
      </c>
    </row>
    <row r="36" spans="2:28" ht="24.95" customHeight="1" x14ac:dyDescent="0.25">
      <c r="B36" s="85" t="str">
        <f t="shared" si="3"/>
        <v>-</v>
      </c>
      <c r="C36" s="303">
        <f>IF('4-Strategy-Inputs'!$E$10="No", IF(U36&gt;0,0, IF(SUM(D16:R16)&gt;0,SUM(D16:R16),0)),IF(O36="Yes",IF(SUM(D16:R16)&gt;0,SUM(D16:R16),0),0))</f>
        <v>0</v>
      </c>
      <c r="D36" s="183">
        <f t="shared" si="4"/>
        <v>0</v>
      </c>
      <c r="E36" s="184">
        <f t="shared" si="5"/>
        <v>0</v>
      </c>
      <c r="F36" s="1" t="str">
        <f>IF('4-Strategy-Inputs'!G22&gt;0,'4-Strategy-Inputs'!G22,"-")</f>
        <v>-</v>
      </c>
      <c r="G36" s="186" t="str">
        <f>IF('4-Strategy-Inputs'!$E$11 = "Yes", IF(F36&gt; 0, IF(ISNUMBER(VLOOKUP(F36,'4-Strategy-Inputs'!$N$16:$O$30,2,)), VLOOKUP(F36,'4-Strategy-Inputs'!$N$16:$O$30,2,), "-"),100%),100%)</f>
        <v>-</v>
      </c>
      <c r="H36" s="187">
        <f>IF($J$67&gt;$D$4, X36, IF($J$67&gt;$D$4,#REF!,IF(C36=0,0,IF(IF(ISNUMBER(MIN(D36-(E36*G36),C36)),MIN(D36-(E36*G36),C36),0)&lt;J58,J58+1,IF(ISNUMBER(MIN(D36-(E36*G36),C36)),MIN(D36-(E36*G36),C36),0)))))</f>
        <v>0</v>
      </c>
      <c r="I36" s="188" t="str">
        <f t="shared" si="10"/>
        <v>-</v>
      </c>
      <c r="J36" s="192">
        <v>7.0221928147028089E-11</v>
      </c>
      <c r="K36" s="189">
        <f t="shared" si="6"/>
        <v>0</v>
      </c>
      <c r="L36" s="190" t="str">
        <f>IF(K36&gt;0, IF(ISNUMBER(K36-'4-Strategy-Inputs'!F22),K36-'4-Strategy-Inputs'!F22,"-"),IF(K36&lt;0,K36," "))</f>
        <v xml:space="preserve"> </v>
      </c>
      <c r="M36" s="190" t="str">
        <f t="shared" si="7"/>
        <v xml:space="preserve"> </v>
      </c>
      <c r="N36" s="190" t="str">
        <f t="shared" si="11"/>
        <v xml:space="preserve"> </v>
      </c>
      <c r="O36" s="190">
        <f>'4-Strategy-Inputs'!H22</f>
        <v>0</v>
      </c>
      <c r="P36" s="316" t="str">
        <f>IF(O36="Yes","-", '5-Data-Inputs'!D112)</f>
        <v>-</v>
      </c>
      <c r="Q36" s="316" t="str">
        <f t="shared" si="12"/>
        <v>-</v>
      </c>
      <c r="R36" s="198" t="str">
        <f t="shared" si="18"/>
        <v>-</v>
      </c>
      <c r="S36" s="198">
        <f t="shared" si="8"/>
        <v>0</v>
      </c>
      <c r="T36" s="198">
        <f t="shared" si="9"/>
        <v>0</v>
      </c>
      <c r="U36" s="198" t="str">
        <f>'6-Needs-Estimation'!D239</f>
        <v>-</v>
      </c>
      <c r="V36" s="190">
        <f>'4-Strategy-Inputs'!I22</f>
        <v>0</v>
      </c>
      <c r="W36" s="391">
        <f t="shared" si="13"/>
        <v>0</v>
      </c>
      <c r="X36" s="399">
        <f t="shared" si="14"/>
        <v>0</v>
      </c>
      <c r="Y36" s="400">
        <f t="shared" si="15"/>
        <v>0</v>
      </c>
      <c r="Z36" s="400" t="str">
        <f t="shared" si="16"/>
        <v>-</v>
      </c>
      <c r="AA36" s="400" t="str">
        <f t="shared" si="17"/>
        <v>-</v>
      </c>
      <c r="AB36" s="469">
        <f>IF(O36="No",'4-Strategy-Inputs'!J22,0%)</f>
        <v>0</v>
      </c>
    </row>
    <row r="37" spans="2:28" ht="24.95" customHeight="1" x14ac:dyDescent="0.25">
      <c r="B37" s="85" t="str">
        <f t="shared" si="3"/>
        <v>-</v>
      </c>
      <c r="C37" s="303">
        <f>IF('4-Strategy-Inputs'!$E$10="No", IF(U37&gt;0,0, IF(SUM(D17:R17)&gt;0,SUM(D17:R17),0)),IF(O37="Yes",IF(SUM(D17:R17)&gt;0,SUM(D17:R17),0),0))</f>
        <v>0</v>
      </c>
      <c r="D37" s="183">
        <f t="shared" si="4"/>
        <v>0</v>
      </c>
      <c r="E37" s="184">
        <f t="shared" si="5"/>
        <v>0</v>
      </c>
      <c r="F37" s="1" t="str">
        <f>IF('4-Strategy-Inputs'!G23&gt;0,'4-Strategy-Inputs'!G23,"-")</f>
        <v>-</v>
      </c>
      <c r="G37" s="186" t="str">
        <f>IF('4-Strategy-Inputs'!$E$11 = "Yes", IF(F37&gt; 0, IF(ISNUMBER(VLOOKUP(F37,'4-Strategy-Inputs'!$N$16:$O$30,2,)), VLOOKUP(F37,'4-Strategy-Inputs'!$N$16:$O$30,2,), "-"),100%),100%)</f>
        <v>-</v>
      </c>
      <c r="H37" s="187">
        <f>IF($J$67&gt;$D$4, X37, IF($J$67&gt;$D$4,#REF!,IF(C37=0,0,IF(IF(ISNUMBER(MIN(D37-(E37*G37),C37)),MIN(D37-(E37*G37),C37),0)&lt;J59,J59+1,IF(ISNUMBER(MIN(D37-(E37*G37),C37)),MIN(D37-(E37*G37),C37),0)))))</f>
        <v>0</v>
      </c>
      <c r="I37" s="188" t="str">
        <f t="shared" si="10"/>
        <v>-</v>
      </c>
      <c r="J37" s="192">
        <v>7.0221928147028089E-11</v>
      </c>
      <c r="K37" s="189">
        <f t="shared" si="6"/>
        <v>0</v>
      </c>
      <c r="L37" s="190" t="str">
        <f>IF(K37&gt;0, IF(ISNUMBER(K37-'4-Strategy-Inputs'!F23),K37-'4-Strategy-Inputs'!F23,"-"),IF(K37&lt;0,K37," "))</f>
        <v xml:space="preserve"> </v>
      </c>
      <c r="M37" s="190" t="str">
        <f t="shared" si="7"/>
        <v xml:space="preserve"> </v>
      </c>
      <c r="N37" s="190" t="str">
        <f t="shared" si="11"/>
        <v xml:space="preserve"> </v>
      </c>
      <c r="O37" s="190">
        <f>'4-Strategy-Inputs'!H23</f>
        <v>0</v>
      </c>
      <c r="P37" s="316" t="str">
        <f>IF(O37="Yes","-", '5-Data-Inputs'!D113)</f>
        <v>-</v>
      </c>
      <c r="Q37" s="316" t="str">
        <f t="shared" si="12"/>
        <v>-</v>
      </c>
      <c r="R37" s="198" t="str">
        <f t="shared" si="18"/>
        <v>-</v>
      </c>
      <c r="S37" s="198">
        <f t="shared" si="8"/>
        <v>0</v>
      </c>
      <c r="T37" s="198">
        <f t="shared" si="9"/>
        <v>0</v>
      </c>
      <c r="U37" s="198" t="str">
        <f>'6-Needs-Estimation'!D240</f>
        <v>-</v>
      </c>
      <c r="V37" s="190">
        <f>'4-Strategy-Inputs'!I23</f>
        <v>0</v>
      </c>
      <c r="W37" s="391">
        <f t="shared" si="13"/>
        <v>0</v>
      </c>
      <c r="X37" s="399">
        <f t="shared" si="14"/>
        <v>0</v>
      </c>
      <c r="Y37" s="400">
        <f t="shared" si="15"/>
        <v>0</v>
      </c>
      <c r="Z37" s="400" t="str">
        <f t="shared" si="16"/>
        <v>-</v>
      </c>
      <c r="AA37" s="400" t="str">
        <f t="shared" si="17"/>
        <v>-</v>
      </c>
      <c r="AB37" s="469">
        <f>IF(O37="No",'4-Strategy-Inputs'!J23,0%)</f>
        <v>0</v>
      </c>
    </row>
    <row r="38" spans="2:28" ht="24.95" customHeight="1" x14ac:dyDescent="0.25">
      <c r="B38" s="85" t="str">
        <f t="shared" si="3"/>
        <v>-</v>
      </c>
      <c r="C38" s="303">
        <f>IF('4-Strategy-Inputs'!$E$10="No", IF(U38&gt;0,0, IF(SUM(D18:R18)&gt;0,SUM(D18:R18),0)),IF(O38="Yes",IF(SUM(D18:R18)&gt;0,SUM(D18:R18),0),0))</f>
        <v>0</v>
      </c>
      <c r="D38" s="183">
        <f t="shared" si="4"/>
        <v>0</v>
      </c>
      <c r="E38" s="184">
        <f t="shared" si="5"/>
        <v>0</v>
      </c>
      <c r="F38" s="1" t="str">
        <f>IF('4-Strategy-Inputs'!G24&gt;0,'4-Strategy-Inputs'!G24,"-")</f>
        <v>-</v>
      </c>
      <c r="G38" s="186" t="str">
        <f>IF('4-Strategy-Inputs'!$E$11 = "Yes", IF(F38&gt; 0, IF(ISNUMBER(VLOOKUP(F38,'4-Strategy-Inputs'!$N$16:$O$30,2,)), VLOOKUP(F38,'4-Strategy-Inputs'!$N$16:$O$30,2,), "-"),100%),100%)</f>
        <v>-</v>
      </c>
      <c r="H38" s="187">
        <f>IF($J$67&gt;$D$4, X38, IF($J$67&gt;$D$4,#REF!,IF(C38=0,0,IF(IF(ISNUMBER(MIN(D38-(E38*G38),C38)),MIN(D38-(E38*G38),C38),0)&lt;J60,J60+1,IF(ISNUMBER(MIN(D38-(E38*G38),C38)),MIN(D38-(E38*G38),C38),0)))))</f>
        <v>0</v>
      </c>
      <c r="I38" s="188" t="str">
        <f t="shared" si="10"/>
        <v>-</v>
      </c>
      <c r="J38" s="192">
        <v>7.0221928147028089E-11</v>
      </c>
      <c r="K38" s="189">
        <f t="shared" si="6"/>
        <v>0</v>
      </c>
      <c r="L38" s="190" t="str">
        <f>IF(K38&gt;0, IF(ISNUMBER(K38-'4-Strategy-Inputs'!F24),K38-'4-Strategy-Inputs'!F24,"-"),IF(K38&lt;0,K38," "))</f>
        <v xml:space="preserve"> </v>
      </c>
      <c r="M38" s="190" t="str">
        <f t="shared" si="7"/>
        <v xml:space="preserve"> </v>
      </c>
      <c r="N38" s="190" t="str">
        <f t="shared" si="11"/>
        <v xml:space="preserve"> </v>
      </c>
      <c r="O38" s="190">
        <f>'4-Strategy-Inputs'!H24</f>
        <v>0</v>
      </c>
      <c r="P38" s="316" t="str">
        <f>IF(O38="Yes","-", '5-Data-Inputs'!D114)</f>
        <v>-</v>
      </c>
      <c r="Q38" s="316" t="str">
        <f t="shared" si="12"/>
        <v>-</v>
      </c>
      <c r="R38" s="198" t="str">
        <f t="shared" si="18"/>
        <v>-</v>
      </c>
      <c r="S38" s="198">
        <f t="shared" si="8"/>
        <v>0</v>
      </c>
      <c r="T38" s="198">
        <f t="shared" si="9"/>
        <v>0</v>
      </c>
      <c r="U38" s="198" t="str">
        <f>'6-Needs-Estimation'!D241</f>
        <v>-</v>
      </c>
      <c r="V38" s="190">
        <f>'4-Strategy-Inputs'!I24</f>
        <v>0</v>
      </c>
      <c r="W38" s="391">
        <f t="shared" si="13"/>
        <v>0</v>
      </c>
      <c r="X38" s="399">
        <f t="shared" si="14"/>
        <v>0</v>
      </c>
      <c r="Y38" s="400">
        <f t="shared" si="15"/>
        <v>0</v>
      </c>
      <c r="Z38" s="400" t="str">
        <f t="shared" si="16"/>
        <v>-</v>
      </c>
      <c r="AA38" s="400" t="str">
        <f t="shared" si="17"/>
        <v>-</v>
      </c>
      <c r="AB38" s="469">
        <f>IF(O38="No",'4-Strategy-Inputs'!J24,0%)</f>
        <v>0</v>
      </c>
    </row>
    <row r="39" spans="2:28" ht="24.95" customHeight="1" x14ac:dyDescent="0.25">
      <c r="B39" s="85" t="str">
        <f t="shared" si="3"/>
        <v>-</v>
      </c>
      <c r="C39" s="303">
        <f>IF('4-Strategy-Inputs'!$E$10="No", IF(U39&gt;0,0, IF(SUM(D19:R19)&gt;0,SUM(D19:R19),0)),IF(O39="Yes",IF(SUM(D19:R19)&gt;0,SUM(D19:R19),0),0))</f>
        <v>0</v>
      </c>
      <c r="D39" s="183">
        <f t="shared" si="4"/>
        <v>0</v>
      </c>
      <c r="E39" s="184">
        <f t="shared" si="5"/>
        <v>0</v>
      </c>
      <c r="F39" s="1" t="str">
        <f>IF('4-Strategy-Inputs'!G25&gt;0,'4-Strategy-Inputs'!G25,"-")</f>
        <v>-</v>
      </c>
      <c r="G39" s="186" t="str">
        <f>IF('4-Strategy-Inputs'!$E$11 = "Yes", IF(F39&gt; 0, IF(ISNUMBER(VLOOKUP(F39,'4-Strategy-Inputs'!$N$16:$O$30,2,)), VLOOKUP(F39,'4-Strategy-Inputs'!$N$16:$O$30,2,), "-"),100%),100%)</f>
        <v>-</v>
      </c>
      <c r="H39" s="187">
        <f>IF($J$67&gt;$D$4, X39, IF($J$67&gt;$D$4,#REF!,IF(C39=0,0,IF(IF(ISNUMBER(MIN(D39-(E39*G39),C39)),MIN(D39-(E39*G39),C39),0)&lt;J61,J61+1,IF(ISNUMBER(MIN(D39-(E39*G39),C39)),MIN(D39-(E39*G39),C39),0)))))</f>
        <v>0</v>
      </c>
      <c r="I39" s="188" t="str">
        <f t="shared" si="10"/>
        <v>-</v>
      </c>
      <c r="J39" s="192">
        <v>7.0221928147028089E-11</v>
      </c>
      <c r="K39" s="189">
        <f t="shared" si="6"/>
        <v>0</v>
      </c>
      <c r="L39" s="190" t="str">
        <f>IF(K39&gt;0, IF(ISNUMBER(K39-'4-Strategy-Inputs'!F25),K39-'4-Strategy-Inputs'!F25,"-"),IF(K39&lt;0,K39," "))</f>
        <v xml:space="preserve"> </v>
      </c>
      <c r="M39" s="190" t="str">
        <f t="shared" si="7"/>
        <v xml:space="preserve"> </v>
      </c>
      <c r="N39" s="190" t="str">
        <f t="shared" si="11"/>
        <v xml:space="preserve"> </v>
      </c>
      <c r="O39" s="190">
        <f>'4-Strategy-Inputs'!H25</f>
        <v>0</v>
      </c>
      <c r="P39" s="316" t="str">
        <f>IF(O39="Yes","-", '5-Data-Inputs'!D115)</f>
        <v>-</v>
      </c>
      <c r="Q39" s="316" t="str">
        <f t="shared" si="12"/>
        <v>-</v>
      </c>
      <c r="R39" s="198" t="str">
        <f t="shared" si="18"/>
        <v>-</v>
      </c>
      <c r="S39" s="198">
        <f t="shared" si="8"/>
        <v>0</v>
      </c>
      <c r="T39" s="198">
        <f t="shared" si="9"/>
        <v>0</v>
      </c>
      <c r="U39" s="198" t="str">
        <f>'6-Needs-Estimation'!D242</f>
        <v>-</v>
      </c>
      <c r="V39" s="190">
        <f>'4-Strategy-Inputs'!I25</f>
        <v>0</v>
      </c>
      <c r="W39" s="391">
        <f t="shared" si="13"/>
        <v>0</v>
      </c>
      <c r="X39" s="399">
        <f t="shared" si="14"/>
        <v>0</v>
      </c>
      <c r="Y39" s="400">
        <f t="shared" si="15"/>
        <v>0</v>
      </c>
      <c r="Z39" s="400" t="str">
        <f t="shared" si="16"/>
        <v>-</v>
      </c>
      <c r="AA39" s="400" t="str">
        <f t="shared" si="17"/>
        <v>-</v>
      </c>
      <c r="AB39" s="469">
        <f>IF(O39="No",'4-Strategy-Inputs'!J25,0%)</f>
        <v>0</v>
      </c>
    </row>
    <row r="40" spans="2:28" ht="24.95" customHeight="1" x14ac:dyDescent="0.25">
      <c r="B40" s="85" t="str">
        <f t="shared" si="3"/>
        <v>-</v>
      </c>
      <c r="C40" s="303">
        <f>IF('4-Strategy-Inputs'!$E$10="No", IF(U40&gt;0,0, IF(SUM(D20:R20)&gt;0,SUM(D20:R20),0)),IF(O40="Yes",IF(SUM(D20:R20)&gt;0,SUM(D20:R20),0),0))</f>
        <v>0</v>
      </c>
      <c r="D40" s="183">
        <f t="shared" si="4"/>
        <v>0</v>
      </c>
      <c r="E40" s="184">
        <f t="shared" si="5"/>
        <v>0</v>
      </c>
      <c r="F40" s="1" t="str">
        <f>IF('4-Strategy-Inputs'!G26&gt;0,'4-Strategy-Inputs'!G26,"-")</f>
        <v>-</v>
      </c>
      <c r="G40" s="186" t="str">
        <f>IF('4-Strategy-Inputs'!$E$11 = "Yes", IF(F40&gt; 0, IF(ISNUMBER(VLOOKUP(F40,'4-Strategy-Inputs'!$N$16:$O$30,2,)), VLOOKUP(F40,'4-Strategy-Inputs'!$N$16:$O$30,2,), "-"),100%),100%)</f>
        <v>-</v>
      </c>
      <c r="H40" s="187">
        <f>IF($J$67&gt;$D$4, X40, IF($J$67&gt;$D$4,#REF!,IF(C40=0,0,IF(IF(ISNUMBER(MIN(D40-(E40*G40),C40)),MIN(D40-(E40*G40),C40),0)&lt;J62,J62+1,IF(ISNUMBER(MIN(D40-(E40*G40),C40)),MIN(D40-(E40*G40),C40),0)))))</f>
        <v>0</v>
      </c>
      <c r="I40" s="188" t="str">
        <f t="shared" si="10"/>
        <v>-</v>
      </c>
      <c r="J40" s="192">
        <v>7.0221928147028089E-11</v>
      </c>
      <c r="K40" s="189">
        <f t="shared" si="6"/>
        <v>0</v>
      </c>
      <c r="L40" s="190" t="str">
        <f>IF(K40&gt;0, IF(ISNUMBER(K40-'4-Strategy-Inputs'!F26),K40-'4-Strategy-Inputs'!F26,"-"),IF(K40&lt;0,K40," "))</f>
        <v xml:space="preserve"> </v>
      </c>
      <c r="M40" s="190" t="str">
        <f t="shared" si="7"/>
        <v xml:space="preserve"> </v>
      </c>
      <c r="N40" s="190" t="str">
        <f t="shared" si="11"/>
        <v xml:space="preserve"> </v>
      </c>
      <c r="O40" s="190">
        <f>'4-Strategy-Inputs'!H26</f>
        <v>0</v>
      </c>
      <c r="P40" s="316" t="str">
        <f>IF(O40="Yes","-", '5-Data-Inputs'!D116)</f>
        <v>-</v>
      </c>
      <c r="Q40" s="316" t="str">
        <f t="shared" si="12"/>
        <v>-</v>
      </c>
      <c r="R40" s="198" t="str">
        <f t="shared" si="18"/>
        <v>-</v>
      </c>
      <c r="S40" s="198">
        <f t="shared" si="8"/>
        <v>0</v>
      </c>
      <c r="T40" s="198">
        <f t="shared" si="9"/>
        <v>0</v>
      </c>
      <c r="U40" s="198" t="str">
        <f>'6-Needs-Estimation'!D243</f>
        <v>-</v>
      </c>
      <c r="V40" s="190">
        <f>'4-Strategy-Inputs'!I26</f>
        <v>0</v>
      </c>
      <c r="W40" s="391">
        <f t="shared" si="13"/>
        <v>0</v>
      </c>
      <c r="X40" s="399">
        <f t="shared" si="14"/>
        <v>0</v>
      </c>
      <c r="Y40" s="400">
        <f t="shared" si="15"/>
        <v>0</v>
      </c>
      <c r="Z40" s="400" t="str">
        <f t="shared" si="16"/>
        <v>-</v>
      </c>
      <c r="AA40" s="400" t="str">
        <f t="shared" si="17"/>
        <v>-</v>
      </c>
      <c r="AB40" s="469">
        <f>IF(O40="No",'4-Strategy-Inputs'!J26,0%)</f>
        <v>0</v>
      </c>
    </row>
    <row r="41" spans="2:28" ht="24.95" customHeight="1" x14ac:dyDescent="0.25">
      <c r="B41" s="85" t="str">
        <f t="shared" si="3"/>
        <v>-</v>
      </c>
      <c r="C41" s="303">
        <f>IF('4-Strategy-Inputs'!$E$10="No", IF(U41&gt;0,0, IF(SUM(D21:R21)&gt;0,SUM(D21:R21),0)),IF(O41="Yes",IF(SUM(D21:R21)&gt;0,SUM(D21:R21),0),0))</f>
        <v>0</v>
      </c>
      <c r="D41" s="183">
        <f t="shared" si="4"/>
        <v>0</v>
      </c>
      <c r="E41" s="184">
        <f t="shared" si="5"/>
        <v>0</v>
      </c>
      <c r="F41" s="1" t="str">
        <f>IF('4-Strategy-Inputs'!G27&gt;0,'4-Strategy-Inputs'!G27,"-")</f>
        <v>-</v>
      </c>
      <c r="G41" s="186" t="str">
        <f>IF('4-Strategy-Inputs'!$E$11 = "Yes", IF(F41&gt; 0, IF(ISNUMBER(VLOOKUP(F41,'4-Strategy-Inputs'!$N$16:$O$30,2,)), VLOOKUP(F41,'4-Strategy-Inputs'!$N$16:$O$30,2,), "-"),100%),100%)</f>
        <v>-</v>
      </c>
      <c r="H41" s="187">
        <f>IF($J$67&gt;$D$4, X41, IF($J$67&gt;$D$4,#REF!,IF(C41=0,0,IF(IF(ISNUMBER(MIN(D41-(E41*G41),C41)),MIN(D41-(E41*G41),C41),0)&lt;J63,J63+1,IF(ISNUMBER(MIN(D41-(E41*G41),C41)),MIN(D41-(E41*G41),C41),0)))))</f>
        <v>0</v>
      </c>
      <c r="I41" s="188" t="str">
        <f t="shared" si="10"/>
        <v>-</v>
      </c>
      <c r="J41" s="192">
        <v>7.0221928147028089E-11</v>
      </c>
      <c r="K41" s="189">
        <f t="shared" si="6"/>
        <v>0</v>
      </c>
      <c r="L41" s="190" t="str">
        <f>IF(K41&gt;0, IF(ISNUMBER(K41-'4-Strategy-Inputs'!F27),K41-'4-Strategy-Inputs'!F27,"-"),IF(K41&lt;0,K41," "))</f>
        <v xml:space="preserve"> </v>
      </c>
      <c r="M41" s="190" t="str">
        <f t="shared" si="7"/>
        <v xml:space="preserve"> </v>
      </c>
      <c r="N41" s="190" t="str">
        <f t="shared" si="11"/>
        <v xml:space="preserve"> </v>
      </c>
      <c r="O41" s="190">
        <f>'4-Strategy-Inputs'!H27</f>
        <v>0</v>
      </c>
      <c r="P41" s="316" t="str">
        <f>IF(O41="Yes","-", '5-Data-Inputs'!D117)</f>
        <v>-</v>
      </c>
      <c r="Q41" s="316" t="str">
        <f t="shared" si="12"/>
        <v>-</v>
      </c>
      <c r="R41" s="198" t="str">
        <f t="shared" si="18"/>
        <v>-</v>
      </c>
      <c r="S41" s="198">
        <f t="shared" si="8"/>
        <v>0</v>
      </c>
      <c r="T41" s="198">
        <f t="shared" si="9"/>
        <v>0</v>
      </c>
      <c r="U41" s="198" t="str">
        <f>'6-Needs-Estimation'!D244</f>
        <v>-</v>
      </c>
      <c r="V41" s="190">
        <f>'4-Strategy-Inputs'!I27</f>
        <v>0</v>
      </c>
      <c r="W41" s="391">
        <f t="shared" si="13"/>
        <v>0</v>
      </c>
      <c r="X41" s="399">
        <f t="shared" si="14"/>
        <v>0</v>
      </c>
      <c r="Y41" s="400">
        <f t="shared" si="15"/>
        <v>0</v>
      </c>
      <c r="Z41" s="400" t="str">
        <f t="shared" si="16"/>
        <v>-</v>
      </c>
      <c r="AA41" s="400" t="str">
        <f t="shared" si="17"/>
        <v>-</v>
      </c>
      <c r="AB41" s="469">
        <f>IF(O41="No",'4-Strategy-Inputs'!J27,0%)</f>
        <v>0</v>
      </c>
    </row>
    <row r="42" spans="2:28" ht="24.95" customHeight="1" x14ac:dyDescent="0.25">
      <c r="B42" s="85" t="str">
        <f t="shared" si="3"/>
        <v>-</v>
      </c>
      <c r="C42" s="303">
        <f>IF('4-Strategy-Inputs'!$E$10="No", IF(U42&gt;0,0, IF(SUM(D22:R22)&gt;0,SUM(D22:R22),0)),IF(O42="Yes",IF(SUM(D22:R22)&gt;0,SUM(D22:R22),0),0))</f>
        <v>0</v>
      </c>
      <c r="D42" s="183">
        <f t="shared" si="4"/>
        <v>0</v>
      </c>
      <c r="E42" s="184">
        <f t="shared" si="5"/>
        <v>0</v>
      </c>
      <c r="F42" s="1" t="str">
        <f>IF('4-Strategy-Inputs'!G28&gt;0,'4-Strategy-Inputs'!G28,"-")</f>
        <v>-</v>
      </c>
      <c r="G42" s="186" t="str">
        <f>IF('4-Strategy-Inputs'!$E$11 = "Yes", IF(F42&gt; 0, IF(ISNUMBER(VLOOKUP(F42,'4-Strategy-Inputs'!$N$16:$O$30,2,)), VLOOKUP(F42,'4-Strategy-Inputs'!$N$16:$O$30,2,), "-"),100%),100%)</f>
        <v>-</v>
      </c>
      <c r="H42" s="187">
        <f>IF($J$67&gt;$D$4, X42, IF($J$67&gt;$D$4,#REF!,IF(C42=0,0,IF(IF(ISNUMBER(MIN(D42-(E42*G42),C42)),MIN(D42-(E42*G42),C42),0)&lt;J64,J64+1,IF(ISNUMBER(MIN(D42-(E42*G42),C42)),MIN(D42-(E42*G42),C42),0)))))</f>
        <v>0</v>
      </c>
      <c r="I42" s="188" t="str">
        <f t="shared" si="10"/>
        <v>-</v>
      </c>
      <c r="J42" s="192">
        <v>7.0221928147028089E-11</v>
      </c>
      <c r="K42" s="189">
        <f t="shared" si="6"/>
        <v>0</v>
      </c>
      <c r="L42" s="190" t="str">
        <f>IF(K42&gt;0, IF(ISNUMBER(K42-'4-Strategy-Inputs'!F28),K42-'4-Strategy-Inputs'!F28,"-"),IF(K42&lt;0,K42," "))</f>
        <v xml:space="preserve"> </v>
      </c>
      <c r="M42" s="190" t="str">
        <f t="shared" si="7"/>
        <v xml:space="preserve"> </v>
      </c>
      <c r="N42" s="190" t="str">
        <f t="shared" si="11"/>
        <v xml:space="preserve"> </v>
      </c>
      <c r="O42" s="190">
        <f>'4-Strategy-Inputs'!H28</f>
        <v>0</v>
      </c>
      <c r="P42" s="316" t="str">
        <f>IF(O42="Yes","-", '5-Data-Inputs'!D118)</f>
        <v>-</v>
      </c>
      <c r="Q42" s="316" t="str">
        <f t="shared" si="12"/>
        <v>-</v>
      </c>
      <c r="R42" s="198" t="str">
        <f t="shared" si="18"/>
        <v>-</v>
      </c>
      <c r="S42" s="198">
        <f t="shared" si="8"/>
        <v>0</v>
      </c>
      <c r="T42" s="198">
        <f t="shared" si="9"/>
        <v>0</v>
      </c>
      <c r="U42" s="198" t="str">
        <f>'6-Needs-Estimation'!D245</f>
        <v>-</v>
      </c>
      <c r="V42" s="190">
        <f>'4-Strategy-Inputs'!I28</f>
        <v>0</v>
      </c>
      <c r="W42" s="391">
        <f t="shared" si="13"/>
        <v>0</v>
      </c>
      <c r="X42" s="399">
        <f t="shared" si="14"/>
        <v>0</v>
      </c>
      <c r="Y42" s="400">
        <f t="shared" si="15"/>
        <v>0</v>
      </c>
      <c r="Z42" s="400" t="str">
        <f t="shared" si="16"/>
        <v>-</v>
      </c>
      <c r="AA42" s="400" t="str">
        <f t="shared" si="17"/>
        <v>-</v>
      </c>
      <c r="AB42" s="469">
        <f>IF(O42="No",'4-Strategy-Inputs'!J28,0%)</f>
        <v>0</v>
      </c>
    </row>
    <row r="43" spans="2:28" ht="24.95" customHeight="1" x14ac:dyDescent="0.25">
      <c r="B43" s="85" t="str">
        <f t="shared" si="3"/>
        <v>-</v>
      </c>
      <c r="C43" s="303">
        <f>IF('4-Strategy-Inputs'!$E$10="No", IF(U43&gt;0,0, IF(SUM(D23:R23)&gt;0,SUM(D23:R23),0)),IF(O43="Yes",IF(SUM(D23:R23)&gt;0,SUM(D23:R23),0),0))</f>
        <v>0</v>
      </c>
      <c r="D43" s="183">
        <f t="shared" si="4"/>
        <v>0</v>
      </c>
      <c r="E43" s="184">
        <f t="shared" si="5"/>
        <v>0</v>
      </c>
      <c r="F43" s="1" t="str">
        <f>IF('4-Strategy-Inputs'!G29&gt;0,'4-Strategy-Inputs'!G29,"-")</f>
        <v>-</v>
      </c>
      <c r="G43" s="186" t="str">
        <f>IF('4-Strategy-Inputs'!$E$11 = "Yes", IF(F43&gt; 0, IF(ISNUMBER(VLOOKUP(F43,'4-Strategy-Inputs'!$N$16:$O$30,2,)), VLOOKUP(F43,'4-Strategy-Inputs'!$N$16:$O$30,2,), "-"),100%),100%)</f>
        <v>-</v>
      </c>
      <c r="H43" s="187">
        <f>IF($J$67&gt;$D$4, X43, IF($J$67&gt;$D$4,#REF!,IF(C43=0,0,IF(IF(ISNUMBER(MIN(D43-(E43*G43),C43)),MIN(D43-(E43*G43),C43),0)&lt;J65,J65+1,IF(ISNUMBER(MIN(D43-(E43*G43),C43)),MIN(D43-(E43*G43),C43),0)))))</f>
        <v>0</v>
      </c>
      <c r="I43" s="188" t="str">
        <f t="shared" si="10"/>
        <v>-</v>
      </c>
      <c r="J43" s="192">
        <v>7.0221928147028089E-11</v>
      </c>
      <c r="K43" s="189">
        <f t="shared" si="6"/>
        <v>0</v>
      </c>
      <c r="L43" s="190" t="str">
        <f>IF(K43&gt;0, IF(ISNUMBER(K43-'4-Strategy-Inputs'!F29),K43-'4-Strategy-Inputs'!F29,"-"),IF(K43&lt;0,K43," "))</f>
        <v xml:space="preserve"> </v>
      </c>
      <c r="M43" s="190" t="str">
        <f t="shared" si="7"/>
        <v xml:space="preserve"> </v>
      </c>
      <c r="N43" s="190" t="str">
        <f t="shared" si="11"/>
        <v xml:space="preserve"> </v>
      </c>
      <c r="O43" s="190">
        <f>'4-Strategy-Inputs'!H29</f>
        <v>0</v>
      </c>
      <c r="P43" s="316" t="str">
        <f>IF(O43="Yes","-", '5-Data-Inputs'!D119)</f>
        <v>-</v>
      </c>
      <c r="Q43" s="316" t="str">
        <f t="shared" si="12"/>
        <v>-</v>
      </c>
      <c r="R43" s="198" t="str">
        <f t="shared" si="18"/>
        <v>-</v>
      </c>
      <c r="S43" s="198">
        <f t="shared" si="8"/>
        <v>0</v>
      </c>
      <c r="T43" s="198">
        <f t="shared" si="9"/>
        <v>0</v>
      </c>
      <c r="U43" s="198" t="str">
        <f>'6-Needs-Estimation'!D246</f>
        <v>-</v>
      </c>
      <c r="V43" s="190">
        <f>'4-Strategy-Inputs'!I29</f>
        <v>0</v>
      </c>
      <c r="W43" s="391">
        <f t="shared" si="13"/>
        <v>0</v>
      </c>
      <c r="X43" s="399">
        <f t="shared" si="14"/>
        <v>0</v>
      </c>
      <c r="Y43" s="400">
        <f t="shared" si="15"/>
        <v>0</v>
      </c>
      <c r="Z43" s="400" t="str">
        <f t="shared" si="16"/>
        <v>-</v>
      </c>
      <c r="AA43" s="400" t="str">
        <f t="shared" si="17"/>
        <v>-</v>
      </c>
      <c r="AB43" s="469">
        <f>IF(O43="No",'4-Strategy-Inputs'!J29,0%)</f>
        <v>0</v>
      </c>
    </row>
    <row r="44" spans="2:28" ht="24.95" customHeight="1" thickBot="1" x14ac:dyDescent="0.3">
      <c r="B44" s="85" t="str">
        <f t="shared" si="3"/>
        <v>-</v>
      </c>
      <c r="C44" s="303">
        <f>IF('4-Strategy-Inputs'!$E$10="No", IF(U44&gt;0,0, IF(SUM(D24:R24)&gt;0,SUM(D24:R24),0)),IF(O44="Yes",IF(SUM(D24:R24)&gt;0,SUM(D24:R24),0),0))</f>
        <v>0</v>
      </c>
      <c r="D44" s="183">
        <f t="shared" si="4"/>
        <v>0</v>
      </c>
      <c r="E44" s="184">
        <f t="shared" si="5"/>
        <v>0</v>
      </c>
      <c r="F44" s="1" t="str">
        <f>IF('4-Strategy-Inputs'!G30&gt;0,'4-Strategy-Inputs'!G30,"-")</f>
        <v>-</v>
      </c>
      <c r="G44" s="186" t="str">
        <f>IF('4-Strategy-Inputs'!$E$11 = "Yes", IF(F44&gt; 0, IF(ISNUMBER(VLOOKUP(F44,'4-Strategy-Inputs'!$N$16:$O$30,2,)), VLOOKUP(F44,'4-Strategy-Inputs'!$N$16:$O$30,2,), "-"),100%),100%)</f>
        <v>-</v>
      </c>
      <c r="H44" s="187">
        <f>IF($J$67&gt;$D$4, X44, IF($J$67&gt;$D$4,#REF!,IF(C44=0,0,IF(IF(ISNUMBER(MIN(D44-(E44*G44),C44)),MIN(D44-(E44*G44),C44),0)&lt;J66,J66+1,IF(ISNUMBER(MIN(D44-(E44*G44),C44)),MIN(D44-(E44*G44),C44),0)))))</f>
        <v>0</v>
      </c>
      <c r="I44" s="188" t="str">
        <f t="shared" si="10"/>
        <v>-</v>
      </c>
      <c r="J44" s="193">
        <v>7.0221928147028089E-11</v>
      </c>
      <c r="K44" s="189">
        <f t="shared" si="6"/>
        <v>0</v>
      </c>
      <c r="L44" s="190" t="str">
        <f>IF(K44&gt;0, IF(ISNUMBER(K44-'4-Strategy-Inputs'!F30),K44-'4-Strategy-Inputs'!F30,"-"),IF(K44&lt;0,K44," "))</f>
        <v xml:space="preserve"> </v>
      </c>
      <c r="M44" s="55" t="str">
        <f t="shared" si="7"/>
        <v xml:space="preserve"> </v>
      </c>
      <c r="N44" s="55" t="str">
        <f t="shared" si="11"/>
        <v xml:space="preserve"> </v>
      </c>
      <c r="O44" s="55">
        <f>'4-Strategy-Inputs'!H30</f>
        <v>0</v>
      </c>
      <c r="P44" s="316" t="str">
        <f>IF(O44="Yes","-", '5-Data-Inputs'!D120)</f>
        <v>-</v>
      </c>
      <c r="Q44" s="316" t="str">
        <f t="shared" si="12"/>
        <v>-</v>
      </c>
      <c r="R44" s="198" t="str">
        <f t="shared" si="18"/>
        <v>-</v>
      </c>
      <c r="S44" s="198">
        <f t="shared" si="8"/>
        <v>0</v>
      </c>
      <c r="T44" s="198">
        <f t="shared" si="9"/>
        <v>0</v>
      </c>
      <c r="U44" s="198" t="str">
        <f>'6-Needs-Estimation'!D247</f>
        <v>-</v>
      </c>
      <c r="V44" s="190">
        <f>'4-Strategy-Inputs'!I30</f>
        <v>0</v>
      </c>
      <c r="W44" s="391">
        <f t="shared" si="13"/>
        <v>0</v>
      </c>
      <c r="X44" s="399">
        <f t="shared" si="14"/>
        <v>0</v>
      </c>
      <c r="Y44" s="400">
        <f t="shared" si="15"/>
        <v>0</v>
      </c>
      <c r="Z44" s="400" t="str">
        <f t="shared" si="16"/>
        <v>-</v>
      </c>
      <c r="AA44" s="400" t="str">
        <f t="shared" si="17"/>
        <v>-</v>
      </c>
      <c r="AB44" s="469">
        <f>IF(O44="No",'4-Strategy-Inputs'!J30,0%)</f>
        <v>0</v>
      </c>
    </row>
    <row r="45" spans="2:28" ht="24.95" customHeight="1" thickBot="1" x14ac:dyDescent="0.3">
      <c r="B45" s="91"/>
      <c r="C45" s="180">
        <f>SUM(C30:C44)</f>
        <v>300698646.87500012</v>
      </c>
      <c r="D45" s="181">
        <f>SUM(D30:D44)</f>
        <v>189999999.99999997</v>
      </c>
      <c r="E45" s="182">
        <f>SUM(E30:E44)</f>
        <v>110698646.87500012</v>
      </c>
      <c r="F45" s="50"/>
      <c r="G45" s="51"/>
      <c r="H45" s="195">
        <f>SUM(H30:H44)</f>
        <v>188750909.14649281</v>
      </c>
      <c r="I45" s="52"/>
      <c r="J45" s="86">
        <f>SUM(J30:J44)</f>
        <v>190000000</v>
      </c>
      <c r="K45" s="201" t="s">
        <v>90</v>
      </c>
      <c r="L45" s="196">
        <f>SQRT(M45/(COUNT(N30:N44)-1))</f>
        <v>3.6002020848138767E-3</v>
      </c>
      <c r="M45" s="197">
        <f>SUM(M30:M44)</f>
        <v>6.4807275257490918E-5</v>
      </c>
      <c r="N45" s="197"/>
      <c r="O45" s="197"/>
      <c r="P45" s="195">
        <f t="shared" ref="P45:U45" si="19">SUM(P30:P44)</f>
        <v>0</v>
      </c>
      <c r="Q45" s="195">
        <f t="shared" si="19"/>
        <v>0</v>
      </c>
      <c r="R45" s="195">
        <f t="shared" si="19"/>
        <v>190000000</v>
      </c>
      <c r="S45" s="195">
        <f t="shared" si="19"/>
        <v>190000000</v>
      </c>
      <c r="T45" s="195">
        <f t="shared" si="19"/>
        <v>190000000</v>
      </c>
      <c r="U45" s="195">
        <f t="shared" si="19"/>
        <v>0</v>
      </c>
      <c r="V45" s="197"/>
      <c r="W45" s="86">
        <f>SUM(W30:W44)</f>
        <v>122267973.50927578</v>
      </c>
      <c r="Y45" s="401">
        <f>SUM(Y30:Y44)</f>
        <v>3810899.9999999828</v>
      </c>
      <c r="Z45" s="401">
        <f>SUM(Z30:Z44)</f>
        <v>186000705.2452623</v>
      </c>
      <c r="AA45" s="401">
        <f>SUM(AA30:AA44)</f>
        <v>193999294.75473773</v>
      </c>
      <c r="AB45" s="470">
        <f>SUM(AB30:AB44)</f>
        <v>0</v>
      </c>
    </row>
    <row r="46" spans="2:28" ht="24.95" customHeight="1" thickBot="1" x14ac:dyDescent="0.3">
      <c r="B46" s="5"/>
      <c r="C46" s="5"/>
      <c r="D46" s="6"/>
      <c r="E46" s="6"/>
      <c r="F46" s="10"/>
      <c r="I46" s="153"/>
      <c r="J46" s="578" t="s">
        <v>91</v>
      </c>
      <c r="K46" s="579"/>
      <c r="L46" s="304">
        <f>IF(ISNUMBER(AVERAGE('8-Calculations'!N30:N44)),AVERAGE('8-Calculations'!N30:N44),"NA")</f>
        <v>-78.900595032959544</v>
      </c>
      <c r="M46" s="5"/>
      <c r="N46" s="5"/>
      <c r="O46" s="5"/>
      <c r="P46" s="5"/>
      <c r="Q46" s="5"/>
      <c r="R46" s="5"/>
      <c r="S46" s="5"/>
      <c r="T46" s="5"/>
      <c r="U46" s="10"/>
      <c r="Z46" s="153"/>
      <c r="AA46" s="154"/>
      <c r="AB46" s="5"/>
    </row>
    <row r="47" spans="2:28" ht="24.95" customHeight="1" x14ac:dyDescent="0.25">
      <c r="B47" s="31" t="s">
        <v>133</v>
      </c>
      <c r="C47" s="5"/>
      <c r="D47" s="6"/>
      <c r="E47" s="6"/>
      <c r="F47" s="10"/>
      <c r="I47" s="153"/>
      <c r="J47" s="5"/>
      <c r="K47" s="5"/>
      <c r="L47" s="5"/>
      <c r="M47" s="5"/>
      <c r="N47" s="5"/>
      <c r="O47" s="5"/>
      <c r="P47" s="5"/>
      <c r="Q47" s="5"/>
      <c r="R47" s="5"/>
      <c r="S47" s="5"/>
      <c r="T47" s="5"/>
      <c r="U47" s="10"/>
      <c r="Z47" s="153"/>
      <c r="AA47" s="154"/>
      <c r="AB47" s="5"/>
    </row>
    <row r="48" spans="2:28" ht="24.95" customHeight="1" thickBot="1" x14ac:dyDescent="0.3">
      <c r="B48" s="5"/>
      <c r="C48" s="5"/>
      <c r="D48" s="6"/>
      <c r="E48" s="6"/>
      <c r="F48" s="10"/>
      <c r="I48" s="153"/>
      <c r="J48" s="5"/>
      <c r="K48" s="5"/>
      <c r="L48" s="5"/>
      <c r="M48" s="5"/>
      <c r="N48" s="5"/>
      <c r="O48" s="5"/>
      <c r="P48" s="5"/>
      <c r="Q48" s="5"/>
      <c r="R48" s="5"/>
      <c r="S48" s="5"/>
      <c r="T48" s="5"/>
      <c r="U48" s="10"/>
      <c r="Z48" s="153"/>
      <c r="AA48" s="154"/>
      <c r="AB48" s="5"/>
    </row>
    <row r="49" spans="2:28" ht="24.95" customHeight="1" thickBot="1" x14ac:dyDescent="0.3">
      <c r="B49" s="568" t="s">
        <v>218</v>
      </c>
      <c r="C49" s="569"/>
      <c r="D49" s="569"/>
      <c r="E49" s="569"/>
      <c r="F49" s="569"/>
      <c r="G49" s="569"/>
      <c r="H49" s="569"/>
      <c r="I49" s="569"/>
      <c r="J49" s="569"/>
      <c r="K49" s="569"/>
      <c r="L49" s="570"/>
      <c r="M49" s="5"/>
      <c r="N49" s="5"/>
      <c r="O49" s="5"/>
      <c r="P49" s="5"/>
      <c r="Q49" s="5"/>
      <c r="R49" s="5"/>
      <c r="S49" s="5"/>
      <c r="T49" s="5"/>
      <c r="U49" s="10"/>
      <c r="Z49" s="153"/>
      <c r="AA49" s="154"/>
      <c r="AB49" s="5"/>
    </row>
    <row r="50" spans="2:28" ht="24.95" customHeight="1" x14ac:dyDescent="0.25">
      <c r="B50" s="545" t="s">
        <v>181</v>
      </c>
      <c r="C50" s="576" t="s">
        <v>92</v>
      </c>
      <c r="D50" s="545" t="s">
        <v>137</v>
      </c>
      <c r="E50" s="545" t="s">
        <v>67</v>
      </c>
      <c r="F50" s="545" t="s">
        <v>105</v>
      </c>
      <c r="G50" s="545" t="s">
        <v>110</v>
      </c>
      <c r="H50" s="545" t="s">
        <v>106</v>
      </c>
      <c r="I50" s="545" t="s">
        <v>63</v>
      </c>
      <c r="J50" s="545" t="s">
        <v>107</v>
      </c>
      <c r="K50" s="545" t="s">
        <v>89</v>
      </c>
      <c r="L50" s="545" t="s">
        <v>108</v>
      </c>
      <c r="M50" s="545" t="s">
        <v>138</v>
      </c>
      <c r="N50" s="5"/>
      <c r="O50" s="5"/>
      <c r="P50" s="5"/>
      <c r="Q50" s="5"/>
      <c r="R50" s="5"/>
      <c r="S50" s="5"/>
      <c r="T50" s="5"/>
      <c r="U50" s="10"/>
      <c r="Z50" s="153"/>
      <c r="AA50" s="154"/>
      <c r="AB50" s="5"/>
    </row>
    <row r="51" spans="2:28" ht="41.25" customHeight="1" thickBot="1" x14ac:dyDescent="0.3">
      <c r="B51" s="546"/>
      <c r="C51" s="577"/>
      <c r="D51" s="546"/>
      <c r="E51" s="546"/>
      <c r="F51" s="546"/>
      <c r="G51" s="546"/>
      <c r="H51" s="546"/>
      <c r="I51" s="546"/>
      <c r="J51" s="546"/>
      <c r="K51" s="546"/>
      <c r="L51" s="546"/>
      <c r="M51" s="546"/>
      <c r="N51" s="5"/>
      <c r="O51" s="5"/>
      <c r="P51" s="5"/>
      <c r="Q51" s="5"/>
      <c r="R51" s="5"/>
      <c r="S51" s="5"/>
      <c r="T51" s="5"/>
      <c r="U51" s="10"/>
      <c r="Z51" s="153"/>
      <c r="AA51" s="154"/>
      <c r="AB51" s="5"/>
    </row>
    <row r="52" spans="2:28" ht="24.95" customHeight="1" x14ac:dyDescent="0.25">
      <c r="B52" s="85" t="str">
        <f>B30</f>
        <v>Bridges</v>
      </c>
      <c r="C52" s="194">
        <f>IF(ISNUMBER(T30-'6-Needs-Estimation'!C14), T30-'6-Needs-Estimation'!C14, "-")</f>
        <v>-1135537.1395520046</v>
      </c>
      <c r="D52" s="395">
        <f>IF(ISNUMBER(C30/(J30-J52)),C30/(J30-J52),"-")</f>
        <v>-78.903375043772286</v>
      </c>
      <c r="E52" s="202">
        <f>IF('5-Data-Inputs'!D106 &gt;0, '5-Data-Inputs'!D106,"-")</f>
        <v>67998000</v>
      </c>
      <c r="F52" s="231">
        <f>'6-Needs-Estimation'!C18</f>
        <v>38500000</v>
      </c>
      <c r="G52" s="234">
        <f>'5-Data-Inputs'!D28</f>
        <v>0.77207714285714302</v>
      </c>
      <c r="H52" s="234">
        <f t="shared" ref="H52:H66" si="20">IF(ISNUMBER(G52+((C52/F52)/100)),(G52+((C52/F52)/100)),"-")</f>
        <v>0.77178219814557103</v>
      </c>
      <c r="I52" s="239">
        <f>IF('4-Strategy-Inputs'!E16&gt;0,'4-Strategy-Inputs'!E16,"-")</f>
        <v>0.8</v>
      </c>
      <c r="J52" s="231">
        <f>'6-Needs-Estimation'!C14</f>
        <v>57750000</v>
      </c>
      <c r="K52" s="231">
        <f t="shared" ref="K52:K66" si="21">IF($D$4&lt;$J$67,(J52*$D$4/$J$67),"NA")</f>
        <v>56614462.860447995</v>
      </c>
      <c r="L52" s="231">
        <f>'6-Needs-Estimation'!C17</f>
        <v>111501500.00000003</v>
      </c>
      <c r="M52" s="395">
        <f>IF(ISNUMBER(C10/(T30-J52)),C10/(T30-J52),"-")</f>
        <v>-98.192737266162794</v>
      </c>
      <c r="N52" s="5"/>
      <c r="O52" s="5"/>
      <c r="P52" s="5"/>
      <c r="Q52" s="5"/>
      <c r="R52" s="5"/>
      <c r="S52" s="5"/>
      <c r="T52" s="5"/>
      <c r="U52" s="10"/>
      <c r="Z52" s="153"/>
      <c r="AA52" s="154"/>
      <c r="AB52" s="5"/>
    </row>
    <row r="53" spans="2:28" ht="24.95" customHeight="1" x14ac:dyDescent="0.25">
      <c r="B53" s="85" t="str">
        <f t="shared" ref="B53:B66" si="22">B31</f>
        <v>Pavements</v>
      </c>
      <c r="C53" s="194">
        <f>IF(ISNUMBER(T31-'6-Needs-Estimation'!C29), T31-'6-Needs-Estimation'!C29, "-")</f>
        <v>-2448041.1060471684</v>
      </c>
      <c r="D53" s="396">
        <f>(C31/(J31-J53))</f>
        <v>-78.906321556629223</v>
      </c>
      <c r="E53" s="202">
        <f>IF('5-Data-Inputs'!D107 &gt;0, '5-Data-Inputs'!D107,"-")</f>
        <v>138419000</v>
      </c>
      <c r="F53" s="231">
        <f xml:space="preserve"> '6-Needs-Estimation'!C33</f>
        <v>24900000</v>
      </c>
      <c r="G53" s="234">
        <f>'5-Data-Inputs'!D29</f>
        <v>0.75853734939759032</v>
      </c>
      <c r="H53" s="234">
        <f t="shared" si="20"/>
        <v>0.75755420035901722</v>
      </c>
      <c r="I53" s="239">
        <f>IF('4-Strategy-Inputs'!E17&gt;0,'4-Strategy-Inputs'!E17,"-")</f>
        <v>0.8</v>
      </c>
      <c r="J53" s="231">
        <f>'6-Needs-Estimation'!C29</f>
        <v>124500000</v>
      </c>
      <c r="K53" s="231">
        <f t="shared" si="21"/>
        <v>122051958.89395282</v>
      </c>
      <c r="L53" s="231">
        <f>'6-Needs-Estimation'!C32</f>
        <v>176121000.00000006</v>
      </c>
      <c r="M53" s="396">
        <f t="shared" ref="M53:M66" si="23">IF(ISNUMBER(C11/(T31-J53)),C11/(T31-J53),"-")</f>
        <v>-71.94364488608656</v>
      </c>
      <c r="N53" s="5"/>
      <c r="O53" s="5"/>
      <c r="P53" s="5"/>
      <c r="Q53" s="5"/>
      <c r="R53" s="5"/>
      <c r="S53" s="5"/>
      <c r="T53" s="5"/>
      <c r="U53" s="10"/>
      <c r="Z53" s="153"/>
      <c r="AA53" s="154"/>
      <c r="AB53" s="5"/>
    </row>
    <row r="54" spans="2:28" ht="24.95" customHeight="1" x14ac:dyDescent="0.25">
      <c r="B54" s="85" t="str">
        <f t="shared" si="22"/>
        <v>Signs</v>
      </c>
      <c r="C54" s="194">
        <f>IF(ISNUMBER(T32-'6-Needs-Estimation'!C44), T32-'6-Needs-Estimation'!C44, "-")</f>
        <v>-149831.9134785505</v>
      </c>
      <c r="D54" s="396">
        <f t="shared" ref="D54:D66" si="24">IF(ISNUMBER(C32/(J32-J54)),C32/(J32-J54),"-")</f>
        <v>-78.899297760548365</v>
      </c>
      <c r="E54" s="202">
        <f>IF('5-Data-Inputs'!D108 &gt;0, '5-Data-Inputs'!D108,"-")</f>
        <v>4395333.3333333302</v>
      </c>
      <c r="F54" s="231">
        <f xml:space="preserve"> '6-Needs-Estimation'!C48</f>
        <v>762000</v>
      </c>
      <c r="G54" s="234">
        <f>'5-Data-Inputs'!D30</f>
        <v>0.92575853018372711</v>
      </c>
      <c r="H54" s="234">
        <f t="shared" si="20"/>
        <v>0.92379223210658079</v>
      </c>
      <c r="I54" s="239">
        <f>IF('4-Strategy-Inputs'!E18&gt;0,'4-Strategy-Inputs'!E18,"-")</f>
        <v>1</v>
      </c>
      <c r="J54" s="231">
        <f>'6-Needs-Estimation'!C44</f>
        <v>7620000</v>
      </c>
      <c r="K54" s="231">
        <f t="shared" si="21"/>
        <v>7470168.0865214495</v>
      </c>
      <c r="L54" s="231">
        <f>'6-Needs-Estimation'!C47</f>
        <v>8327150</v>
      </c>
      <c r="M54" s="396">
        <f t="shared" si="23"/>
        <v>-55.576611194998122</v>
      </c>
      <c r="N54" s="5"/>
      <c r="O54" s="5"/>
      <c r="P54" s="5"/>
      <c r="Q54" s="5"/>
      <c r="R54" s="5"/>
      <c r="S54" s="5"/>
      <c r="T54" s="5"/>
      <c r="U54" s="10"/>
      <c r="Z54" s="153"/>
      <c r="AA54" s="154"/>
      <c r="AB54" s="5"/>
    </row>
    <row r="55" spans="2:28" ht="24.95" customHeight="1" x14ac:dyDescent="0.25">
      <c r="B55" s="85" t="str">
        <f t="shared" si="22"/>
        <v>Highway Lighting</v>
      </c>
      <c r="C55" s="194">
        <f>IF(ISNUMBER(T33-'6-Needs-Estimation'!C59), T33-'6-Needs-Estimation'!C59, "-")</f>
        <v>-53689.768996480387</v>
      </c>
      <c r="D55" s="396">
        <f t="shared" si="24"/>
        <v>-78.896769244780344</v>
      </c>
      <c r="E55" s="202">
        <f>IF('5-Data-Inputs'!D109 &gt;0, '5-Data-Inputs'!D109,"-")</f>
        <v>1595000</v>
      </c>
      <c r="F55" s="231">
        <f xml:space="preserve"> '6-Needs-Estimation'!C63</f>
        <v>682625</v>
      </c>
      <c r="G55" s="234">
        <f>'5-Data-Inputs'!D31</f>
        <v>0.82750320454129278</v>
      </c>
      <c r="H55" s="234">
        <f t="shared" si="20"/>
        <v>0.8267166853104343</v>
      </c>
      <c r="I55" s="239">
        <f>IF('4-Strategy-Inputs'!E19&gt;0,'4-Strategy-Inputs'!E19,"-")</f>
        <v>0.85</v>
      </c>
      <c r="J55" s="231">
        <f>'6-Needs-Estimation'!C59</f>
        <v>2730500</v>
      </c>
      <c r="K55" s="231">
        <f t="shared" si="21"/>
        <v>2676810.2310035196</v>
      </c>
      <c r="L55" s="231">
        <f>'6-Needs-Estimation'!C62</f>
        <v>3114421.8750000005</v>
      </c>
      <c r="M55" s="396">
        <f t="shared" si="23"/>
        <v>-58.007734680403736</v>
      </c>
      <c r="N55" s="5"/>
      <c r="O55" s="5"/>
      <c r="P55" s="5"/>
      <c r="Q55" s="5"/>
      <c r="R55" s="5"/>
      <c r="S55" s="5"/>
      <c r="T55" s="5"/>
      <c r="U55" s="10"/>
      <c r="Z55" s="153"/>
      <c r="AA55" s="154"/>
      <c r="AB55" s="5"/>
    </row>
    <row r="56" spans="2:28" ht="24.95" customHeight="1" x14ac:dyDescent="0.25">
      <c r="B56" s="85" t="str">
        <f t="shared" si="22"/>
        <v>Guardrail</v>
      </c>
      <c r="C56" s="194">
        <f>IF(ISNUMBER(T34-'6-Needs-Estimation'!C74), T34-'6-Needs-Estimation'!C74, "-")</f>
        <v>-21578.155098603806</v>
      </c>
      <c r="D56" s="396">
        <f t="shared" si="24"/>
        <v>-78.897844470459148</v>
      </c>
      <c r="E56" s="202">
        <f>IF('5-Data-Inputs'!D110 &gt;0, '5-Data-Inputs'!D110,"-")</f>
        <v>1269000</v>
      </c>
      <c r="F56" s="231">
        <f>'6-Needs-Estimation'!C78</f>
        <v>365800</v>
      </c>
      <c r="G56" s="234">
        <f>'5-Data-Inputs'!D32</f>
        <v>0.75710907599781307</v>
      </c>
      <c r="H56" s="234">
        <f t="shared" si="20"/>
        <v>0.75651918657466921</v>
      </c>
      <c r="I56" s="239">
        <f>IF('4-Strategy-Inputs'!E20&gt;0,'4-Strategy-Inputs'!E20,"-")</f>
        <v>0.8</v>
      </c>
      <c r="J56" s="231">
        <f>'6-Needs-Estimation'!C74</f>
        <v>1097400</v>
      </c>
      <c r="K56" s="231">
        <f t="shared" si="21"/>
        <v>1075821.8449013962</v>
      </c>
      <c r="L56" s="231">
        <f>'6-Needs-Estimation'!C77</f>
        <v>1489637.5000000005</v>
      </c>
      <c r="M56" s="396">
        <f t="shared" si="23"/>
        <v>-69.034516305631058</v>
      </c>
      <c r="N56" s="5"/>
      <c r="O56" s="5"/>
      <c r="P56" s="5"/>
      <c r="Q56" s="5"/>
      <c r="R56" s="5"/>
      <c r="S56" s="5"/>
      <c r="T56" s="5"/>
      <c r="U56" s="10"/>
      <c r="Z56" s="153"/>
      <c r="AA56" s="154"/>
      <c r="AB56" s="5"/>
    </row>
    <row r="57" spans="2:28" ht="24.95" customHeight="1" x14ac:dyDescent="0.25">
      <c r="B57" s="85" t="str">
        <f t="shared" si="22"/>
        <v>Weigh Stations</v>
      </c>
      <c r="C57" s="194">
        <f>IF(ISNUMBER(T35-'6-Needs-Estimation'!C89), T35-'6-Needs-Estimation'!C89, "-")</f>
        <v>-2221.9168271753588</v>
      </c>
      <c r="D57" s="396">
        <f t="shared" si="24"/>
        <v>-78.899962121567924</v>
      </c>
      <c r="E57" s="202">
        <f>IF('5-Data-Inputs'!D111 &gt;0, '5-Data-Inputs'!D111,"-")</f>
        <v>195000</v>
      </c>
      <c r="F57" s="231">
        <f>'6-Needs-Estimation'!C93</f>
        <v>56500</v>
      </c>
      <c r="G57" s="234">
        <f>'5-Data-Inputs'!D33</f>
        <v>0.7773893805309734</v>
      </c>
      <c r="H57" s="234">
        <f t="shared" si="20"/>
        <v>0.77699612091554415</v>
      </c>
      <c r="I57" s="239">
        <f>IF('4-Strategy-Inputs'!E21&gt;0,'4-Strategy-Inputs'!E21,"-")</f>
        <v>0.8</v>
      </c>
      <c r="J57" s="231">
        <f>'6-Needs-Estimation'!C89</f>
        <v>113000</v>
      </c>
      <c r="K57" s="231">
        <f t="shared" si="21"/>
        <v>110778.08317282464</v>
      </c>
      <c r="L57" s="231">
        <f>'6-Needs-Estimation'!C92</f>
        <v>144937.50000000003</v>
      </c>
      <c r="M57" s="396">
        <f t="shared" si="23"/>
        <v>-65.230839528882697</v>
      </c>
      <c r="N57" s="5"/>
      <c r="O57" s="5"/>
      <c r="P57" s="5"/>
      <c r="Q57" s="5"/>
      <c r="R57" s="5"/>
      <c r="S57" s="5"/>
      <c r="T57" s="5"/>
      <c r="U57" s="10"/>
      <c r="Z57" s="153"/>
      <c r="AA57" s="154"/>
      <c r="AB57" s="5"/>
    </row>
    <row r="58" spans="2:28" ht="24.95" customHeight="1" x14ac:dyDescent="0.25">
      <c r="B58" s="85" t="str">
        <f t="shared" si="22"/>
        <v>-</v>
      </c>
      <c r="C58" s="194">
        <f>IF(ISNUMBER(T36-'6-Needs-Estimation'!C104), T36-'6-Needs-Estimation'!C104, "-")</f>
        <v>0</v>
      </c>
      <c r="D58" s="396">
        <f t="shared" si="24"/>
        <v>0</v>
      </c>
      <c r="E58" s="202" t="str">
        <f>IF('5-Data-Inputs'!D112 &gt;0, '5-Data-Inputs'!D112,"-")</f>
        <v>-</v>
      </c>
      <c r="F58" s="231">
        <f>'6-Needs-Estimation'!C108</f>
        <v>0</v>
      </c>
      <c r="G58" s="234" t="str">
        <f>'5-Data-Inputs'!D34</f>
        <v>-</v>
      </c>
      <c r="H58" s="234" t="str">
        <f t="shared" si="20"/>
        <v>-</v>
      </c>
      <c r="I58" s="239" t="str">
        <f>IF('4-Strategy-Inputs'!E22&gt;0,'4-Strategy-Inputs'!E22,"-")</f>
        <v>-</v>
      </c>
      <c r="J58" s="231">
        <f>'6-Needs-Estimation'!C104</f>
        <v>0</v>
      </c>
      <c r="K58" s="231">
        <f t="shared" si="21"/>
        <v>0</v>
      </c>
      <c r="L58" s="231">
        <f>'6-Needs-Estimation'!C107</f>
        <v>0</v>
      </c>
      <c r="M58" s="396" t="str">
        <f t="shared" si="23"/>
        <v>-</v>
      </c>
      <c r="N58" s="5"/>
      <c r="O58" s="5"/>
      <c r="P58" s="5"/>
      <c r="Q58" s="5"/>
      <c r="R58" s="5"/>
      <c r="S58" s="5"/>
      <c r="T58" s="5"/>
      <c r="U58" s="10"/>
      <c r="Z58" s="153"/>
      <c r="AA58" s="154"/>
      <c r="AB58" s="5"/>
    </row>
    <row r="59" spans="2:28" ht="24.95" customHeight="1" x14ac:dyDescent="0.25">
      <c r="B59" s="85" t="str">
        <f t="shared" si="22"/>
        <v>-</v>
      </c>
      <c r="C59" s="194">
        <f>IF(ISNUMBER(T37-'6-Needs-Estimation'!C119), T37-'6-Needs-Estimation'!C119, "-")</f>
        <v>0</v>
      </c>
      <c r="D59" s="396">
        <f t="shared" si="24"/>
        <v>0</v>
      </c>
      <c r="E59" s="202" t="str">
        <f>IF('5-Data-Inputs'!D113 &gt;0, '5-Data-Inputs'!D113,"-")</f>
        <v>-</v>
      </c>
      <c r="F59" s="231">
        <f>'6-Needs-Estimation'!C123</f>
        <v>0</v>
      </c>
      <c r="G59" s="234" t="str">
        <f>'5-Data-Inputs'!D35</f>
        <v>-</v>
      </c>
      <c r="H59" s="234" t="str">
        <f t="shared" si="20"/>
        <v>-</v>
      </c>
      <c r="I59" s="239" t="str">
        <f>IF('4-Strategy-Inputs'!E23&gt;0,'4-Strategy-Inputs'!E23,"-")</f>
        <v>-</v>
      </c>
      <c r="J59" s="231">
        <f>'6-Needs-Estimation'!C119</f>
        <v>0</v>
      </c>
      <c r="K59" s="231">
        <f t="shared" si="21"/>
        <v>0</v>
      </c>
      <c r="L59" s="231">
        <f>'6-Needs-Estimation'!C122</f>
        <v>0</v>
      </c>
      <c r="M59" s="396" t="str">
        <f t="shared" si="23"/>
        <v>-</v>
      </c>
      <c r="N59" s="5"/>
      <c r="O59" s="5"/>
      <c r="P59" s="5"/>
      <c r="Q59" s="5"/>
      <c r="R59" s="5"/>
      <c r="S59" s="5"/>
      <c r="T59" s="5"/>
      <c r="U59" s="10"/>
      <c r="Z59" s="153"/>
      <c r="AA59" s="154"/>
      <c r="AB59" s="5"/>
    </row>
    <row r="60" spans="2:28" ht="24.95" customHeight="1" x14ac:dyDescent="0.25">
      <c r="B60" s="85" t="str">
        <f t="shared" si="22"/>
        <v>-</v>
      </c>
      <c r="C60" s="194">
        <f>IF(ISNUMBER(T38-'6-Needs-Estimation'!C134), T38-'6-Needs-Estimation'!C134, "-")</f>
        <v>0</v>
      </c>
      <c r="D60" s="396">
        <f t="shared" si="24"/>
        <v>0</v>
      </c>
      <c r="E60" s="202" t="str">
        <f>IF('5-Data-Inputs'!D114 &gt;0, '5-Data-Inputs'!D114,"-")</f>
        <v>-</v>
      </c>
      <c r="F60" s="231">
        <f>'6-Needs-Estimation'!C138</f>
        <v>0</v>
      </c>
      <c r="G60" s="234" t="str">
        <f>'5-Data-Inputs'!D36</f>
        <v>-</v>
      </c>
      <c r="H60" s="234" t="str">
        <f t="shared" si="20"/>
        <v>-</v>
      </c>
      <c r="I60" s="239" t="str">
        <f>IF('4-Strategy-Inputs'!E24&gt;0,'4-Strategy-Inputs'!E24,"-")</f>
        <v>-</v>
      </c>
      <c r="J60" s="231">
        <f>'6-Needs-Estimation'!C134</f>
        <v>0</v>
      </c>
      <c r="K60" s="231">
        <f t="shared" si="21"/>
        <v>0</v>
      </c>
      <c r="L60" s="231">
        <f>'6-Needs-Estimation'!C137</f>
        <v>0</v>
      </c>
      <c r="M60" s="396" t="str">
        <f t="shared" si="23"/>
        <v>-</v>
      </c>
      <c r="N60" s="5"/>
      <c r="O60" s="5"/>
      <c r="P60" s="5"/>
      <c r="Q60" s="5"/>
      <c r="R60" s="5"/>
      <c r="S60" s="5"/>
      <c r="T60" s="5"/>
      <c r="U60" s="10"/>
      <c r="Z60" s="153"/>
      <c r="AA60" s="154"/>
      <c r="AB60" s="5"/>
    </row>
    <row r="61" spans="2:28" ht="24.95" customHeight="1" x14ac:dyDescent="0.25">
      <c r="B61" s="85" t="str">
        <f t="shared" si="22"/>
        <v>-</v>
      </c>
      <c r="C61" s="194">
        <f>IF(ISNUMBER(T39-'6-Needs-Estimation'!C149), T39-'6-Needs-Estimation'!C149, "-")</f>
        <v>0</v>
      </c>
      <c r="D61" s="396">
        <f t="shared" si="24"/>
        <v>0</v>
      </c>
      <c r="E61" s="202" t="str">
        <f>IF('5-Data-Inputs'!D115 &gt;0, '5-Data-Inputs'!D115,"-")</f>
        <v>-</v>
      </c>
      <c r="F61" s="231">
        <f>'6-Needs-Estimation'!C153</f>
        <v>0</v>
      </c>
      <c r="G61" s="234" t="str">
        <f>'5-Data-Inputs'!D37</f>
        <v>-</v>
      </c>
      <c r="H61" s="234" t="str">
        <f t="shared" si="20"/>
        <v>-</v>
      </c>
      <c r="I61" s="239" t="str">
        <f>IF('4-Strategy-Inputs'!E25&gt;0,'4-Strategy-Inputs'!E25,"-")</f>
        <v>-</v>
      </c>
      <c r="J61" s="231">
        <f>'6-Needs-Estimation'!C149</f>
        <v>0</v>
      </c>
      <c r="K61" s="231">
        <f t="shared" si="21"/>
        <v>0</v>
      </c>
      <c r="L61" s="231">
        <f>'6-Needs-Estimation'!C152</f>
        <v>0</v>
      </c>
      <c r="M61" s="396" t="str">
        <f t="shared" si="23"/>
        <v>-</v>
      </c>
      <c r="N61" s="5"/>
      <c r="O61" s="5"/>
      <c r="P61" s="5"/>
      <c r="Q61" s="5"/>
      <c r="R61" s="5"/>
      <c r="S61" s="5"/>
      <c r="T61" s="5"/>
      <c r="U61" s="10"/>
      <c r="Z61" s="153"/>
      <c r="AA61" s="154"/>
      <c r="AB61" s="5"/>
    </row>
    <row r="62" spans="2:28" ht="24.95" customHeight="1" x14ac:dyDescent="0.25">
      <c r="B62" s="85" t="str">
        <f t="shared" si="22"/>
        <v>-</v>
      </c>
      <c r="C62" s="194">
        <f>IF(ISNUMBER(T40-'6-Needs-Estimation'!C164), T40-'6-Needs-Estimation'!C164, "-")</f>
        <v>0</v>
      </c>
      <c r="D62" s="396">
        <f t="shared" si="24"/>
        <v>0</v>
      </c>
      <c r="E62" s="202" t="str">
        <f>IF('5-Data-Inputs'!D116 &gt;0, '5-Data-Inputs'!D116,"-")</f>
        <v>-</v>
      </c>
      <c r="F62" s="231">
        <f>'6-Needs-Estimation'!C168</f>
        <v>0</v>
      </c>
      <c r="G62" s="234" t="str">
        <f>'5-Data-Inputs'!D38</f>
        <v>-</v>
      </c>
      <c r="H62" s="234" t="str">
        <f t="shared" si="20"/>
        <v>-</v>
      </c>
      <c r="I62" s="239" t="str">
        <f>IF('4-Strategy-Inputs'!E26&gt;0,'4-Strategy-Inputs'!E26,"-")</f>
        <v>-</v>
      </c>
      <c r="J62" s="231">
        <f>'6-Needs-Estimation'!C164</f>
        <v>0</v>
      </c>
      <c r="K62" s="231">
        <f t="shared" si="21"/>
        <v>0</v>
      </c>
      <c r="L62" s="231">
        <f>'6-Needs-Estimation'!C167</f>
        <v>0</v>
      </c>
      <c r="M62" s="396" t="str">
        <f t="shared" si="23"/>
        <v>-</v>
      </c>
      <c r="N62" s="5"/>
      <c r="O62" s="5"/>
      <c r="P62" s="5"/>
      <c r="Q62" s="5"/>
      <c r="R62" s="5"/>
      <c r="S62" s="5"/>
      <c r="T62" s="5"/>
      <c r="U62" s="10"/>
      <c r="Z62" s="153"/>
      <c r="AA62" s="154"/>
      <c r="AB62" s="5"/>
    </row>
    <row r="63" spans="2:28" ht="24.95" customHeight="1" x14ac:dyDescent="0.25">
      <c r="B63" s="85" t="str">
        <f t="shared" si="22"/>
        <v>-</v>
      </c>
      <c r="C63" s="194">
        <f>IF(ISNUMBER(T41-'6-Needs-Estimation'!C179), T41-'6-Needs-Estimation'!C179, "-")</f>
        <v>0</v>
      </c>
      <c r="D63" s="396">
        <f t="shared" si="24"/>
        <v>0</v>
      </c>
      <c r="E63" s="202" t="str">
        <f>IF('5-Data-Inputs'!D117 &gt;0, '5-Data-Inputs'!D117,"-")</f>
        <v>-</v>
      </c>
      <c r="F63" s="231">
        <f>'6-Needs-Estimation'!C183</f>
        <v>0</v>
      </c>
      <c r="G63" s="234" t="str">
        <f>'5-Data-Inputs'!D39</f>
        <v>-</v>
      </c>
      <c r="H63" s="234" t="str">
        <f t="shared" si="20"/>
        <v>-</v>
      </c>
      <c r="I63" s="239" t="str">
        <f>IF('4-Strategy-Inputs'!E27&gt;0,'4-Strategy-Inputs'!E27,"-")</f>
        <v>-</v>
      </c>
      <c r="J63" s="231">
        <f>'6-Needs-Estimation'!C179</f>
        <v>0</v>
      </c>
      <c r="K63" s="231">
        <f t="shared" si="21"/>
        <v>0</v>
      </c>
      <c r="L63" s="231">
        <f>'6-Needs-Estimation'!C182</f>
        <v>0</v>
      </c>
      <c r="M63" s="396" t="str">
        <f t="shared" si="23"/>
        <v>-</v>
      </c>
      <c r="N63" s="5"/>
      <c r="O63" s="5"/>
      <c r="P63" s="5"/>
      <c r="Q63" s="5"/>
      <c r="R63" s="5"/>
      <c r="S63" s="5"/>
      <c r="T63" s="5"/>
      <c r="U63" s="10"/>
      <c r="Z63" s="153"/>
      <c r="AA63" s="154"/>
      <c r="AB63" s="5"/>
    </row>
    <row r="64" spans="2:28" ht="24.95" customHeight="1" x14ac:dyDescent="0.25">
      <c r="B64" s="85" t="str">
        <f t="shared" si="22"/>
        <v>-</v>
      </c>
      <c r="C64" s="194">
        <f>IF(ISNUMBER(T42-'6-Needs-Estimation'!C194), T42-'6-Needs-Estimation'!C194, "-")</f>
        <v>0</v>
      </c>
      <c r="D64" s="396">
        <f t="shared" si="24"/>
        <v>0</v>
      </c>
      <c r="E64" s="202" t="str">
        <f>IF('5-Data-Inputs'!D118 &gt;0, '5-Data-Inputs'!D118,"-")</f>
        <v>-</v>
      </c>
      <c r="F64" s="231">
        <f>'6-Needs-Estimation'!C198</f>
        <v>0</v>
      </c>
      <c r="G64" s="234" t="str">
        <f>'5-Data-Inputs'!D40</f>
        <v>-</v>
      </c>
      <c r="H64" s="234" t="str">
        <f t="shared" si="20"/>
        <v>-</v>
      </c>
      <c r="I64" s="239" t="str">
        <f>IF('4-Strategy-Inputs'!E28&gt;0,'4-Strategy-Inputs'!E28,"-")</f>
        <v>-</v>
      </c>
      <c r="J64" s="231">
        <f>'6-Needs-Estimation'!C194</f>
        <v>0</v>
      </c>
      <c r="K64" s="231">
        <f t="shared" si="21"/>
        <v>0</v>
      </c>
      <c r="L64" s="231">
        <f>'6-Needs-Estimation'!C197</f>
        <v>0</v>
      </c>
      <c r="M64" s="396" t="str">
        <f t="shared" si="23"/>
        <v>-</v>
      </c>
      <c r="N64" s="5"/>
      <c r="O64" s="5"/>
      <c r="P64" s="5"/>
      <c r="Q64" s="5"/>
      <c r="R64" s="5"/>
      <c r="S64" s="5"/>
      <c r="T64" s="5"/>
      <c r="U64" s="10"/>
      <c r="Z64" s="153"/>
      <c r="AA64" s="154"/>
      <c r="AB64" s="5"/>
    </row>
    <row r="65" spans="2:28" ht="24.95" customHeight="1" x14ac:dyDescent="0.25">
      <c r="B65" s="85" t="str">
        <f t="shared" si="22"/>
        <v>-</v>
      </c>
      <c r="C65" s="194">
        <f>IF(ISNUMBER(T43-'6-Needs-Estimation'!C209), T43-'6-Needs-Estimation'!C209, "-")</f>
        <v>0</v>
      </c>
      <c r="D65" s="396">
        <f t="shared" si="24"/>
        <v>0</v>
      </c>
      <c r="E65" s="202" t="str">
        <f>IF('5-Data-Inputs'!D119 &gt;0, '5-Data-Inputs'!D119,"-")</f>
        <v>-</v>
      </c>
      <c r="F65" s="231">
        <f>'6-Needs-Estimation'!C213</f>
        <v>0</v>
      </c>
      <c r="G65" s="234" t="str">
        <f>'5-Data-Inputs'!D41</f>
        <v>-</v>
      </c>
      <c r="H65" s="234" t="str">
        <f t="shared" si="20"/>
        <v>-</v>
      </c>
      <c r="I65" s="239" t="str">
        <f>IF('4-Strategy-Inputs'!E29&gt;0,'4-Strategy-Inputs'!E29,"-")</f>
        <v>-</v>
      </c>
      <c r="J65" s="231">
        <f>'6-Needs-Estimation'!C209</f>
        <v>0</v>
      </c>
      <c r="K65" s="231">
        <f t="shared" si="21"/>
        <v>0</v>
      </c>
      <c r="L65" s="231">
        <f>'6-Needs-Estimation'!C212</f>
        <v>0</v>
      </c>
      <c r="M65" s="396" t="str">
        <f t="shared" si="23"/>
        <v>-</v>
      </c>
      <c r="N65" s="5"/>
      <c r="O65" s="5"/>
      <c r="P65" s="5"/>
      <c r="Q65" s="5"/>
      <c r="R65" s="5"/>
      <c r="S65" s="5"/>
      <c r="T65" s="5"/>
      <c r="U65" s="10"/>
      <c r="Z65" s="153"/>
      <c r="AA65" s="154"/>
      <c r="AB65" s="5"/>
    </row>
    <row r="66" spans="2:28" ht="24.95" customHeight="1" thickBot="1" x14ac:dyDescent="0.3">
      <c r="B66" s="85" t="str">
        <f t="shared" si="22"/>
        <v>-</v>
      </c>
      <c r="C66" s="194">
        <f>IF(ISNUMBER(T44-'6-Needs-Estimation'!C224), T44-'6-Needs-Estimation'!C224, "-")</f>
        <v>0</v>
      </c>
      <c r="D66" s="397">
        <f t="shared" si="24"/>
        <v>0</v>
      </c>
      <c r="E66" s="202" t="str">
        <f>IF('5-Data-Inputs'!D120 &gt;0, '5-Data-Inputs'!D120,"-")</f>
        <v>-</v>
      </c>
      <c r="F66" s="233">
        <f>'6-Needs-Estimation'!C228</f>
        <v>0</v>
      </c>
      <c r="G66" s="287" t="str">
        <f>'5-Data-Inputs'!D42</f>
        <v>-</v>
      </c>
      <c r="H66" s="287" t="str">
        <f t="shared" si="20"/>
        <v>-</v>
      </c>
      <c r="I66" s="240" t="str">
        <f>IF('4-Strategy-Inputs'!E30&gt;0,'4-Strategy-Inputs'!E30,"-")</f>
        <v>-</v>
      </c>
      <c r="J66" s="233">
        <f>'6-Needs-Estimation'!C224</f>
        <v>0</v>
      </c>
      <c r="K66" s="231">
        <f t="shared" si="21"/>
        <v>0</v>
      </c>
      <c r="L66" s="231">
        <f>'6-Needs-Estimation'!C227</f>
        <v>0</v>
      </c>
      <c r="M66" s="397" t="str">
        <f t="shared" si="23"/>
        <v>-</v>
      </c>
      <c r="N66" s="5"/>
      <c r="O66" s="5"/>
      <c r="P66" s="5"/>
      <c r="Q66" s="5"/>
      <c r="R66" s="5"/>
      <c r="S66" s="5"/>
      <c r="T66" s="5"/>
      <c r="U66" s="10"/>
      <c r="Z66" s="153"/>
      <c r="AA66" s="154"/>
      <c r="AB66" s="5"/>
    </row>
    <row r="67" spans="2:28" ht="24.95" customHeight="1" thickBot="1" x14ac:dyDescent="0.3">
      <c r="B67" s="91"/>
      <c r="C67" s="330">
        <f t="shared" ref="C67" si="25">SUM(C52:C66)</f>
        <v>-3810899.9999999828</v>
      </c>
      <c r="D67" s="8"/>
      <c r="E67" s="195">
        <f>SUM(E52:E66)</f>
        <v>213871333.33333334</v>
      </c>
      <c r="F67" s="5"/>
      <c r="G67" s="5"/>
      <c r="H67" s="5"/>
      <c r="I67" s="5"/>
      <c r="J67" s="195">
        <f>SUM(J52:J66)</f>
        <v>193810900</v>
      </c>
      <c r="K67" s="195">
        <f>SUM(K52:K66)</f>
        <v>190000000</v>
      </c>
      <c r="L67" s="195">
        <f>SUM(L52:L66)</f>
        <v>300698646.87500012</v>
      </c>
      <c r="M67" s="5"/>
      <c r="N67" s="5"/>
      <c r="O67" s="5"/>
      <c r="P67" s="5"/>
      <c r="Q67" s="5"/>
      <c r="R67" s="5"/>
      <c r="U67" s="10"/>
      <c r="Z67" s="153"/>
      <c r="AA67" s="154"/>
      <c r="AB67" s="5"/>
    </row>
    <row r="68" spans="2:28" ht="24.95" customHeight="1" x14ac:dyDescent="0.25">
      <c r="B68" s="5"/>
      <c r="C68" s="5"/>
      <c r="D68" s="5"/>
      <c r="E68" s="5"/>
      <c r="F68" s="5"/>
      <c r="G68" s="5"/>
      <c r="H68" s="5"/>
      <c r="I68" s="5"/>
      <c r="J68" s="5"/>
      <c r="K68" s="5"/>
      <c r="L68" s="5"/>
      <c r="M68" s="5"/>
      <c r="N68" s="5"/>
      <c r="O68" s="5"/>
      <c r="P68" s="5"/>
      <c r="Q68" s="5"/>
      <c r="R68" s="5"/>
      <c r="U68" s="10"/>
      <c r="X68" s="153"/>
      <c r="Y68" s="154"/>
      <c r="Z68" s="155"/>
      <c r="AA68" s="156"/>
      <c r="AB68" s="5"/>
    </row>
    <row r="69" spans="2:28" ht="24.95" customHeight="1" x14ac:dyDescent="0.25">
      <c r="B69" s="31" t="s">
        <v>43</v>
      </c>
      <c r="C69" s="5"/>
      <c r="D69" s="5"/>
      <c r="E69" s="5"/>
      <c r="F69" s="5"/>
      <c r="G69" s="5"/>
      <c r="H69" s="5"/>
      <c r="I69" s="5"/>
      <c r="J69" s="5"/>
      <c r="K69" s="5"/>
      <c r="L69" s="5"/>
      <c r="M69" s="5"/>
      <c r="N69" s="5"/>
      <c r="O69" s="5"/>
      <c r="P69" s="5"/>
      <c r="Q69" s="5"/>
      <c r="R69" s="5"/>
      <c r="U69" s="10"/>
      <c r="X69" s="153"/>
      <c r="Y69" s="154"/>
      <c r="Z69" s="155"/>
      <c r="AA69" s="156"/>
      <c r="AB69" s="5"/>
    </row>
    <row r="70" spans="2:28" ht="24.95" customHeight="1" x14ac:dyDescent="0.25">
      <c r="B70" s="5"/>
      <c r="C70" s="5"/>
      <c r="D70" s="5"/>
      <c r="E70" s="5"/>
      <c r="F70" s="5"/>
      <c r="G70" s="5"/>
      <c r="H70" s="5"/>
      <c r="I70" s="5"/>
      <c r="J70" s="5"/>
      <c r="K70" s="5"/>
      <c r="L70" s="5"/>
      <c r="M70" s="5"/>
      <c r="N70" s="5"/>
      <c r="O70" s="5"/>
      <c r="P70" s="5"/>
      <c r="Q70" s="5"/>
      <c r="R70" s="5"/>
      <c r="U70" s="10"/>
      <c r="X70" s="153"/>
      <c r="Y70" s="154"/>
      <c r="Z70" s="155"/>
      <c r="AA70" s="156"/>
      <c r="AB70" s="5"/>
    </row>
    <row r="71" spans="2:28" ht="24.95" customHeight="1" thickBot="1" x14ac:dyDescent="0.3">
      <c r="B71" s="5"/>
      <c r="C71" s="5"/>
      <c r="D71" s="5"/>
      <c r="E71" s="5"/>
      <c r="F71" s="5"/>
      <c r="G71" s="5"/>
      <c r="H71" s="5"/>
      <c r="I71" s="5"/>
      <c r="J71" s="5"/>
      <c r="K71" s="5"/>
      <c r="L71" s="5"/>
      <c r="M71" s="5"/>
      <c r="N71" s="5"/>
      <c r="O71" s="5"/>
      <c r="P71" s="5"/>
      <c r="Q71" s="5"/>
      <c r="R71" s="5"/>
      <c r="U71" s="10"/>
      <c r="X71" s="153"/>
      <c r="Y71" s="154"/>
      <c r="Z71" s="155"/>
      <c r="AA71" s="156"/>
      <c r="AB71" s="5"/>
    </row>
    <row r="72" spans="2:28" ht="24.95" customHeight="1" thickBot="1" x14ac:dyDescent="0.3">
      <c r="B72" s="542" t="s">
        <v>219</v>
      </c>
      <c r="C72" s="543"/>
      <c r="D72" s="543"/>
      <c r="E72" s="543"/>
      <c r="F72" s="543"/>
      <c r="G72" s="543"/>
      <c r="H72" s="543"/>
      <c r="I72" s="543"/>
      <c r="J72" s="543"/>
      <c r="K72" s="543"/>
      <c r="L72" s="543"/>
      <c r="M72" s="543"/>
      <c r="N72" s="543"/>
      <c r="O72" s="543"/>
      <c r="P72" s="543"/>
      <c r="Q72" s="543"/>
      <c r="R72" s="543"/>
      <c r="S72" s="543"/>
      <c r="T72" s="543"/>
      <c r="U72" s="543"/>
      <c r="V72" s="543"/>
      <c r="W72" s="544"/>
      <c r="Y72" s="5"/>
    </row>
    <row r="73" spans="2:28" ht="41.25" customHeight="1" thickBot="1" x14ac:dyDescent="0.3">
      <c r="B73" s="545" t="s">
        <v>181</v>
      </c>
      <c r="C73" s="573" t="s">
        <v>16</v>
      </c>
      <c r="D73" s="574"/>
      <c r="E73" s="574"/>
      <c r="F73" s="574"/>
      <c r="G73" s="574"/>
      <c r="H73" s="574"/>
      <c r="I73" s="574"/>
      <c r="J73" s="574"/>
      <c r="K73" s="574"/>
      <c r="L73" s="574"/>
      <c r="M73" s="574"/>
      <c r="N73" s="574"/>
      <c r="O73" s="574"/>
      <c r="P73" s="574"/>
      <c r="Q73" s="574"/>
      <c r="R73" s="575"/>
      <c r="S73" s="569" t="s">
        <v>17</v>
      </c>
      <c r="T73" s="569"/>
      <c r="U73" s="569"/>
      <c r="V73" s="568" t="s">
        <v>18</v>
      </c>
      <c r="W73" s="570"/>
    </row>
    <row r="74" spans="2:28" ht="108" customHeight="1" thickBot="1" x14ac:dyDescent="0.3">
      <c r="B74" s="546"/>
      <c r="C74" s="19" t="str">
        <f t="shared" ref="C74:Q74" si="26">D9</f>
        <v>District 1</v>
      </c>
      <c r="D74" s="20" t="str">
        <f t="shared" si="26"/>
        <v>District 2</v>
      </c>
      <c r="E74" s="20" t="str">
        <f t="shared" si="26"/>
        <v>District 3</v>
      </c>
      <c r="F74" s="20" t="str">
        <f t="shared" si="26"/>
        <v>District 4</v>
      </c>
      <c r="G74" s="20" t="str">
        <f t="shared" si="26"/>
        <v>District 5</v>
      </c>
      <c r="H74" s="20" t="str">
        <f t="shared" si="26"/>
        <v>District 6</v>
      </c>
      <c r="I74" s="20" t="str">
        <f t="shared" si="26"/>
        <v>District 7</v>
      </c>
      <c r="J74" s="20" t="str">
        <f t="shared" si="26"/>
        <v>District 8</v>
      </c>
      <c r="K74" s="20" t="str">
        <f t="shared" si="26"/>
        <v>District 9</v>
      </c>
      <c r="L74" s="20" t="str">
        <f t="shared" si="26"/>
        <v>District 10</v>
      </c>
      <c r="M74" s="20" t="str">
        <f t="shared" si="26"/>
        <v>District 11</v>
      </c>
      <c r="N74" s="20" t="str">
        <f t="shared" si="26"/>
        <v>District 12</v>
      </c>
      <c r="O74" s="20" t="str">
        <f t="shared" si="26"/>
        <v>District 13</v>
      </c>
      <c r="P74" s="20" t="str">
        <f t="shared" si="26"/>
        <v>District 14</v>
      </c>
      <c r="Q74" s="20" t="str">
        <f t="shared" si="26"/>
        <v>District 15</v>
      </c>
      <c r="R74" s="21" t="s">
        <v>14</v>
      </c>
      <c r="S74" s="26" t="s">
        <v>25</v>
      </c>
      <c r="T74" s="27" t="s">
        <v>26</v>
      </c>
      <c r="U74" s="28" t="s">
        <v>20</v>
      </c>
      <c r="V74" s="282" t="s">
        <v>15</v>
      </c>
      <c r="W74" s="28" t="s">
        <v>19</v>
      </c>
      <c r="X74" s="22" t="s">
        <v>224</v>
      </c>
      <c r="Y74" s="22" t="s">
        <v>21</v>
      </c>
      <c r="AB74" s="6"/>
    </row>
    <row r="75" spans="2:28" ht="24.95" customHeight="1" x14ac:dyDescent="0.25">
      <c r="B75" s="90" t="str">
        <f t="shared" ref="B75:B89" si="27">B10</f>
        <v>Bridges</v>
      </c>
      <c r="C75" s="284">
        <f>IF(ISNUMBER(IF($R75&gt;0,(D10/$C10)*$R75,"-")),IF($R75&gt;0,(D10/$C10)*$R75,"-"),"-")</f>
        <v>23890728.050665054</v>
      </c>
      <c r="D75" s="336">
        <f>IF(ISNUMBER(IF($R75&gt;0,(E10/$C10)*$R75,"-")),IF($R75&gt;0,(E10/$C10)*$R75,"-"),"-")</f>
        <v>16805891.456329901</v>
      </c>
      <c r="E75" s="336">
        <f t="shared" ref="E75:Q75" si="28">IF(ISNUMBER(IF($R75&gt;0,(F10/$C10)*$R75,"-")),IF($R75&gt;0,(F10/$C10)*$R75,"-"),"-")</f>
        <v>15917843.353453044</v>
      </c>
      <c r="F75" s="336" t="str">
        <f t="shared" si="28"/>
        <v>-</v>
      </c>
      <c r="G75" s="336" t="str">
        <f t="shared" si="28"/>
        <v>-</v>
      </c>
      <c r="H75" s="336" t="str">
        <f t="shared" si="28"/>
        <v>-</v>
      </c>
      <c r="I75" s="336" t="str">
        <f t="shared" si="28"/>
        <v>-</v>
      </c>
      <c r="J75" s="336" t="str">
        <f t="shared" si="28"/>
        <v>-</v>
      </c>
      <c r="K75" s="336" t="str">
        <f t="shared" si="28"/>
        <v>-</v>
      </c>
      <c r="L75" s="336" t="str">
        <f t="shared" si="28"/>
        <v>-</v>
      </c>
      <c r="M75" s="336" t="str">
        <f t="shared" si="28"/>
        <v>-</v>
      </c>
      <c r="N75" s="336" t="str">
        <f t="shared" si="28"/>
        <v>-</v>
      </c>
      <c r="O75" s="336" t="str">
        <f t="shared" si="28"/>
        <v>-</v>
      </c>
      <c r="P75" s="336" t="str">
        <f t="shared" si="28"/>
        <v>-</v>
      </c>
      <c r="Q75" s="285" t="str">
        <f t="shared" si="28"/>
        <v>-</v>
      </c>
      <c r="R75" s="32">
        <f t="shared" ref="R75:R89" si="29">IF(T30&gt;0,T30,"-")</f>
        <v>56614462.860447995</v>
      </c>
      <c r="S75" s="87">
        <f>IF('4-Strategy-Inputs'!F16&gt;0, '4-Strategy-Inputs'!F16,"-")</f>
        <v>2</v>
      </c>
      <c r="T75" s="33">
        <f t="shared" ref="T75:T89" si="30">IF(ISNUMBER(K30), K30, "-")</f>
        <v>-78.903375043772286</v>
      </c>
      <c r="U75" s="34">
        <f xml:space="preserve"> IF(ISNUMBER(T75-S75),T75-S75,"-")</f>
        <v>-80.903375043772286</v>
      </c>
      <c r="V75" s="283">
        <f t="shared" ref="V75:V89" si="31">E52</f>
        <v>67998000</v>
      </c>
      <c r="W75" s="32">
        <f>IF(ISNUMBER(R75-V75),R75-V75,"-")</f>
        <v>-11383537.139552005</v>
      </c>
      <c r="X75" s="35">
        <f t="shared" ref="X75:X89" si="32">IF(C52&lt;&gt;0,C52,"-")</f>
        <v>-1135537.1395520046</v>
      </c>
      <c r="Y75" s="35">
        <f>'6-Needs-Estimation'!C13</f>
        <v>877503000</v>
      </c>
      <c r="AB75" s="6"/>
    </row>
    <row r="76" spans="2:28" ht="24.95" customHeight="1" x14ac:dyDescent="0.25">
      <c r="B76" s="90" t="str">
        <f t="shared" si="27"/>
        <v>Pavements</v>
      </c>
      <c r="C76" s="205">
        <f t="shared" ref="C76:D89" si="33">IF(ISNUMBER(IF($R76&gt;0,(D11/$C11)*$R76,"-")),IF($R76&gt;0,(D11/$C11)*$R76,"-"),"-")</f>
        <v>47335128.868606754</v>
      </c>
      <c r="D76" s="286">
        <f t="shared" si="33"/>
        <v>34540535.967842549</v>
      </c>
      <c r="E76" s="286">
        <f t="shared" ref="E76:Q76" si="34">IF(ISNUMBER(IF($R76&gt;0,(F11/$C11)*$R76,"-")),IF($R76&gt;0,(F11/$C11)*$R76,"-"),"-")</f>
        <v>40176294.057503529</v>
      </c>
      <c r="F76" s="286" t="str">
        <f t="shared" si="34"/>
        <v>-</v>
      </c>
      <c r="G76" s="286" t="str">
        <f t="shared" si="34"/>
        <v>-</v>
      </c>
      <c r="H76" s="286" t="str">
        <f t="shared" si="34"/>
        <v>-</v>
      </c>
      <c r="I76" s="286" t="str">
        <f t="shared" si="34"/>
        <v>-</v>
      </c>
      <c r="J76" s="286" t="str">
        <f t="shared" si="34"/>
        <v>-</v>
      </c>
      <c r="K76" s="286" t="str">
        <f t="shared" si="34"/>
        <v>-</v>
      </c>
      <c r="L76" s="286" t="str">
        <f t="shared" si="34"/>
        <v>-</v>
      </c>
      <c r="M76" s="286" t="str">
        <f t="shared" si="34"/>
        <v>-</v>
      </c>
      <c r="N76" s="286" t="str">
        <f t="shared" si="34"/>
        <v>-</v>
      </c>
      <c r="O76" s="286" t="str">
        <f t="shared" si="34"/>
        <v>-</v>
      </c>
      <c r="P76" s="286" t="str">
        <f t="shared" si="34"/>
        <v>-</v>
      </c>
      <c r="Q76" s="286" t="str">
        <f t="shared" si="34"/>
        <v>-</v>
      </c>
      <c r="R76" s="32">
        <f t="shared" si="29"/>
        <v>122051958.89395283</v>
      </c>
      <c r="S76" s="87">
        <f>IF('4-Strategy-Inputs'!F17&gt;0, '4-Strategy-Inputs'!F17,"-")</f>
        <v>2</v>
      </c>
      <c r="T76" s="33">
        <f t="shared" si="30"/>
        <v>-78.906321556629223</v>
      </c>
      <c r="U76" s="34">
        <f t="shared" ref="U76:U89" si="35" xml:space="preserve"> IF(ISNUMBER(T76-S76),T76-S76,"-")</f>
        <v>-80.906321556629223</v>
      </c>
      <c r="V76" s="283">
        <f t="shared" si="31"/>
        <v>138419000</v>
      </c>
      <c r="W76" s="32">
        <f t="shared" ref="W76:W89" si="36">IF(ISNUMBER(R76-V76),R76-V76,"-")</f>
        <v>-16367041.106047168</v>
      </c>
      <c r="X76" s="35">
        <f t="shared" si="32"/>
        <v>-2448041.1060471684</v>
      </c>
      <c r="Y76" s="35">
        <f>'6-Needs-Estimation'!C28</f>
        <v>601242000</v>
      </c>
      <c r="AB76" s="6"/>
    </row>
    <row r="77" spans="2:28" ht="24.95" customHeight="1" x14ac:dyDescent="0.25">
      <c r="B77" s="90" t="str">
        <f t="shared" si="27"/>
        <v>Signs</v>
      </c>
      <c r="C77" s="205">
        <f t="shared" si="33"/>
        <v>2740171.0278404895</v>
      </c>
      <c r="D77" s="286">
        <f t="shared" si="33"/>
        <v>2324551.1729699289</v>
      </c>
      <c r="E77" s="286">
        <f t="shared" ref="E77:Q77" si="37">IF(ISNUMBER(IF($R77&gt;0,(F12/$C12)*$R77,"-")),IF($R77&gt;0,(F12/$C12)*$R77,"-"),"-")</f>
        <v>2405445.8857110315</v>
      </c>
      <c r="F77" s="286" t="str">
        <f t="shared" si="37"/>
        <v>-</v>
      </c>
      <c r="G77" s="286" t="str">
        <f t="shared" si="37"/>
        <v>-</v>
      </c>
      <c r="H77" s="286" t="str">
        <f t="shared" si="37"/>
        <v>-</v>
      </c>
      <c r="I77" s="286" t="str">
        <f t="shared" si="37"/>
        <v>-</v>
      </c>
      <c r="J77" s="286" t="str">
        <f t="shared" si="37"/>
        <v>-</v>
      </c>
      <c r="K77" s="286" t="str">
        <f t="shared" si="37"/>
        <v>-</v>
      </c>
      <c r="L77" s="286" t="str">
        <f t="shared" si="37"/>
        <v>-</v>
      </c>
      <c r="M77" s="286" t="str">
        <f t="shared" si="37"/>
        <v>-</v>
      </c>
      <c r="N77" s="286" t="str">
        <f t="shared" si="37"/>
        <v>-</v>
      </c>
      <c r="O77" s="286" t="str">
        <f t="shared" si="37"/>
        <v>-</v>
      </c>
      <c r="P77" s="286" t="str">
        <f t="shared" si="37"/>
        <v>-</v>
      </c>
      <c r="Q77" s="286" t="str">
        <f t="shared" si="37"/>
        <v>-</v>
      </c>
      <c r="R77" s="32">
        <f t="shared" si="29"/>
        <v>7470168.0865214495</v>
      </c>
      <c r="S77" s="87">
        <f>IF('4-Strategy-Inputs'!F18&gt;0, '4-Strategy-Inputs'!F18,"-")</f>
        <v>8</v>
      </c>
      <c r="T77" s="33">
        <f t="shared" si="30"/>
        <v>-78.899297760548365</v>
      </c>
      <c r="U77" s="34">
        <f t="shared" si="35"/>
        <v>-86.899297760548365</v>
      </c>
      <c r="V77" s="283">
        <f t="shared" si="31"/>
        <v>4395333.3333333302</v>
      </c>
      <c r="W77" s="32">
        <f t="shared" si="36"/>
        <v>3074834.7531881193</v>
      </c>
      <c r="X77" s="35">
        <f t="shared" si="32"/>
        <v>-149831.9134785505</v>
      </c>
      <c r="Y77" s="35">
        <f>'6-Needs-Estimation'!C43</f>
        <v>5657199.9999999963</v>
      </c>
      <c r="AB77" s="6"/>
    </row>
    <row r="78" spans="2:28" ht="24.95" customHeight="1" x14ac:dyDescent="0.25">
      <c r="B78" s="90" t="str">
        <f t="shared" si="27"/>
        <v>Highway Lighting</v>
      </c>
      <c r="C78" s="205">
        <f t="shared" si="33"/>
        <v>1706622.1367124079</v>
      </c>
      <c r="D78" s="286">
        <f t="shared" si="33"/>
        <v>563972.27440382098</v>
      </c>
      <c r="E78" s="286">
        <f t="shared" ref="E78:Q78" si="38">IF(ISNUMBER(IF($R78&gt;0,(F13/$C13)*$R78,"-")),IF($R78&gt;0,(F13/$C13)*$R78,"-"),"-")</f>
        <v>406215.81988729077</v>
      </c>
      <c r="F78" s="286" t="str">
        <f t="shared" si="38"/>
        <v>-</v>
      </c>
      <c r="G78" s="286" t="str">
        <f t="shared" si="38"/>
        <v>-</v>
      </c>
      <c r="H78" s="286" t="str">
        <f t="shared" si="38"/>
        <v>-</v>
      </c>
      <c r="I78" s="286" t="str">
        <f t="shared" si="38"/>
        <v>-</v>
      </c>
      <c r="J78" s="286" t="str">
        <f t="shared" si="38"/>
        <v>-</v>
      </c>
      <c r="K78" s="286" t="str">
        <f t="shared" si="38"/>
        <v>-</v>
      </c>
      <c r="L78" s="286" t="str">
        <f t="shared" si="38"/>
        <v>-</v>
      </c>
      <c r="M78" s="286" t="str">
        <f t="shared" si="38"/>
        <v>-</v>
      </c>
      <c r="N78" s="286" t="str">
        <f t="shared" si="38"/>
        <v>-</v>
      </c>
      <c r="O78" s="286" t="str">
        <f t="shared" si="38"/>
        <v>-</v>
      </c>
      <c r="P78" s="286" t="str">
        <f t="shared" si="38"/>
        <v>-</v>
      </c>
      <c r="Q78" s="286" t="str">
        <f t="shared" si="38"/>
        <v>-</v>
      </c>
      <c r="R78" s="32">
        <f t="shared" si="29"/>
        <v>2676810.2310035196</v>
      </c>
      <c r="S78" s="87">
        <f>IF('4-Strategy-Inputs'!F19&gt;0, '4-Strategy-Inputs'!F19,"-")</f>
        <v>4</v>
      </c>
      <c r="T78" s="33">
        <f t="shared" si="30"/>
        <v>-78.896769244780344</v>
      </c>
      <c r="U78" s="34">
        <f t="shared" si="35"/>
        <v>-82.896769244780344</v>
      </c>
      <c r="V78" s="283">
        <f t="shared" si="31"/>
        <v>1595000</v>
      </c>
      <c r="W78" s="32">
        <f t="shared" si="36"/>
        <v>1081810.2310035196</v>
      </c>
      <c r="X78" s="35">
        <f t="shared" si="32"/>
        <v>-53689.768996480387</v>
      </c>
      <c r="Y78" s="35">
        <f>'6-Needs-Estimation'!C58</f>
        <v>11775062.500000002</v>
      </c>
    </row>
    <row r="79" spans="2:28" ht="24.95" customHeight="1" x14ac:dyDescent="0.25">
      <c r="B79" s="90" t="str">
        <f t="shared" si="27"/>
        <v>Guardrail</v>
      </c>
      <c r="C79" s="205">
        <f t="shared" si="33"/>
        <v>502762.16685475962</v>
      </c>
      <c r="D79" s="286">
        <f t="shared" si="33"/>
        <v>248149.22147711753</v>
      </c>
      <c r="E79" s="286">
        <f t="shared" ref="E79:Q79" si="39">IF(ISNUMBER(IF($R79&gt;0,(F14/$C14)*$R79,"-")),IF($R79&gt;0,(F14/$C14)*$R79,"-"),"-")</f>
        <v>324910.45656951901</v>
      </c>
      <c r="F79" s="286" t="str">
        <f t="shared" si="39"/>
        <v>-</v>
      </c>
      <c r="G79" s="286" t="str">
        <f t="shared" si="39"/>
        <v>-</v>
      </c>
      <c r="H79" s="286" t="str">
        <f t="shared" si="39"/>
        <v>-</v>
      </c>
      <c r="I79" s="286" t="str">
        <f t="shared" si="39"/>
        <v>-</v>
      </c>
      <c r="J79" s="286" t="str">
        <f t="shared" si="39"/>
        <v>-</v>
      </c>
      <c r="K79" s="286" t="str">
        <f t="shared" si="39"/>
        <v>-</v>
      </c>
      <c r="L79" s="286" t="str">
        <f t="shared" si="39"/>
        <v>-</v>
      </c>
      <c r="M79" s="286" t="str">
        <f t="shared" si="39"/>
        <v>-</v>
      </c>
      <c r="N79" s="286" t="str">
        <f t="shared" si="39"/>
        <v>-</v>
      </c>
      <c r="O79" s="286" t="str">
        <f t="shared" si="39"/>
        <v>-</v>
      </c>
      <c r="P79" s="286" t="str">
        <f t="shared" si="39"/>
        <v>-</v>
      </c>
      <c r="Q79" s="286" t="str">
        <f t="shared" si="39"/>
        <v>-</v>
      </c>
      <c r="R79" s="32">
        <f t="shared" si="29"/>
        <v>1075821.8449013962</v>
      </c>
      <c r="S79" s="87">
        <f>IF('4-Strategy-Inputs'!F20&gt;0, '4-Strategy-Inputs'!F20,"-")</f>
        <v>4</v>
      </c>
      <c r="T79" s="33">
        <f t="shared" si="30"/>
        <v>-78.897844470459148</v>
      </c>
      <c r="U79" s="34">
        <f t="shared" si="35"/>
        <v>-82.897844470459148</v>
      </c>
      <c r="V79" s="283">
        <f t="shared" si="31"/>
        <v>1269000</v>
      </c>
      <c r="W79" s="32">
        <f t="shared" si="36"/>
        <v>-193178.15509860381</v>
      </c>
      <c r="X79" s="35">
        <f t="shared" si="32"/>
        <v>-21578.155098603806</v>
      </c>
      <c r="Y79" s="35">
        <f>'6-Needs-Estimation'!C73</f>
        <v>8884950</v>
      </c>
    </row>
    <row r="80" spans="2:28" ht="24.95" customHeight="1" x14ac:dyDescent="0.25">
      <c r="B80" s="90" t="str">
        <f t="shared" si="27"/>
        <v>Weigh Stations</v>
      </c>
      <c r="C80" s="205">
        <f t="shared" si="33"/>
        <v>45858.973629112399</v>
      </c>
      <c r="D80" s="286">
        <f t="shared" si="33"/>
        <v>34059.841872455356</v>
      </c>
      <c r="E80" s="286">
        <f t="shared" ref="E80:Q80" si="40">IF(ISNUMBER(IF($R80&gt;0,(F15/$C15)*$R80,"-")),IF($R80&gt;0,(F15/$C15)*$R80,"-"),"-")</f>
        <v>30859.267671256886</v>
      </c>
      <c r="F80" s="286" t="str">
        <f t="shared" si="40"/>
        <v>-</v>
      </c>
      <c r="G80" s="286" t="str">
        <f t="shared" si="40"/>
        <v>-</v>
      </c>
      <c r="H80" s="286" t="str">
        <f t="shared" si="40"/>
        <v>-</v>
      </c>
      <c r="I80" s="286" t="str">
        <f t="shared" si="40"/>
        <v>-</v>
      </c>
      <c r="J80" s="286" t="str">
        <f t="shared" si="40"/>
        <v>-</v>
      </c>
      <c r="K80" s="286" t="str">
        <f t="shared" si="40"/>
        <v>-</v>
      </c>
      <c r="L80" s="286" t="str">
        <f t="shared" si="40"/>
        <v>-</v>
      </c>
      <c r="M80" s="286" t="str">
        <f t="shared" si="40"/>
        <v>-</v>
      </c>
      <c r="N80" s="286" t="str">
        <f t="shared" si="40"/>
        <v>-</v>
      </c>
      <c r="O80" s="286" t="str">
        <f t="shared" si="40"/>
        <v>-</v>
      </c>
      <c r="P80" s="286" t="str">
        <f t="shared" si="40"/>
        <v>-</v>
      </c>
      <c r="Q80" s="286" t="str">
        <f t="shared" si="40"/>
        <v>-</v>
      </c>
      <c r="R80" s="32">
        <f t="shared" si="29"/>
        <v>110778.08317282464</v>
      </c>
      <c r="S80" s="87">
        <f>IF('4-Strategy-Inputs'!F21&gt;0, '4-Strategy-Inputs'!F21,"-")</f>
        <v>4</v>
      </c>
      <c r="T80" s="33">
        <f t="shared" si="30"/>
        <v>-78.899962121567924</v>
      </c>
      <c r="U80" s="34">
        <f t="shared" si="35"/>
        <v>-82.899962121567924</v>
      </c>
      <c r="V80" s="283">
        <f t="shared" si="31"/>
        <v>195000</v>
      </c>
      <c r="W80" s="32">
        <f t="shared" si="36"/>
        <v>-84221.916827175359</v>
      </c>
      <c r="X80" s="35">
        <f t="shared" si="32"/>
        <v>-2221.9168271753588</v>
      </c>
      <c r="Y80" s="35">
        <f>'6-Needs-Estimation'!C88</f>
        <v>1257749.9999999998</v>
      </c>
    </row>
    <row r="81" spans="2:28" ht="24.95" customHeight="1" x14ac:dyDescent="0.25">
      <c r="B81" s="90" t="str">
        <f t="shared" si="27"/>
        <v>-</v>
      </c>
      <c r="C81" s="205" t="str">
        <f t="shared" si="33"/>
        <v>-</v>
      </c>
      <c r="D81" s="286" t="str">
        <f t="shared" si="33"/>
        <v>-</v>
      </c>
      <c r="E81" s="286" t="str">
        <f t="shared" ref="E81:Q81" si="41">IF(ISNUMBER(IF($R81&gt;0,(F16/$C16)*$R81,"-")),IF($R81&gt;0,(F16/$C16)*$R81,"-"),"-")</f>
        <v>-</v>
      </c>
      <c r="F81" s="286" t="str">
        <f t="shared" si="41"/>
        <v>-</v>
      </c>
      <c r="G81" s="286" t="str">
        <f t="shared" si="41"/>
        <v>-</v>
      </c>
      <c r="H81" s="286" t="str">
        <f t="shared" si="41"/>
        <v>-</v>
      </c>
      <c r="I81" s="286" t="str">
        <f t="shared" si="41"/>
        <v>-</v>
      </c>
      <c r="J81" s="286" t="str">
        <f t="shared" si="41"/>
        <v>-</v>
      </c>
      <c r="K81" s="286" t="str">
        <f t="shared" si="41"/>
        <v>-</v>
      </c>
      <c r="L81" s="286" t="str">
        <f t="shared" si="41"/>
        <v>-</v>
      </c>
      <c r="M81" s="286" t="str">
        <f t="shared" si="41"/>
        <v>-</v>
      </c>
      <c r="N81" s="286" t="str">
        <f t="shared" si="41"/>
        <v>-</v>
      </c>
      <c r="O81" s="286" t="str">
        <f t="shared" si="41"/>
        <v>-</v>
      </c>
      <c r="P81" s="286" t="str">
        <f t="shared" si="41"/>
        <v>-</v>
      </c>
      <c r="Q81" s="286" t="str">
        <f t="shared" si="41"/>
        <v>-</v>
      </c>
      <c r="R81" s="32" t="str">
        <f t="shared" si="29"/>
        <v>-</v>
      </c>
      <c r="S81" s="87" t="str">
        <f>IF('4-Strategy-Inputs'!F22&gt;0, '4-Strategy-Inputs'!F22,"-")</f>
        <v>-</v>
      </c>
      <c r="T81" s="33">
        <f t="shared" si="30"/>
        <v>0</v>
      </c>
      <c r="U81" s="34" t="str">
        <f t="shared" si="35"/>
        <v>-</v>
      </c>
      <c r="V81" s="283" t="str">
        <f t="shared" si="31"/>
        <v>-</v>
      </c>
      <c r="W81" s="32" t="str">
        <f t="shared" si="36"/>
        <v>-</v>
      </c>
      <c r="X81" s="35" t="str">
        <f t="shared" si="32"/>
        <v>-</v>
      </c>
      <c r="Y81" s="35">
        <f>'6-Needs-Estimation'!C103</f>
        <v>0</v>
      </c>
    </row>
    <row r="82" spans="2:28" ht="24.95" customHeight="1" x14ac:dyDescent="0.25">
      <c r="B82" s="90" t="str">
        <f t="shared" si="27"/>
        <v>-</v>
      </c>
      <c r="C82" s="205" t="str">
        <f t="shared" si="33"/>
        <v>-</v>
      </c>
      <c r="D82" s="286" t="str">
        <f t="shared" si="33"/>
        <v>-</v>
      </c>
      <c r="E82" s="286" t="str">
        <f t="shared" ref="E82:Q82" si="42">IF(ISNUMBER(IF($R82&gt;0,(F17/$C17)*$R82,"-")),IF($R82&gt;0,(F17/$C17)*$R82,"-"),"-")</f>
        <v>-</v>
      </c>
      <c r="F82" s="286" t="str">
        <f t="shared" si="42"/>
        <v>-</v>
      </c>
      <c r="G82" s="286" t="str">
        <f t="shared" si="42"/>
        <v>-</v>
      </c>
      <c r="H82" s="286" t="str">
        <f t="shared" si="42"/>
        <v>-</v>
      </c>
      <c r="I82" s="286" t="str">
        <f t="shared" si="42"/>
        <v>-</v>
      </c>
      <c r="J82" s="286" t="str">
        <f t="shared" si="42"/>
        <v>-</v>
      </c>
      <c r="K82" s="286" t="str">
        <f t="shared" si="42"/>
        <v>-</v>
      </c>
      <c r="L82" s="286" t="str">
        <f t="shared" si="42"/>
        <v>-</v>
      </c>
      <c r="M82" s="286" t="str">
        <f t="shared" si="42"/>
        <v>-</v>
      </c>
      <c r="N82" s="286" t="str">
        <f t="shared" si="42"/>
        <v>-</v>
      </c>
      <c r="O82" s="286" t="str">
        <f t="shared" si="42"/>
        <v>-</v>
      </c>
      <c r="P82" s="286" t="str">
        <f t="shared" si="42"/>
        <v>-</v>
      </c>
      <c r="Q82" s="286" t="str">
        <f t="shared" si="42"/>
        <v>-</v>
      </c>
      <c r="R82" s="32" t="str">
        <f t="shared" si="29"/>
        <v>-</v>
      </c>
      <c r="S82" s="87" t="str">
        <f>IF('4-Strategy-Inputs'!F23&gt;0, '4-Strategy-Inputs'!F23,"-")</f>
        <v>-</v>
      </c>
      <c r="T82" s="33">
        <f t="shared" si="30"/>
        <v>0</v>
      </c>
      <c r="U82" s="34" t="str">
        <f t="shared" si="35"/>
        <v>-</v>
      </c>
      <c r="V82" s="283" t="str">
        <f t="shared" si="31"/>
        <v>-</v>
      </c>
      <c r="W82" s="32" t="str">
        <f t="shared" si="36"/>
        <v>-</v>
      </c>
      <c r="X82" s="35" t="str">
        <f t="shared" si="32"/>
        <v>-</v>
      </c>
      <c r="Y82" s="35">
        <f>'6-Needs-Estimation'!C118</f>
        <v>0</v>
      </c>
    </row>
    <row r="83" spans="2:28" ht="24.95" customHeight="1" x14ac:dyDescent="0.25">
      <c r="B83" s="90" t="str">
        <f t="shared" si="27"/>
        <v>-</v>
      </c>
      <c r="C83" s="205" t="str">
        <f t="shared" si="33"/>
        <v>-</v>
      </c>
      <c r="D83" s="286" t="str">
        <f t="shared" si="33"/>
        <v>-</v>
      </c>
      <c r="E83" s="286" t="str">
        <f t="shared" ref="E83:Q83" si="43">IF(ISNUMBER(IF($R83&gt;0,(F18/$C18)*$R83,"-")),IF($R83&gt;0,(F18/$C18)*$R83,"-"),"-")</f>
        <v>-</v>
      </c>
      <c r="F83" s="286" t="str">
        <f t="shared" si="43"/>
        <v>-</v>
      </c>
      <c r="G83" s="286" t="str">
        <f t="shared" si="43"/>
        <v>-</v>
      </c>
      <c r="H83" s="286" t="str">
        <f t="shared" si="43"/>
        <v>-</v>
      </c>
      <c r="I83" s="286" t="str">
        <f t="shared" si="43"/>
        <v>-</v>
      </c>
      <c r="J83" s="286" t="str">
        <f t="shared" si="43"/>
        <v>-</v>
      </c>
      <c r="K83" s="286" t="str">
        <f t="shared" si="43"/>
        <v>-</v>
      </c>
      <c r="L83" s="286" t="str">
        <f t="shared" si="43"/>
        <v>-</v>
      </c>
      <c r="M83" s="286" t="str">
        <f t="shared" si="43"/>
        <v>-</v>
      </c>
      <c r="N83" s="286" t="str">
        <f t="shared" si="43"/>
        <v>-</v>
      </c>
      <c r="O83" s="286" t="str">
        <f t="shared" si="43"/>
        <v>-</v>
      </c>
      <c r="P83" s="286" t="str">
        <f t="shared" si="43"/>
        <v>-</v>
      </c>
      <c r="Q83" s="286" t="str">
        <f t="shared" si="43"/>
        <v>-</v>
      </c>
      <c r="R83" s="32" t="str">
        <f t="shared" si="29"/>
        <v>-</v>
      </c>
      <c r="S83" s="87" t="str">
        <f>IF('4-Strategy-Inputs'!F24&gt;0, '4-Strategy-Inputs'!F24,"-")</f>
        <v>-</v>
      </c>
      <c r="T83" s="33">
        <f t="shared" si="30"/>
        <v>0</v>
      </c>
      <c r="U83" s="34" t="str">
        <f t="shared" si="35"/>
        <v>-</v>
      </c>
      <c r="V83" s="283" t="str">
        <f t="shared" si="31"/>
        <v>-</v>
      </c>
      <c r="W83" s="32" t="str">
        <f t="shared" si="36"/>
        <v>-</v>
      </c>
      <c r="X83" s="35" t="str">
        <f t="shared" si="32"/>
        <v>-</v>
      </c>
      <c r="Y83" s="35">
        <f>'6-Needs-Estimation'!C133</f>
        <v>0</v>
      </c>
    </row>
    <row r="84" spans="2:28" ht="24.95" customHeight="1" x14ac:dyDescent="0.25">
      <c r="B84" s="90" t="str">
        <f t="shared" si="27"/>
        <v>-</v>
      </c>
      <c r="C84" s="205" t="str">
        <f t="shared" si="33"/>
        <v>-</v>
      </c>
      <c r="D84" s="286" t="str">
        <f t="shared" si="33"/>
        <v>-</v>
      </c>
      <c r="E84" s="286" t="str">
        <f t="shared" ref="E84:Q84" si="44">IF(ISNUMBER(IF($R84&gt;0,(F19/$C19)*$R84,"-")),IF($R84&gt;0,(F19/$C19)*$R84,"-"),"-")</f>
        <v>-</v>
      </c>
      <c r="F84" s="286" t="str">
        <f t="shared" si="44"/>
        <v>-</v>
      </c>
      <c r="G84" s="286" t="str">
        <f t="shared" si="44"/>
        <v>-</v>
      </c>
      <c r="H84" s="286" t="str">
        <f t="shared" si="44"/>
        <v>-</v>
      </c>
      <c r="I84" s="286" t="str">
        <f t="shared" si="44"/>
        <v>-</v>
      </c>
      <c r="J84" s="286" t="str">
        <f t="shared" si="44"/>
        <v>-</v>
      </c>
      <c r="K84" s="286" t="str">
        <f t="shared" si="44"/>
        <v>-</v>
      </c>
      <c r="L84" s="286" t="str">
        <f t="shared" si="44"/>
        <v>-</v>
      </c>
      <c r="M84" s="286" t="str">
        <f t="shared" si="44"/>
        <v>-</v>
      </c>
      <c r="N84" s="286" t="str">
        <f t="shared" si="44"/>
        <v>-</v>
      </c>
      <c r="O84" s="286" t="str">
        <f t="shared" si="44"/>
        <v>-</v>
      </c>
      <c r="P84" s="286" t="str">
        <f t="shared" si="44"/>
        <v>-</v>
      </c>
      <c r="Q84" s="286" t="str">
        <f t="shared" si="44"/>
        <v>-</v>
      </c>
      <c r="R84" s="32" t="str">
        <f t="shared" si="29"/>
        <v>-</v>
      </c>
      <c r="S84" s="87" t="str">
        <f>IF('4-Strategy-Inputs'!F25&gt;0, '4-Strategy-Inputs'!F25,"-")</f>
        <v>-</v>
      </c>
      <c r="T84" s="33">
        <f t="shared" si="30"/>
        <v>0</v>
      </c>
      <c r="U84" s="34" t="str">
        <f t="shared" si="35"/>
        <v>-</v>
      </c>
      <c r="V84" s="283" t="str">
        <f t="shared" si="31"/>
        <v>-</v>
      </c>
      <c r="W84" s="32" t="str">
        <f t="shared" si="36"/>
        <v>-</v>
      </c>
      <c r="X84" s="35" t="str">
        <f t="shared" si="32"/>
        <v>-</v>
      </c>
      <c r="Y84" s="35">
        <f>'6-Needs-Estimation'!C148</f>
        <v>0</v>
      </c>
    </row>
    <row r="85" spans="2:28" ht="24.95" customHeight="1" x14ac:dyDescent="0.25">
      <c r="B85" s="90" t="str">
        <f t="shared" si="27"/>
        <v>-</v>
      </c>
      <c r="C85" s="205" t="str">
        <f t="shared" si="33"/>
        <v>-</v>
      </c>
      <c r="D85" s="286" t="str">
        <f t="shared" si="33"/>
        <v>-</v>
      </c>
      <c r="E85" s="286" t="str">
        <f t="shared" ref="E85:Q85" si="45">IF(ISNUMBER(IF($R85&gt;0,(F20/$C20)*$R85,"-")),IF($R85&gt;0,(F20/$C20)*$R85,"-"),"-")</f>
        <v>-</v>
      </c>
      <c r="F85" s="286" t="str">
        <f t="shared" si="45"/>
        <v>-</v>
      </c>
      <c r="G85" s="286" t="str">
        <f t="shared" si="45"/>
        <v>-</v>
      </c>
      <c r="H85" s="286" t="str">
        <f t="shared" si="45"/>
        <v>-</v>
      </c>
      <c r="I85" s="286" t="str">
        <f t="shared" si="45"/>
        <v>-</v>
      </c>
      <c r="J85" s="286" t="str">
        <f t="shared" si="45"/>
        <v>-</v>
      </c>
      <c r="K85" s="286" t="str">
        <f t="shared" si="45"/>
        <v>-</v>
      </c>
      <c r="L85" s="286" t="str">
        <f t="shared" si="45"/>
        <v>-</v>
      </c>
      <c r="M85" s="286" t="str">
        <f t="shared" si="45"/>
        <v>-</v>
      </c>
      <c r="N85" s="286" t="str">
        <f t="shared" si="45"/>
        <v>-</v>
      </c>
      <c r="O85" s="286" t="str">
        <f t="shared" si="45"/>
        <v>-</v>
      </c>
      <c r="P85" s="286" t="str">
        <f t="shared" si="45"/>
        <v>-</v>
      </c>
      <c r="Q85" s="286" t="str">
        <f t="shared" si="45"/>
        <v>-</v>
      </c>
      <c r="R85" s="32" t="str">
        <f t="shared" si="29"/>
        <v>-</v>
      </c>
      <c r="S85" s="87" t="str">
        <f>IF('4-Strategy-Inputs'!F26&gt;0, '4-Strategy-Inputs'!F26,"-")</f>
        <v>-</v>
      </c>
      <c r="T85" s="33">
        <f t="shared" si="30"/>
        <v>0</v>
      </c>
      <c r="U85" s="34" t="str">
        <f t="shared" si="35"/>
        <v>-</v>
      </c>
      <c r="V85" s="283" t="str">
        <f t="shared" si="31"/>
        <v>-</v>
      </c>
      <c r="W85" s="32" t="str">
        <f t="shared" si="36"/>
        <v>-</v>
      </c>
      <c r="X85" s="35" t="str">
        <f t="shared" si="32"/>
        <v>-</v>
      </c>
      <c r="Y85" s="35">
        <f>'6-Needs-Estimation'!C163</f>
        <v>0</v>
      </c>
    </row>
    <row r="86" spans="2:28" ht="24.95" customHeight="1" x14ac:dyDescent="0.25">
      <c r="B86" s="90" t="str">
        <f t="shared" si="27"/>
        <v>-</v>
      </c>
      <c r="C86" s="205" t="str">
        <f t="shared" si="33"/>
        <v>-</v>
      </c>
      <c r="D86" s="286" t="str">
        <f t="shared" si="33"/>
        <v>-</v>
      </c>
      <c r="E86" s="286" t="str">
        <f t="shared" ref="E86:Q86" si="46">IF(ISNUMBER(IF($R86&gt;0,(F21/$C21)*$R86,"-")),IF($R86&gt;0,(F21/$C21)*$R86,"-"),"-")</f>
        <v>-</v>
      </c>
      <c r="F86" s="286" t="str">
        <f t="shared" si="46"/>
        <v>-</v>
      </c>
      <c r="G86" s="286" t="str">
        <f t="shared" si="46"/>
        <v>-</v>
      </c>
      <c r="H86" s="286" t="str">
        <f t="shared" si="46"/>
        <v>-</v>
      </c>
      <c r="I86" s="286" t="str">
        <f t="shared" si="46"/>
        <v>-</v>
      </c>
      <c r="J86" s="286" t="str">
        <f t="shared" si="46"/>
        <v>-</v>
      </c>
      <c r="K86" s="286" t="str">
        <f t="shared" si="46"/>
        <v>-</v>
      </c>
      <c r="L86" s="286" t="str">
        <f t="shared" si="46"/>
        <v>-</v>
      </c>
      <c r="M86" s="286" t="str">
        <f t="shared" si="46"/>
        <v>-</v>
      </c>
      <c r="N86" s="286" t="str">
        <f t="shared" si="46"/>
        <v>-</v>
      </c>
      <c r="O86" s="286" t="str">
        <f t="shared" si="46"/>
        <v>-</v>
      </c>
      <c r="P86" s="286" t="str">
        <f t="shared" si="46"/>
        <v>-</v>
      </c>
      <c r="Q86" s="286" t="str">
        <f t="shared" si="46"/>
        <v>-</v>
      </c>
      <c r="R86" s="32" t="str">
        <f t="shared" si="29"/>
        <v>-</v>
      </c>
      <c r="S86" s="87" t="str">
        <f>IF('4-Strategy-Inputs'!F27&gt;0, '4-Strategy-Inputs'!F27,"-")</f>
        <v>-</v>
      </c>
      <c r="T86" s="33">
        <f t="shared" si="30"/>
        <v>0</v>
      </c>
      <c r="U86" s="34" t="str">
        <f t="shared" si="35"/>
        <v>-</v>
      </c>
      <c r="V86" s="283" t="str">
        <f t="shared" si="31"/>
        <v>-</v>
      </c>
      <c r="W86" s="32" t="str">
        <f t="shared" si="36"/>
        <v>-</v>
      </c>
      <c r="X86" s="35" t="str">
        <f t="shared" si="32"/>
        <v>-</v>
      </c>
      <c r="Y86" s="35">
        <f>'6-Needs-Estimation'!C178</f>
        <v>0</v>
      </c>
    </row>
    <row r="87" spans="2:28" ht="24.95" customHeight="1" x14ac:dyDescent="0.25">
      <c r="B87" s="90" t="str">
        <f t="shared" si="27"/>
        <v>-</v>
      </c>
      <c r="C87" s="205" t="str">
        <f t="shared" si="33"/>
        <v>-</v>
      </c>
      <c r="D87" s="286" t="str">
        <f t="shared" si="33"/>
        <v>-</v>
      </c>
      <c r="E87" s="286" t="str">
        <f t="shared" ref="E87:Q87" si="47">IF(ISNUMBER(IF($R87&gt;0,(F22/$C22)*$R87,"-")),IF($R87&gt;0,(F22/$C22)*$R87,"-"),"-")</f>
        <v>-</v>
      </c>
      <c r="F87" s="286" t="str">
        <f t="shared" si="47"/>
        <v>-</v>
      </c>
      <c r="G87" s="286" t="str">
        <f t="shared" si="47"/>
        <v>-</v>
      </c>
      <c r="H87" s="286" t="str">
        <f t="shared" si="47"/>
        <v>-</v>
      </c>
      <c r="I87" s="286" t="str">
        <f t="shared" si="47"/>
        <v>-</v>
      </c>
      <c r="J87" s="286" t="str">
        <f t="shared" si="47"/>
        <v>-</v>
      </c>
      <c r="K87" s="286" t="str">
        <f t="shared" si="47"/>
        <v>-</v>
      </c>
      <c r="L87" s="286" t="str">
        <f t="shared" si="47"/>
        <v>-</v>
      </c>
      <c r="M87" s="286" t="str">
        <f t="shared" si="47"/>
        <v>-</v>
      </c>
      <c r="N87" s="286" t="str">
        <f t="shared" si="47"/>
        <v>-</v>
      </c>
      <c r="O87" s="286" t="str">
        <f t="shared" si="47"/>
        <v>-</v>
      </c>
      <c r="P87" s="286" t="str">
        <f t="shared" si="47"/>
        <v>-</v>
      </c>
      <c r="Q87" s="286" t="str">
        <f t="shared" si="47"/>
        <v>-</v>
      </c>
      <c r="R87" s="32" t="str">
        <f t="shared" si="29"/>
        <v>-</v>
      </c>
      <c r="S87" s="87" t="str">
        <f>IF('4-Strategy-Inputs'!F28&gt;0, '4-Strategy-Inputs'!F28,"-")</f>
        <v>-</v>
      </c>
      <c r="T87" s="33">
        <f t="shared" si="30"/>
        <v>0</v>
      </c>
      <c r="U87" s="34" t="str">
        <f t="shared" si="35"/>
        <v>-</v>
      </c>
      <c r="V87" s="283" t="str">
        <f t="shared" si="31"/>
        <v>-</v>
      </c>
      <c r="W87" s="32" t="str">
        <f t="shared" si="36"/>
        <v>-</v>
      </c>
      <c r="X87" s="35" t="str">
        <f t="shared" si="32"/>
        <v>-</v>
      </c>
      <c r="Y87" s="35">
        <f>'6-Needs-Estimation'!C193</f>
        <v>0</v>
      </c>
      <c r="AB87" s="6"/>
    </row>
    <row r="88" spans="2:28" ht="24.95" customHeight="1" x14ac:dyDescent="0.25">
      <c r="B88" s="90" t="str">
        <f t="shared" si="27"/>
        <v>-</v>
      </c>
      <c r="C88" s="205" t="str">
        <f t="shared" si="33"/>
        <v>-</v>
      </c>
      <c r="D88" s="286" t="str">
        <f t="shared" si="33"/>
        <v>-</v>
      </c>
      <c r="E88" s="286" t="str">
        <f t="shared" ref="E88:Q88" si="48">IF(ISNUMBER(IF($R88&gt;0,(F23/$C23)*$R88,"-")),IF($R88&gt;0,(F23/$C23)*$R88,"-"),"-")</f>
        <v>-</v>
      </c>
      <c r="F88" s="286" t="str">
        <f t="shared" si="48"/>
        <v>-</v>
      </c>
      <c r="G88" s="286" t="str">
        <f t="shared" si="48"/>
        <v>-</v>
      </c>
      <c r="H88" s="286" t="str">
        <f t="shared" si="48"/>
        <v>-</v>
      </c>
      <c r="I88" s="286" t="str">
        <f t="shared" si="48"/>
        <v>-</v>
      </c>
      <c r="J88" s="286" t="str">
        <f t="shared" si="48"/>
        <v>-</v>
      </c>
      <c r="K88" s="286" t="str">
        <f t="shared" si="48"/>
        <v>-</v>
      </c>
      <c r="L88" s="286" t="str">
        <f t="shared" si="48"/>
        <v>-</v>
      </c>
      <c r="M88" s="286" t="str">
        <f t="shared" si="48"/>
        <v>-</v>
      </c>
      <c r="N88" s="286" t="str">
        <f t="shared" si="48"/>
        <v>-</v>
      </c>
      <c r="O88" s="286" t="str">
        <f t="shared" si="48"/>
        <v>-</v>
      </c>
      <c r="P88" s="286" t="str">
        <f t="shared" si="48"/>
        <v>-</v>
      </c>
      <c r="Q88" s="286" t="str">
        <f t="shared" si="48"/>
        <v>-</v>
      </c>
      <c r="R88" s="32" t="str">
        <f t="shared" si="29"/>
        <v>-</v>
      </c>
      <c r="S88" s="87" t="str">
        <f>IF('4-Strategy-Inputs'!F29&gt;0, '4-Strategy-Inputs'!F29,"-")</f>
        <v>-</v>
      </c>
      <c r="T88" s="33">
        <f t="shared" si="30"/>
        <v>0</v>
      </c>
      <c r="U88" s="34" t="str">
        <f t="shared" si="35"/>
        <v>-</v>
      </c>
      <c r="V88" s="283" t="str">
        <f t="shared" si="31"/>
        <v>-</v>
      </c>
      <c r="W88" s="32" t="str">
        <f t="shared" si="36"/>
        <v>-</v>
      </c>
      <c r="X88" s="35" t="str">
        <f t="shared" si="32"/>
        <v>-</v>
      </c>
      <c r="Y88" s="35">
        <f>'6-Needs-Estimation'!C208</f>
        <v>0</v>
      </c>
      <c r="AB88" s="6"/>
    </row>
    <row r="89" spans="2:28" ht="24.95" customHeight="1" thickBot="1" x14ac:dyDescent="0.3">
      <c r="B89" s="90" t="str">
        <f t="shared" si="27"/>
        <v>-</v>
      </c>
      <c r="C89" s="289" t="str">
        <f t="shared" si="33"/>
        <v>-</v>
      </c>
      <c r="D89" s="335" t="str">
        <f t="shared" si="33"/>
        <v>-</v>
      </c>
      <c r="E89" s="335" t="str">
        <f t="shared" ref="E89:Q89" si="49">IF(ISNUMBER(IF($R89&gt;0,(F24/$C24)*$R89,"-")),IF($R89&gt;0,(F24/$C24)*$R89,"-"),"-")</f>
        <v>-</v>
      </c>
      <c r="F89" s="335" t="str">
        <f t="shared" si="49"/>
        <v>-</v>
      </c>
      <c r="G89" s="335" t="str">
        <f t="shared" si="49"/>
        <v>-</v>
      </c>
      <c r="H89" s="335" t="str">
        <f t="shared" si="49"/>
        <v>-</v>
      </c>
      <c r="I89" s="335" t="str">
        <f t="shared" si="49"/>
        <v>-</v>
      </c>
      <c r="J89" s="335" t="str">
        <f t="shared" si="49"/>
        <v>-</v>
      </c>
      <c r="K89" s="335" t="str">
        <f t="shared" si="49"/>
        <v>-</v>
      </c>
      <c r="L89" s="335" t="str">
        <f t="shared" si="49"/>
        <v>-</v>
      </c>
      <c r="M89" s="335" t="str">
        <f t="shared" si="49"/>
        <v>-</v>
      </c>
      <c r="N89" s="335" t="str">
        <f t="shared" si="49"/>
        <v>-</v>
      </c>
      <c r="O89" s="335" t="str">
        <f t="shared" si="49"/>
        <v>-</v>
      </c>
      <c r="P89" s="335" t="str">
        <f t="shared" si="49"/>
        <v>-</v>
      </c>
      <c r="Q89" s="335" t="str">
        <f t="shared" si="49"/>
        <v>-</v>
      </c>
      <c r="R89" s="32" t="str">
        <f t="shared" si="29"/>
        <v>-</v>
      </c>
      <c r="S89" s="87" t="str">
        <f>IF('4-Strategy-Inputs'!F30&gt;0, '4-Strategy-Inputs'!F30,"-")</f>
        <v>-</v>
      </c>
      <c r="T89" s="33">
        <f t="shared" si="30"/>
        <v>0</v>
      </c>
      <c r="U89" s="34" t="str">
        <f t="shared" si="35"/>
        <v>-</v>
      </c>
      <c r="V89" s="283" t="str">
        <f t="shared" si="31"/>
        <v>-</v>
      </c>
      <c r="W89" s="32" t="str">
        <f t="shared" si="36"/>
        <v>-</v>
      </c>
      <c r="X89" s="35" t="str">
        <f t="shared" si="32"/>
        <v>-</v>
      </c>
      <c r="Y89" s="35">
        <f>'6-Needs-Estimation'!C223</f>
        <v>0</v>
      </c>
      <c r="AB89" s="6"/>
    </row>
    <row r="90" spans="2:28" ht="24.95" customHeight="1" thickBot="1" x14ac:dyDescent="0.3">
      <c r="B90" s="30"/>
      <c r="C90" s="95">
        <f>IF(SUM(C75:C89)&gt;0,SUM(C75:C89),"-")</f>
        <v>76221271.22430858</v>
      </c>
      <c r="D90" s="36">
        <f t="shared" ref="D90:Q90" si="50">IF(SUM(D75:D89)&gt;0,SUM(D75:D89),"-")</f>
        <v>54517159.934895769</v>
      </c>
      <c r="E90" s="36">
        <f t="shared" si="50"/>
        <v>59261568.840795673</v>
      </c>
      <c r="F90" s="36" t="str">
        <f t="shared" si="50"/>
        <v>-</v>
      </c>
      <c r="G90" s="36" t="str">
        <f t="shared" si="50"/>
        <v>-</v>
      </c>
      <c r="H90" s="36" t="str">
        <f t="shared" si="50"/>
        <v>-</v>
      </c>
      <c r="I90" s="36" t="str">
        <f t="shared" si="50"/>
        <v>-</v>
      </c>
      <c r="J90" s="36" t="str">
        <f t="shared" si="50"/>
        <v>-</v>
      </c>
      <c r="K90" s="36" t="str">
        <f t="shared" si="50"/>
        <v>-</v>
      </c>
      <c r="L90" s="36" t="str">
        <f t="shared" si="50"/>
        <v>-</v>
      </c>
      <c r="M90" s="36" t="str">
        <f t="shared" si="50"/>
        <v>-</v>
      </c>
      <c r="N90" s="36" t="str">
        <f t="shared" si="50"/>
        <v>-</v>
      </c>
      <c r="O90" s="36" t="str">
        <f t="shared" si="50"/>
        <v>-</v>
      </c>
      <c r="P90" s="36" t="str">
        <f t="shared" si="50"/>
        <v>-</v>
      </c>
      <c r="Q90" s="36" t="str">
        <f t="shared" si="50"/>
        <v>-</v>
      </c>
      <c r="R90" s="37">
        <f>SUM(R75:R89)</f>
        <v>190000000</v>
      </c>
      <c r="S90" s="571"/>
      <c r="T90" s="572"/>
      <c r="U90" s="88"/>
      <c r="V90" s="207">
        <f>SUM(V75:V89)</f>
        <v>213871333.33333334</v>
      </c>
      <c r="W90" s="37">
        <f>R90-V90</f>
        <v>-23871333.333333343</v>
      </c>
      <c r="X90" s="89">
        <f>SUM(X75:X89)</f>
        <v>-3810899.9999999828</v>
      </c>
      <c r="Y90" s="89">
        <f>SUM(Y75:Y89)</f>
        <v>1506319962.5</v>
      </c>
      <c r="AB90" s="6"/>
    </row>
    <row r="91" spans="2:28" ht="24.95" customHeight="1" x14ac:dyDescent="0.25">
      <c r="B91" s="586" t="s">
        <v>222</v>
      </c>
      <c r="C91" s="586"/>
      <c r="D91" s="586"/>
      <c r="E91" s="586"/>
      <c r="F91" s="586"/>
      <c r="G91" s="586"/>
      <c r="H91" s="586"/>
      <c r="I91" s="586"/>
      <c r="J91" s="586"/>
      <c r="K91" s="586"/>
      <c r="L91" s="586"/>
      <c r="M91" s="586"/>
      <c r="N91" s="586"/>
      <c r="O91" s="586"/>
    </row>
    <row r="92" spans="2:28" ht="24.95" customHeight="1" x14ac:dyDescent="0.25">
      <c r="T92" s="3"/>
      <c r="U92" s="3"/>
    </row>
    <row r="93" spans="2:28" ht="24.95" customHeight="1" x14ac:dyDescent="0.25">
      <c r="T93" s="3"/>
      <c r="U93" s="3"/>
    </row>
    <row r="94" spans="2:28" ht="24.95" customHeight="1" x14ac:dyDescent="0.25"/>
    <row r="95" spans="2:28" ht="24.95" customHeight="1" x14ac:dyDescent="0.25"/>
    <row r="96" spans="2:28" ht="24.95" customHeight="1" x14ac:dyDescent="0.25"/>
    <row r="97" ht="24.95" customHeight="1" x14ac:dyDescent="0.25"/>
    <row r="98" ht="24.95" customHeight="1" x14ac:dyDescent="0.25"/>
    <row r="99" ht="24.95" customHeight="1" x14ac:dyDescent="0.25"/>
    <row r="100" ht="24.95" customHeight="1" x14ac:dyDescent="0.25"/>
    <row r="101" ht="24.95" customHeight="1" x14ac:dyDescent="0.25"/>
    <row r="102" ht="24.95" customHeight="1" x14ac:dyDescent="0.25"/>
    <row r="103" ht="24.95" customHeight="1" x14ac:dyDescent="0.25"/>
    <row r="104" ht="24.95" customHeight="1" x14ac:dyDescent="0.25"/>
    <row r="105" ht="24.95" customHeight="1" x14ac:dyDescent="0.25"/>
    <row r="106" ht="24.95" customHeight="1" x14ac:dyDescent="0.25"/>
    <row r="107" ht="24.95" customHeight="1" x14ac:dyDescent="0.25"/>
    <row r="108" ht="24.95" customHeight="1" x14ac:dyDescent="0.25"/>
    <row r="109" ht="24.95" customHeight="1" x14ac:dyDescent="0.25"/>
  </sheetData>
  <mergeCells count="59">
    <mergeCell ref="B91:O91"/>
    <mergeCell ref="J50:J51"/>
    <mergeCell ref="K50:K51"/>
    <mergeCell ref="L50:L51"/>
    <mergeCell ref="B27:R27"/>
    <mergeCell ref="B28:B29"/>
    <mergeCell ref="C28:C29"/>
    <mergeCell ref="J46:K46"/>
    <mergeCell ref="B50:B51"/>
    <mergeCell ref="K28:K29"/>
    <mergeCell ref="M28:M29"/>
    <mergeCell ref="I28:I29"/>
    <mergeCell ref="E28:E29"/>
    <mergeCell ref="B49:L49"/>
    <mergeCell ref="F50:F51"/>
    <mergeCell ref="H28:H29"/>
    <mergeCell ref="J28:J29"/>
    <mergeCell ref="C50:C51"/>
    <mergeCell ref="I50:I51"/>
    <mergeCell ref="H50:H51"/>
    <mergeCell ref="E50:E51"/>
    <mergeCell ref="D50:D51"/>
    <mergeCell ref="G50:G51"/>
    <mergeCell ref="S90:T90"/>
    <mergeCell ref="B72:W72"/>
    <mergeCell ref="C73:R73"/>
    <mergeCell ref="B73:B74"/>
    <mergeCell ref="S73:U73"/>
    <mergeCell ref="V73:W73"/>
    <mergeCell ref="B4:C4"/>
    <mergeCell ref="F4:I4"/>
    <mergeCell ref="S28:S29"/>
    <mergeCell ref="R28:R29"/>
    <mergeCell ref="P28:P29"/>
    <mergeCell ref="Q28:Q29"/>
    <mergeCell ref="L28:L29"/>
    <mergeCell ref="N28:N29"/>
    <mergeCell ref="O28:O29"/>
    <mergeCell ref="F28:F29"/>
    <mergeCell ref="G28:G29"/>
    <mergeCell ref="D28:D29"/>
    <mergeCell ref="B5:C5"/>
    <mergeCell ref="F5:H5"/>
    <mergeCell ref="F6:H6"/>
    <mergeCell ref="B8:R8"/>
    <mergeCell ref="K4:N4"/>
    <mergeCell ref="K5:M5"/>
    <mergeCell ref="K6:M6"/>
    <mergeCell ref="Y3:Y4"/>
    <mergeCell ref="T28:T29"/>
    <mergeCell ref="V28:V29"/>
    <mergeCell ref="W28:W29"/>
    <mergeCell ref="X28:X29"/>
    <mergeCell ref="AB28:AB29"/>
    <mergeCell ref="Z28:Z29"/>
    <mergeCell ref="AA28:AA29"/>
    <mergeCell ref="M50:M51"/>
    <mergeCell ref="Y28:Y29"/>
    <mergeCell ref="U28:U29"/>
  </mergeCells>
  <conditionalFormatting sqref="C52:C66 X75:X89 U75:U89 L30:L44">
    <cfRule type="cellIs" dxfId="11" priority="16" operator="lessThan">
      <formula>0</formula>
    </cfRule>
  </conditionalFormatting>
  <conditionalFormatting sqref="M30:M44">
    <cfRule type="cellIs" dxfId="10" priority="12" operator="lessThan">
      <formula>0</formula>
    </cfRule>
  </conditionalFormatting>
  <conditionalFormatting sqref="N30:N44">
    <cfRule type="cellIs" dxfId="9" priority="11" operator="lessThan">
      <formula>0</formula>
    </cfRule>
  </conditionalFormatting>
  <conditionalFormatting sqref="O30:O44">
    <cfRule type="cellIs" dxfId="8" priority="10" operator="lessThan">
      <formula>0</formula>
    </cfRule>
  </conditionalFormatting>
  <conditionalFormatting sqref="D52:D66">
    <cfRule type="cellIs" dxfId="7" priority="9" operator="lessThan">
      <formula>0</formula>
    </cfRule>
  </conditionalFormatting>
  <conditionalFormatting sqref="F52:F66">
    <cfRule type="cellIs" dxfId="6" priority="7" operator="lessThan">
      <formula>0</formula>
    </cfRule>
  </conditionalFormatting>
  <conditionalFormatting sqref="J52:J66">
    <cfRule type="cellIs" dxfId="5" priority="6" operator="lessThan">
      <formula>0</formula>
    </cfRule>
  </conditionalFormatting>
  <conditionalFormatting sqref="K52:K66">
    <cfRule type="cellIs" dxfId="4" priority="5" operator="lessThan">
      <formula>0</formula>
    </cfRule>
  </conditionalFormatting>
  <conditionalFormatting sqref="L52:L66">
    <cfRule type="cellIs" dxfId="3" priority="4" operator="lessThan">
      <formula>0</formula>
    </cfRule>
  </conditionalFormatting>
  <conditionalFormatting sqref="K30:K44">
    <cfRule type="cellIs" dxfId="2" priority="3" operator="lessThan">
      <formula>0</formula>
    </cfRule>
  </conditionalFormatting>
  <conditionalFormatting sqref="V30:V44">
    <cfRule type="cellIs" dxfId="1" priority="2" operator="lessThan">
      <formula>0</formula>
    </cfRule>
  </conditionalFormatting>
  <conditionalFormatting sqref="M52:M66">
    <cfRule type="cellIs" dxfId="0" priority="1" operator="lessThan">
      <formula>0</formula>
    </cfRule>
  </conditionalFormatting>
  <pageMargins left="0.7" right="0.7" top="0.75" bottom="0.75" header="0.3" footer="0.3"/>
  <pageSetup orientation="portrait" horizontalDpi="4294967293" r:id="rId1"/>
  <ignoredErrors>
    <ignoredError sqref="W90"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1-RA Solution Framework</vt:lpstr>
      <vt:lpstr>2-Overview</vt:lpstr>
      <vt:lpstr>3-Basic Inputs</vt:lpstr>
      <vt:lpstr>4-Strategy-Inputs</vt:lpstr>
      <vt:lpstr>5-Data-Inputs</vt:lpstr>
      <vt:lpstr>6-Needs-Estimation</vt:lpstr>
      <vt:lpstr>7-RunModel</vt:lpstr>
      <vt:lpstr>8-Calculations</vt:lpstr>
    </vt:vector>
  </TitlesOfParts>
  <Company>Booz Allen Hamilton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Wiegmann, John [USA]</dc:creator>
  <cp:lastModifiedBy>Yelchuru, Balaji </cp:lastModifiedBy>
  <dcterms:created xsi:type="dcterms:W3CDTF">2011-06-12T16:20:26Z</dcterms:created>
  <dcterms:modified xsi:type="dcterms:W3CDTF">2012-07-19T02:43:53Z</dcterms:modified>
</cp:coreProperties>
</file>