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SLamberton\2018--N886 (25-44 AH)\COMPOSITION\To Post Online\"/>
    </mc:Choice>
  </mc:AlternateContent>
  <bookViews>
    <workbookView xWindow="0" yWindow="0" windowWidth="27525" windowHeight="9195" activeTab="1"/>
  </bookViews>
  <sheets>
    <sheet name="based on distances" sheetId="1" r:id="rId1"/>
    <sheet name="based on coordinates"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3" l="1"/>
  <c r="C25" i="3"/>
  <c r="G12" i="3" s="1"/>
  <c r="B25" i="3"/>
  <c r="C24" i="3"/>
  <c r="C23" i="3"/>
  <c r="G6" i="3" l="1"/>
  <c r="D9" i="3"/>
  <c r="D10" i="3" s="1"/>
  <c r="D2" i="3"/>
  <c r="D3" i="3" s="1"/>
  <c r="G5" i="3"/>
  <c r="D6" i="3" s="1"/>
  <c r="D7" i="3" s="1"/>
  <c r="B30" i="3"/>
  <c r="B27" i="3" s="1"/>
  <c r="B28" i="3" s="1"/>
  <c r="G7" i="3"/>
  <c r="G11" i="3"/>
  <c r="F10" i="3"/>
  <c r="B31" i="3"/>
  <c r="F8" i="3"/>
  <c r="F4" i="3"/>
  <c r="C7" i="3" s="1"/>
  <c r="C6" i="3" s="1"/>
  <c r="F6" i="3" s="1"/>
  <c r="G9" i="3"/>
  <c r="H5" i="1"/>
  <c r="D7" i="1" s="1"/>
  <c r="E2" i="1"/>
  <c r="E3" i="1" s="1"/>
  <c r="F11" i="3" l="1"/>
  <c r="C31" i="3"/>
  <c r="B34" i="3"/>
  <c r="B35" i="3" s="1"/>
  <c r="B36" i="3" s="1"/>
  <c r="B37" i="3" s="1"/>
  <c r="B39" i="3" s="1"/>
  <c r="F7" i="3"/>
  <c r="B32" i="3"/>
  <c r="D6" i="1"/>
  <c r="H7" i="1" s="1"/>
  <c r="H8" i="1"/>
  <c r="B20" i="1" l="1"/>
  <c r="B17" i="1" s="1"/>
  <c r="I6" i="1"/>
  <c r="E6" i="1" s="1"/>
  <c r="E7" i="1" s="1"/>
  <c r="I13" i="1" l="1"/>
  <c r="I12" i="1"/>
  <c r="H11" i="1"/>
  <c r="I10" i="1"/>
  <c r="H9" i="1"/>
  <c r="I8" i="1"/>
  <c r="I7" i="1"/>
  <c r="B21" i="1"/>
  <c r="B24" i="1" s="1"/>
  <c r="B22" i="1" l="1"/>
  <c r="B25" i="1" l="1"/>
  <c r="B26" i="1" s="1"/>
  <c r="B18" i="1"/>
  <c r="H12" i="1" l="1"/>
  <c r="B27" i="1"/>
  <c r="B29" i="1" s="1"/>
</calcChain>
</file>

<file path=xl/sharedStrings.xml><?xml version="1.0" encoding="utf-8"?>
<sst xmlns="http://schemas.openxmlformats.org/spreadsheetml/2006/main" count="67" uniqueCount="44">
  <si>
    <t>reflected path length</t>
  </si>
  <si>
    <t>offset direct path length</t>
  </si>
  <si>
    <t>coordinates for plotting</t>
  </si>
  <si>
    <t>x</t>
  </si>
  <si>
    <t>y</t>
  </si>
  <si>
    <t>source</t>
  </si>
  <si>
    <t>receiver</t>
  </si>
  <si>
    <t>direct</t>
  </si>
  <si>
    <t>reflected</t>
  </si>
  <si>
    <t>barrier</t>
  </si>
  <si>
    <t>offset</t>
  </si>
  <si>
    <t xml:space="preserve">slope = </t>
  </si>
  <si>
    <t xml:space="preserve">refl point x = </t>
  </si>
  <si>
    <t>path length difference</t>
  </si>
  <si>
    <t>reflected sound level this much lower than direct (dB)</t>
  </si>
  <si>
    <t>change in direct path sound level (no shielding) (dB)</t>
  </si>
  <si>
    <t>change in direct path sound level (with shielding) (dB)</t>
  </si>
  <si>
    <t>change in barrier reflected sound level (no shielding) (dB)</t>
  </si>
  <si>
    <t>change in barrier reflected sound level (with shielding) (dB)</t>
  </si>
  <si>
    <t>combined change in direct and barrier reflected sound level (dB)</t>
  </si>
  <si>
    <t>Z (ground elevation)</t>
  </si>
  <si>
    <t>Receptor</t>
  </si>
  <si>
    <t>Receptor height (above ground)</t>
  </si>
  <si>
    <t>Barrier to Source</t>
  </si>
  <si>
    <t>Barrier to Receptor</t>
  </si>
  <si>
    <t>Source to Receptor (at height)</t>
  </si>
  <si>
    <t>X (parallel to travel direction)</t>
  </si>
  <si>
    <t>Y (perpendicular to travel direction)</t>
  </si>
  <si>
    <t>xrange</t>
  </si>
  <si>
    <t>yrange</t>
  </si>
  <si>
    <t>direct path length</t>
  </si>
  <si>
    <t>Source (see notes)</t>
  </si>
  <si>
    <t>Barrier Reflected Noise Screening Tool - Coordinate Input</t>
  </si>
  <si>
    <t xml:space="preserve">yz slope = </t>
  </si>
  <si>
    <t>refl point z =</t>
  </si>
  <si>
    <t xml:space="preserve">xy slope = </t>
  </si>
  <si>
    <t>Barrier Reflected Noise Screening Tool - Distances Input</t>
  </si>
  <si>
    <t>direct path shielding amount (optional) [dB]</t>
  </si>
  <si>
    <t>barrier reflected path shielding amount (optional) [dB]</t>
  </si>
  <si>
    <t>Increase in sound due to reflections [dB]</t>
  </si>
  <si>
    <t>direct path length (perpendicular distance from traffic noise source to receptor -- see notes) [ft or m]</t>
  </si>
  <si>
    <t>source offset (distance up (-) or down (+) road) (optional -- see notes) [ft or m]</t>
  </si>
  <si>
    <t>distance from traffic noise source to barrier (assumes barrier with infinite length &amp; height) [ft or m]</t>
  </si>
  <si>
    <t>Barrier (assumes barrier with infinite length &amp; height)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</si>
</sst>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b/>
      <sz val="16"/>
      <name val="Calibri"/>
      <family val="2"/>
      <scheme val="minor"/>
    </font>
    <font>
      <b/>
      <sz val="11"/>
      <color theme="1"/>
      <name val="Calibri"/>
      <family val="2"/>
      <scheme val="minor"/>
    </font>
    <font>
      <sz val="11"/>
      <name val="Calibri"/>
      <family val="2"/>
      <scheme val="minor"/>
    </font>
    <font>
      <sz val="16"/>
      <color theme="1"/>
      <name val="Calibri Light"/>
      <family val="2"/>
      <scheme val="major"/>
    </font>
    <font>
      <sz val="16"/>
      <color theme="1"/>
      <name val="Calibri Light"/>
      <family val="2"/>
      <scheme val="major"/>
    </font>
    <font>
      <sz val="11"/>
      <color theme="1"/>
      <name val="Calibri"/>
      <family val="2"/>
      <scheme val="minor"/>
    </font>
    <font>
      <b/>
      <sz val="11"/>
      <name val="Calibri"/>
      <family val="2"/>
      <scheme val="minor"/>
    </font>
    <font>
      <sz val="11"/>
      <name val="Calibri"/>
      <family val="2"/>
      <scheme val="minor"/>
    </font>
    <font>
      <b/>
      <sz val="16"/>
      <name val="Calibri"/>
      <family val="2"/>
      <scheme val="minor"/>
    </font>
    <font>
      <b/>
      <sz val="11"/>
      <color rgb="FFFF0000"/>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8FF9B"/>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s>
  <cellStyleXfs count="1">
    <xf numFmtId="0" fontId="0" fillId="0" borderId="0"/>
  </cellStyleXfs>
  <cellXfs count="51">
    <xf numFmtId="0" fontId="0" fillId="0" borderId="0" xfId="0"/>
    <xf numFmtId="0" fontId="0" fillId="0" borderId="0" xfId="0" applyFill="1" applyBorder="1"/>
    <xf numFmtId="164" fontId="0" fillId="0" borderId="0" xfId="0" applyNumberFormat="1"/>
    <xf numFmtId="164" fontId="0" fillId="0" borderId="0" xfId="0" applyNumberFormat="1" applyFill="1" applyBorder="1"/>
    <xf numFmtId="0" fontId="0" fillId="0" borderId="0" xfId="0" applyFill="1" applyAlignment="1">
      <alignment wrapText="1"/>
    </xf>
    <xf numFmtId="1" fontId="0" fillId="0" borderId="0" xfId="0" applyNumberFormat="1" applyFill="1" applyBorder="1"/>
    <xf numFmtId="1" fontId="0" fillId="0" borderId="0" xfId="0" applyNumberFormat="1"/>
    <xf numFmtId="1" fontId="0" fillId="0" borderId="0" xfId="0" applyNumberFormat="1" applyFill="1"/>
    <xf numFmtId="0" fontId="0" fillId="0" borderId="0" xfId="0"/>
    <xf numFmtId="164" fontId="1" fillId="3" borderId="0" xfId="0" applyNumberFormat="1" applyFont="1" applyFill="1"/>
    <xf numFmtId="0" fontId="0" fillId="0" borderId="0" xfId="0" applyAlignment="1">
      <alignment horizontal="center" wrapText="1"/>
    </xf>
    <xf numFmtId="0" fontId="0" fillId="0" borderId="0" xfId="0" applyAlignment="1">
      <alignment wrapText="1"/>
    </xf>
    <xf numFmtId="0" fontId="0" fillId="2" borderId="2" xfId="0" applyFill="1" applyBorder="1" applyAlignment="1">
      <alignment wrapText="1"/>
    </xf>
    <xf numFmtId="0" fontId="0" fillId="0" borderId="0" xfId="0" applyFill="1" applyBorder="1" applyAlignment="1">
      <alignment wrapText="1"/>
    </xf>
    <xf numFmtId="0" fontId="3" fillId="0" borderId="0" xfId="0" applyFont="1"/>
    <xf numFmtId="0" fontId="1" fillId="3" borderId="0" xfId="0" applyFont="1" applyFill="1"/>
    <xf numFmtId="0" fontId="4" fillId="0" borderId="0" xfId="0" applyFont="1"/>
    <xf numFmtId="1" fontId="0" fillId="0" borderId="5" xfId="0" applyNumberFormat="1" applyFill="1" applyBorder="1"/>
    <xf numFmtId="0" fontId="0" fillId="4" borderId="0" xfId="0" applyFill="1"/>
    <xf numFmtId="1" fontId="0" fillId="4" borderId="0" xfId="0" applyNumberFormat="1" applyFill="1"/>
    <xf numFmtId="0" fontId="3" fillId="0" borderId="0" xfId="0" applyFont="1" applyFill="1" applyAlignment="1">
      <alignment wrapText="1"/>
    </xf>
    <xf numFmtId="164" fontId="0" fillId="5" borderId="1" xfId="0" applyNumberFormat="1" applyFill="1" applyBorder="1"/>
    <xf numFmtId="0" fontId="0" fillId="0" borderId="0" xfId="0" applyAlignment="1">
      <alignment horizontal="right"/>
    </xf>
    <xf numFmtId="0" fontId="2" fillId="0" borderId="0" xfId="0" applyFont="1" applyAlignment="1">
      <alignment horizontal="left"/>
    </xf>
    <xf numFmtId="0" fontId="2" fillId="0" borderId="0" xfId="0" applyFont="1" applyAlignment="1">
      <alignment horizontal="left" wrapText="1"/>
    </xf>
    <xf numFmtId="164" fontId="1" fillId="0" borderId="0" xfId="0" applyNumberFormat="1" applyFont="1" applyFill="1"/>
    <xf numFmtId="0" fontId="5" fillId="0" borderId="0" xfId="0" applyFont="1"/>
    <xf numFmtId="0" fontId="6" fillId="0" borderId="0" xfId="0" applyFont="1"/>
    <xf numFmtId="0" fontId="6" fillId="0" borderId="0" xfId="0" applyFont="1" applyFill="1" applyBorder="1"/>
    <xf numFmtId="0" fontId="6" fillId="0" borderId="0" xfId="0" applyFont="1" applyAlignment="1">
      <alignment wrapText="1"/>
    </xf>
    <xf numFmtId="1" fontId="6" fillId="0" borderId="0" xfId="0" applyNumberFormat="1" applyFont="1"/>
    <xf numFmtId="0" fontId="6" fillId="0" borderId="0" xfId="0" applyFont="1" applyAlignment="1">
      <alignment horizontal="center" wrapText="1"/>
    </xf>
    <xf numFmtId="0" fontId="7" fillId="0" borderId="0" xfId="0" applyFont="1" applyAlignment="1">
      <alignment wrapText="1"/>
    </xf>
    <xf numFmtId="0" fontId="6" fillId="2" borderId="2" xfId="0" applyFont="1" applyFill="1" applyBorder="1" applyAlignment="1">
      <alignment wrapText="1"/>
    </xf>
    <xf numFmtId="0" fontId="6" fillId="0" borderId="0" xfId="0" applyFont="1" applyFill="1" applyBorder="1" applyAlignment="1">
      <alignment wrapText="1"/>
    </xf>
    <xf numFmtId="0" fontId="6" fillId="2" borderId="2" xfId="0" applyFont="1" applyFill="1" applyBorder="1"/>
    <xf numFmtId="0" fontId="8" fillId="0" borderId="0" xfId="0" applyFont="1"/>
    <xf numFmtId="0" fontId="6" fillId="5" borderId="4" xfId="0" applyFont="1" applyFill="1" applyBorder="1"/>
    <xf numFmtId="164" fontId="6" fillId="5" borderId="3" xfId="0" applyNumberFormat="1" applyFont="1" applyFill="1" applyBorder="1"/>
    <xf numFmtId="164" fontId="6" fillId="0" borderId="0" xfId="0" applyNumberFormat="1" applyFont="1" applyFill="1" applyBorder="1"/>
    <xf numFmtId="164" fontId="6" fillId="5" borderId="1" xfId="0" applyNumberFormat="1" applyFont="1" applyFill="1" applyBorder="1"/>
    <xf numFmtId="164" fontId="6" fillId="0" borderId="0" xfId="0" applyNumberFormat="1" applyFont="1"/>
    <xf numFmtId="1" fontId="6" fillId="0" borderId="0" xfId="0" applyNumberFormat="1" applyFont="1" applyFill="1" applyBorder="1"/>
    <xf numFmtId="1" fontId="6" fillId="0" borderId="0" xfId="0" applyNumberFormat="1" applyFont="1" applyFill="1"/>
    <xf numFmtId="164" fontId="9" fillId="3" borderId="0" xfId="0" applyNumberFormat="1" applyFont="1" applyFill="1"/>
    <xf numFmtId="164" fontId="9" fillId="0" borderId="0" xfId="0" applyNumberFormat="1" applyFont="1" applyFill="1" applyBorder="1"/>
    <xf numFmtId="164" fontId="10" fillId="0" borderId="0" xfId="0" applyNumberFormat="1" applyFont="1"/>
    <xf numFmtId="0" fontId="6" fillId="0" borderId="0" xfId="0" applyFont="1" applyFill="1" applyAlignment="1">
      <alignment wrapText="1"/>
    </xf>
    <xf numFmtId="0" fontId="8" fillId="0" borderId="0" xfId="0" applyFont="1" applyFill="1" applyAlignment="1">
      <alignment wrapText="1"/>
    </xf>
    <xf numFmtId="0" fontId="0" fillId="0" borderId="0" xfId="0" applyFont="1"/>
    <xf numFmtId="0" fontId="2" fillId="0" borderId="0" xfId="0" applyFont="1"/>
  </cellXfs>
  <cellStyles count="1">
    <cellStyle name="Normal" xfId="0" builtinId="0"/>
  </cellStyles>
  <dxfs count="0"/>
  <tableStyles count="0" defaultTableStyle="TableStyleMedium2" defaultPivotStyle="PivotStyleLight16"/>
  <colors>
    <mruColors>
      <color rgb="FFF8FF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barrier</c:v>
          </c:tx>
          <c:spPr>
            <a:ln w="19050" cap="rnd">
              <a:solidFill>
                <a:schemeClr val="accent1"/>
              </a:solidFill>
              <a:round/>
            </a:ln>
            <a:effectLst/>
          </c:spPr>
          <c:marker>
            <c:symbol val="none"/>
          </c:marker>
          <c:xVal>
            <c:numRef>
              <c:f>'based on distances'!$H$7:$H$8</c:f>
              <c:numCache>
                <c:formatCode>General</c:formatCode>
                <c:ptCount val="2"/>
                <c:pt idx="0">
                  <c:v>-300</c:v>
                </c:pt>
                <c:pt idx="1">
                  <c:v>300</c:v>
                </c:pt>
              </c:numCache>
            </c:numRef>
          </c:xVal>
          <c:yVal>
            <c:numRef>
              <c:f>'based on distances'!$I$7:$I$8</c:f>
              <c:numCache>
                <c:formatCode>General</c:formatCode>
                <c:ptCount val="2"/>
                <c:pt idx="0">
                  <c:v>100</c:v>
                </c:pt>
                <c:pt idx="1">
                  <c:v>100</c:v>
                </c:pt>
              </c:numCache>
            </c:numRef>
          </c:yVal>
          <c:smooth val="0"/>
          <c:extLst>
            <c:ext xmlns:c16="http://schemas.microsoft.com/office/drawing/2014/chart" uri="{C3380CC4-5D6E-409C-BE32-E72D297353CC}">
              <c16:uniqueId val="{00000000-DEC1-43B6-9078-4DC05A4BFAC9}"/>
            </c:ext>
          </c:extLst>
        </c:ser>
        <c:ser>
          <c:idx val="1"/>
          <c:order val="1"/>
          <c:tx>
            <c:v>source</c:v>
          </c:tx>
          <c:spPr>
            <a:ln w="19050" cap="rnd">
              <a:noFill/>
              <a:round/>
            </a:ln>
            <a:effectLst/>
          </c:spPr>
          <c:marker>
            <c:symbol val="square"/>
            <c:size val="10"/>
            <c:spPr>
              <a:solidFill>
                <a:srgbClr val="FF0000"/>
              </a:solidFill>
              <a:ln w="9525">
                <a:solidFill>
                  <a:schemeClr val="accent2"/>
                </a:solidFill>
              </a:ln>
              <a:effectLst/>
            </c:spPr>
          </c:marker>
          <c:xVal>
            <c:numRef>
              <c:f>'based on distances'!$H$5</c:f>
              <c:numCache>
                <c:formatCode>General</c:formatCode>
                <c:ptCount val="1"/>
                <c:pt idx="0">
                  <c:v>200</c:v>
                </c:pt>
              </c:numCache>
            </c:numRef>
          </c:xVal>
          <c:yVal>
            <c:numRef>
              <c:f>'based on distances'!$I$5</c:f>
              <c:numCache>
                <c:formatCode>General</c:formatCode>
                <c:ptCount val="1"/>
                <c:pt idx="0">
                  <c:v>0</c:v>
                </c:pt>
              </c:numCache>
            </c:numRef>
          </c:yVal>
          <c:smooth val="0"/>
          <c:extLst>
            <c:ext xmlns:c16="http://schemas.microsoft.com/office/drawing/2014/chart" uri="{C3380CC4-5D6E-409C-BE32-E72D297353CC}">
              <c16:uniqueId val="{00000001-DEC1-43B6-9078-4DC05A4BFAC9}"/>
            </c:ext>
          </c:extLst>
        </c:ser>
        <c:ser>
          <c:idx val="2"/>
          <c:order val="2"/>
          <c:tx>
            <c:v>receptor</c:v>
          </c:tx>
          <c:spPr>
            <a:ln w="19050" cap="rnd">
              <a:noFill/>
              <a:round/>
            </a:ln>
            <a:effectLst/>
          </c:spPr>
          <c:marker>
            <c:symbol val="circle"/>
            <c:size val="10"/>
            <c:spPr>
              <a:solidFill>
                <a:schemeClr val="tx1"/>
              </a:solidFill>
              <a:ln w="9525">
                <a:solidFill>
                  <a:schemeClr val="tx1"/>
                </a:solidFill>
              </a:ln>
              <a:effectLst/>
            </c:spPr>
          </c:marker>
          <c:xVal>
            <c:numRef>
              <c:f>'based on distances'!$H$6</c:f>
              <c:numCache>
                <c:formatCode>General</c:formatCode>
                <c:ptCount val="1"/>
                <c:pt idx="0">
                  <c:v>0</c:v>
                </c:pt>
              </c:numCache>
            </c:numRef>
          </c:xVal>
          <c:yVal>
            <c:numRef>
              <c:f>'based on distances'!$I$6</c:f>
              <c:numCache>
                <c:formatCode>General</c:formatCode>
                <c:ptCount val="1"/>
                <c:pt idx="0">
                  <c:v>-70</c:v>
                </c:pt>
              </c:numCache>
            </c:numRef>
          </c:yVal>
          <c:smooth val="0"/>
          <c:extLst>
            <c:ext xmlns:c16="http://schemas.microsoft.com/office/drawing/2014/chart" uri="{C3380CC4-5D6E-409C-BE32-E72D297353CC}">
              <c16:uniqueId val="{00000002-DEC1-43B6-9078-4DC05A4BFAC9}"/>
            </c:ext>
          </c:extLst>
        </c:ser>
        <c:ser>
          <c:idx val="3"/>
          <c:order val="3"/>
          <c:tx>
            <c:v>direct path</c:v>
          </c:tx>
          <c:spPr>
            <a:ln w="50800" cap="rnd">
              <a:solidFill>
                <a:schemeClr val="accent4"/>
              </a:solidFill>
              <a:round/>
            </a:ln>
            <a:effectLst/>
          </c:spPr>
          <c:marker>
            <c:symbol val="circle"/>
            <c:size val="5"/>
            <c:spPr>
              <a:solidFill>
                <a:schemeClr val="accent4"/>
              </a:solidFill>
              <a:ln w="9525">
                <a:solidFill>
                  <a:schemeClr val="accent4"/>
                </a:solidFill>
              </a:ln>
              <a:effectLst/>
            </c:spPr>
          </c:marker>
          <c:xVal>
            <c:numRef>
              <c:f>'based on distances'!$H$9:$H$10</c:f>
              <c:numCache>
                <c:formatCode>General</c:formatCode>
                <c:ptCount val="2"/>
                <c:pt idx="0">
                  <c:v>200</c:v>
                </c:pt>
                <c:pt idx="1">
                  <c:v>0</c:v>
                </c:pt>
              </c:numCache>
            </c:numRef>
          </c:xVal>
          <c:yVal>
            <c:numRef>
              <c:f>'based on distances'!$I$9:$I$10</c:f>
              <c:numCache>
                <c:formatCode>General</c:formatCode>
                <c:ptCount val="2"/>
                <c:pt idx="0">
                  <c:v>0</c:v>
                </c:pt>
                <c:pt idx="1">
                  <c:v>-70</c:v>
                </c:pt>
              </c:numCache>
            </c:numRef>
          </c:yVal>
          <c:smooth val="0"/>
          <c:extLst>
            <c:ext xmlns:c16="http://schemas.microsoft.com/office/drawing/2014/chart" uri="{C3380CC4-5D6E-409C-BE32-E72D297353CC}">
              <c16:uniqueId val="{00000003-DEC1-43B6-9078-4DC05A4BFAC9}"/>
            </c:ext>
          </c:extLst>
        </c:ser>
        <c:ser>
          <c:idx val="4"/>
          <c:order val="4"/>
          <c:tx>
            <c:v>reflected path</c:v>
          </c:tx>
          <c:spPr>
            <a:ln w="19050" cap="rnd">
              <a:solidFill>
                <a:schemeClr val="tx1">
                  <a:lumMod val="50000"/>
                  <a:lumOff val="50000"/>
                </a:schemeClr>
              </a:solidFill>
              <a:prstDash val="dash"/>
              <a:round/>
            </a:ln>
            <a:effectLst/>
          </c:spPr>
          <c:marker>
            <c:symbol val="circle"/>
            <c:size val="5"/>
            <c:spPr>
              <a:solidFill>
                <a:schemeClr val="accent5"/>
              </a:solidFill>
              <a:ln w="9525">
                <a:solidFill>
                  <a:schemeClr val="accent5"/>
                </a:solidFill>
              </a:ln>
              <a:effectLst/>
            </c:spPr>
          </c:marker>
          <c:xVal>
            <c:numRef>
              <c:f>'based on distances'!$H$11:$H$13</c:f>
              <c:numCache>
                <c:formatCode>General</c:formatCode>
                <c:ptCount val="3"/>
                <c:pt idx="0">
                  <c:v>200</c:v>
                </c:pt>
                <c:pt idx="1">
                  <c:v>125.92592592592592</c:v>
                </c:pt>
                <c:pt idx="2">
                  <c:v>0</c:v>
                </c:pt>
              </c:numCache>
            </c:numRef>
          </c:xVal>
          <c:yVal>
            <c:numRef>
              <c:f>'based on distances'!$I$11:$I$13</c:f>
              <c:numCache>
                <c:formatCode>General</c:formatCode>
                <c:ptCount val="3"/>
                <c:pt idx="0">
                  <c:v>0</c:v>
                </c:pt>
                <c:pt idx="1">
                  <c:v>100</c:v>
                </c:pt>
                <c:pt idx="2">
                  <c:v>-70</c:v>
                </c:pt>
              </c:numCache>
            </c:numRef>
          </c:yVal>
          <c:smooth val="0"/>
          <c:extLst>
            <c:ext xmlns:c16="http://schemas.microsoft.com/office/drawing/2014/chart" uri="{C3380CC4-5D6E-409C-BE32-E72D297353CC}">
              <c16:uniqueId val="{00000004-DEC1-43B6-9078-4DC05A4BFAC9}"/>
            </c:ext>
          </c:extLst>
        </c:ser>
        <c:dLbls>
          <c:showLegendKey val="0"/>
          <c:showVal val="0"/>
          <c:showCatName val="0"/>
          <c:showSerName val="0"/>
          <c:showPercent val="0"/>
          <c:showBubbleSize val="0"/>
        </c:dLbls>
        <c:axId val="408762488"/>
        <c:axId val="408755432"/>
      </c:scatterChart>
      <c:valAx>
        <c:axId val="4087624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8755432"/>
        <c:crosses val="autoZero"/>
        <c:crossBetween val="midCat"/>
      </c:valAx>
      <c:valAx>
        <c:axId val="408755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8762488"/>
        <c:crosses val="autoZero"/>
        <c:crossBetween val="midCat"/>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barrier</c:v>
          </c:tx>
          <c:spPr>
            <a:ln w="19050" cap="rnd">
              <a:solidFill>
                <a:schemeClr val="accent1"/>
              </a:solidFill>
              <a:round/>
            </a:ln>
            <a:effectLst/>
          </c:spPr>
          <c:marker>
            <c:symbol val="none"/>
          </c:marker>
          <c:xVal>
            <c:numRef>
              <c:f>'based on coordinates'!$F$6:$F$7</c:f>
              <c:numCache>
                <c:formatCode>General</c:formatCode>
                <c:ptCount val="2"/>
                <c:pt idx="0">
                  <c:v>-300</c:v>
                </c:pt>
                <c:pt idx="1">
                  <c:v>300</c:v>
                </c:pt>
              </c:numCache>
            </c:numRef>
          </c:xVal>
          <c:yVal>
            <c:numRef>
              <c:f>'based on coordinates'!$G$6:$G$7</c:f>
              <c:numCache>
                <c:formatCode>0</c:formatCode>
                <c:ptCount val="2"/>
                <c:pt idx="0">
                  <c:v>100</c:v>
                </c:pt>
                <c:pt idx="1">
                  <c:v>100</c:v>
                </c:pt>
              </c:numCache>
            </c:numRef>
          </c:yVal>
          <c:smooth val="0"/>
          <c:extLst>
            <c:ext xmlns:c16="http://schemas.microsoft.com/office/drawing/2014/chart" uri="{C3380CC4-5D6E-409C-BE32-E72D297353CC}">
              <c16:uniqueId val="{00000000-72ED-448A-9864-82FB88FB2EF7}"/>
            </c:ext>
          </c:extLst>
        </c:ser>
        <c:ser>
          <c:idx val="1"/>
          <c:order val="1"/>
          <c:tx>
            <c:v>source</c:v>
          </c:tx>
          <c:spPr>
            <a:ln w="19050" cap="rnd">
              <a:noFill/>
              <a:round/>
            </a:ln>
            <a:effectLst/>
          </c:spPr>
          <c:marker>
            <c:symbol val="square"/>
            <c:size val="10"/>
            <c:spPr>
              <a:solidFill>
                <a:srgbClr val="FF0000"/>
              </a:solidFill>
              <a:ln w="9525">
                <a:solidFill>
                  <a:schemeClr val="accent2"/>
                </a:solidFill>
              </a:ln>
              <a:effectLst/>
            </c:spPr>
          </c:marker>
          <c:xVal>
            <c:numRef>
              <c:f>'based on coordinates'!$F$4</c:f>
              <c:numCache>
                <c:formatCode>0</c:formatCode>
                <c:ptCount val="1"/>
                <c:pt idx="0">
                  <c:v>200</c:v>
                </c:pt>
              </c:numCache>
            </c:numRef>
          </c:xVal>
          <c:yVal>
            <c:numRef>
              <c:f>'based on coordinates'!$G$4</c:f>
              <c:numCache>
                <c:formatCode>General</c:formatCode>
                <c:ptCount val="1"/>
                <c:pt idx="0">
                  <c:v>0</c:v>
                </c:pt>
              </c:numCache>
            </c:numRef>
          </c:yVal>
          <c:smooth val="0"/>
          <c:extLst>
            <c:ext xmlns:c16="http://schemas.microsoft.com/office/drawing/2014/chart" uri="{C3380CC4-5D6E-409C-BE32-E72D297353CC}">
              <c16:uniqueId val="{00000001-72ED-448A-9864-82FB88FB2EF7}"/>
            </c:ext>
          </c:extLst>
        </c:ser>
        <c:ser>
          <c:idx val="2"/>
          <c:order val="2"/>
          <c:tx>
            <c:v>receptor</c:v>
          </c:tx>
          <c:spPr>
            <a:ln w="19050" cap="rnd">
              <a:noFill/>
              <a:round/>
            </a:ln>
            <a:effectLst/>
          </c:spPr>
          <c:marker>
            <c:symbol val="circle"/>
            <c:size val="10"/>
            <c:spPr>
              <a:solidFill>
                <a:schemeClr val="tx1"/>
              </a:solidFill>
              <a:ln w="9525">
                <a:solidFill>
                  <a:schemeClr val="tx1"/>
                </a:solidFill>
              </a:ln>
              <a:effectLst/>
            </c:spPr>
          </c:marker>
          <c:xVal>
            <c:numRef>
              <c:f>'based on coordinates'!$F$5</c:f>
              <c:numCache>
                <c:formatCode>General</c:formatCode>
                <c:ptCount val="1"/>
                <c:pt idx="0">
                  <c:v>0</c:v>
                </c:pt>
              </c:numCache>
            </c:numRef>
          </c:xVal>
          <c:yVal>
            <c:numRef>
              <c:f>'based on coordinates'!$G$5</c:f>
              <c:numCache>
                <c:formatCode>0</c:formatCode>
                <c:ptCount val="1"/>
                <c:pt idx="0">
                  <c:v>-70</c:v>
                </c:pt>
              </c:numCache>
            </c:numRef>
          </c:yVal>
          <c:smooth val="0"/>
          <c:extLst>
            <c:ext xmlns:c16="http://schemas.microsoft.com/office/drawing/2014/chart" uri="{C3380CC4-5D6E-409C-BE32-E72D297353CC}">
              <c16:uniqueId val="{00000002-72ED-448A-9864-82FB88FB2EF7}"/>
            </c:ext>
          </c:extLst>
        </c:ser>
        <c:ser>
          <c:idx val="3"/>
          <c:order val="3"/>
          <c:tx>
            <c:v>direct path</c:v>
          </c:tx>
          <c:spPr>
            <a:ln w="50800" cap="rnd">
              <a:solidFill>
                <a:schemeClr val="accent4"/>
              </a:solidFill>
              <a:round/>
            </a:ln>
            <a:effectLst/>
          </c:spPr>
          <c:marker>
            <c:symbol val="circle"/>
            <c:size val="5"/>
            <c:spPr>
              <a:solidFill>
                <a:schemeClr val="accent4"/>
              </a:solidFill>
              <a:ln w="9525">
                <a:solidFill>
                  <a:schemeClr val="accent4"/>
                </a:solidFill>
              </a:ln>
              <a:effectLst/>
            </c:spPr>
          </c:marker>
          <c:xVal>
            <c:numRef>
              <c:f>'based on coordinates'!$F$8:$F$9</c:f>
              <c:numCache>
                <c:formatCode>General</c:formatCode>
                <c:ptCount val="2"/>
                <c:pt idx="0" formatCode="0">
                  <c:v>200</c:v>
                </c:pt>
                <c:pt idx="1">
                  <c:v>0</c:v>
                </c:pt>
              </c:numCache>
            </c:numRef>
          </c:xVal>
          <c:yVal>
            <c:numRef>
              <c:f>'based on coordinates'!$G$8:$G$9</c:f>
              <c:numCache>
                <c:formatCode>0</c:formatCode>
                <c:ptCount val="2"/>
                <c:pt idx="0" formatCode="General">
                  <c:v>0</c:v>
                </c:pt>
                <c:pt idx="1">
                  <c:v>-70</c:v>
                </c:pt>
              </c:numCache>
            </c:numRef>
          </c:yVal>
          <c:smooth val="0"/>
          <c:extLst>
            <c:ext xmlns:c16="http://schemas.microsoft.com/office/drawing/2014/chart" uri="{C3380CC4-5D6E-409C-BE32-E72D297353CC}">
              <c16:uniqueId val="{00000003-72ED-448A-9864-82FB88FB2EF7}"/>
            </c:ext>
          </c:extLst>
        </c:ser>
        <c:ser>
          <c:idx val="4"/>
          <c:order val="4"/>
          <c:tx>
            <c:v>reflected path</c:v>
          </c:tx>
          <c:spPr>
            <a:ln w="19050" cap="rnd">
              <a:solidFill>
                <a:schemeClr val="tx1">
                  <a:lumMod val="50000"/>
                  <a:lumOff val="50000"/>
                </a:schemeClr>
              </a:solidFill>
              <a:prstDash val="dash"/>
              <a:round/>
            </a:ln>
            <a:effectLst/>
          </c:spPr>
          <c:marker>
            <c:symbol val="circle"/>
            <c:size val="5"/>
            <c:spPr>
              <a:solidFill>
                <a:schemeClr val="accent5"/>
              </a:solidFill>
              <a:ln w="9525">
                <a:solidFill>
                  <a:schemeClr val="accent5"/>
                </a:solidFill>
              </a:ln>
              <a:effectLst/>
            </c:spPr>
          </c:marker>
          <c:xVal>
            <c:numRef>
              <c:f>'based on coordinates'!$F$10:$F$12</c:f>
              <c:numCache>
                <c:formatCode>General</c:formatCode>
                <c:ptCount val="3"/>
                <c:pt idx="0" formatCode="0">
                  <c:v>200</c:v>
                </c:pt>
                <c:pt idx="1">
                  <c:v>125.92592592592592</c:v>
                </c:pt>
                <c:pt idx="2">
                  <c:v>0</c:v>
                </c:pt>
              </c:numCache>
            </c:numRef>
          </c:xVal>
          <c:yVal>
            <c:numRef>
              <c:f>'based on coordinates'!$G$10:$G$12</c:f>
              <c:numCache>
                <c:formatCode>0</c:formatCode>
                <c:ptCount val="3"/>
                <c:pt idx="0" formatCode="General">
                  <c:v>0</c:v>
                </c:pt>
                <c:pt idx="1">
                  <c:v>100</c:v>
                </c:pt>
                <c:pt idx="2">
                  <c:v>-70</c:v>
                </c:pt>
              </c:numCache>
            </c:numRef>
          </c:yVal>
          <c:smooth val="0"/>
          <c:extLst>
            <c:ext xmlns:c16="http://schemas.microsoft.com/office/drawing/2014/chart" uri="{C3380CC4-5D6E-409C-BE32-E72D297353CC}">
              <c16:uniqueId val="{00000004-72ED-448A-9864-82FB88FB2EF7}"/>
            </c:ext>
          </c:extLst>
        </c:ser>
        <c:dLbls>
          <c:showLegendKey val="0"/>
          <c:showVal val="0"/>
          <c:showCatName val="0"/>
          <c:showSerName val="0"/>
          <c:showPercent val="0"/>
          <c:showBubbleSize val="0"/>
        </c:dLbls>
        <c:axId val="408762488"/>
        <c:axId val="408755432"/>
      </c:scatterChart>
      <c:valAx>
        <c:axId val="4087624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8755432"/>
        <c:crosses val="autoZero"/>
        <c:crossBetween val="midCat"/>
      </c:valAx>
      <c:valAx>
        <c:axId val="408755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8762488"/>
        <c:crosses val="autoZero"/>
        <c:crossBetween val="midCat"/>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228599</xdr:colOff>
      <xdr:row>0</xdr:row>
      <xdr:rowOff>0</xdr:rowOff>
    </xdr:from>
    <xdr:to>
      <xdr:col>9</xdr:col>
      <xdr:colOff>523874</xdr:colOff>
      <xdr:row>13</xdr:row>
      <xdr:rowOff>180974</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190499</xdr:rowOff>
    </xdr:from>
    <xdr:to>
      <xdr:col>0</xdr:col>
      <xdr:colOff>5534024</xdr:colOff>
      <xdr:row>60</xdr:row>
      <xdr:rowOff>152400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3609974"/>
          <a:ext cx="5534024" cy="5867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Notes &amp; Assumptions:</a:t>
          </a:r>
        </a:p>
        <a:p>
          <a:r>
            <a:rPr lang="en-US" sz="1100" baseline="0">
              <a:solidFill>
                <a:schemeClr val="dk1"/>
              </a:solidFill>
              <a:effectLst/>
              <a:latin typeface="+mn-lt"/>
              <a:ea typeface="+mn-ea"/>
              <a:cs typeface="+mn-cs"/>
            </a:rPr>
            <a:t>-Estimates are based strictly on path lengths and geometrical spreading (cylindrical, assuming a line source). Other effects, such as meteorological and ground, are not included.</a:t>
          </a:r>
          <a:endParaRPr lang="en-US">
            <a:effectLst/>
          </a:endParaRPr>
        </a:p>
        <a:p>
          <a:endParaRPr lang="en-US" sz="1100" b="0">
            <a:solidFill>
              <a:sysClr val="windowText" lastClr="000000"/>
            </a:solidFill>
          </a:endParaRPr>
        </a:p>
        <a:p>
          <a:r>
            <a:rPr lang="en-US" sz="1100" b="0">
              <a:solidFill>
                <a:sysClr val="windowText" lastClr="000000"/>
              </a:solidFill>
            </a:rPr>
            <a:t>-</a:t>
          </a:r>
          <a:r>
            <a:rPr lang="en-US" sz="1100" b="1" i="1" u="none">
              <a:solidFill>
                <a:sysClr val="windowText" lastClr="000000"/>
              </a:solidFill>
            </a:rPr>
            <a:t>This tool does not predict highway noise levels</a:t>
          </a:r>
          <a:r>
            <a:rPr lang="en-US" sz="1100" b="1">
              <a:solidFill>
                <a:sysClr val="windowText" lastClr="000000"/>
              </a:solidFill>
            </a:rPr>
            <a:t>.</a:t>
          </a:r>
          <a:r>
            <a:rPr lang="en-US" sz="1100" b="1" baseline="0">
              <a:solidFill>
                <a:sysClr val="windowText" lastClr="000000"/>
              </a:solidFill>
            </a:rPr>
            <a:t> </a:t>
          </a:r>
          <a:r>
            <a:rPr lang="en-US" sz="1100" b="0" baseline="0">
              <a:solidFill>
                <a:sysClr val="windowText" lastClr="000000"/>
              </a:solidFill>
            </a:rPr>
            <a:t>Given a specific source location, it predicts the increase in that source's sound </a:t>
          </a:r>
          <a:r>
            <a:rPr lang="en-US" sz="1100" b="0" baseline="0">
              <a:solidFill>
                <a:schemeClr val="dk1"/>
              </a:solidFill>
              <a:effectLst/>
              <a:latin typeface="+mn-lt"/>
              <a:ea typeface="+mn-ea"/>
              <a:cs typeface="+mn-cs"/>
            </a:rPr>
            <a:t>due to barrier reflections</a:t>
          </a:r>
          <a:r>
            <a:rPr lang="en-US" sz="1100" b="0" baseline="0">
              <a:solidFill>
                <a:sysClr val="windowText" lastClr="000000"/>
              </a:solidFill>
            </a:rPr>
            <a:t>. </a:t>
          </a:r>
          <a:r>
            <a:rPr lang="en-US" sz="1100" b="0" baseline="0">
              <a:solidFill>
                <a:schemeClr val="dk1"/>
              </a:solidFill>
              <a:effectLst/>
              <a:latin typeface="+mn-lt"/>
              <a:ea typeface="+mn-ea"/>
              <a:cs typeface="+mn-cs"/>
            </a:rPr>
            <a:t>This increase might not contribute to the overall sound level, considering other sound sources</a:t>
          </a:r>
          <a:r>
            <a:rPr lang="en-US" sz="1100" b="0" baseline="0">
              <a:solidFill>
                <a:sysClr val="windowText" lastClr="000000"/>
              </a:solidFill>
            </a:rPr>
            <a:t>. For example:</a:t>
          </a:r>
        </a:p>
        <a:p>
          <a:r>
            <a:rPr lang="en-US" sz="1100" b="0" baseline="0">
              <a:solidFill>
                <a:sysClr val="windowText" lastClr="000000"/>
              </a:solidFill>
            </a:rPr>
            <a:t>  -Background noise may be at a level higher than the direct path noise plus the</a:t>
          </a:r>
        </a:p>
        <a:p>
          <a:r>
            <a:rPr lang="en-US" sz="1100" b="0" baseline="0">
              <a:solidFill>
                <a:sysClr val="windowText" lastClr="000000"/>
              </a:solidFill>
            </a:rPr>
            <a:t>   reflection increase. In cases where background noise is at least 10 dB greater than traffic </a:t>
          </a:r>
        </a:p>
        <a:p>
          <a:r>
            <a:rPr lang="en-US" sz="1100" b="0" baseline="0">
              <a:solidFill>
                <a:sysClr val="windowText" lastClr="000000"/>
              </a:solidFill>
            </a:rPr>
            <a:t>   noise, barrier-reflected noise may be negligible.</a:t>
          </a:r>
        </a:p>
        <a:p>
          <a:r>
            <a:rPr lang="en-US" sz="1100" b="0" baseline="0">
              <a:solidFill>
                <a:sysClr val="windowText" lastClr="000000"/>
              </a:solidFill>
            </a:rPr>
            <a:t>  -With a nonzero offset, the highway sound levels from the zero offset location (closest point </a:t>
          </a:r>
        </a:p>
        <a:p>
          <a:r>
            <a:rPr lang="en-US" sz="1100" b="0" baseline="0">
              <a:solidFill>
                <a:sysClr val="windowText" lastClr="000000"/>
              </a:solidFill>
            </a:rPr>
            <a:t>   of the highway) may be higher than the offset direct path noise plus the reflected increase.</a:t>
          </a:r>
          <a:endParaRPr lang="en-US" sz="1100" b="0">
            <a:solidFill>
              <a:sysClr val="windowText" lastClr="000000"/>
            </a:solidFill>
          </a:endParaRPr>
        </a:p>
        <a:p>
          <a:endParaRPr lang="en-US" sz="1100"/>
        </a:p>
        <a:p>
          <a:r>
            <a:rPr lang="en-US" sz="1100">
              <a:solidFill>
                <a:sysClr val="windowText" lastClr="000000"/>
              </a:solidFill>
            </a:rPr>
            <a:t>-</a:t>
          </a:r>
          <a:r>
            <a:rPr lang="en-US" sz="1100" b="1" u="sng">
              <a:solidFill>
                <a:sysClr val="windowText" lastClr="000000"/>
              </a:solidFill>
            </a:rPr>
            <a:t>Direct path length</a:t>
          </a:r>
          <a:r>
            <a:rPr lang="en-US" sz="1100">
              <a:solidFill>
                <a:sysClr val="windowText" lastClr="000000"/>
              </a:solidFill>
            </a:rPr>
            <a:t>:</a:t>
          </a:r>
          <a:r>
            <a:rPr lang="en-US" sz="1100" baseline="0">
              <a:solidFill>
                <a:sysClr val="windowText" lastClr="000000"/>
              </a:solidFill>
            </a:rPr>
            <a:t> </a:t>
          </a:r>
          <a:r>
            <a:rPr lang="en-US" sz="1100">
              <a:solidFill>
                <a:sysClr val="windowText" lastClr="000000"/>
              </a:solidFill>
            </a:rPr>
            <a:t>It</a:t>
          </a:r>
          <a:r>
            <a:rPr lang="en-US" sz="1100" baseline="0">
              <a:solidFill>
                <a:sysClr val="windowText" lastClr="000000"/>
              </a:solidFill>
            </a:rPr>
            <a:t> is recommended to use the centerline of all traffic lanes as the traffic noise source location. This will provide an approximation of the barrier reflection contribution for all lanes of traffic. For typical highways, this will be the center of the median, however, depending on the number of lanes in each direction and inside shoulder widths, the centerline may shift closer to the receptor or barrier. The direct path length should be the minimum distance between the centerline and the receptor (perpendicular distance). Note that barrier reflection effects can be estimated for individual traffic lanes by choosing that lane as a source location.</a:t>
          </a:r>
        </a:p>
        <a:p>
          <a:endParaRPr lang="en-US" sz="1100" baseline="0">
            <a:solidFill>
              <a:srgbClr val="FF0000"/>
            </a:solidFill>
          </a:endParaRPr>
        </a:p>
        <a:p>
          <a:r>
            <a:rPr lang="en-US" sz="1100" baseline="0">
              <a:solidFill>
                <a:sysClr val="windowText" lastClr="000000"/>
              </a:solidFill>
            </a:rPr>
            <a:t>-</a:t>
          </a:r>
          <a:r>
            <a:rPr lang="en-US" sz="1100" b="1" u="sng" baseline="0">
              <a:solidFill>
                <a:sysClr val="windowText" lastClr="000000"/>
              </a:solidFill>
            </a:rPr>
            <a:t>Source offset</a:t>
          </a:r>
          <a:r>
            <a:rPr lang="en-US" sz="1100" baseline="0">
              <a:solidFill>
                <a:sysClr val="windowText" lastClr="000000"/>
              </a:solidFill>
            </a:rPr>
            <a:t>: Some receptors do not have a noise barrier directly across the highway, however, they may experience an effect from up- or down-stream noise barriers. In such cases, a source offset can be applied to evaluate the effect of those barriers. </a:t>
          </a:r>
        </a:p>
        <a:p>
          <a:endParaRPr lang="en-US" sz="1100" baseline="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r>
            <a:rPr lang="en-US" sz="1100" b="1" u="sng" baseline="0">
              <a:solidFill>
                <a:schemeClr val="dk1"/>
              </a:solidFill>
              <a:effectLst/>
              <a:latin typeface="+mn-lt"/>
              <a:ea typeface="+mn-ea"/>
              <a:cs typeface="+mn-cs"/>
            </a:rPr>
            <a:t>Shielding</a:t>
          </a:r>
          <a:r>
            <a:rPr lang="en-US" sz="1100" baseline="0">
              <a:solidFill>
                <a:schemeClr val="dk1"/>
              </a:solidFill>
              <a:effectLst/>
              <a:latin typeface="+mn-lt"/>
              <a:ea typeface="+mn-ea"/>
              <a:cs typeface="+mn-cs"/>
            </a:rPr>
            <a:t>: If there are features in the site geometry that potentially block or partially block the line-of-sight between the source and receptor or between the barrier and receptor, estimated shielding (reduction in sound due to feature, entered as a positive value) can be included in the calculations. Such features include edge of roadway cut, edge of elevated roadway, and safety barriers (greater than standard 32-inch safety barrier). (Example: for an approximate 42-inch median barrier, reflected noise could be shielded about 2 dB.)</a:t>
          </a:r>
          <a:endParaRPr lang="en-US">
            <a:effectLst/>
          </a:endParaRPr>
        </a:p>
        <a:p>
          <a:endParaRPr lang="en-US" sz="1100" baseline="0">
            <a:solidFill>
              <a:sysClr val="windowText" lastClr="000000"/>
            </a:solidFill>
          </a:endParaRPr>
        </a:p>
      </xdr:txBody>
    </xdr:sp>
    <xdr:clientData/>
  </xdr:twoCellAnchor>
  <xdr:twoCellAnchor>
    <xdr:from>
      <xdr:col>0</xdr:col>
      <xdr:colOff>0</xdr:colOff>
      <xdr:row>1</xdr:row>
      <xdr:rowOff>0</xdr:rowOff>
    </xdr:from>
    <xdr:to>
      <xdr:col>0</xdr:col>
      <xdr:colOff>5534024</xdr:colOff>
      <xdr:row>9</xdr:row>
      <xdr:rowOff>57150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0" y="266700"/>
          <a:ext cx="5534024" cy="1581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Directions:</a:t>
          </a:r>
        </a:p>
        <a:p>
          <a:r>
            <a:rPr lang="en-US" sz="1100"/>
            <a:t>-This tool provides a quick estimate of the expected increase in traffic noise due to reflections from a barrier on the opposite side of the road.</a:t>
          </a:r>
        </a:p>
        <a:p>
          <a:endParaRPr lang="en-US" sz="1100" baseline="0"/>
        </a:p>
        <a:p>
          <a:r>
            <a:rPr lang="en-US" sz="1100" baseline="0"/>
            <a:t>-Blue-shaded </a:t>
          </a:r>
          <a:r>
            <a:rPr lang="en-US" sz="1100" baseline="0">
              <a:solidFill>
                <a:schemeClr val="dk1"/>
              </a:solidFill>
              <a:effectLst/>
              <a:latin typeface="+mn-lt"/>
              <a:ea typeface="+mn-ea"/>
              <a:cs typeface="+mn-cs"/>
            </a:rPr>
            <a:t>cells require user input, yellow-shaded cells allow for optional user inputs. The same units should be used for all distance inputs.</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-Use the graph on the right to visually verify that input values match expectations.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7</xdr:col>
      <xdr:colOff>200025</xdr:colOff>
      <xdr:row>13</xdr:row>
      <xdr:rowOff>38100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9524</xdr:rowOff>
    </xdr:from>
    <xdr:to>
      <xdr:col>0</xdr:col>
      <xdr:colOff>4257675</xdr:colOff>
      <xdr:row>14</xdr:row>
      <xdr:rowOff>142876</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0" y="276224"/>
          <a:ext cx="4257675" cy="26098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Directions:</a:t>
          </a:r>
        </a:p>
        <a:p>
          <a:r>
            <a:rPr lang="en-US" sz="1100">
              <a:solidFill>
                <a:schemeClr val="dk1"/>
              </a:solidFill>
              <a:effectLst/>
              <a:latin typeface="+mn-lt"/>
              <a:ea typeface="+mn-ea"/>
              <a:cs typeface="+mn-cs"/>
            </a:rPr>
            <a:t>-This tool provides a quick estimate of the expected increase in traffic noise due to reflections from a barrier on the opposite side of the road.</a:t>
          </a:r>
          <a:endParaRPr lang="en-US">
            <a:effectLst/>
          </a:endParaRPr>
        </a:p>
        <a:p>
          <a:endParaRPr lang="en-US" sz="1100" baseline="0"/>
        </a:p>
        <a:p>
          <a:r>
            <a:rPr lang="en-US" sz="1100" baseline="0"/>
            <a:t>-Blue-shaded </a:t>
          </a:r>
          <a:r>
            <a:rPr lang="en-US" sz="1100" baseline="0">
              <a:solidFill>
                <a:schemeClr val="dk1"/>
              </a:solidFill>
              <a:effectLst/>
              <a:latin typeface="+mn-lt"/>
              <a:ea typeface="+mn-ea"/>
              <a:cs typeface="+mn-cs"/>
            </a:rPr>
            <a:t>cells require user input, yellow-shaded cells allow for optional user inputs. The same coordinate system should be used for all inputs.</a:t>
          </a:r>
        </a:p>
        <a:p>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-Input the XYZ coordinates for the locations of the source, receptor, and barrier using the designations for each axes indicated in the graphic below.</a:t>
          </a:r>
          <a:endParaRPr lang="en-US">
            <a:effectLst/>
          </a:endParaRP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a:t>
          </a:r>
          <a:r>
            <a:rPr lang="en-US" sz="1100" i="0" baseline="0">
              <a:solidFill>
                <a:schemeClr val="dk1"/>
              </a:solidFill>
              <a:effectLst/>
              <a:latin typeface="+mn-lt"/>
              <a:ea typeface="+mn-ea"/>
              <a:cs typeface="+mn-cs"/>
            </a:rPr>
            <a:t>Use the graph on the right to visually verify that input values match expectations.</a:t>
          </a:r>
          <a:endParaRPr lang="en-US" sz="1100" i="0"/>
        </a:p>
      </xdr:txBody>
    </xdr:sp>
    <xdr:clientData/>
  </xdr:twoCellAnchor>
  <xdr:twoCellAnchor editAs="oneCell">
    <xdr:from>
      <xdr:col>0</xdr:col>
      <xdr:colOff>0</xdr:colOff>
      <xdr:row>39</xdr:row>
      <xdr:rowOff>9525</xdr:rowOff>
    </xdr:from>
    <xdr:to>
      <xdr:col>1</xdr:col>
      <xdr:colOff>523876</xdr:colOff>
      <xdr:row>53</xdr:row>
      <xdr:rowOff>152323</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772025"/>
          <a:ext cx="4791076" cy="2809798"/>
        </a:xfrm>
        <a:prstGeom prst="rect">
          <a:avLst/>
        </a:prstGeom>
      </xdr:spPr>
    </xdr:pic>
    <xdr:clientData/>
  </xdr:twoCellAnchor>
  <xdr:twoCellAnchor>
    <xdr:from>
      <xdr:col>2</xdr:col>
      <xdr:colOff>142875</xdr:colOff>
      <xdr:row>38</xdr:row>
      <xdr:rowOff>0</xdr:rowOff>
    </xdr:from>
    <xdr:to>
      <xdr:col>6</xdr:col>
      <xdr:colOff>314325</xdr:colOff>
      <xdr:row>73</xdr:row>
      <xdr:rowOff>19050</xdr:rowOff>
    </xdr:to>
    <xdr:sp macro="" textlink="">
      <xdr:nvSpPr>
        <xdr:cNvPr id="6" name="TextBox 5">
          <a:extLst>
            <a:ext uri="{FF2B5EF4-FFF2-40B4-BE49-F238E27FC236}">
              <a16:creationId xmlns:a16="http://schemas.microsoft.com/office/drawing/2014/main" id="{68671BFA-5597-4781-ADAB-2D120479BA93}"/>
            </a:ext>
          </a:extLst>
        </xdr:cNvPr>
        <xdr:cNvSpPr txBox="1"/>
      </xdr:nvSpPr>
      <xdr:spPr>
        <a:xfrm>
          <a:off x="5524500" y="4495800"/>
          <a:ext cx="4238625" cy="6762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Notes &amp; Assumptions:</a:t>
          </a:r>
        </a:p>
        <a:p>
          <a:r>
            <a:rPr lang="en-US" sz="1100" baseline="0">
              <a:solidFill>
                <a:schemeClr val="dk1"/>
              </a:solidFill>
              <a:effectLst/>
              <a:latin typeface="+mn-lt"/>
              <a:ea typeface="+mn-ea"/>
              <a:cs typeface="+mn-cs"/>
            </a:rPr>
            <a:t>-Estimates are based strictly on path lengths and geometrical spreading (cylindrical, assuming a line source). Other effects, such as meteorological and ground, are not included.</a:t>
          </a:r>
          <a:endParaRPr lang="en-US">
            <a:effectLst/>
          </a:endParaRPr>
        </a:p>
        <a:p>
          <a:endParaRPr lang="en-US" sz="1100" b="0">
            <a:solidFill>
              <a:sysClr val="windowText" lastClr="000000"/>
            </a:solidFill>
          </a:endParaRPr>
        </a:p>
        <a:p>
          <a:r>
            <a:rPr lang="en-US" sz="1100" b="0">
              <a:solidFill>
                <a:sysClr val="windowText" lastClr="000000"/>
              </a:solidFill>
            </a:rPr>
            <a:t>-</a:t>
          </a:r>
          <a:r>
            <a:rPr lang="en-US" sz="1100" b="1" i="1" u="none">
              <a:solidFill>
                <a:sysClr val="windowText" lastClr="000000"/>
              </a:solidFill>
            </a:rPr>
            <a:t>This tool does not predict highway noise levels</a:t>
          </a:r>
          <a:r>
            <a:rPr lang="en-US" sz="1100" b="1">
              <a:solidFill>
                <a:sysClr val="windowText" lastClr="000000"/>
              </a:solidFill>
            </a:rPr>
            <a:t>.</a:t>
          </a:r>
          <a:r>
            <a:rPr lang="en-US" sz="1100" b="1" baseline="0">
              <a:solidFill>
                <a:sysClr val="windowText" lastClr="000000"/>
              </a:solidFill>
            </a:rPr>
            <a:t> </a:t>
          </a:r>
          <a:r>
            <a:rPr lang="en-US" sz="1100" b="0" baseline="0">
              <a:solidFill>
                <a:sysClr val="windowText" lastClr="000000"/>
              </a:solidFill>
            </a:rPr>
            <a:t>Given a specific source location, it predicts the increase in that source's sound </a:t>
          </a:r>
          <a:r>
            <a:rPr lang="en-US" sz="1100" b="0" baseline="0">
              <a:solidFill>
                <a:schemeClr val="dk1"/>
              </a:solidFill>
              <a:effectLst/>
              <a:latin typeface="+mn-lt"/>
              <a:ea typeface="+mn-ea"/>
              <a:cs typeface="+mn-cs"/>
            </a:rPr>
            <a:t>due to barrier reflections</a:t>
          </a:r>
          <a:r>
            <a:rPr lang="en-US" sz="1100" b="0" baseline="0">
              <a:solidFill>
                <a:sysClr val="windowText" lastClr="000000"/>
              </a:solidFill>
            </a:rPr>
            <a:t>. </a:t>
          </a:r>
          <a:r>
            <a:rPr lang="en-US" sz="1100" b="0" baseline="0">
              <a:solidFill>
                <a:schemeClr val="dk1"/>
              </a:solidFill>
              <a:effectLst/>
              <a:latin typeface="+mn-lt"/>
              <a:ea typeface="+mn-ea"/>
              <a:cs typeface="+mn-cs"/>
            </a:rPr>
            <a:t>This increase might not contribute to the overall sound level, considering other sound sources</a:t>
          </a:r>
          <a:r>
            <a:rPr lang="en-US" sz="1100" b="0" baseline="0">
              <a:solidFill>
                <a:sysClr val="windowText" lastClr="000000"/>
              </a:solidFill>
            </a:rPr>
            <a:t>. For example:</a:t>
          </a:r>
        </a:p>
        <a:p>
          <a:r>
            <a:rPr lang="en-US" sz="1100" b="0" baseline="0">
              <a:solidFill>
                <a:sysClr val="windowText" lastClr="000000"/>
              </a:solidFill>
            </a:rPr>
            <a:t>  -Background noise may be at a level higher than the direct path noise</a:t>
          </a:r>
        </a:p>
        <a:p>
          <a:r>
            <a:rPr lang="en-US" sz="1100" b="0" baseline="0">
              <a:solidFill>
                <a:sysClr val="windowText" lastClr="000000"/>
              </a:solidFill>
            </a:rPr>
            <a:t>  plus the reflection increase. In cases where background noise is at</a:t>
          </a:r>
        </a:p>
        <a:p>
          <a:r>
            <a:rPr lang="en-US" sz="1100" b="0" baseline="0">
              <a:solidFill>
                <a:sysClr val="windowText" lastClr="000000"/>
              </a:solidFill>
            </a:rPr>
            <a:t>  least 10 dB greater than traffic noise, barrier-reflected noise may be</a:t>
          </a:r>
        </a:p>
        <a:p>
          <a:r>
            <a:rPr lang="en-US" sz="1100" b="0" baseline="0">
              <a:solidFill>
                <a:sysClr val="windowText" lastClr="000000"/>
              </a:solidFill>
            </a:rPr>
            <a:t>  negligible.</a:t>
          </a:r>
        </a:p>
        <a:p>
          <a:r>
            <a:rPr lang="en-US" sz="1100" b="0" baseline="0">
              <a:solidFill>
                <a:sysClr val="windowText" lastClr="000000"/>
              </a:solidFill>
            </a:rPr>
            <a:t>  -With a nonzero offset, the highway sound levels from the zero offset</a:t>
          </a:r>
        </a:p>
        <a:p>
          <a:r>
            <a:rPr lang="en-US" sz="1100" b="0" baseline="0">
              <a:solidFill>
                <a:sysClr val="windowText" lastClr="000000"/>
              </a:solidFill>
            </a:rPr>
            <a:t>  location (closest point of the highway) may be higher than the offset</a:t>
          </a:r>
        </a:p>
        <a:p>
          <a:r>
            <a:rPr lang="en-US" sz="1100" b="0" baseline="0">
              <a:solidFill>
                <a:sysClr val="windowText" lastClr="000000"/>
              </a:solidFill>
            </a:rPr>
            <a:t>  direct path noise plus the reflected increase.</a:t>
          </a:r>
          <a:endParaRPr lang="en-US" sz="1100" b="0">
            <a:solidFill>
              <a:sysClr val="windowText" lastClr="000000"/>
            </a:solidFill>
          </a:endParaRPr>
        </a:p>
        <a:p>
          <a:endParaRPr lang="en-US" sz="1100"/>
        </a:p>
        <a:p>
          <a:r>
            <a:rPr lang="en-US" sz="1100">
              <a:solidFill>
                <a:sysClr val="windowText" lastClr="000000"/>
              </a:solidFill>
            </a:rPr>
            <a:t>-</a:t>
          </a:r>
          <a:r>
            <a:rPr lang="en-US" sz="1100" b="1" u="sng">
              <a:solidFill>
                <a:sysClr val="windowText" lastClr="000000"/>
              </a:solidFill>
            </a:rPr>
            <a:t>Source</a:t>
          </a:r>
          <a:r>
            <a:rPr lang="en-US" sz="1100">
              <a:solidFill>
                <a:sysClr val="windowText" lastClr="000000"/>
              </a:solidFill>
            </a:rPr>
            <a:t>:</a:t>
          </a:r>
          <a:r>
            <a:rPr lang="en-US" sz="1100" baseline="0">
              <a:solidFill>
                <a:sysClr val="windowText" lastClr="000000"/>
              </a:solidFill>
            </a:rPr>
            <a:t> </a:t>
          </a:r>
          <a:r>
            <a:rPr lang="en-US" sz="1100">
              <a:solidFill>
                <a:sysClr val="windowText" lastClr="000000"/>
              </a:solidFill>
            </a:rPr>
            <a:t>It</a:t>
          </a:r>
          <a:r>
            <a:rPr lang="en-US" sz="1100" baseline="0">
              <a:solidFill>
                <a:sysClr val="windowText" lastClr="000000"/>
              </a:solidFill>
            </a:rPr>
            <a:t> is recommended to use the centerline of all traffic lanes as the traffic noise source location. This will provide an approximation of the barrier reflection contribution for all lanes of traffic. For typical highways, this will be the center of the median, however, depending on the number of lanes in each direction and inside shoulder widths, the centerline may shift closer to the receptor or barrier. The direct path length should be the minimum distance between the centerline and the receptor (perpendicular distance). Note that barrier reflection effects can be estimated for individual traffic lanes by choosing that lane as a source location.</a:t>
          </a:r>
        </a:p>
        <a:p>
          <a:endParaRPr lang="en-US" sz="1100" baseline="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r>
            <a:rPr lang="en-US" sz="1100" b="1" u="sng" baseline="0">
              <a:solidFill>
                <a:schemeClr val="dk1"/>
              </a:solidFill>
              <a:effectLst/>
              <a:latin typeface="+mn-lt"/>
              <a:ea typeface="+mn-ea"/>
              <a:cs typeface="+mn-cs"/>
            </a:rPr>
            <a:t>Shielding</a:t>
          </a:r>
          <a:r>
            <a:rPr lang="en-US" sz="1100" baseline="0">
              <a:solidFill>
                <a:schemeClr val="dk1"/>
              </a:solidFill>
              <a:effectLst/>
              <a:latin typeface="+mn-lt"/>
              <a:ea typeface="+mn-ea"/>
              <a:cs typeface="+mn-cs"/>
            </a:rPr>
            <a:t>: If there are features in the site geometry that potentially block or partially block the line-of-sight between the source and receptor or between the barrier and receptor, estimated shielding (reduction in sound due to feature, entered as a positive value) can be included in the calculations. Such features include edge of roadway cut, edge of elevated roadway, and safety barriers (greater than standard 32-inch safety barrier). (Example: for an approximate 42-inch median barrier, reflected noise could be shielded about 2 dB.)</a:t>
          </a:r>
          <a:endParaRPr lang="en-US">
            <a:effectLst/>
          </a:endParaRPr>
        </a:p>
        <a:p>
          <a:endParaRPr lang="en-US" sz="1100" baseline="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8"/>
  <sheetViews>
    <sheetView workbookViewId="0">
      <selection activeCell="D35" sqref="D35"/>
    </sheetView>
  </sheetViews>
  <sheetFormatPr defaultRowHeight="15" x14ac:dyDescent="0.25"/>
  <cols>
    <col min="1" max="1" width="90.42578125" style="27" customWidth="1"/>
    <col min="2" max="2" width="13.7109375" style="27" customWidth="1"/>
    <col min="3" max="8" width="9.140625" style="27" customWidth="1"/>
    <col min="9" max="16384" width="9.140625" style="27"/>
  </cols>
  <sheetData>
    <row r="1" spans="1:9" ht="21" x14ac:dyDescent="0.35">
      <c r="A1" s="26" t="s">
        <v>36</v>
      </c>
      <c r="C1" s="28"/>
    </row>
    <row r="2" spans="1:9" x14ac:dyDescent="0.25">
      <c r="C2" s="28"/>
      <c r="D2" s="29" t="s">
        <v>11</v>
      </c>
      <c r="E2" s="29">
        <f>((B11+2*B12)-0)/(0-B13)</f>
        <v>-1.35</v>
      </c>
      <c r="F2" s="29"/>
      <c r="G2" s="29"/>
      <c r="H2" s="29" t="s">
        <v>10</v>
      </c>
      <c r="I2" s="29"/>
    </row>
    <row r="3" spans="1:9" x14ac:dyDescent="0.25">
      <c r="C3" s="28"/>
      <c r="D3" s="27" t="s">
        <v>12</v>
      </c>
      <c r="E3" s="27">
        <f>B13+(B12-0)/E2</f>
        <v>125.92592592592592</v>
      </c>
      <c r="H3" s="27" t="s">
        <v>2</v>
      </c>
    </row>
    <row r="4" spans="1:9" x14ac:dyDescent="0.25">
      <c r="A4" s="29"/>
      <c r="C4" s="28"/>
      <c r="H4" s="27" t="s">
        <v>3</v>
      </c>
      <c r="I4" s="27" t="s">
        <v>4</v>
      </c>
    </row>
    <row r="5" spans="1:9" x14ac:dyDescent="0.25">
      <c r="C5" s="28"/>
      <c r="D5" s="27" t="s">
        <v>28</v>
      </c>
      <c r="E5" s="27" t="s">
        <v>29</v>
      </c>
      <c r="G5" s="27" t="s">
        <v>5</v>
      </c>
      <c r="H5" s="27">
        <f>B13</f>
        <v>200</v>
      </c>
      <c r="I5" s="27">
        <v>0</v>
      </c>
    </row>
    <row r="6" spans="1:9" x14ac:dyDescent="0.25">
      <c r="C6" s="28"/>
      <c r="D6" s="27">
        <f>-D7</f>
        <v>-300</v>
      </c>
      <c r="E6" s="27">
        <f>I6-150</f>
        <v>-220</v>
      </c>
      <c r="G6" s="27" t="s">
        <v>6</v>
      </c>
      <c r="H6" s="27">
        <v>0</v>
      </c>
      <c r="I6" s="27">
        <f>-B11</f>
        <v>-70</v>
      </c>
    </row>
    <row r="7" spans="1:9" x14ac:dyDescent="0.25">
      <c r="C7" s="28"/>
      <c r="D7" s="27">
        <f>H5+100</f>
        <v>300</v>
      </c>
      <c r="E7" s="27">
        <f>-E6</f>
        <v>220</v>
      </c>
      <c r="G7" s="27" t="s">
        <v>9</v>
      </c>
      <c r="H7" s="27">
        <f>D6</f>
        <v>-300</v>
      </c>
      <c r="I7" s="27">
        <f>B12</f>
        <v>100</v>
      </c>
    </row>
    <row r="8" spans="1:9" x14ac:dyDescent="0.25">
      <c r="C8" s="28"/>
      <c r="E8" s="30"/>
      <c r="H8" s="27">
        <f>D7</f>
        <v>300</v>
      </c>
      <c r="I8" s="27">
        <f>B12</f>
        <v>100</v>
      </c>
    </row>
    <row r="9" spans="1:9" x14ac:dyDescent="0.25">
      <c r="C9" s="28"/>
      <c r="G9" s="27" t="s">
        <v>7</v>
      </c>
      <c r="H9" s="27">
        <f>B13</f>
        <v>200</v>
      </c>
      <c r="I9" s="27">
        <v>0</v>
      </c>
    </row>
    <row r="10" spans="1:9" ht="15.75" thickBot="1" x14ac:dyDescent="0.3">
      <c r="B10" s="31"/>
      <c r="C10" s="28"/>
      <c r="H10" s="27">
        <v>0</v>
      </c>
      <c r="I10" s="27">
        <f>-B11</f>
        <v>-70</v>
      </c>
    </row>
    <row r="11" spans="1:9" s="29" customFormat="1" ht="15.75" customHeight="1" thickBot="1" x14ac:dyDescent="0.3">
      <c r="A11" s="32" t="s">
        <v>40</v>
      </c>
      <c r="B11" s="33">
        <v>70</v>
      </c>
      <c r="C11" s="34"/>
      <c r="D11" s="27"/>
      <c r="E11" s="27"/>
      <c r="F11" s="27"/>
      <c r="G11" s="27" t="s">
        <v>8</v>
      </c>
      <c r="H11" s="27">
        <f>B13</f>
        <v>200</v>
      </c>
      <c r="I11" s="27">
        <v>0</v>
      </c>
    </row>
    <row r="12" spans="1:9" ht="15.75" customHeight="1" thickBot="1" x14ac:dyDescent="0.3">
      <c r="A12" s="50" t="s">
        <v>42</v>
      </c>
      <c r="B12" s="35">
        <v>100</v>
      </c>
      <c r="C12" s="28"/>
      <c r="H12" s="27">
        <f>E3</f>
        <v>125.92592592592592</v>
      </c>
      <c r="I12" s="27">
        <f>B12</f>
        <v>100</v>
      </c>
    </row>
    <row r="13" spans="1:9" x14ac:dyDescent="0.25">
      <c r="A13" s="14" t="s">
        <v>41</v>
      </c>
      <c r="B13" s="37">
        <v>200</v>
      </c>
      <c r="C13" s="28"/>
      <c r="H13" s="27">
        <v>0</v>
      </c>
      <c r="I13" s="27">
        <f>-B11</f>
        <v>-70</v>
      </c>
    </row>
    <row r="14" spans="1:9" x14ac:dyDescent="0.25">
      <c r="A14" s="49" t="s">
        <v>37</v>
      </c>
      <c r="B14" s="38"/>
      <c r="C14" s="39"/>
    </row>
    <row r="15" spans="1:9" x14ac:dyDescent="0.25">
      <c r="A15" s="14" t="s">
        <v>38</v>
      </c>
      <c r="B15" s="40"/>
      <c r="C15" s="39"/>
    </row>
    <row r="17" spans="1:7" ht="15" hidden="1" customHeight="1" x14ac:dyDescent="0.25">
      <c r="A17" s="36" t="s">
        <v>15</v>
      </c>
      <c r="B17" s="41">
        <f>10*LOG10(B20/B11)</f>
        <v>4.810251304874047</v>
      </c>
      <c r="C17" s="39"/>
    </row>
    <row r="18" spans="1:7" ht="15" hidden="1" customHeight="1" x14ac:dyDescent="0.25">
      <c r="A18" s="36" t="s">
        <v>16</v>
      </c>
      <c r="B18" s="41">
        <f>B17-B14</f>
        <v>4.810251304874047</v>
      </c>
      <c r="C18" s="39"/>
    </row>
    <row r="19" spans="1:7" ht="15" hidden="1" customHeight="1" x14ac:dyDescent="0.25">
      <c r="B19" s="41"/>
      <c r="C19" s="39"/>
    </row>
    <row r="20" spans="1:7" ht="15" hidden="1" customHeight="1" x14ac:dyDescent="0.25">
      <c r="A20" s="27" t="s">
        <v>1</v>
      </c>
      <c r="B20" s="42">
        <f>SQRT((B13^2)+(B11^2))</f>
        <v>211.8962010041709</v>
      </c>
      <c r="C20" s="28"/>
    </row>
    <row r="21" spans="1:7" ht="15" hidden="1" customHeight="1" x14ac:dyDescent="0.25">
      <c r="A21" s="27" t="s">
        <v>0</v>
      </c>
      <c r="B21" s="43">
        <f>SQRT(((B11+2*B12)^2)+(B13^2))</f>
        <v>336.00595232822883</v>
      </c>
      <c r="C21" s="28"/>
    </row>
    <row r="22" spans="1:7" ht="15" hidden="1" customHeight="1" x14ac:dyDescent="0.25">
      <c r="A22" s="27" t="s">
        <v>13</v>
      </c>
      <c r="B22" s="30">
        <f>B21-B20</f>
        <v>124.10975132405792</v>
      </c>
      <c r="C22" s="28"/>
    </row>
    <row r="23" spans="1:7" ht="15" hidden="1" customHeight="1" x14ac:dyDescent="0.25">
      <c r="C23" s="28"/>
    </row>
    <row r="24" spans="1:7" ht="15" hidden="1" customHeight="1" x14ac:dyDescent="0.25">
      <c r="A24" s="27" t="s">
        <v>14</v>
      </c>
      <c r="B24" s="41">
        <f>-10*LOG10(B21/B20)</f>
        <v>-2.0022380046082229</v>
      </c>
      <c r="C24" s="39"/>
    </row>
    <row r="25" spans="1:7" ht="15" hidden="1" customHeight="1" x14ac:dyDescent="0.25">
      <c r="A25" s="36" t="s">
        <v>17</v>
      </c>
      <c r="B25" s="41">
        <f>B17+B24</f>
        <v>2.8080133002658241</v>
      </c>
      <c r="C25" s="39"/>
    </row>
    <row r="26" spans="1:7" ht="15" hidden="1" customHeight="1" x14ac:dyDescent="0.25">
      <c r="A26" s="36" t="s">
        <v>18</v>
      </c>
      <c r="B26" s="41">
        <f>B25-B15</f>
        <v>2.8080133002658241</v>
      </c>
      <c r="C26" s="39"/>
    </row>
    <row r="27" spans="1:7" ht="15" hidden="1" customHeight="1" x14ac:dyDescent="0.25">
      <c r="A27" s="36" t="s">
        <v>19</v>
      </c>
      <c r="B27" s="41">
        <f>10*LOG10(10^(B18/10)+10^(B26/10))</f>
        <v>6.9338116680128277</v>
      </c>
      <c r="C27" s="39"/>
    </row>
    <row r="28" spans="1:7" hidden="1" x14ac:dyDescent="0.25">
      <c r="B28" s="41"/>
      <c r="C28" s="39"/>
    </row>
    <row r="29" spans="1:7" ht="21" x14ac:dyDescent="0.35">
      <c r="A29" s="15" t="s">
        <v>39</v>
      </c>
      <c r="B29" s="44">
        <f>B27-B18</f>
        <v>2.1235603631387807</v>
      </c>
      <c r="C29" s="45"/>
      <c r="D29" s="45"/>
      <c r="E29" s="45"/>
      <c r="F29" s="45"/>
      <c r="G29" s="46"/>
    </row>
    <row r="30" spans="1:7" x14ac:dyDescent="0.25">
      <c r="C30" s="28"/>
    </row>
    <row r="31" spans="1:7" x14ac:dyDescent="0.25">
      <c r="C31" s="28"/>
    </row>
    <row r="33" spans="1:3" x14ac:dyDescent="0.25">
      <c r="A33" s="47"/>
      <c r="C33" s="28"/>
    </row>
    <row r="34" spans="1:3" x14ac:dyDescent="0.25">
      <c r="C34" s="28"/>
    </row>
    <row r="35" spans="1:3" x14ac:dyDescent="0.25">
      <c r="B35" s="41"/>
      <c r="C35" s="39"/>
    </row>
    <row r="36" spans="1:3" x14ac:dyDescent="0.25">
      <c r="B36" s="41"/>
      <c r="C36" s="39"/>
    </row>
    <row r="37" spans="1:3" x14ac:dyDescent="0.25">
      <c r="C37" s="28"/>
    </row>
    <row r="38" spans="1:3" x14ac:dyDescent="0.25">
      <c r="C38" s="28"/>
    </row>
    <row r="39" spans="1:3" x14ac:dyDescent="0.25">
      <c r="C39" s="28"/>
    </row>
    <row r="40" spans="1:3" x14ac:dyDescent="0.25">
      <c r="C40" s="28"/>
    </row>
    <row r="41" spans="1:3" x14ac:dyDescent="0.25">
      <c r="C41" s="28"/>
    </row>
    <row r="48" spans="1:3" x14ac:dyDescent="0.25">
      <c r="A48" s="48"/>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workbookViewId="0">
      <selection activeCell="C10" sqref="C10"/>
    </sheetView>
  </sheetViews>
  <sheetFormatPr defaultRowHeight="15" x14ac:dyDescent="0.25"/>
  <cols>
    <col min="1" max="1" width="64" style="8" customWidth="1"/>
    <col min="2" max="2" width="16.7109375" style="8" customWidth="1"/>
    <col min="3" max="3" width="18.42578125" style="8" customWidth="1"/>
    <col min="4" max="5" width="16.7109375" style="8" customWidth="1"/>
    <col min="6" max="8" width="9.140625" style="8" customWidth="1"/>
    <col min="9" max="16384" width="9.140625" style="8"/>
  </cols>
  <sheetData>
    <row r="1" spans="1:7" ht="21" x14ac:dyDescent="0.35">
      <c r="A1" s="16" t="s">
        <v>32</v>
      </c>
      <c r="F1" s="11" t="s">
        <v>10</v>
      </c>
    </row>
    <row r="2" spans="1:7" x14ac:dyDescent="0.25">
      <c r="C2" s="11" t="s">
        <v>35</v>
      </c>
      <c r="D2" s="11">
        <f>((-C25+2*-C23)-0)/(0+B25)</f>
        <v>-1.35</v>
      </c>
      <c r="F2" s="8" t="s">
        <v>2</v>
      </c>
    </row>
    <row r="3" spans="1:7" x14ac:dyDescent="0.25">
      <c r="C3" s="8" t="s">
        <v>12</v>
      </c>
      <c r="D3" s="8">
        <f>-B25+(-C23-0)/D2</f>
        <v>125.92592592592592</v>
      </c>
      <c r="F3" s="8" t="s">
        <v>3</v>
      </c>
      <c r="G3" s="8" t="s">
        <v>4</v>
      </c>
    </row>
    <row r="4" spans="1:7" x14ac:dyDescent="0.25">
      <c r="A4" s="11"/>
      <c r="E4" s="22" t="s">
        <v>5</v>
      </c>
      <c r="F4" s="6">
        <f>-B25</f>
        <v>200</v>
      </c>
      <c r="G4" s="8">
        <v>0</v>
      </c>
    </row>
    <row r="5" spans="1:7" x14ac:dyDescent="0.25">
      <c r="C5" s="8" t="s">
        <v>28</v>
      </c>
      <c r="D5" s="8" t="s">
        <v>29</v>
      </c>
      <c r="E5" s="22" t="s">
        <v>6</v>
      </c>
      <c r="F5" s="8">
        <v>0</v>
      </c>
      <c r="G5" s="6">
        <f>C25</f>
        <v>-70</v>
      </c>
    </row>
    <row r="6" spans="1:7" x14ac:dyDescent="0.25">
      <c r="C6" s="8">
        <f>-C7</f>
        <v>-300</v>
      </c>
      <c r="D6" s="8">
        <f>G5-150</f>
        <v>-220</v>
      </c>
      <c r="E6" s="22" t="s">
        <v>9</v>
      </c>
      <c r="F6" s="8">
        <f>C6</f>
        <v>-300</v>
      </c>
      <c r="G6" s="6">
        <f>-C23</f>
        <v>100</v>
      </c>
    </row>
    <row r="7" spans="1:7" x14ac:dyDescent="0.25">
      <c r="C7" s="8">
        <f>F4+100</f>
        <v>300</v>
      </c>
      <c r="D7" s="8">
        <f>-D6</f>
        <v>220</v>
      </c>
      <c r="E7" s="22"/>
      <c r="F7" s="8">
        <f>C7</f>
        <v>300</v>
      </c>
      <c r="G7" s="6">
        <f>-C23</f>
        <v>100</v>
      </c>
    </row>
    <row r="8" spans="1:7" x14ac:dyDescent="0.25">
      <c r="E8" s="22" t="s">
        <v>7</v>
      </c>
      <c r="F8" s="6">
        <f>-B25</f>
        <v>200</v>
      </c>
      <c r="G8" s="8">
        <v>0</v>
      </c>
    </row>
    <row r="9" spans="1:7" x14ac:dyDescent="0.25">
      <c r="C9" s="8" t="s">
        <v>33</v>
      </c>
      <c r="D9" s="8">
        <f>(D25-0)/(0-(C25+2*C23))</f>
        <v>1.8518518518518517E-2</v>
      </c>
      <c r="E9" s="22"/>
      <c r="F9" s="8">
        <v>0</v>
      </c>
      <c r="G9" s="6">
        <f>C25</f>
        <v>-70</v>
      </c>
    </row>
    <row r="10" spans="1:7" x14ac:dyDescent="0.25">
      <c r="C10" s="8" t="s">
        <v>34</v>
      </c>
      <c r="D10" s="8">
        <f>D9*-C23</f>
        <v>1.8518518518518516</v>
      </c>
      <c r="E10" s="22" t="s">
        <v>8</v>
      </c>
      <c r="F10" s="6">
        <f>-B25</f>
        <v>200</v>
      </c>
      <c r="G10" s="8">
        <v>0</v>
      </c>
    </row>
    <row r="11" spans="1:7" x14ac:dyDescent="0.25">
      <c r="F11" s="8">
        <f>D3</f>
        <v>125.92592592592592</v>
      </c>
      <c r="G11" s="6">
        <f>-C23</f>
        <v>100</v>
      </c>
    </row>
    <row r="12" spans="1:7" x14ac:dyDescent="0.25">
      <c r="F12" s="8">
        <v>0</v>
      </c>
      <c r="G12" s="6">
        <f>C25</f>
        <v>-70</v>
      </c>
    </row>
    <row r="13" spans="1:7" x14ac:dyDescent="0.25">
      <c r="C13" s="1"/>
    </row>
    <row r="14" spans="1:7" x14ac:dyDescent="0.25">
      <c r="C14" s="1"/>
    </row>
    <row r="15" spans="1:7" ht="30.75" thickBot="1" x14ac:dyDescent="0.3">
      <c r="B15" s="11" t="s">
        <v>26</v>
      </c>
      <c r="C15" s="13" t="s">
        <v>27</v>
      </c>
      <c r="D15" s="11" t="s">
        <v>20</v>
      </c>
      <c r="E15" s="11" t="s">
        <v>22</v>
      </c>
    </row>
    <row r="16" spans="1:7" s="11" customFormat="1" ht="15.75" customHeight="1" thickBot="1" x14ac:dyDescent="0.3">
      <c r="A16" s="23" t="s">
        <v>31</v>
      </c>
      <c r="B16" s="12">
        <v>200</v>
      </c>
      <c r="C16" s="12">
        <v>0</v>
      </c>
      <c r="D16" s="12">
        <v>0</v>
      </c>
      <c r="E16" s="8"/>
    </row>
    <row r="17" spans="1:5" ht="15.75" customHeight="1" thickBot="1" x14ac:dyDescent="0.3">
      <c r="A17" s="23" t="s">
        <v>21</v>
      </c>
      <c r="B17" s="12">
        <v>0</v>
      </c>
      <c r="C17" s="12">
        <v>-70</v>
      </c>
      <c r="D17" s="12">
        <v>0</v>
      </c>
      <c r="E17" s="12">
        <v>5</v>
      </c>
    </row>
    <row r="18" spans="1:5" ht="15.75" thickBot="1" x14ac:dyDescent="0.3">
      <c r="A18" s="24" t="s">
        <v>43</v>
      </c>
      <c r="B18" s="17"/>
      <c r="C18" s="12">
        <v>100</v>
      </c>
      <c r="D18" s="6"/>
    </row>
    <row r="19" spans="1:5" ht="15" customHeight="1" x14ac:dyDescent="0.25">
      <c r="A19" s="11"/>
      <c r="B19" s="5"/>
      <c r="C19" s="5"/>
      <c r="D19" s="6"/>
    </row>
    <row r="20" spans="1:5" ht="15" customHeight="1" x14ac:dyDescent="0.25">
      <c r="A20" s="8" t="s">
        <v>37</v>
      </c>
      <c r="B20" s="21"/>
      <c r="C20" s="5"/>
      <c r="D20" s="6"/>
    </row>
    <row r="21" spans="1:5" ht="15" customHeight="1" x14ac:dyDescent="0.25">
      <c r="A21" s="14" t="s">
        <v>38</v>
      </c>
      <c r="B21" s="21"/>
      <c r="C21" s="5"/>
      <c r="D21" s="6"/>
    </row>
    <row r="22" spans="1:5" ht="15" hidden="1" customHeight="1" x14ac:dyDescent="0.25">
      <c r="A22" s="11"/>
      <c r="B22" s="5"/>
      <c r="C22" s="5"/>
      <c r="D22" s="6"/>
    </row>
    <row r="23" spans="1:5" ht="15" hidden="1" customHeight="1" x14ac:dyDescent="0.25">
      <c r="A23" s="5" t="s">
        <v>23</v>
      </c>
      <c r="B23" s="18">
        <v>0</v>
      </c>
      <c r="C23" s="5">
        <f>C16-C18</f>
        <v>-100</v>
      </c>
      <c r="D23" s="19">
        <v>0</v>
      </c>
    </row>
    <row r="24" spans="1:5" ht="15" hidden="1" customHeight="1" x14ac:dyDescent="0.25">
      <c r="A24" s="5" t="s">
        <v>24</v>
      </c>
      <c r="B24" s="18">
        <v>0</v>
      </c>
      <c r="C24" s="5">
        <f>C17-C18</f>
        <v>-170</v>
      </c>
      <c r="D24" s="19">
        <v>0</v>
      </c>
    </row>
    <row r="25" spans="1:5" ht="15" hidden="1" customHeight="1" x14ac:dyDescent="0.25">
      <c r="A25" s="1" t="s">
        <v>25</v>
      </c>
      <c r="B25" s="6">
        <f>B17-B16</f>
        <v>-200</v>
      </c>
      <c r="C25" s="6">
        <f>C17-C16</f>
        <v>-70</v>
      </c>
      <c r="D25" s="6">
        <f>D17-D16+E17</f>
        <v>5</v>
      </c>
    </row>
    <row r="26" spans="1:5" hidden="1" x14ac:dyDescent="0.25">
      <c r="B26" s="10"/>
    </row>
    <row r="27" spans="1:5" ht="15" hidden="1" customHeight="1" x14ac:dyDescent="0.25">
      <c r="A27" s="14" t="s">
        <v>15</v>
      </c>
      <c r="B27" s="2">
        <f>10*LOG10(B30/-C25)</f>
        <v>4.8114600287624896</v>
      </c>
      <c r="C27" s="2"/>
    </row>
    <row r="28" spans="1:5" ht="15" hidden="1" customHeight="1" x14ac:dyDescent="0.25">
      <c r="A28" s="14" t="s">
        <v>16</v>
      </c>
      <c r="B28" s="2">
        <f>B27-B20</f>
        <v>4.8114600287624896</v>
      </c>
      <c r="C28" s="2"/>
    </row>
    <row r="29" spans="1:5" ht="15" hidden="1" customHeight="1" x14ac:dyDescent="0.25">
      <c r="B29" s="2"/>
      <c r="C29" s="2"/>
    </row>
    <row r="30" spans="1:5" ht="15" hidden="1" customHeight="1" x14ac:dyDescent="0.25">
      <c r="A30" s="8" t="s">
        <v>30</v>
      </c>
      <c r="B30" s="5">
        <f>SQRT((B25^2)+(C25^2)+(D25^2))</f>
        <v>211.95518394226644</v>
      </c>
      <c r="C30" s="5"/>
    </row>
    <row r="31" spans="1:5" ht="15" hidden="1" customHeight="1" x14ac:dyDescent="0.25">
      <c r="A31" s="8" t="s">
        <v>0</v>
      </c>
      <c r="B31" s="7">
        <f>SQRT(((C25+2*C23)^2)+(B25^2)+(D25^2))</f>
        <v>336.04315199093105</v>
      </c>
      <c r="C31" s="6">
        <f>SQRT(C23^2+(-B25-D3)^2+D10^2)+SQRT((C23+C25)^2+D3^2+(D25-D10)^2)</f>
        <v>336.04315199093105</v>
      </c>
      <c r="D31" s="6"/>
    </row>
    <row r="32" spans="1:5" ht="15" hidden="1" customHeight="1" x14ac:dyDescent="0.25">
      <c r="A32" s="8" t="s">
        <v>13</v>
      </c>
      <c r="B32" s="6">
        <f>B31-B30</f>
        <v>124.08796804866461</v>
      </c>
      <c r="C32" s="6"/>
      <c r="D32" s="6"/>
    </row>
    <row r="33" spans="1:3" ht="15" hidden="1" customHeight="1" x14ac:dyDescent="0.25"/>
    <row r="34" spans="1:3" hidden="1" x14ac:dyDescent="0.25">
      <c r="A34" s="8" t="s">
        <v>14</v>
      </c>
      <c r="B34" s="2">
        <f>-10*LOG10(B31/B30)</f>
        <v>-2.0015100672621013</v>
      </c>
      <c r="C34" s="2"/>
    </row>
    <row r="35" spans="1:3" hidden="1" x14ac:dyDescent="0.25">
      <c r="A35" s="14" t="s">
        <v>17</v>
      </c>
      <c r="B35" s="2">
        <f>B27+B34</f>
        <v>2.8099499615003882</v>
      </c>
      <c r="C35" s="2"/>
    </row>
    <row r="36" spans="1:3" hidden="1" x14ac:dyDescent="0.25">
      <c r="A36" s="14" t="s">
        <v>18</v>
      </c>
      <c r="B36" s="2">
        <f>B35-B21</f>
        <v>2.8099499615003882</v>
      </c>
      <c r="C36" s="2"/>
    </row>
    <row r="37" spans="1:3" hidden="1" x14ac:dyDescent="0.25">
      <c r="A37" s="14" t="s">
        <v>19</v>
      </c>
      <c r="B37" s="2">
        <f>10*LOG10(10^(B28/10)+10^(B36/10))</f>
        <v>6.935301929553491</v>
      </c>
      <c r="C37" s="2"/>
    </row>
    <row r="38" spans="1:3" x14ac:dyDescent="0.25">
      <c r="B38" s="2"/>
    </row>
    <row r="39" spans="1:3" ht="21" x14ac:dyDescent="0.35">
      <c r="A39" s="15" t="s">
        <v>39</v>
      </c>
      <c r="B39" s="9">
        <f>B37-B28</f>
        <v>2.1238419007910014</v>
      </c>
      <c r="C39" s="25"/>
    </row>
    <row r="43" spans="1:3" x14ac:dyDescent="0.25">
      <c r="A43" s="4"/>
    </row>
    <row r="51" spans="1:4" x14ac:dyDescent="0.25">
      <c r="D51" s="3"/>
    </row>
    <row r="52" spans="1:4" x14ac:dyDescent="0.25">
      <c r="D52" s="3"/>
    </row>
    <row r="53" spans="1:4" x14ac:dyDescent="0.25">
      <c r="D53" s="3"/>
    </row>
    <row r="58" spans="1:4" x14ac:dyDescent="0.25">
      <c r="A58" s="20"/>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based on distances</vt:lpstr>
      <vt:lpstr>based on coordinates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Judy Rochat</dc:creator>
  <cp:lastModifiedBy>Lamberton</cp:lastModifiedBy>
  <dcterms:created xsi:type="dcterms:W3CDTF">2017-01-18T23:10:47Z</dcterms:created>
  <dcterms:modified xsi:type="dcterms:W3CDTF">2018-08-29T15:11:26Z</dcterms:modified>
</cp:coreProperties>
</file>