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rbws03\Onlinepubs\nchrp\"/>
    </mc:Choice>
  </mc:AlternateContent>
  <bookViews>
    <workbookView xWindow="0" yWindow="0" windowWidth="20160" windowHeight="9315" tabRatio="787" activeTab="1"/>
  </bookViews>
  <sheets>
    <sheet name="Instructions" sheetId="21" r:id="rId1"/>
    <sheet name="NPV Worksheet" sheetId="1" r:id="rId2"/>
    <sheet name="NPV Options Chart" sheetId="2" r:id="rId3"/>
    <sheet name="Graph Data" sheetId="4" state="hidden" r:id="rId4"/>
  </sheets>
  <definedNames>
    <definedName name="__123Graph_A" localSheetId="1" hidden="1">'NPV Worksheet'!$AH$52:$AK$52</definedName>
    <definedName name="__123Graph_B" localSheetId="1" hidden="1">'NPV Worksheet'!$AH$53:$AK$53</definedName>
    <definedName name="__123Graph_C" localSheetId="1" hidden="1">'NPV Worksheet'!$AH$55:$AK$55</definedName>
    <definedName name="__123Graph_LBL_A" localSheetId="1" hidden="1">'NPV Worksheet'!$AG$52:$AG$52</definedName>
    <definedName name="__123Graph_LBL_B" localSheetId="1" hidden="1">'NPV Worksheet'!$AG$53:$AG$53</definedName>
    <definedName name="__123Graph_LBL_C" localSheetId="1" hidden="1">'NPV Worksheet'!$AG$55:$AG$55</definedName>
    <definedName name="__123Graph_X" localSheetId="1" hidden="1">'NPV Worksheet'!$AH$56:$AK$56</definedName>
    <definedName name="_1__123Graph_AChart_1A" localSheetId="1" hidden="1">'NPV Worksheet'!$AH$52:$AK$52</definedName>
    <definedName name="_2__123Graph_BChart_1A" localSheetId="1" hidden="1">'NPV Worksheet'!$AH$53:$AK$53</definedName>
    <definedName name="_3__123Graph_CChart_1A" localSheetId="1" hidden="1">'NPV Worksheet'!$AH$55:$AK$55</definedName>
    <definedName name="_4__123Graph_XChart_1A" localSheetId="1" hidden="1">'NPV Worksheet'!$AH$56:$AK$56</definedName>
    <definedName name="_xlnm.Print_Area" localSheetId="3">'Graph Data'!$A$1:$I$5</definedName>
    <definedName name="_xlnm.Print_Area" localSheetId="1">'NPV Worksheet'!$A$1:$AE$48</definedName>
  </definedNames>
  <calcPr calcId="162913"/>
</workbook>
</file>

<file path=xl/calcChain.xml><?xml version="1.0" encoding="utf-8"?>
<calcChain xmlns="http://schemas.openxmlformats.org/spreadsheetml/2006/main">
  <c r="E1" i="4" l="1"/>
  <c r="D1" i="4"/>
  <c r="C1" i="4"/>
  <c r="AD34" i="1" l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E17" i="1"/>
  <c r="AE16" i="1"/>
  <c r="AE15" i="1"/>
  <c r="AE14" i="1"/>
  <c r="AE13" i="1"/>
  <c r="AE12" i="1"/>
  <c r="AE11" i="1"/>
  <c r="X34" i="1"/>
  <c r="Y34" i="1" s="1"/>
  <c r="X33" i="1"/>
  <c r="Y33" i="1" s="1"/>
  <c r="X32" i="1"/>
  <c r="Y32" i="1" s="1"/>
  <c r="X31" i="1"/>
  <c r="Y31" i="1" s="1"/>
  <c r="X30" i="1"/>
  <c r="Y30" i="1" s="1"/>
  <c r="X29" i="1"/>
  <c r="Y29" i="1" s="1"/>
  <c r="X28" i="1"/>
  <c r="Y28" i="1" s="1"/>
  <c r="X27" i="1"/>
  <c r="Y27" i="1" s="1"/>
  <c r="X26" i="1"/>
  <c r="Y26" i="1" s="1"/>
  <c r="X25" i="1"/>
  <c r="Y25" i="1" s="1"/>
  <c r="X24" i="1"/>
  <c r="Y24" i="1" s="1"/>
  <c r="X23" i="1"/>
  <c r="Y23" i="1" s="1"/>
  <c r="Y17" i="1"/>
  <c r="Y16" i="1"/>
  <c r="Y15" i="1"/>
  <c r="Y14" i="1"/>
  <c r="Y13" i="1"/>
  <c r="Y12" i="1"/>
  <c r="Y11" i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S17" i="1"/>
  <c r="S16" i="1"/>
  <c r="S15" i="1"/>
  <c r="S14" i="1"/>
  <c r="S13" i="1"/>
  <c r="S12" i="1"/>
  <c r="S11" i="1"/>
  <c r="S18" i="1" l="1"/>
  <c r="C2" i="4" s="1"/>
  <c r="AE35" i="1"/>
  <c r="E4" i="4" s="1"/>
  <c r="AE18" i="1"/>
  <c r="E2" i="4" s="1"/>
  <c r="Y18" i="1"/>
  <c r="D2" i="4" s="1"/>
  <c r="Y35" i="1"/>
  <c r="D4" i="4" s="1"/>
  <c r="S35" i="1"/>
  <c r="C4" i="4" s="1"/>
  <c r="L24" i="1"/>
  <c r="L25" i="1"/>
  <c r="L26" i="1"/>
  <c r="L27" i="1"/>
  <c r="L28" i="1"/>
  <c r="M24" i="1" l="1"/>
  <c r="M28" i="1"/>
  <c r="M27" i="1"/>
  <c r="M26" i="1"/>
  <c r="M25" i="1"/>
  <c r="M13" i="1"/>
  <c r="M11" i="1"/>
  <c r="M12" i="1"/>
  <c r="B1" i="4"/>
  <c r="L23" i="1"/>
  <c r="L29" i="1"/>
  <c r="L30" i="1"/>
  <c r="L31" i="1"/>
  <c r="L32" i="1"/>
  <c r="L33" i="1"/>
  <c r="L34" i="1"/>
  <c r="M14" i="1"/>
  <c r="M15" i="1"/>
  <c r="M16" i="1"/>
  <c r="M17" i="1"/>
  <c r="AP39" i="1"/>
  <c r="AR39" i="1"/>
  <c r="AP40" i="1"/>
  <c r="AR40" i="1"/>
  <c r="AP41" i="1"/>
  <c r="AR41" i="1"/>
  <c r="AP42" i="1"/>
  <c r="AR42" i="1"/>
  <c r="AP43" i="1"/>
  <c r="AR43" i="1"/>
  <c r="AP44" i="1"/>
  <c r="AR44" i="1"/>
  <c r="AD40" i="1" l="1"/>
  <c r="AE40" i="1" s="1"/>
  <c r="R40" i="1"/>
  <c r="S40" i="1" s="1"/>
  <c r="X40" i="1"/>
  <c r="Y40" i="1" s="1"/>
  <c r="L40" i="1"/>
  <c r="M40" i="1" s="1"/>
  <c r="AD44" i="1"/>
  <c r="AE44" i="1" s="1"/>
  <c r="R44" i="1"/>
  <c r="S44" i="1" s="1"/>
  <c r="X44" i="1"/>
  <c r="Y44" i="1" s="1"/>
  <c r="L44" i="1"/>
  <c r="M44" i="1" s="1"/>
  <c r="X42" i="1"/>
  <c r="Y42" i="1" s="1"/>
  <c r="L42" i="1"/>
  <c r="AD42" i="1"/>
  <c r="AE42" i="1" s="1"/>
  <c r="R42" i="1"/>
  <c r="S42" i="1" s="1"/>
  <c r="AD43" i="1"/>
  <c r="AE43" i="1" s="1"/>
  <c r="R43" i="1"/>
  <c r="S43" i="1" s="1"/>
  <c r="X43" i="1"/>
  <c r="Y43" i="1" s="1"/>
  <c r="L43" i="1"/>
  <c r="X41" i="1"/>
  <c r="Y41" i="1" s="1"/>
  <c r="L41" i="1"/>
  <c r="AD41" i="1"/>
  <c r="AE41" i="1" s="1"/>
  <c r="R41" i="1"/>
  <c r="S41" i="1" s="1"/>
  <c r="AD39" i="1"/>
  <c r="AE39" i="1" s="1"/>
  <c r="R39" i="1"/>
  <c r="S39" i="1" s="1"/>
  <c r="X39" i="1"/>
  <c r="Y39" i="1" s="1"/>
  <c r="L39" i="1"/>
  <c r="M29" i="1"/>
  <c r="M33" i="1"/>
  <c r="M31" i="1"/>
  <c r="M30" i="1"/>
  <c r="M23" i="1"/>
  <c r="M32" i="1"/>
  <c r="M18" i="1"/>
  <c r="M34" i="1"/>
  <c r="Y45" i="1" l="1"/>
  <c r="AE45" i="1"/>
  <c r="S45" i="1"/>
  <c r="M39" i="1"/>
  <c r="M35" i="1"/>
  <c r="B4" i="4" s="1"/>
  <c r="M41" i="1"/>
  <c r="M42" i="1"/>
  <c r="M43" i="1"/>
  <c r="B2" i="4"/>
  <c r="Z46" i="1" l="1"/>
  <c r="E5" i="4" s="1"/>
  <c r="E3" i="4"/>
  <c r="N46" i="1"/>
  <c r="C5" i="4" s="1"/>
  <c r="C3" i="4"/>
  <c r="T46" i="1"/>
  <c r="D5" i="4" s="1"/>
  <c r="D3" i="4"/>
  <c r="M45" i="1"/>
  <c r="B3" i="4" s="1"/>
  <c r="H46" i="1" l="1"/>
  <c r="T47" i="1" l="1"/>
  <c r="Z47" i="1"/>
  <c r="Z48" i="1"/>
  <c r="N47" i="1"/>
  <c r="T48" i="1"/>
  <c r="N48" i="1"/>
  <c r="H48" i="1"/>
  <c r="B5" i="4"/>
</calcChain>
</file>

<file path=xl/comments1.xml><?xml version="1.0" encoding="utf-8"?>
<comments xmlns="http://schemas.openxmlformats.org/spreadsheetml/2006/main">
  <authors>
    <author>mark vessely</author>
  </authors>
  <commentList>
    <comment ref="K22" authorId="0" shapeId="0">
      <text>
        <r>
          <rPr>
            <b/>
            <sz val="9"/>
            <color indexed="81"/>
            <rFont val="Tahoma"/>
            <family val="2"/>
          </rPr>
          <t xml:space="preserve">Cost in current  dollars
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 xml:space="preserve">Present Worth Cost Factor
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 xml:space="preserve">Cost in current  dollars
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 xml:space="preserve">Present Worth Cost Factor
</t>
        </r>
      </text>
    </comment>
    <comment ref="W22" authorId="0" shapeId="0">
      <text>
        <r>
          <rPr>
            <b/>
            <sz val="9"/>
            <color indexed="81"/>
            <rFont val="Tahoma"/>
            <family val="2"/>
          </rPr>
          <t xml:space="preserve">Cost in current  dollars
</t>
        </r>
      </text>
    </comment>
    <comment ref="X22" authorId="0" shapeId="0">
      <text>
        <r>
          <rPr>
            <b/>
            <sz val="9"/>
            <color indexed="81"/>
            <rFont val="Tahoma"/>
            <family val="2"/>
          </rPr>
          <t xml:space="preserve">Present Worth Cost Factor
</t>
        </r>
      </text>
    </comment>
    <comment ref="AC22" authorId="0" shapeId="0">
      <text>
        <r>
          <rPr>
            <b/>
            <sz val="9"/>
            <color indexed="81"/>
            <rFont val="Tahoma"/>
            <family val="2"/>
          </rPr>
          <t xml:space="preserve">Cost in current  dollars
</t>
        </r>
      </text>
    </comment>
    <comment ref="AD22" authorId="0" shapeId="0">
      <text>
        <r>
          <rPr>
            <b/>
            <sz val="9"/>
            <color indexed="81"/>
            <rFont val="Tahoma"/>
            <family val="2"/>
          </rPr>
          <t xml:space="preserve">Present Worth Cost Factor
</t>
        </r>
      </text>
    </comment>
  </commentList>
</comments>
</file>

<file path=xl/sharedStrings.xml><?xml version="1.0" encoding="utf-8"?>
<sst xmlns="http://schemas.openxmlformats.org/spreadsheetml/2006/main" count="188" uniqueCount="83">
  <si>
    <t xml:space="preserve"> Years</t>
  </si>
  <si>
    <t>Current Date</t>
  </si>
  <si>
    <t xml:space="preserve">Total Initial Cost </t>
  </si>
  <si>
    <t>Description</t>
  </si>
  <si>
    <t>Total Annual Costs (Present Worth)</t>
  </si>
  <si>
    <t>Initial Cost</t>
  </si>
  <si>
    <t>Design Cost</t>
  </si>
  <si>
    <t>Construction Cost</t>
  </si>
  <si>
    <t>ROW Cost</t>
  </si>
  <si>
    <t>Failure requiring rehab</t>
  </si>
  <si>
    <t>Operations Labor</t>
  </si>
  <si>
    <t>Rock cut at 2:1 H:V inclination with limited maintenance anticipated</t>
  </si>
  <si>
    <t>Soil Nail Wall</t>
  </si>
  <si>
    <t>Rock cut with 0.5:1 H:V slope inclination and regular clean up needs</t>
  </si>
  <si>
    <t>Scaling Program</t>
  </si>
  <si>
    <t>Instructions: Complete Yellow Cells</t>
  </si>
  <si>
    <t>Treatment Option 1</t>
  </si>
  <si>
    <t>Treatment Option 2</t>
  </si>
  <si>
    <t>Treatment Option 3</t>
  </si>
  <si>
    <t>Analysis Life Cycle =</t>
  </si>
  <si>
    <t>REHAB or RECONSTRUCTION TIMING AND COSTS</t>
  </si>
  <si>
    <t>LEAST LIFE CYCLE COST (YES/NO)</t>
  </si>
  <si>
    <t>Net Present Value Life-Cycle Cost Analysis for New Projects and Treatment Alternatives (Direct Cost Analysis Only)</t>
  </si>
  <si>
    <t>Analysis Start Date        =</t>
  </si>
  <si>
    <t>PWF</t>
  </si>
  <si>
    <t>Cost</t>
  </si>
  <si>
    <t>Cost Estimate</t>
  </si>
  <si>
    <t>PW Cost</t>
  </si>
  <si>
    <t>I1</t>
  </si>
  <si>
    <t>I2</t>
  </si>
  <si>
    <t>I3</t>
  </si>
  <si>
    <t>I4</t>
  </si>
  <si>
    <t>I5</t>
  </si>
  <si>
    <t>I6</t>
  </si>
  <si>
    <t>I7</t>
  </si>
  <si>
    <t>Year</t>
  </si>
  <si>
    <t>PWACF</t>
  </si>
  <si>
    <t>PW Annual Cost</t>
  </si>
  <si>
    <t>AC1</t>
  </si>
  <si>
    <t>AC2</t>
  </si>
  <si>
    <t>AC3</t>
  </si>
  <si>
    <t>AC4</t>
  </si>
  <si>
    <t>AC5</t>
  </si>
  <si>
    <t>AC6</t>
  </si>
  <si>
    <t>Initial Cost Difference from baseline</t>
  </si>
  <si>
    <t>Rehabilitation and/or Reconstruction Costs and Timing Cycle</t>
  </si>
  <si>
    <t>Subtotal Treatment Costs</t>
  </si>
  <si>
    <t>Escalation Rate</t>
  </si>
  <si>
    <t>Annual Maintenance Costs</t>
  </si>
  <si>
    <t>Total Life Cycle Cost (Present Worth)</t>
  </si>
  <si>
    <t>Other Year 0 or Prior Costs</t>
  </si>
  <si>
    <t>Year 0 Operations &amp; Maintenance Cost</t>
  </si>
  <si>
    <t>Maintenance Equipment Cost</t>
  </si>
  <si>
    <t>Failure Requiring Rehab</t>
  </si>
  <si>
    <t xml:space="preserve"> (Use existing condition if evaluating treatment alternatives)</t>
  </si>
  <si>
    <t xml:space="preserve">Life Cycle (Cost)/Savings to Baseline </t>
  </si>
  <si>
    <t>Use:</t>
  </si>
  <si>
    <t>Instructions:</t>
  </si>
  <si>
    <t>Annual Discount Rate (i) =</t>
  </si>
  <si>
    <t>Notes:</t>
  </si>
  <si>
    <t>To start - Only enter values in highlighted cells.</t>
  </si>
  <si>
    <t>Annual Maintenance Cost Total</t>
  </si>
  <si>
    <t>Rehabilitation and/or Reconstruction Costs</t>
  </si>
  <si>
    <t xml:space="preserve">Total NPV </t>
  </si>
  <si>
    <t>1. The net present value (NPV) template can be used to perform project-level investment analysis in geotechnical asset management.</t>
  </si>
  <si>
    <t>2. The template can be used for investment-based treatment alternative analysis that considers the project (not necessarily the asset) life-cycle costs, including design, O&amp;M, and any potential rehabilitation or reconstruction treatments</t>
  </si>
  <si>
    <t>3. NPV analysis is based on current dollars/costs.  For future costs, use current costs and the values will be adjusted to present dollars (e.g., $100 in Year 0 is $100 in Year 1 and beyond)</t>
  </si>
  <si>
    <t>Step 6: Enter the assumed annual maintenance and operation costs for each option.</t>
  </si>
  <si>
    <t>1. This worksheet is unlocked so that additional columns and rows can be added for more options and/or cost entry.</t>
  </si>
  <si>
    <t>2. Use of the worksheet assumes an understanding of the spreadsheet (Microsoft Excel) software, and this spreadsheet tool is provided as a framework that can be modified by users.</t>
  </si>
  <si>
    <t xml:space="preserve">Use this worksheet for:
1. Alternative selection on projects with new geotechnical Assets. 
2. Optimization of project level treatment alternatives </t>
  </si>
  <si>
    <t>Near vertical rock cut that generates rock fall into ditch annually and occasionally on road</t>
  </si>
  <si>
    <t>Inspection/Mgmt. Costs</t>
  </si>
  <si>
    <t>Inspection/Mgmt. Labor</t>
  </si>
  <si>
    <t xml:space="preserve">Baseline or Existing Condition </t>
  </si>
  <si>
    <r>
      <t>Step 1: Set the project asset analysis period (the "</t>
    </r>
    <r>
      <rPr>
        <b/>
        <sz val="12"/>
        <rFont val="Calibri"/>
        <family val="2"/>
        <scheme val="minor"/>
      </rPr>
      <t>Analysis Life-Cycle</t>
    </r>
    <r>
      <rPr>
        <sz val="12"/>
        <rFont val="Calibri"/>
        <family val="2"/>
        <scheme val="minor"/>
      </rPr>
      <t>").  This should be considered as the period for corridor or system performance (e.g., asset renewals may be required if the analysis period is greater than the asset life).</t>
    </r>
  </si>
  <si>
    <r>
      <t xml:space="preserve">4. An example of a completed worksheet is provided.  </t>
    </r>
    <r>
      <rPr>
        <i/>
        <sz val="12"/>
        <rFont val="Calibri"/>
        <family val="2"/>
        <scheme val="minor"/>
      </rPr>
      <t>Users will over-write or delete example text in highlighted (yellow) cells where necessary.</t>
    </r>
  </si>
  <si>
    <r>
      <t>Step 2: Set the discount rate (the "</t>
    </r>
    <r>
      <rPr>
        <b/>
        <sz val="12"/>
        <rFont val="Calibri"/>
        <family val="2"/>
        <scheme val="minor"/>
      </rPr>
      <t>Annual Discount Rate (i)</t>
    </r>
    <r>
      <rPr>
        <sz val="12"/>
        <rFont val="Calibri"/>
        <family val="2"/>
        <scheme val="minor"/>
      </rPr>
      <t>").  A default value of 4.00% has been used. This value can be changed should an organization have existing guidance on economic discount rates for life-cycle costing of pavements or other assets.</t>
    </r>
  </si>
  <si>
    <r>
      <t xml:space="preserve">Step 3: Define the baseline and/or asset-level treatment options being considered. In the worksheet, the highlighted cells show where to type/over-write the information. (In the example provided, the description of the </t>
    </r>
    <r>
      <rPr>
        <b/>
        <sz val="12"/>
        <rFont val="Calibri"/>
        <family val="2"/>
        <scheme val="minor"/>
      </rPr>
      <t>Baseline</t>
    </r>
    <r>
      <rPr>
        <sz val="12"/>
        <rFont val="Calibri"/>
        <family val="2"/>
        <scheme val="minor"/>
      </rPr>
      <t xml:space="preserve"> condition begins, "Near-vertical rock cut..."; </t>
    </r>
    <r>
      <rPr>
        <b/>
        <sz val="12"/>
        <rFont val="Calibri"/>
        <family val="2"/>
        <scheme val="minor"/>
      </rPr>
      <t>Treatment Option 1</t>
    </r>
    <r>
      <rPr>
        <sz val="12"/>
        <rFont val="Calibri"/>
        <family val="2"/>
        <scheme val="minor"/>
      </rPr>
      <t xml:space="preserve"> begins, "Rock cut at 2:1 H:V inclination…"; </t>
    </r>
    <r>
      <rPr>
        <b/>
        <sz val="12"/>
        <rFont val="Calibri"/>
        <family val="2"/>
        <scheme val="minor"/>
      </rPr>
      <t>Treatment Option 2</t>
    </r>
    <r>
      <rPr>
        <sz val="12"/>
        <rFont val="Calibri"/>
        <family val="2"/>
        <scheme val="minor"/>
      </rPr>
      <t xml:space="preserve"> reads, "Soil Nail Wall"; and </t>
    </r>
    <r>
      <rPr>
        <b/>
        <sz val="12"/>
        <rFont val="Calibri"/>
        <family val="2"/>
        <scheme val="minor"/>
      </rPr>
      <t>Treatment Option 3</t>
    </r>
    <r>
      <rPr>
        <sz val="12"/>
        <rFont val="Calibri"/>
        <family val="2"/>
        <scheme val="minor"/>
      </rPr>
      <t xml:space="preserve"> begins, "Rock cut with 0.5:1 H:V slope inclination….") </t>
    </r>
  </si>
  <si>
    <r>
      <t>Step 4: Enter the</t>
    </r>
    <r>
      <rPr>
        <b/>
        <sz val="12"/>
        <rFont val="Calibri"/>
        <family val="2"/>
        <scheme val="minor"/>
      </rPr>
      <t xml:space="preserve"> Year 0</t>
    </r>
    <r>
      <rPr>
        <sz val="12"/>
        <rFont val="Calibri"/>
        <family val="2"/>
        <scheme val="minor"/>
      </rPr>
      <t xml:space="preserve"> (the start of the life-cycle) cost assumptions, such as design, construction, property acquisition, and other major cost components.  When comparing to a baseline condition, use known maintenance and other recurring annual costs for the baseline condition in Year 0.  </t>
    </r>
  </si>
  <si>
    <t>Step 5: Enter the assumed life-cycle rehabilitation and reconstruction needs and costs for each option (Assumed .  For a baseline condition, project known or estimated future investment needs.</t>
  </si>
  <si>
    <t>Initial Cost (Year 0) Cost Determination 
(Start of Analysis Period)</t>
  </si>
  <si>
    <t>Step 7: Evaluate the results for comparison of the NPVs for each option.  The bottom of the NPV worksheet presents a summary of total NPV for costs across the life-cycle.  The NPV Options Chart on the third tab provides a visualization of the results by life-cycle stage.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</si>
</sst>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164" formatCode="0_)"/>
    <numFmt numFmtId="165" formatCode="0.0000_)"/>
    <numFmt numFmtId="166" formatCode="0.000_)"/>
    <numFmt numFmtId="167" formatCode="#,##0\ "/>
    <numFmt numFmtId="168" formatCode="_(&quot;$&quot;* #,##0_);_(&quot;$&quot;* \(#,##0\);_(&quot;$&quot;* &quot;-&quot;??_);_(@_)"/>
    <numFmt numFmtId="169" formatCode="&quot;$&quot;#,##0"/>
  </numFmts>
  <fonts count="18" x14ac:knownFonts="1">
    <font>
      <sz val="12"/>
      <name val="Helv"/>
    </font>
    <font>
      <sz val="10"/>
      <name val="Arial"/>
      <family val="2"/>
    </font>
    <font>
      <sz val="12"/>
      <color indexed="12"/>
      <name val="Helv"/>
    </font>
    <font>
      <b/>
      <sz val="14"/>
      <name val="Helv"/>
    </font>
    <font>
      <b/>
      <sz val="12"/>
      <name val="Helv"/>
    </font>
    <font>
      <sz val="11"/>
      <name val="Arial"/>
      <family val="2"/>
    </font>
    <font>
      <sz val="8"/>
      <name val="Helv"/>
    </font>
    <font>
      <b/>
      <sz val="12"/>
      <color indexed="12"/>
      <name val="Helv"/>
    </font>
    <font>
      <b/>
      <sz val="12"/>
      <color indexed="8"/>
      <name val="Helv"/>
    </font>
    <font>
      <b/>
      <sz val="16"/>
      <name val="Helv"/>
    </font>
    <font>
      <b/>
      <sz val="12"/>
      <color theme="1"/>
      <name val="Helv"/>
    </font>
    <font>
      <b/>
      <sz val="9"/>
      <color indexed="81"/>
      <name val="Tahoma"/>
      <family val="2"/>
    </font>
    <font>
      <sz val="12"/>
      <color theme="1"/>
      <name val="Helv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</borders>
  <cellStyleXfs count="3">
    <xf numFmtId="37" fontId="0" fillId="0" borderId="0"/>
    <xf numFmtId="167" fontId="5" fillId="0" borderId="0">
      <alignment vertical="center"/>
    </xf>
    <xf numFmtId="1" fontId="1" fillId="0" borderId="0" applyFont="0" applyFill="0" applyBorder="0" applyAlignment="0" applyProtection="0"/>
  </cellStyleXfs>
  <cellXfs count="176">
    <xf numFmtId="37" fontId="0" fillId="0" borderId="0" xfId="0"/>
    <xf numFmtId="37" fontId="2" fillId="0" borderId="0" xfId="0" applyNumberFormat="1" applyFont="1" applyProtection="1">
      <protection locked="0"/>
    </xf>
    <xf numFmtId="37" fontId="0" fillId="0" borderId="0" xfId="0" applyNumberFormat="1" applyProtection="1"/>
    <xf numFmtId="164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>
      <alignment horizontal="center"/>
    </xf>
    <xf numFmtId="37" fontId="3" fillId="0" borderId="0" xfId="0" applyNumberFormat="1" applyFont="1" applyAlignment="1" applyProtection="1">
      <alignment horizontal="left"/>
      <protection locked="0"/>
    </xf>
    <xf numFmtId="37" fontId="4" fillId="0" borderId="0" xfId="0" applyNumberFormat="1" applyFont="1" applyProtection="1"/>
    <xf numFmtId="37" fontId="4" fillId="0" borderId="0" xfId="0" applyNumberFormat="1" applyFont="1" applyAlignment="1" applyProtection="1">
      <alignment horizontal="left"/>
    </xf>
    <xf numFmtId="37" fontId="4" fillId="0" borderId="1" xfId="0" applyNumberFormat="1" applyFont="1" applyBorder="1" applyProtection="1"/>
    <xf numFmtId="37" fontId="0" fillId="0" borderId="1" xfId="0" applyNumberFormat="1" applyBorder="1" applyProtection="1"/>
    <xf numFmtId="37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164" fontId="0" fillId="0" borderId="1" xfId="0" applyNumberFormat="1" applyBorder="1" applyProtection="1"/>
    <xf numFmtId="37" fontId="4" fillId="2" borderId="0" xfId="0" applyNumberFormat="1" applyFont="1" applyFill="1" applyAlignment="1" applyProtection="1">
      <alignment horizontal="left"/>
    </xf>
    <xf numFmtId="37" fontId="4" fillId="2" borderId="0" xfId="0" applyNumberFormat="1" applyFont="1" applyFill="1" applyProtection="1"/>
    <xf numFmtId="37" fontId="0" fillId="2" borderId="0" xfId="0" applyNumberFormat="1" applyFill="1" applyProtection="1"/>
    <xf numFmtId="37" fontId="8" fillId="0" borderId="0" xfId="0" applyNumberFormat="1" applyFont="1" applyAlignment="1" applyProtection="1">
      <alignment horizontal="centerContinuous" vertical="top"/>
    </xf>
    <xf numFmtId="37" fontId="0" fillId="0" borderId="6" xfId="0" applyBorder="1"/>
    <xf numFmtId="37" fontId="0" fillId="0" borderId="0" xfId="0" applyNumberFormat="1" applyBorder="1" applyProtection="1"/>
    <xf numFmtId="37" fontId="4" fillId="0" borderId="3" xfId="0" applyNumberFormat="1" applyFont="1" applyBorder="1" applyProtection="1"/>
    <xf numFmtId="37" fontId="4" fillId="0" borderId="4" xfId="0" applyNumberFormat="1" applyFont="1" applyBorder="1" applyProtection="1"/>
    <xf numFmtId="37" fontId="4" fillId="0" borderId="5" xfId="0" applyNumberFormat="1" applyFont="1" applyBorder="1" applyAlignment="1" applyProtection="1">
      <alignment horizontal="center"/>
    </xf>
    <xf numFmtId="37" fontId="4" fillId="0" borderId="6" xfId="0" applyNumberFormat="1" applyFont="1" applyBorder="1" applyAlignment="1" applyProtection="1">
      <alignment horizontal="center"/>
    </xf>
    <xf numFmtId="168" fontId="2" fillId="0" borderId="6" xfId="0" applyNumberFormat="1" applyFont="1" applyBorder="1" applyProtection="1"/>
    <xf numFmtId="168" fontId="0" fillId="2" borderId="7" xfId="0" applyNumberFormat="1" applyFill="1" applyBorder="1" applyProtection="1"/>
    <xf numFmtId="168" fontId="4" fillId="2" borderId="8" xfId="0" applyNumberFormat="1" applyFont="1" applyFill="1" applyBorder="1" applyProtection="1"/>
    <xf numFmtId="37" fontId="4" fillId="0" borderId="0" xfId="0" applyNumberFormat="1" applyFont="1" applyFill="1" applyAlignment="1" applyProtection="1">
      <alignment horizontal="left"/>
    </xf>
    <xf numFmtId="7" fontId="0" fillId="0" borderId="0" xfId="0" applyNumberFormat="1" applyFill="1" applyProtection="1"/>
    <xf numFmtId="7" fontId="0" fillId="0" borderId="0" xfId="2" applyNumberFormat="1" applyFont="1" applyFill="1" applyProtection="1"/>
    <xf numFmtId="37" fontId="4" fillId="0" borderId="0" xfId="0" applyNumberFormat="1" applyFont="1" applyFill="1" applyProtection="1"/>
    <xf numFmtId="37" fontId="0" fillId="0" borderId="0" xfId="0" applyFill="1"/>
    <xf numFmtId="37" fontId="4" fillId="3" borderId="0" xfId="0" applyNumberFormat="1" applyFont="1" applyFill="1" applyProtection="1">
      <protection locked="0"/>
    </xf>
    <xf numFmtId="37" fontId="10" fillId="0" borderId="0" xfId="0" applyNumberFormat="1" applyFont="1" applyAlignment="1" applyProtection="1">
      <alignment horizontal="left"/>
    </xf>
    <xf numFmtId="37" fontId="2" fillId="3" borderId="0" xfId="0" applyNumberFormat="1" applyFont="1" applyFill="1" applyAlignment="1" applyProtection="1">
      <alignment horizontal="left"/>
      <protection locked="0"/>
    </xf>
    <xf numFmtId="10" fontId="4" fillId="0" borderId="9" xfId="0" applyNumberFormat="1" applyFont="1" applyFill="1" applyBorder="1" applyAlignment="1" applyProtection="1">
      <alignment horizontal="center"/>
      <protection locked="0"/>
    </xf>
    <xf numFmtId="10" fontId="4" fillId="0" borderId="10" xfId="0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 vertical="center"/>
    </xf>
    <xf numFmtId="37" fontId="4" fillId="0" borderId="0" xfId="0" applyNumberFormat="1" applyFont="1" applyBorder="1" applyProtection="1"/>
    <xf numFmtId="37" fontId="4" fillId="0" borderId="12" xfId="0" applyNumberFormat="1" applyFont="1" applyBorder="1" applyProtection="1"/>
    <xf numFmtId="37" fontId="0" fillId="0" borderId="0" xfId="0" applyBorder="1"/>
    <xf numFmtId="37" fontId="4" fillId="0" borderId="0" xfId="0" applyNumberFormat="1" applyFont="1" applyBorder="1" applyAlignment="1" applyProtection="1">
      <alignment horizontal="center"/>
    </xf>
    <xf numFmtId="168" fontId="2" fillId="3" borderId="0" xfId="2" applyNumberFormat="1" applyFont="1" applyFill="1" applyBorder="1" applyAlignment="1" applyProtection="1">
      <alignment horizontal="right"/>
      <protection locked="0"/>
    </xf>
    <xf numFmtId="168" fontId="0" fillId="2" borderId="2" xfId="0" applyNumberFormat="1" applyFill="1" applyBorder="1" applyProtection="1"/>
    <xf numFmtId="38" fontId="2" fillId="3" borderId="0" xfId="2" applyNumberFormat="1" applyFont="1" applyFill="1" applyBorder="1" applyAlignment="1" applyProtection="1">
      <alignment horizontal="right"/>
      <protection locked="0"/>
    </xf>
    <xf numFmtId="38" fontId="2" fillId="0" borderId="0" xfId="2" applyNumberFormat="1" applyFont="1" applyBorder="1" applyAlignment="1" applyProtection="1">
      <alignment horizontal="center" vertical="center"/>
      <protection locked="0"/>
    </xf>
    <xf numFmtId="9" fontId="2" fillId="3" borderId="0" xfId="0" applyNumberFormat="1" applyFont="1" applyFill="1" applyAlignment="1" applyProtection="1">
      <alignment horizontal="center"/>
      <protection locked="0"/>
    </xf>
    <xf numFmtId="37" fontId="2" fillId="3" borderId="0" xfId="0" applyNumberFormat="1" applyFont="1" applyFill="1" applyAlignment="1" applyProtection="1">
      <alignment horizontal="left"/>
      <protection locked="0"/>
    </xf>
    <xf numFmtId="37" fontId="0" fillId="0" borderId="5" xfId="0" applyBorder="1" applyAlignment="1">
      <alignment horizontal="center"/>
    </xf>
    <xf numFmtId="37" fontId="4" fillId="0" borderId="0" xfId="0" applyNumberFormat="1" applyFont="1" applyFill="1" applyAlignment="1" applyProtection="1">
      <alignment horizontal="center"/>
    </xf>
    <xf numFmtId="37" fontId="0" fillId="0" borderId="0" xfId="0" applyNumberFormat="1" applyFill="1" applyAlignment="1" applyProtection="1">
      <alignment horizontal="left"/>
    </xf>
    <xf numFmtId="37" fontId="0" fillId="0" borderId="0" xfId="0" applyNumberFormat="1" applyFill="1" applyAlignment="1" applyProtection="1">
      <alignment horizontal="center"/>
    </xf>
    <xf numFmtId="37" fontId="0" fillId="0" borderId="3" xfId="0" applyNumberFormat="1" applyBorder="1" applyProtection="1"/>
    <xf numFmtId="37" fontId="4" fillId="0" borderId="5" xfId="0" applyNumberFormat="1" applyFont="1" applyBorder="1" applyAlignment="1" applyProtection="1">
      <alignment horizontal="left"/>
    </xf>
    <xf numFmtId="37" fontId="4" fillId="0" borderId="5" xfId="0" applyNumberFormat="1" applyFont="1" applyBorder="1" applyProtection="1"/>
    <xf numFmtId="37" fontId="2" fillId="3" borderId="5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8" fontId="2" fillId="0" borderId="0" xfId="0" applyNumberFormat="1" applyFont="1" applyProtection="1"/>
    <xf numFmtId="37" fontId="0" fillId="0" borderId="14" xfId="0" applyNumberFormat="1" applyBorder="1" applyProtection="1"/>
    <xf numFmtId="37" fontId="10" fillId="0" borderId="15" xfId="0" applyNumberFormat="1" applyFont="1" applyBorder="1" applyAlignment="1" applyProtection="1">
      <alignment horizontal="left"/>
    </xf>
    <xf numFmtId="37" fontId="0" fillId="0" borderId="15" xfId="0" applyNumberFormat="1" applyBorder="1" applyProtection="1"/>
    <xf numFmtId="37" fontId="0" fillId="0" borderId="15" xfId="0" applyBorder="1" applyAlignment="1">
      <alignment horizontal="center"/>
    </xf>
    <xf numFmtId="37" fontId="0" fillId="5" borderId="0" xfId="0" applyNumberFormat="1" applyFill="1" applyProtection="1"/>
    <xf numFmtId="38" fontId="0" fillId="5" borderId="13" xfId="0" applyNumberFormat="1" applyFill="1" applyBorder="1" applyProtection="1"/>
    <xf numFmtId="38" fontId="0" fillId="5" borderId="0" xfId="0" applyNumberFormat="1" applyFill="1" applyBorder="1" applyProtection="1"/>
    <xf numFmtId="168" fontId="4" fillId="5" borderId="0" xfId="0" applyNumberFormat="1" applyFont="1" applyFill="1" applyProtection="1"/>
    <xf numFmtId="168" fontId="0" fillId="5" borderId="5" xfId="0" applyNumberFormat="1" applyFill="1" applyBorder="1" applyProtection="1"/>
    <xf numFmtId="168" fontId="0" fillId="5" borderId="0" xfId="0" applyNumberFormat="1" applyFill="1" applyBorder="1" applyProtection="1"/>
    <xf numFmtId="168" fontId="4" fillId="5" borderId="6" xfId="0" applyNumberFormat="1" applyFont="1" applyFill="1" applyBorder="1" applyProtection="1"/>
    <xf numFmtId="38" fontId="7" fillId="6" borderId="15" xfId="2" applyNumberFormat="1" applyFont="1" applyFill="1" applyBorder="1" applyAlignment="1" applyProtection="1">
      <alignment horizontal="right"/>
      <protection locked="0"/>
    </xf>
    <xf numFmtId="38" fontId="7" fillId="6" borderId="0" xfId="2" applyNumberFormat="1" applyFont="1" applyFill="1" applyBorder="1" applyAlignment="1" applyProtection="1">
      <alignment horizontal="right"/>
      <protection locked="0"/>
    </xf>
    <xf numFmtId="168" fontId="7" fillId="6" borderId="0" xfId="0" applyNumberFormat="1" applyFont="1" applyFill="1" applyProtection="1"/>
    <xf numFmtId="168" fontId="2" fillId="3" borderId="0" xfId="2" applyNumberFormat="1" applyFont="1" applyFill="1" applyBorder="1" applyAlignment="1" applyProtection="1">
      <alignment horizontal="center" vertical="center"/>
      <protection locked="0"/>
    </xf>
    <xf numFmtId="37" fontId="0" fillId="7" borderId="0" xfId="0" applyNumberFormat="1" applyFill="1" applyProtection="1"/>
    <xf numFmtId="38" fontId="2" fillId="0" borderId="5" xfId="2" applyNumberFormat="1" applyFont="1" applyBorder="1" applyAlignment="1" applyProtection="1">
      <alignment horizontal="center" vertical="center"/>
      <protection locked="0"/>
    </xf>
    <xf numFmtId="38" fontId="2" fillId="0" borderId="6" xfId="0" applyNumberFormat="1" applyFont="1" applyBorder="1" applyAlignment="1" applyProtection="1">
      <alignment horizontal="center" vertical="center"/>
    </xf>
    <xf numFmtId="37" fontId="0" fillId="0" borderId="6" xfId="0" applyNumberFormat="1" applyBorder="1" applyProtection="1"/>
    <xf numFmtId="37" fontId="4" fillId="0" borderId="0" xfId="0" applyNumberFormat="1" applyFont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/>
    </xf>
    <xf numFmtId="37" fontId="0" fillId="0" borderId="19" xfId="0" applyNumberFormat="1" applyBorder="1" applyProtection="1"/>
    <xf numFmtId="9" fontId="2" fillId="3" borderId="0" xfId="0" applyNumberFormat="1" applyFont="1" applyFill="1" applyBorder="1" applyAlignment="1" applyProtection="1">
      <alignment horizontal="center"/>
      <protection locked="0"/>
    </xf>
    <xf numFmtId="38" fontId="7" fillId="6" borderId="20" xfId="2" applyNumberFormat="1" applyFont="1" applyFill="1" applyBorder="1" applyAlignment="1" applyProtection="1">
      <alignment horizontal="right"/>
      <protection locked="0"/>
    </xf>
    <xf numFmtId="38" fontId="7" fillId="6" borderId="2" xfId="2" applyNumberFormat="1" applyFont="1" applyFill="1" applyBorder="1" applyAlignment="1" applyProtection="1">
      <alignment horizontal="right"/>
      <protection locked="0"/>
    </xf>
    <xf numFmtId="168" fontId="7" fillId="6" borderId="8" xfId="0" applyNumberFormat="1" applyFont="1" applyFill="1" applyBorder="1" applyProtection="1"/>
    <xf numFmtId="37" fontId="4" fillId="2" borderId="0" xfId="0" applyNumberFormat="1" applyFont="1" applyFill="1" applyAlignment="1" applyProtection="1"/>
    <xf numFmtId="37" fontId="2" fillId="3" borderId="0" xfId="0" applyNumberFormat="1" applyFont="1" applyFill="1" applyBorder="1" applyAlignment="1" applyProtection="1">
      <alignment horizontal="left"/>
      <protection locked="0"/>
    </xf>
    <xf numFmtId="37" fontId="0" fillId="0" borderId="0" xfId="0" applyBorder="1" applyAlignment="1">
      <alignment horizontal="center"/>
    </xf>
    <xf numFmtId="37" fontId="0" fillId="0" borderId="12" xfId="0" applyNumberFormat="1" applyBorder="1" applyProtection="1"/>
    <xf numFmtId="37" fontId="4" fillId="0" borderId="0" xfId="0" applyNumberFormat="1" applyFont="1" applyBorder="1" applyAlignment="1" applyProtection="1">
      <alignment horizontal="left"/>
    </xf>
    <xf numFmtId="37" fontId="2" fillId="3" borderId="0" xfId="0" applyNumberFormat="1" applyFont="1" applyFill="1" applyBorder="1" applyAlignment="1" applyProtection="1">
      <alignment horizontal="right"/>
      <protection locked="0"/>
    </xf>
    <xf numFmtId="38" fontId="0" fillId="5" borderId="9" xfId="0" applyNumberFormat="1" applyFill="1" applyBorder="1" applyProtection="1"/>
    <xf numFmtId="37" fontId="10" fillId="0" borderId="0" xfId="0" applyNumberFormat="1" applyFont="1" applyBorder="1" applyAlignment="1" applyProtection="1">
      <alignment horizontal="left"/>
    </xf>
    <xf numFmtId="166" fontId="0" fillId="0" borderId="0" xfId="0" applyNumberFormat="1" applyBorder="1" applyAlignment="1" applyProtection="1">
      <alignment horizontal="center"/>
    </xf>
    <xf numFmtId="168" fontId="7" fillId="6" borderId="6" xfId="0" applyNumberFormat="1" applyFont="1" applyFill="1" applyBorder="1" applyProtection="1"/>
    <xf numFmtId="37" fontId="13" fillId="0" borderId="0" xfId="0" applyFont="1"/>
    <xf numFmtId="37" fontId="14" fillId="0" borderId="0" xfId="0" applyFont="1"/>
    <xf numFmtId="37" fontId="14" fillId="0" borderId="0" xfId="0" applyFont="1" applyAlignment="1">
      <alignment horizontal="center"/>
    </xf>
    <xf numFmtId="37" fontId="14" fillId="0" borderId="0" xfId="0" applyNumberFormat="1" applyFont="1" applyAlignment="1" applyProtection="1">
      <alignment horizontal="left"/>
    </xf>
    <xf numFmtId="37" fontId="13" fillId="0" borderId="0" xfId="0" applyFont="1" applyAlignment="1">
      <alignment horizontal="left" vertical="center" wrapText="1"/>
    </xf>
    <xf numFmtId="37" fontId="15" fillId="0" borderId="0" xfId="0" applyFont="1"/>
    <xf numFmtId="37" fontId="16" fillId="0" borderId="0" xfId="0" applyFont="1"/>
    <xf numFmtId="37" fontId="13" fillId="0" borderId="0" xfId="0" applyFont="1" applyAlignment="1">
      <alignment horizontal="left" wrapText="1"/>
    </xf>
    <xf numFmtId="37" fontId="13" fillId="0" borderId="0" xfId="0" applyFont="1" applyAlignment="1">
      <alignment horizontal="left" vertical="center" wrapText="1"/>
    </xf>
    <xf numFmtId="37" fontId="4" fillId="5" borderId="9" xfId="0" applyNumberFormat="1" applyFont="1" applyFill="1" applyBorder="1" applyAlignment="1" applyProtection="1">
      <alignment horizontal="right"/>
    </xf>
    <xf numFmtId="37" fontId="4" fillId="7" borderId="1" xfId="0" applyNumberFormat="1" applyFont="1" applyFill="1" applyBorder="1" applyAlignment="1" applyProtection="1">
      <alignment horizontal="right"/>
    </xf>
    <xf numFmtId="37" fontId="9" fillId="4" borderId="0" xfId="0" applyNumberFormat="1" applyFont="1" applyFill="1" applyAlignment="1" applyProtection="1">
      <alignment horizontal="center" vertical="center"/>
    </xf>
    <xf numFmtId="38" fontId="10" fillId="0" borderId="16" xfId="0" applyNumberFormat="1" applyFont="1" applyBorder="1" applyAlignment="1" applyProtection="1">
      <alignment horizontal="center" vertical="center"/>
    </xf>
    <xf numFmtId="38" fontId="10" fillId="0" borderId="17" xfId="0" applyNumberFormat="1" applyFont="1" applyBorder="1" applyAlignment="1" applyProtection="1">
      <alignment horizontal="center" vertical="center"/>
    </xf>
    <xf numFmtId="38" fontId="10" fillId="0" borderId="18" xfId="0" applyNumberFormat="1" applyFont="1" applyBorder="1" applyAlignment="1" applyProtection="1">
      <alignment horizontal="center" vertical="center"/>
    </xf>
    <xf numFmtId="169" fontId="12" fillId="0" borderId="16" xfId="2" applyNumberFormat="1" applyFont="1" applyBorder="1" applyAlignment="1" applyProtection="1">
      <alignment horizontal="center" vertical="center"/>
    </xf>
    <xf numFmtId="169" fontId="12" fillId="0" borderId="17" xfId="2" applyNumberFormat="1" applyFont="1" applyBorder="1" applyAlignment="1" applyProtection="1">
      <alignment horizontal="center" vertical="center"/>
    </xf>
    <xf numFmtId="169" fontId="12" fillId="0" borderId="18" xfId="2" applyNumberFormat="1" applyFont="1" applyBorder="1" applyAlignment="1" applyProtection="1">
      <alignment horizontal="center" vertical="center"/>
    </xf>
    <xf numFmtId="37" fontId="0" fillId="3" borderId="5" xfId="0" applyFill="1" applyBorder="1" applyAlignment="1">
      <alignment horizontal="center" vertical="center" wrapText="1"/>
    </xf>
    <xf numFmtId="37" fontId="0" fillId="3" borderId="0" xfId="0" applyFill="1" applyBorder="1" applyAlignment="1">
      <alignment horizontal="center" vertical="center" wrapText="1"/>
    </xf>
    <xf numFmtId="37" fontId="0" fillId="3" borderId="6" xfId="0" applyFill="1" applyBorder="1" applyAlignment="1">
      <alignment horizontal="center" vertical="center" wrapText="1"/>
    </xf>
    <xf numFmtId="37" fontId="0" fillId="3" borderId="7" xfId="0" applyFill="1" applyBorder="1" applyAlignment="1">
      <alignment horizontal="center" vertical="center" wrapText="1"/>
    </xf>
    <xf numFmtId="37" fontId="0" fillId="3" borderId="2" xfId="0" applyFill="1" applyBorder="1" applyAlignment="1">
      <alignment horizontal="center" vertical="center" wrapText="1"/>
    </xf>
    <xf numFmtId="37" fontId="0" fillId="3" borderId="8" xfId="0" applyFill="1" applyBorder="1" applyAlignment="1">
      <alignment horizontal="center" vertical="center" wrapText="1"/>
    </xf>
    <xf numFmtId="37" fontId="8" fillId="0" borderId="0" xfId="0" applyNumberFormat="1" applyFont="1" applyAlignment="1" applyProtection="1">
      <alignment horizontal="left" wrapText="1"/>
      <protection locked="0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4" xfId="0" applyNumberFormat="1" applyFont="1" applyFill="1" applyBorder="1" applyAlignment="1" applyProtection="1">
      <alignment horizontal="center" vertical="center" wrapText="1"/>
    </xf>
    <xf numFmtId="37" fontId="4" fillId="2" borderId="5" xfId="0" applyNumberFormat="1" applyFont="1" applyFill="1" applyBorder="1" applyAlignment="1" applyProtection="1">
      <alignment horizontal="center" vertical="center" wrapText="1"/>
    </xf>
    <xf numFmtId="37" fontId="4" fillId="2" borderId="0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37" fontId="0" fillId="2" borderId="5" xfId="0" applyNumberFormat="1" applyFont="1" applyFill="1" applyBorder="1" applyAlignment="1" applyProtection="1">
      <alignment horizontal="center" vertical="center" wrapText="1"/>
    </xf>
    <xf numFmtId="37" fontId="0" fillId="2" borderId="0" xfId="0" applyNumberFormat="1" applyFont="1" applyFill="1" applyBorder="1" applyAlignment="1" applyProtection="1">
      <alignment horizontal="center" vertical="center" wrapText="1"/>
    </xf>
    <xf numFmtId="37" fontId="0" fillId="2" borderId="6" xfId="0" applyNumberFormat="1" applyFont="1" applyFill="1" applyBorder="1" applyAlignment="1" applyProtection="1">
      <alignment horizontal="center" vertical="center" wrapText="1"/>
    </xf>
    <xf numFmtId="37" fontId="4" fillId="8" borderId="3" xfId="0" applyNumberFormat="1" applyFont="1" applyFill="1" applyBorder="1" applyAlignment="1" applyProtection="1">
      <alignment horizontal="center" vertical="center" wrapText="1"/>
    </xf>
    <xf numFmtId="37" fontId="4" fillId="8" borderId="12" xfId="0" applyNumberFormat="1" applyFont="1" applyFill="1" applyBorder="1" applyAlignment="1" applyProtection="1">
      <alignment horizontal="center" vertical="center" wrapText="1"/>
    </xf>
    <xf numFmtId="37" fontId="4" fillId="8" borderId="4" xfId="0" applyNumberFormat="1" applyFont="1" applyFill="1" applyBorder="1" applyAlignment="1" applyProtection="1">
      <alignment horizontal="center" vertical="center" wrapText="1"/>
    </xf>
    <xf numFmtId="37" fontId="4" fillId="8" borderId="5" xfId="0" applyNumberFormat="1" applyFont="1" applyFill="1" applyBorder="1" applyAlignment="1" applyProtection="1">
      <alignment horizontal="center" vertical="center" wrapText="1"/>
    </xf>
    <xf numFmtId="37" fontId="4" fillId="8" borderId="0" xfId="0" applyNumberFormat="1" applyFont="1" applyFill="1" applyBorder="1" applyAlignment="1" applyProtection="1">
      <alignment horizontal="center" vertical="center" wrapText="1"/>
    </xf>
    <xf numFmtId="37" fontId="4" fillId="8" borderId="6" xfId="0" applyNumberFormat="1" applyFont="1" applyFill="1" applyBorder="1" applyAlignment="1" applyProtection="1">
      <alignment horizontal="center" vertical="center" wrapText="1"/>
    </xf>
    <xf numFmtId="37" fontId="4" fillId="8" borderId="7" xfId="0" applyNumberFormat="1" applyFont="1" applyFill="1" applyBorder="1" applyAlignment="1" applyProtection="1">
      <alignment horizontal="center" vertical="center" wrapText="1"/>
    </xf>
    <xf numFmtId="37" fontId="4" fillId="8" borderId="2" xfId="0" applyNumberFormat="1" applyFont="1" applyFill="1" applyBorder="1" applyAlignment="1" applyProtection="1">
      <alignment horizontal="center" vertical="center" wrapText="1"/>
    </xf>
    <xf numFmtId="37" fontId="4" fillId="8" borderId="8" xfId="0" applyNumberFormat="1" applyFont="1" applyFill="1" applyBorder="1" applyAlignment="1" applyProtection="1">
      <alignment horizontal="center" vertical="center" wrapText="1"/>
    </xf>
    <xf numFmtId="37" fontId="4" fillId="8" borderId="3" xfId="0" applyFont="1" applyFill="1" applyBorder="1" applyAlignment="1">
      <alignment horizontal="center" vertical="center" wrapText="1"/>
    </xf>
    <xf numFmtId="37" fontId="4" fillId="8" borderId="12" xfId="0" applyFont="1" applyFill="1" applyBorder="1" applyAlignment="1">
      <alignment horizontal="center" vertical="center" wrapText="1"/>
    </xf>
    <xf numFmtId="37" fontId="4" fillId="8" borderId="4" xfId="0" applyFont="1" applyFill="1" applyBorder="1" applyAlignment="1">
      <alignment horizontal="center" vertical="center" wrapText="1"/>
    </xf>
    <xf numFmtId="37" fontId="4" fillId="8" borderId="5" xfId="0" applyFont="1" applyFill="1" applyBorder="1" applyAlignment="1">
      <alignment horizontal="center" vertical="center" wrapText="1"/>
    </xf>
    <xf numFmtId="37" fontId="4" fillId="8" borderId="0" xfId="0" applyFont="1" applyFill="1" applyBorder="1" applyAlignment="1">
      <alignment horizontal="center" vertical="center" wrapText="1"/>
    </xf>
    <xf numFmtId="37" fontId="4" fillId="8" borderId="6" xfId="0" applyFont="1" applyFill="1" applyBorder="1" applyAlignment="1">
      <alignment horizontal="center" vertical="center" wrapText="1"/>
    </xf>
    <xf numFmtId="37" fontId="4" fillId="8" borderId="7" xfId="0" applyFont="1" applyFill="1" applyBorder="1" applyAlignment="1">
      <alignment horizontal="center" vertical="center" wrapText="1"/>
    </xf>
    <xf numFmtId="37" fontId="4" fillId="8" borderId="2" xfId="0" applyFont="1" applyFill="1" applyBorder="1" applyAlignment="1">
      <alignment horizontal="center" vertical="center" wrapText="1"/>
    </xf>
    <xf numFmtId="37" fontId="4" fillId="8" borderId="8" xfId="0" applyFont="1" applyFill="1" applyBorder="1" applyAlignment="1">
      <alignment horizontal="center" vertical="center" wrapText="1"/>
    </xf>
    <xf numFmtId="37" fontId="2" fillId="3" borderId="0" xfId="0" applyNumberFormat="1" applyFont="1" applyFill="1" applyAlignment="1" applyProtection="1">
      <alignment horizontal="left"/>
      <protection locked="0"/>
    </xf>
    <xf numFmtId="168" fontId="2" fillId="3" borderId="0" xfId="2" applyNumberFormat="1" applyFont="1" applyFill="1" applyBorder="1" applyAlignment="1" applyProtection="1">
      <alignment horizontal="left"/>
      <protection locked="0"/>
    </xf>
    <xf numFmtId="37" fontId="2" fillId="3" borderId="0" xfId="0" applyNumberFormat="1" applyFont="1" applyFill="1" applyAlignment="1" applyProtection="1">
      <protection locked="0"/>
    </xf>
    <xf numFmtId="37" fontId="4" fillId="0" borderId="12" xfId="0" applyNumberFormat="1" applyFont="1" applyBorder="1" applyAlignment="1" applyProtection="1">
      <alignment horizontal="center" wrapText="1"/>
    </xf>
    <xf numFmtId="37" fontId="4" fillId="0" borderId="0" xfId="0" applyNumberFormat="1" applyFont="1" applyBorder="1" applyAlignment="1" applyProtection="1">
      <alignment horizontal="center" wrapText="1"/>
    </xf>
    <xf numFmtId="37" fontId="2" fillId="3" borderId="0" xfId="0" applyNumberFormat="1" applyFont="1" applyFill="1" applyBorder="1" applyAlignment="1" applyProtection="1">
      <alignment horizontal="left"/>
      <protection locked="0"/>
    </xf>
    <xf numFmtId="37" fontId="2" fillId="3" borderId="0" xfId="0" applyNumberFormat="1" applyFont="1" applyFill="1" applyBorder="1" applyAlignment="1" applyProtection="1">
      <protection locked="0"/>
    </xf>
    <xf numFmtId="37" fontId="4" fillId="0" borderId="11" xfId="0" applyNumberFormat="1" applyFont="1" applyBorder="1" applyAlignment="1" applyProtection="1">
      <alignment horizontal="center" wrapText="1"/>
    </xf>
    <xf numFmtId="37" fontId="4" fillId="0" borderId="0" xfId="0" applyFont="1" applyAlignment="1">
      <alignment horizontal="center" vertical="top" wrapText="1"/>
    </xf>
    <xf numFmtId="37" fontId="10" fillId="8" borderId="3" xfId="0" applyNumberFormat="1" applyFont="1" applyFill="1" applyBorder="1" applyAlignment="1" applyProtection="1">
      <alignment horizontal="center" vertical="center" wrapText="1"/>
      <protection locked="0"/>
    </xf>
    <xf numFmtId="37" fontId="10" fillId="8" borderId="12" xfId="0" applyNumberFormat="1" applyFont="1" applyFill="1" applyBorder="1" applyAlignment="1" applyProtection="1">
      <alignment horizontal="center" vertical="center" wrapText="1"/>
      <protection locked="0"/>
    </xf>
    <xf numFmtId="37" fontId="10" fillId="8" borderId="4" xfId="0" applyNumberFormat="1" applyFont="1" applyFill="1" applyBorder="1" applyAlignment="1" applyProtection="1">
      <alignment horizontal="center" vertical="center" wrapText="1"/>
      <protection locked="0"/>
    </xf>
    <xf numFmtId="37" fontId="10" fillId="8" borderId="5" xfId="0" applyNumberFormat="1" applyFont="1" applyFill="1" applyBorder="1" applyAlignment="1" applyProtection="1">
      <alignment horizontal="center" vertical="center" wrapText="1"/>
      <protection locked="0"/>
    </xf>
    <xf numFmtId="37" fontId="10" fillId="8" borderId="0" xfId="0" applyNumberFormat="1" applyFont="1" applyFill="1" applyBorder="1" applyAlignment="1" applyProtection="1">
      <alignment horizontal="center" vertical="center" wrapText="1"/>
      <protection locked="0"/>
    </xf>
    <xf numFmtId="37" fontId="10" fillId="8" borderId="6" xfId="0" applyNumberFormat="1" applyFont="1" applyFill="1" applyBorder="1" applyAlignment="1" applyProtection="1">
      <alignment horizontal="center" vertical="center" wrapText="1"/>
      <protection locked="0"/>
    </xf>
    <xf numFmtId="37" fontId="10" fillId="8" borderId="7" xfId="0" applyNumberFormat="1" applyFont="1" applyFill="1" applyBorder="1" applyAlignment="1" applyProtection="1">
      <alignment horizontal="center" vertical="center" wrapText="1"/>
      <protection locked="0"/>
    </xf>
    <xf numFmtId="37" fontId="10" fillId="8" borderId="2" xfId="0" applyNumberFormat="1" applyFont="1" applyFill="1" applyBorder="1" applyAlignment="1" applyProtection="1">
      <alignment horizontal="center" vertical="center" wrapText="1"/>
      <protection locked="0"/>
    </xf>
    <xf numFmtId="37" fontId="10" fillId="8" borderId="8" xfId="0" applyNumberFormat="1" applyFont="1" applyFill="1" applyBorder="1" applyAlignment="1" applyProtection="1">
      <alignment horizontal="center" vertical="center" wrapText="1"/>
      <protection locked="0"/>
    </xf>
    <xf numFmtId="37" fontId="4" fillId="5" borderId="0" xfId="0" applyNumberFormat="1" applyFont="1" applyFill="1" applyAlignment="1" applyProtection="1">
      <alignment horizontal="right"/>
    </xf>
    <xf numFmtId="37" fontId="4" fillId="2" borderId="9" xfId="0" applyNumberFormat="1" applyFont="1" applyFill="1" applyBorder="1" applyAlignment="1" applyProtection="1">
      <alignment horizontal="right"/>
    </xf>
    <xf numFmtId="38" fontId="2" fillId="0" borderId="17" xfId="2" applyNumberFormat="1" applyFont="1" applyBorder="1" applyAlignment="1" applyProtection="1">
      <alignment horizontal="center" vertical="center"/>
      <protection locked="0"/>
    </xf>
    <xf numFmtId="38" fontId="2" fillId="0" borderId="18" xfId="2" applyNumberFormat="1" applyFont="1" applyBorder="1" applyAlignment="1" applyProtection="1">
      <alignment horizontal="center" vertical="center"/>
      <protection locked="0"/>
    </xf>
    <xf numFmtId="37" fontId="4" fillId="0" borderId="0" xfId="0" applyFont="1" applyBorder="1" applyAlignment="1">
      <alignment horizontal="center" vertical="top" wrapText="1"/>
    </xf>
    <xf numFmtId="37" fontId="4" fillId="0" borderId="6" xfId="0" applyNumberFormat="1" applyFont="1" applyBorder="1" applyAlignment="1" applyProtection="1">
      <alignment horizontal="center" wrapText="1"/>
    </xf>
    <xf numFmtId="38" fontId="10" fillId="0" borderId="22" xfId="0" applyNumberFormat="1" applyFont="1" applyBorder="1" applyAlignment="1" applyProtection="1">
      <alignment horizontal="center" vertical="center"/>
    </xf>
    <xf numFmtId="38" fontId="10" fillId="0" borderId="23" xfId="0" applyNumberFormat="1" applyFont="1" applyBorder="1" applyAlignment="1" applyProtection="1">
      <alignment horizontal="center" vertical="center"/>
    </xf>
    <xf numFmtId="38" fontId="10" fillId="0" borderId="21" xfId="0" applyNumberFormat="1" applyFont="1" applyBorder="1" applyAlignment="1" applyProtection="1">
      <alignment horizontal="center" vertical="center"/>
    </xf>
    <xf numFmtId="38" fontId="2" fillId="0" borderId="16" xfId="2" applyNumberFormat="1" applyFont="1" applyBorder="1" applyAlignment="1" applyProtection="1">
      <alignment horizontal="center" vertical="center"/>
      <protection locked="0"/>
    </xf>
    <xf numFmtId="10" fontId="4" fillId="3" borderId="0" xfId="0" applyNumberFormat="1" applyFont="1" applyFill="1" applyAlignment="1" applyProtection="1">
      <alignment horizontal="center"/>
      <protection locked="0"/>
    </xf>
  </cellXfs>
  <cellStyles count="3">
    <cellStyle name="Arial 11" xfId="1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B0227"/>
      <rgbColor rgb="001B770B"/>
      <rgbColor rgb="0046CE5A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LIFE-CYCLE COST ANALYSIS</a:t>
            </a:r>
          </a:p>
        </c:rich>
      </c:tx>
      <c:layout>
        <c:manualLayout>
          <c:xMode val="edge"/>
          <c:yMode val="edge"/>
          <c:x val="0.37069922308546083"/>
          <c:y val="1.9575856443719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5815760266365"/>
          <c:y val="0.12071778140293643"/>
          <c:w val="0.83573806881243051"/>
          <c:h val="0.73898858075040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Data'!$A$2</c:f>
              <c:strCache>
                <c:ptCount val="1"/>
                <c:pt idx="0">
                  <c:v>Initial Cost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rgbClr val="FB022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\$#,##0_);\(\$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Data'!$B$1:$E$1</c:f>
              <c:strCache>
                <c:ptCount val="4"/>
                <c:pt idx="0">
                  <c:v>Baseline or Existing Condition </c:v>
                </c:pt>
                <c:pt idx="1">
                  <c:v>Treatment Option 1</c:v>
                </c:pt>
                <c:pt idx="2">
                  <c:v>Treatment Option 2</c:v>
                </c:pt>
                <c:pt idx="3">
                  <c:v>Treatment Option 3</c:v>
                </c:pt>
              </c:strCache>
            </c:strRef>
          </c:cat>
          <c:val>
            <c:numRef>
              <c:f>'Graph Data'!$B$2:$E$2</c:f>
              <c:numCache>
                <c:formatCode>#,##0_);\(#,##0\)</c:formatCode>
                <c:ptCount val="4"/>
                <c:pt idx="0">
                  <c:v>3000</c:v>
                </c:pt>
                <c:pt idx="1">
                  <c:v>97500</c:v>
                </c:pt>
                <c:pt idx="2">
                  <c:v>220000</c:v>
                </c:pt>
                <c:pt idx="3">
                  <c:v>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E-4F77-814F-BC2DCB677ECB}"/>
            </c:ext>
          </c:extLst>
        </c:ser>
        <c:ser>
          <c:idx val="1"/>
          <c:order val="1"/>
          <c:tx>
            <c:strRef>
              <c:f>'Graph Data'!$A$3</c:f>
              <c:strCache>
                <c:ptCount val="1"/>
                <c:pt idx="0">
                  <c:v>Annual Maintenance Cost Total</c:v>
                </c:pt>
              </c:strCache>
            </c:strRef>
          </c:tx>
          <c:spPr>
            <a:pattFill prst="ltDnDiag">
              <a:fgClr>
                <a:srgbClr val="48843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\$#,##0_);\(\$#,##0\)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Data'!$B$1:$E$1</c:f>
              <c:strCache>
                <c:ptCount val="4"/>
                <c:pt idx="0">
                  <c:v>Baseline or Existing Condition </c:v>
                </c:pt>
                <c:pt idx="1">
                  <c:v>Treatment Option 1</c:v>
                </c:pt>
                <c:pt idx="2">
                  <c:v>Treatment Option 2</c:v>
                </c:pt>
                <c:pt idx="3">
                  <c:v>Treatment Option 3</c:v>
                </c:pt>
              </c:strCache>
            </c:strRef>
          </c:cat>
          <c:val>
            <c:numRef>
              <c:f>'Graph Data'!$B$3:$E$3</c:f>
              <c:numCache>
                <c:formatCode>#,##0_);\(#,##0\)</c:formatCode>
                <c:ptCount val="4"/>
                <c:pt idx="0">
                  <c:v>67024.416004007202</c:v>
                </c:pt>
                <c:pt idx="1">
                  <c:v>2148.2184616668978</c:v>
                </c:pt>
                <c:pt idx="2">
                  <c:v>2148.2184616668978</c:v>
                </c:pt>
                <c:pt idx="3">
                  <c:v>24060.046770669254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E-4F77-814F-BC2DCB677ECB}"/>
            </c:ext>
          </c:extLst>
        </c:ser>
        <c:ser>
          <c:idx val="2"/>
          <c:order val="2"/>
          <c:tx>
            <c:strRef>
              <c:f>'Graph Data'!$A$4</c:f>
              <c:strCache>
                <c:ptCount val="1"/>
                <c:pt idx="0">
                  <c:v>Rehabilitation and/or Reconstruction Costs</c:v>
                </c:pt>
              </c:strCache>
            </c:strRef>
          </c:tx>
          <c:spPr>
            <a:pattFill prst="ltDnDiag">
              <a:fgClr>
                <a:srgbClr val="008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\$#,##0_);\(\$#,##0\)" sourceLinked="0"/>
            <c:spPr>
              <a:pattFill prst="ltDnDiag">
                <a:fgClr>
                  <a:srgbClr val="0080C0"/>
                </a:fgClr>
                <a:bgClr>
                  <a:srgbClr val="FFFFFF"/>
                </a:bgClr>
              </a:pattFill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Data'!$B$1:$E$1</c:f>
              <c:strCache>
                <c:ptCount val="4"/>
                <c:pt idx="0">
                  <c:v>Baseline or Existing Condition </c:v>
                </c:pt>
                <c:pt idx="1">
                  <c:v>Treatment Option 1</c:v>
                </c:pt>
                <c:pt idx="2">
                  <c:v>Treatment Option 2</c:v>
                </c:pt>
                <c:pt idx="3">
                  <c:v>Treatment Option 3</c:v>
                </c:pt>
              </c:strCache>
            </c:strRef>
          </c:cat>
          <c:val>
            <c:numRef>
              <c:f>'Graph Data'!$B$4:$E$4</c:f>
              <c:numCache>
                <c:formatCode>#,##0_);\(#,##0\)</c:formatCode>
                <c:ptCount val="4"/>
                <c:pt idx="0">
                  <c:v>45772</c:v>
                </c:pt>
                <c:pt idx="1">
                  <c:v>0</c:v>
                </c:pt>
                <c:pt idx="2">
                  <c:v>0</c:v>
                </c:pt>
                <c:pt idx="3">
                  <c:v>18755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CE-4F77-814F-BC2DCB677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2027648"/>
        <c:axId val="82029568"/>
      </c:barChart>
      <c:catAx>
        <c:axId val="82027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29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2029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Present</a:t>
                </a:r>
                <a:r>
                  <a:rPr lang="en-US" baseline="0"/>
                  <a:t> Worth Cost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318534961154272E-2"/>
              <c:y val="0.373572593800979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2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86456893197864"/>
          <c:y val="0.12716284100679354"/>
          <c:w val="0.70595198884092425"/>
          <c:h val="4.07830342577488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>
    <tabColor indexed="43"/>
  </sheetPr>
  <sheetViews>
    <sheetView zoomScale="77" workbookViewId="0"/>
  </sheetViews>
  <pageMargins left="0.75" right="0.75" top="1" bottom="1" header="0.5" footer="0.5"/>
  <pageSetup orientation="landscape" r:id="rId1"/>
  <headerFooter alignWithMargins="0">
    <oddFooter>&amp;C&amp;8LCC_R2.xls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3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AL28"/>
  <sheetViews>
    <sheetView topLeftCell="A11" workbookViewId="0">
      <selection activeCell="M28" sqref="M28"/>
    </sheetView>
  </sheetViews>
  <sheetFormatPr defaultRowHeight="15.75" x14ac:dyDescent="0.25"/>
  <cols>
    <col min="1" max="16384" width="8.88671875" style="95"/>
  </cols>
  <sheetData>
    <row r="2" spans="1:38" x14ac:dyDescent="0.25">
      <c r="A2" s="101" t="s">
        <v>56</v>
      </c>
    </row>
    <row r="3" spans="1:38" x14ac:dyDescent="0.25">
      <c r="A3" s="95" t="s">
        <v>64</v>
      </c>
    </row>
    <row r="4" spans="1:38" x14ac:dyDescent="0.25">
      <c r="A4" s="103" t="s">
        <v>65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38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38" ht="36.6" customHeight="1" x14ac:dyDescent="0.25">
      <c r="A6" s="103" t="s">
        <v>66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38" ht="16.899999999999999" customHeight="1" x14ac:dyDescent="0.25">
      <c r="A7" s="103" t="s">
        <v>76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38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10" spans="1:38" x14ac:dyDescent="0.25">
      <c r="A10" s="101" t="s">
        <v>57</v>
      </c>
    </row>
    <row r="11" spans="1:38" x14ac:dyDescent="0.25">
      <c r="A11" s="100" t="s">
        <v>60</v>
      </c>
      <c r="B11" s="100"/>
      <c r="C11" s="100"/>
      <c r="D11" s="100"/>
      <c r="E11" s="100"/>
    </row>
    <row r="12" spans="1:38" ht="15.6" customHeight="1" x14ac:dyDescent="0.25">
      <c r="A12" s="102" t="s">
        <v>75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38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38" x14ac:dyDescent="0.25">
      <c r="A14" s="102" t="s">
        <v>77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38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</row>
    <row r="16" spans="1:38" x14ac:dyDescent="0.25">
      <c r="A16" s="102" t="s">
        <v>78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33.75" customHeight="1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5.25" customHeight="1" x14ac:dyDescent="0.25">
      <c r="A18" s="102" t="s">
        <v>79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38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1:38" x14ac:dyDescent="0.25">
      <c r="A21" s="102" t="s">
        <v>80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38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38" ht="19.5" customHeight="1" x14ac:dyDescent="0.25">
      <c r="A23" s="102" t="s">
        <v>67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38" ht="35.25" customHeight="1" x14ac:dyDescent="0.25">
      <c r="A24" s="103" t="s">
        <v>82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6" spans="1:38" x14ac:dyDescent="0.25">
      <c r="A26" s="101" t="s">
        <v>59</v>
      </c>
    </row>
    <row r="27" spans="1:38" x14ac:dyDescent="0.25">
      <c r="A27" s="95" t="s">
        <v>68</v>
      </c>
    </row>
    <row r="28" spans="1:38" x14ac:dyDescent="0.25">
      <c r="A28" s="95" t="s">
        <v>69</v>
      </c>
    </row>
  </sheetData>
  <mergeCells count="10">
    <mergeCell ref="A4:M5"/>
    <mergeCell ref="A12:M13"/>
    <mergeCell ref="A14:M15"/>
    <mergeCell ref="A16:M17"/>
    <mergeCell ref="A18:M20"/>
    <mergeCell ref="A21:M22"/>
    <mergeCell ref="A23:M23"/>
    <mergeCell ref="A24:M24"/>
    <mergeCell ref="A6:M6"/>
    <mergeCell ref="A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6">
    <tabColor indexed="43"/>
  </sheetPr>
  <dimension ref="B1:AR56"/>
  <sheetViews>
    <sheetView showGridLines="0" tabSelected="1" view="pageBreakPreview" topLeftCell="Y1" zoomScale="60" zoomScaleNormal="70" workbookViewId="0">
      <selection activeCell="AG17" sqref="AG17"/>
    </sheetView>
  </sheetViews>
  <sheetFormatPr defaultColWidth="9.77734375" defaultRowHeight="15.75" x14ac:dyDescent="0.25"/>
  <cols>
    <col min="1" max="1" width="2.77734375" customWidth="1"/>
    <col min="2" max="2" width="2" customWidth="1"/>
    <col min="3" max="3" width="18.33203125" customWidth="1"/>
    <col min="4" max="4" width="7.77734375" customWidth="1"/>
    <col min="5" max="5" width="5.5546875" customWidth="1"/>
    <col min="6" max="6" width="4.88671875" customWidth="1"/>
    <col min="7" max="7" width="4" customWidth="1"/>
    <col min="8" max="8" width="5" customWidth="1"/>
    <col min="9" max="9" width="21.5546875" customWidth="1"/>
    <col min="10" max="10" width="10.33203125" customWidth="1"/>
    <col min="11" max="11" width="12.44140625" customWidth="1"/>
    <col min="12" max="12" width="11.33203125" customWidth="1"/>
    <col min="13" max="13" width="12.109375" customWidth="1"/>
    <col min="14" max="14" width="5" customWidth="1"/>
    <col min="15" max="15" width="21.5546875" customWidth="1"/>
    <col min="16" max="16" width="10.33203125" customWidth="1"/>
    <col min="17" max="17" width="12.44140625" customWidth="1"/>
    <col min="18" max="18" width="11.33203125" customWidth="1"/>
    <col min="19" max="19" width="12.109375" customWidth="1"/>
    <col min="20" max="20" width="5" customWidth="1"/>
    <col min="21" max="21" width="21.5546875" customWidth="1"/>
    <col min="22" max="22" width="10.33203125" customWidth="1"/>
    <col min="23" max="23" width="12.44140625" customWidth="1"/>
    <col min="24" max="24" width="11.33203125" customWidth="1"/>
    <col min="25" max="25" width="12.109375" customWidth="1"/>
    <col min="26" max="26" width="5" customWidth="1"/>
    <col min="27" max="27" width="21.5546875" customWidth="1"/>
    <col min="28" max="28" width="10.33203125" customWidth="1"/>
    <col min="29" max="29" width="12.44140625" customWidth="1"/>
    <col min="30" max="30" width="11.33203125" customWidth="1"/>
    <col min="31" max="31" width="12.109375" customWidth="1"/>
    <col min="33" max="33" width="12.88671875" customWidth="1"/>
    <col min="34" max="37" width="12.77734375" hidden="1" customWidth="1"/>
    <col min="38" max="52" width="0" hidden="1" customWidth="1"/>
  </cols>
  <sheetData>
    <row r="1" spans="2:38" ht="19.5" x14ac:dyDescent="0.35">
      <c r="B1" s="6"/>
    </row>
    <row r="2" spans="2:38" ht="19.899999999999999" customHeight="1" x14ac:dyDescent="0.25">
      <c r="B2" s="106" t="s">
        <v>22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2:38" ht="16.5" thickBot="1" x14ac:dyDescent="0.3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2:38" ht="15.6" customHeight="1" x14ac:dyDescent="0.25">
      <c r="B4" t="s">
        <v>15</v>
      </c>
      <c r="H4" s="120" t="s">
        <v>74</v>
      </c>
      <c r="I4" s="121"/>
      <c r="J4" s="121"/>
      <c r="K4" s="121"/>
      <c r="L4" s="121"/>
      <c r="M4" s="122"/>
      <c r="N4" s="120" t="s">
        <v>16</v>
      </c>
      <c r="O4" s="121"/>
      <c r="P4" s="121"/>
      <c r="Q4" s="121"/>
      <c r="R4" s="121"/>
      <c r="S4" s="122"/>
      <c r="T4" s="121" t="s">
        <v>17</v>
      </c>
      <c r="U4" s="121"/>
      <c r="V4" s="121"/>
      <c r="W4" s="121"/>
      <c r="X4" s="121"/>
      <c r="Y4" s="122"/>
      <c r="Z4" s="120" t="s">
        <v>18</v>
      </c>
      <c r="AA4" s="121"/>
      <c r="AB4" s="121"/>
      <c r="AC4" s="121"/>
      <c r="AD4" s="121"/>
      <c r="AE4" s="122"/>
      <c r="AG4" s="119" t="s">
        <v>70</v>
      </c>
      <c r="AH4" s="119"/>
      <c r="AI4" s="119"/>
      <c r="AJ4" s="119"/>
      <c r="AK4" s="119"/>
      <c r="AL4" s="119"/>
    </row>
    <row r="5" spans="2:38" ht="17.45" customHeight="1" x14ac:dyDescent="0.25">
      <c r="H5" s="126" t="s">
        <v>54</v>
      </c>
      <c r="I5" s="127"/>
      <c r="J5" s="127"/>
      <c r="K5" s="127"/>
      <c r="L5" s="127"/>
      <c r="M5" s="128"/>
      <c r="N5" s="123"/>
      <c r="O5" s="124"/>
      <c r="P5" s="124"/>
      <c r="Q5" s="124"/>
      <c r="R5" s="124"/>
      <c r="S5" s="125"/>
      <c r="T5" s="124"/>
      <c r="U5" s="124"/>
      <c r="V5" s="124"/>
      <c r="W5" s="124"/>
      <c r="X5" s="124"/>
      <c r="Y5" s="125"/>
      <c r="Z5" s="123"/>
      <c r="AA5" s="124"/>
      <c r="AB5" s="124"/>
      <c r="AC5" s="124"/>
      <c r="AD5" s="124"/>
      <c r="AE5" s="125"/>
      <c r="AG5" s="119"/>
      <c r="AH5" s="119"/>
      <c r="AI5" s="119"/>
      <c r="AJ5" s="119"/>
      <c r="AK5" s="119"/>
      <c r="AL5" s="119"/>
    </row>
    <row r="6" spans="2:38" ht="15.6" customHeight="1" x14ac:dyDescent="0.25">
      <c r="B6" s="27" t="s">
        <v>19</v>
      </c>
      <c r="C6" s="30"/>
      <c r="D6" s="32">
        <v>50</v>
      </c>
      <c r="E6" s="27" t="s">
        <v>0</v>
      </c>
      <c r="F6" s="31"/>
      <c r="G6" s="30"/>
      <c r="H6" s="113" t="s">
        <v>71</v>
      </c>
      <c r="I6" s="114"/>
      <c r="J6" s="114"/>
      <c r="K6" s="114"/>
      <c r="L6" s="114"/>
      <c r="M6" s="115"/>
      <c r="N6" s="113" t="s">
        <v>11</v>
      </c>
      <c r="O6" s="114"/>
      <c r="P6" s="114"/>
      <c r="Q6" s="114"/>
      <c r="R6" s="114"/>
      <c r="S6" s="115"/>
      <c r="T6" s="114" t="s">
        <v>12</v>
      </c>
      <c r="U6" s="114"/>
      <c r="V6" s="114"/>
      <c r="W6" s="114"/>
      <c r="X6" s="114"/>
      <c r="Y6" s="115"/>
      <c r="Z6" s="113" t="s">
        <v>13</v>
      </c>
      <c r="AA6" s="114"/>
      <c r="AB6" s="114"/>
      <c r="AC6" s="114"/>
      <c r="AD6" s="114"/>
      <c r="AE6" s="115"/>
    </row>
    <row r="7" spans="2:38" x14ac:dyDescent="0.25">
      <c r="B7" s="27" t="s">
        <v>58</v>
      </c>
      <c r="C7" s="30"/>
      <c r="D7" s="31"/>
      <c r="E7" s="175">
        <v>0.04</v>
      </c>
      <c r="F7" s="175"/>
      <c r="H7" s="113"/>
      <c r="I7" s="114"/>
      <c r="J7" s="114"/>
      <c r="K7" s="114"/>
      <c r="L7" s="114"/>
      <c r="M7" s="115"/>
      <c r="N7" s="113"/>
      <c r="O7" s="114"/>
      <c r="P7" s="114"/>
      <c r="Q7" s="114"/>
      <c r="R7" s="114"/>
      <c r="S7" s="115"/>
      <c r="T7" s="114"/>
      <c r="U7" s="114"/>
      <c r="V7" s="114"/>
      <c r="W7" s="114"/>
      <c r="X7" s="114"/>
      <c r="Y7" s="115"/>
      <c r="Z7" s="113"/>
      <c r="AA7" s="114"/>
      <c r="AB7" s="114"/>
      <c r="AC7" s="114"/>
      <c r="AD7" s="114"/>
      <c r="AE7" s="115"/>
    </row>
    <row r="8" spans="2:38" ht="16.5" thickBot="1" x14ac:dyDescent="0.3">
      <c r="B8" s="27" t="s">
        <v>23</v>
      </c>
      <c r="C8" s="30"/>
      <c r="D8" s="31"/>
      <c r="E8" s="35" t="s">
        <v>1</v>
      </c>
      <c r="F8" s="36"/>
      <c r="H8" s="116"/>
      <c r="I8" s="117"/>
      <c r="J8" s="117"/>
      <c r="K8" s="117"/>
      <c r="L8" s="117"/>
      <c r="M8" s="118"/>
      <c r="N8" s="116"/>
      <c r="O8" s="117"/>
      <c r="P8" s="117"/>
      <c r="Q8" s="117"/>
      <c r="R8" s="117"/>
      <c r="S8" s="118"/>
      <c r="T8" s="117"/>
      <c r="U8" s="117"/>
      <c r="V8" s="117"/>
      <c r="W8" s="117"/>
      <c r="X8" s="117"/>
      <c r="Y8" s="118"/>
      <c r="Z8" s="116"/>
      <c r="AA8" s="117"/>
      <c r="AB8" s="117"/>
      <c r="AC8" s="117"/>
      <c r="AD8" s="117"/>
      <c r="AE8" s="118"/>
    </row>
    <row r="9" spans="2:38" ht="16.149999999999999" customHeight="1" thickBot="1" x14ac:dyDescent="0.3">
      <c r="B9" s="9"/>
      <c r="C9" s="10"/>
      <c r="D9" s="10"/>
      <c r="E9" s="9"/>
      <c r="F9" s="9"/>
      <c r="G9" s="9"/>
      <c r="H9" s="20"/>
      <c r="I9" s="39"/>
      <c r="J9" s="39"/>
      <c r="K9" s="39"/>
      <c r="L9" s="150" t="s">
        <v>26</v>
      </c>
      <c r="M9" s="21"/>
      <c r="N9" s="20"/>
      <c r="O9" s="39"/>
      <c r="P9" s="39"/>
      <c r="Q9" s="39"/>
      <c r="R9" s="150" t="s">
        <v>26</v>
      </c>
      <c r="S9" s="21"/>
      <c r="T9" s="39"/>
      <c r="U9" s="39"/>
      <c r="V9" s="39"/>
      <c r="W9" s="39"/>
      <c r="X9" s="150" t="s">
        <v>26</v>
      </c>
      <c r="Y9" s="21"/>
      <c r="Z9" s="20"/>
      <c r="AA9" s="39"/>
      <c r="AB9" s="39"/>
      <c r="AC9" s="39"/>
      <c r="AD9" s="150" t="s">
        <v>26</v>
      </c>
      <c r="AE9" s="21"/>
    </row>
    <row r="10" spans="2:38" ht="15.6" customHeight="1" x14ac:dyDescent="0.25">
      <c r="B10" s="4"/>
      <c r="C10" s="129" t="s">
        <v>81</v>
      </c>
      <c r="D10" s="130"/>
      <c r="E10" s="131"/>
      <c r="F10" s="49"/>
      <c r="G10" s="27"/>
      <c r="H10" s="22"/>
      <c r="K10" s="41"/>
      <c r="L10" s="151"/>
      <c r="M10" s="23" t="s">
        <v>25</v>
      </c>
      <c r="N10" s="22"/>
      <c r="O10" s="40"/>
      <c r="P10" s="40"/>
      <c r="Q10" s="41"/>
      <c r="R10" s="151"/>
      <c r="S10" s="23" t="s">
        <v>25</v>
      </c>
      <c r="T10" s="41"/>
      <c r="W10" s="41"/>
      <c r="X10" s="151"/>
      <c r="Y10" s="23" t="s">
        <v>25</v>
      </c>
      <c r="Z10" s="22"/>
      <c r="AA10" s="40"/>
      <c r="AB10" s="40"/>
      <c r="AC10" s="41"/>
      <c r="AD10" s="151"/>
      <c r="AE10" s="23" t="s">
        <v>25</v>
      </c>
      <c r="AF10" s="3"/>
    </row>
    <row r="11" spans="2:38" x14ac:dyDescent="0.25">
      <c r="B11" s="4"/>
      <c r="C11" s="132"/>
      <c r="D11" s="133"/>
      <c r="E11" s="134"/>
      <c r="F11" s="51"/>
      <c r="G11" s="28"/>
      <c r="H11" s="48" t="s">
        <v>28</v>
      </c>
      <c r="I11" s="147" t="s">
        <v>51</v>
      </c>
      <c r="J11" s="147"/>
      <c r="K11" s="147"/>
      <c r="L11" s="42">
        <v>3000</v>
      </c>
      <c r="M11" s="24">
        <f t="shared" ref="M11:M17" si="0">IF(ISNONTEXT(L11),+L11,0)</f>
        <v>3000</v>
      </c>
      <c r="N11" s="48" t="s">
        <v>28</v>
      </c>
      <c r="O11" s="152" t="s">
        <v>6</v>
      </c>
      <c r="P11" s="152"/>
      <c r="Q11" s="152"/>
      <c r="R11" s="42">
        <v>2500</v>
      </c>
      <c r="S11" s="24">
        <f t="shared" ref="S11:S17" si="1">IF(ISNONTEXT(R11),+R11,0)</f>
        <v>2500</v>
      </c>
      <c r="T11" s="87" t="s">
        <v>28</v>
      </c>
      <c r="U11" s="147" t="s">
        <v>6</v>
      </c>
      <c r="V11" s="147"/>
      <c r="W11" s="147"/>
      <c r="X11" s="42">
        <v>20000</v>
      </c>
      <c r="Y11" s="24">
        <f t="shared" ref="Y11:Y17" si="2">IF(ISNONTEXT(X11),+X11,0)</f>
        <v>20000</v>
      </c>
      <c r="Z11" s="48" t="s">
        <v>28</v>
      </c>
      <c r="AA11" s="152" t="s">
        <v>6</v>
      </c>
      <c r="AB11" s="152"/>
      <c r="AC11" s="152"/>
      <c r="AD11" s="42">
        <v>10000</v>
      </c>
      <c r="AE11" s="24">
        <f t="shared" ref="AE11:AE17" si="3">IF(ISNONTEXT(AD11),+AD11,0)</f>
        <v>10000</v>
      </c>
      <c r="AF11" s="3"/>
    </row>
    <row r="12" spans="2:38" x14ac:dyDescent="0.25">
      <c r="B12" s="4"/>
      <c r="C12" s="132"/>
      <c r="D12" s="133"/>
      <c r="E12" s="134"/>
      <c r="F12" s="51"/>
      <c r="G12" s="28"/>
      <c r="H12" s="48" t="s">
        <v>29</v>
      </c>
      <c r="I12" s="147" t="s">
        <v>50</v>
      </c>
      <c r="J12" s="147"/>
      <c r="K12" s="147"/>
      <c r="L12" s="42"/>
      <c r="M12" s="24">
        <f t="shared" si="0"/>
        <v>0</v>
      </c>
      <c r="N12" s="48" t="s">
        <v>29</v>
      </c>
      <c r="O12" s="152" t="s">
        <v>8</v>
      </c>
      <c r="P12" s="152"/>
      <c r="Q12" s="152"/>
      <c r="R12" s="42">
        <v>20000</v>
      </c>
      <c r="S12" s="24">
        <f t="shared" si="1"/>
        <v>20000</v>
      </c>
      <c r="T12" s="87" t="s">
        <v>29</v>
      </c>
      <c r="U12" s="147" t="s">
        <v>8</v>
      </c>
      <c r="V12" s="147"/>
      <c r="W12" s="147"/>
      <c r="X12" s="42"/>
      <c r="Y12" s="24">
        <f t="shared" si="2"/>
        <v>0</v>
      </c>
      <c r="Z12" s="48" t="s">
        <v>29</v>
      </c>
      <c r="AA12" s="152" t="s">
        <v>8</v>
      </c>
      <c r="AB12" s="152"/>
      <c r="AC12" s="152"/>
      <c r="AD12" s="42"/>
      <c r="AE12" s="24">
        <f t="shared" si="3"/>
        <v>0</v>
      </c>
      <c r="AF12" s="3"/>
    </row>
    <row r="13" spans="2:38" x14ac:dyDescent="0.25">
      <c r="B13" s="4"/>
      <c r="C13" s="132"/>
      <c r="D13" s="133"/>
      <c r="E13" s="134"/>
      <c r="F13" s="51"/>
      <c r="G13" s="29"/>
      <c r="H13" s="48" t="s">
        <v>30</v>
      </c>
      <c r="I13" s="147"/>
      <c r="J13" s="147"/>
      <c r="K13" s="147"/>
      <c r="L13" s="42"/>
      <c r="M13" s="24">
        <f t="shared" si="0"/>
        <v>0</v>
      </c>
      <c r="N13" s="48" t="s">
        <v>30</v>
      </c>
      <c r="O13" s="152" t="s">
        <v>7</v>
      </c>
      <c r="P13" s="152"/>
      <c r="Q13" s="152"/>
      <c r="R13" s="42">
        <v>75000</v>
      </c>
      <c r="S13" s="24">
        <f t="shared" si="1"/>
        <v>75000</v>
      </c>
      <c r="T13" s="87" t="s">
        <v>30</v>
      </c>
      <c r="U13" s="147" t="s">
        <v>7</v>
      </c>
      <c r="V13" s="147"/>
      <c r="W13" s="147"/>
      <c r="X13" s="42">
        <v>200000</v>
      </c>
      <c r="Y13" s="24">
        <f t="shared" si="2"/>
        <v>200000</v>
      </c>
      <c r="Z13" s="48" t="s">
        <v>30</v>
      </c>
      <c r="AA13" s="152" t="s">
        <v>7</v>
      </c>
      <c r="AB13" s="152"/>
      <c r="AC13" s="152"/>
      <c r="AD13" s="42">
        <v>50000</v>
      </c>
      <c r="AE13" s="24">
        <f t="shared" si="3"/>
        <v>50000</v>
      </c>
      <c r="AF13" s="3"/>
    </row>
    <row r="14" spans="2:38" x14ac:dyDescent="0.25">
      <c r="B14" s="4"/>
      <c r="C14" s="132"/>
      <c r="D14" s="133"/>
      <c r="E14" s="134"/>
      <c r="F14" s="51"/>
      <c r="G14" s="29"/>
      <c r="H14" s="48" t="s">
        <v>31</v>
      </c>
      <c r="I14" s="147"/>
      <c r="J14" s="147"/>
      <c r="K14" s="147"/>
      <c r="L14" s="73"/>
      <c r="M14" s="24">
        <f t="shared" si="0"/>
        <v>0</v>
      </c>
      <c r="N14" s="48" t="s">
        <v>31</v>
      </c>
      <c r="O14" s="152"/>
      <c r="P14" s="152"/>
      <c r="Q14" s="152"/>
      <c r="R14" s="73"/>
      <c r="S14" s="24">
        <f t="shared" si="1"/>
        <v>0</v>
      </c>
      <c r="T14" s="87" t="s">
        <v>31</v>
      </c>
      <c r="U14" s="147"/>
      <c r="V14" s="147"/>
      <c r="W14" s="147"/>
      <c r="X14" s="73"/>
      <c r="Y14" s="24">
        <f t="shared" si="2"/>
        <v>0</v>
      </c>
      <c r="Z14" s="48" t="s">
        <v>31</v>
      </c>
      <c r="AA14" s="152"/>
      <c r="AB14" s="152"/>
      <c r="AC14" s="152"/>
      <c r="AD14" s="73"/>
      <c r="AE14" s="24">
        <f t="shared" si="3"/>
        <v>0</v>
      </c>
      <c r="AF14" s="3"/>
    </row>
    <row r="15" spans="2:38" x14ac:dyDescent="0.25">
      <c r="B15" s="4"/>
      <c r="C15" s="132"/>
      <c r="D15" s="133"/>
      <c r="E15" s="134"/>
      <c r="F15" s="51"/>
      <c r="G15" s="29"/>
      <c r="H15" s="48" t="s">
        <v>32</v>
      </c>
      <c r="I15" s="147"/>
      <c r="J15" s="147"/>
      <c r="K15" s="147"/>
      <c r="L15" s="42"/>
      <c r="M15" s="24">
        <f t="shared" si="0"/>
        <v>0</v>
      </c>
      <c r="N15" s="48" t="s">
        <v>32</v>
      </c>
      <c r="O15" s="152"/>
      <c r="P15" s="152"/>
      <c r="Q15" s="152"/>
      <c r="R15" s="42"/>
      <c r="S15" s="24">
        <f t="shared" si="1"/>
        <v>0</v>
      </c>
      <c r="T15" s="87" t="s">
        <v>32</v>
      </c>
      <c r="U15" s="147"/>
      <c r="V15" s="147"/>
      <c r="W15" s="147"/>
      <c r="X15" s="42"/>
      <c r="Y15" s="24">
        <f t="shared" si="2"/>
        <v>0</v>
      </c>
      <c r="Z15" s="48" t="s">
        <v>32</v>
      </c>
      <c r="AA15" s="152"/>
      <c r="AB15" s="152"/>
      <c r="AC15" s="152"/>
      <c r="AD15" s="42"/>
      <c r="AE15" s="24">
        <f t="shared" si="3"/>
        <v>0</v>
      </c>
      <c r="AF15" s="3"/>
    </row>
    <row r="16" spans="2:38" x14ac:dyDescent="0.25">
      <c r="B16" s="4"/>
      <c r="C16" s="132"/>
      <c r="D16" s="133"/>
      <c r="E16" s="134"/>
      <c r="F16" s="51"/>
      <c r="G16" s="29"/>
      <c r="H16" s="48" t="s">
        <v>33</v>
      </c>
      <c r="I16" s="147"/>
      <c r="J16" s="147"/>
      <c r="K16" s="147"/>
      <c r="L16" s="42"/>
      <c r="M16" s="24">
        <f t="shared" si="0"/>
        <v>0</v>
      </c>
      <c r="N16" s="48" t="s">
        <v>33</v>
      </c>
      <c r="O16" s="152"/>
      <c r="P16" s="152"/>
      <c r="Q16" s="152"/>
      <c r="R16" s="42"/>
      <c r="S16" s="24">
        <f t="shared" si="1"/>
        <v>0</v>
      </c>
      <c r="T16" s="87" t="s">
        <v>33</v>
      </c>
      <c r="U16" s="147"/>
      <c r="V16" s="147"/>
      <c r="W16" s="147"/>
      <c r="X16" s="42"/>
      <c r="Y16" s="24">
        <f t="shared" si="2"/>
        <v>0</v>
      </c>
      <c r="Z16" s="48" t="s">
        <v>33</v>
      </c>
      <c r="AA16" s="152"/>
      <c r="AB16" s="152"/>
      <c r="AC16" s="152"/>
      <c r="AD16" s="42"/>
      <c r="AE16" s="24">
        <f t="shared" si="3"/>
        <v>0</v>
      </c>
      <c r="AF16" s="3"/>
    </row>
    <row r="17" spans="2:32" ht="16.5" thickBot="1" x14ac:dyDescent="0.3">
      <c r="B17" s="4"/>
      <c r="C17" s="135"/>
      <c r="D17" s="136"/>
      <c r="E17" s="137"/>
      <c r="F17" s="51"/>
      <c r="G17" s="4"/>
      <c r="H17" s="48" t="s">
        <v>34</v>
      </c>
      <c r="I17" s="148"/>
      <c r="J17" s="148"/>
      <c r="K17" s="148"/>
      <c r="L17" s="42"/>
      <c r="M17" s="24">
        <f t="shared" si="0"/>
        <v>0</v>
      </c>
      <c r="N17" s="48" t="s">
        <v>34</v>
      </c>
      <c r="O17" s="148"/>
      <c r="P17" s="148"/>
      <c r="Q17" s="148"/>
      <c r="R17" s="42"/>
      <c r="S17" s="24">
        <f t="shared" si="1"/>
        <v>0</v>
      </c>
      <c r="T17" s="87" t="s">
        <v>34</v>
      </c>
      <c r="U17" s="148"/>
      <c r="V17" s="148"/>
      <c r="W17" s="148"/>
      <c r="X17" s="42"/>
      <c r="Y17" s="24">
        <f t="shared" si="2"/>
        <v>0</v>
      </c>
      <c r="Z17" s="48" t="s">
        <v>34</v>
      </c>
      <c r="AA17" s="148"/>
      <c r="AB17" s="148"/>
      <c r="AC17" s="148"/>
      <c r="AD17" s="42"/>
      <c r="AE17" s="24">
        <f t="shared" si="3"/>
        <v>0</v>
      </c>
      <c r="AF17" s="3"/>
    </row>
    <row r="18" spans="2:32" x14ac:dyDescent="0.25">
      <c r="B18" s="165" t="s">
        <v>2</v>
      </c>
      <c r="C18" s="165"/>
      <c r="D18" s="165"/>
      <c r="E18" s="165"/>
      <c r="F18" s="165"/>
      <c r="G18" s="63"/>
      <c r="H18" s="67"/>
      <c r="I18" s="68"/>
      <c r="J18" s="68"/>
      <c r="K18" s="68"/>
      <c r="L18" s="68"/>
      <c r="M18" s="69">
        <f>SUM(M11:M17)</f>
        <v>3000</v>
      </c>
      <c r="N18" s="67"/>
      <c r="O18" s="68"/>
      <c r="P18" s="68"/>
      <c r="Q18" s="68"/>
      <c r="R18" s="68"/>
      <c r="S18" s="69">
        <f>SUM(S11:S17)</f>
        <v>97500</v>
      </c>
      <c r="T18" s="68"/>
      <c r="U18" s="68"/>
      <c r="V18" s="68"/>
      <c r="W18" s="68"/>
      <c r="X18" s="68"/>
      <c r="Y18" s="69">
        <f>SUM(Y11:Y17)</f>
        <v>220000</v>
      </c>
      <c r="Z18" s="67"/>
      <c r="AA18" s="68"/>
      <c r="AB18" s="68"/>
      <c r="AC18" s="68"/>
      <c r="AD18" s="68"/>
      <c r="AE18" s="69">
        <f>SUM(AE11:AE17)</f>
        <v>60000</v>
      </c>
      <c r="AF18" s="12"/>
    </row>
    <row r="19" spans="2:32" ht="16.5" thickBot="1" x14ac:dyDescent="0.3">
      <c r="B19" s="166" t="s">
        <v>44</v>
      </c>
      <c r="C19" s="166"/>
      <c r="D19" s="166"/>
      <c r="E19" s="166"/>
      <c r="F19" s="166"/>
      <c r="G19" s="16"/>
      <c r="H19" s="25"/>
      <c r="I19" s="43"/>
      <c r="J19" s="43"/>
      <c r="K19" s="43"/>
      <c r="L19" s="43"/>
      <c r="M19" s="26"/>
      <c r="N19" s="25"/>
      <c r="O19" s="43"/>
      <c r="P19" s="43"/>
      <c r="Q19" s="43"/>
      <c r="R19" s="43"/>
      <c r="S19" s="26"/>
      <c r="T19" s="43"/>
      <c r="U19" s="43"/>
      <c r="V19" s="43"/>
      <c r="W19" s="43"/>
      <c r="X19" s="43"/>
      <c r="Y19" s="26"/>
      <c r="Z19" s="25"/>
      <c r="AA19" s="43"/>
      <c r="AB19" s="43"/>
      <c r="AC19" s="43"/>
      <c r="AD19" s="43"/>
      <c r="AE19" s="26"/>
      <c r="AF19" s="12"/>
    </row>
    <row r="20" spans="2:32" x14ac:dyDescent="0.25">
      <c r="B20" s="9"/>
      <c r="C20" s="9"/>
      <c r="D20" s="9"/>
      <c r="E20" s="9"/>
      <c r="F20" s="10"/>
      <c r="G20" s="10"/>
      <c r="H20" s="52"/>
      <c r="I20" s="19"/>
      <c r="J20" s="19"/>
      <c r="K20" s="19"/>
      <c r="L20" s="19"/>
      <c r="M20" s="19"/>
      <c r="N20" s="52"/>
      <c r="O20" s="19"/>
      <c r="P20" s="19"/>
      <c r="Q20" s="19"/>
      <c r="R20" s="19"/>
      <c r="S20" s="77"/>
      <c r="T20" s="88"/>
      <c r="U20" s="19"/>
      <c r="V20" s="19"/>
      <c r="W20" s="19"/>
      <c r="X20" s="19"/>
      <c r="Y20" s="19"/>
      <c r="Z20" s="52"/>
      <c r="AA20" s="19"/>
      <c r="AB20" s="19"/>
      <c r="AC20" s="19"/>
      <c r="AD20" s="19"/>
      <c r="AE20" s="77"/>
      <c r="AF20" s="3"/>
    </row>
    <row r="21" spans="2:32" x14ac:dyDescent="0.25">
      <c r="B21" s="8"/>
      <c r="H21" s="53" t="s">
        <v>20</v>
      </c>
      <c r="N21" s="53" t="s">
        <v>20</v>
      </c>
      <c r="O21" s="40"/>
      <c r="P21" s="40"/>
      <c r="Q21" s="40"/>
      <c r="R21" s="40"/>
      <c r="S21" s="18"/>
      <c r="T21" s="89" t="s">
        <v>20</v>
      </c>
      <c r="Z21" s="53" t="s">
        <v>20</v>
      </c>
      <c r="AA21" s="40"/>
      <c r="AB21" s="40"/>
      <c r="AC21" s="40"/>
      <c r="AD21" s="40"/>
      <c r="AE21" s="18"/>
      <c r="AF21" s="3"/>
    </row>
    <row r="22" spans="2:32" ht="16.5" thickBot="1" x14ac:dyDescent="0.3">
      <c r="B22" s="31"/>
      <c r="C22" s="49"/>
      <c r="D22" s="30"/>
      <c r="E22" s="27"/>
      <c r="F22" s="30"/>
      <c r="H22" s="54" t="s">
        <v>35</v>
      </c>
      <c r="I22" s="38" t="s">
        <v>3</v>
      </c>
      <c r="K22" s="41" t="s">
        <v>26</v>
      </c>
      <c r="L22" s="37" t="s">
        <v>24</v>
      </c>
      <c r="M22" s="11" t="s">
        <v>27</v>
      </c>
      <c r="N22" s="54" t="s">
        <v>35</v>
      </c>
      <c r="O22" s="38" t="s">
        <v>3</v>
      </c>
      <c r="P22" s="40"/>
      <c r="Q22" s="41" t="s">
        <v>26</v>
      </c>
      <c r="R22" s="78" t="s">
        <v>24</v>
      </c>
      <c r="S22" s="23" t="s">
        <v>27</v>
      </c>
      <c r="T22" s="38" t="s">
        <v>35</v>
      </c>
      <c r="U22" s="38" t="s">
        <v>3</v>
      </c>
      <c r="W22" s="41" t="s">
        <v>26</v>
      </c>
      <c r="X22" s="37" t="s">
        <v>24</v>
      </c>
      <c r="Y22" s="11" t="s">
        <v>27</v>
      </c>
      <c r="Z22" s="54" t="s">
        <v>35</v>
      </c>
      <c r="AA22" s="38" t="s">
        <v>3</v>
      </c>
      <c r="AB22" s="40"/>
      <c r="AC22" s="41" t="s">
        <v>26</v>
      </c>
      <c r="AD22" s="78" t="s">
        <v>24</v>
      </c>
      <c r="AE22" s="23" t="s">
        <v>27</v>
      </c>
      <c r="AF22" s="3"/>
    </row>
    <row r="23" spans="2:32" ht="15.6" customHeight="1" x14ac:dyDescent="0.25">
      <c r="B23" s="50"/>
      <c r="C23" s="138" t="s">
        <v>45</v>
      </c>
      <c r="D23" s="139"/>
      <c r="E23" s="140"/>
      <c r="F23" s="31"/>
      <c r="H23" s="55">
        <v>7</v>
      </c>
      <c r="I23" s="149" t="s">
        <v>14</v>
      </c>
      <c r="J23" s="149"/>
      <c r="K23" s="42">
        <v>10000</v>
      </c>
      <c r="L23" s="56">
        <f t="shared" ref="L23:L34" si="4">IF(ISERR(1/((1+$E$7)^H23)),0,1/((1+$E$7)^H23))</f>
        <v>0.75991781320206331</v>
      </c>
      <c r="M23" s="58">
        <f t="shared" ref="M23:M34" si="5">IF(ISERR(TRUNC(L23*K23)),0,TRUNC(L23*K23))</f>
        <v>7599</v>
      </c>
      <c r="N23" s="55"/>
      <c r="O23" s="153"/>
      <c r="P23" s="153"/>
      <c r="Q23" s="42"/>
      <c r="R23" s="79">
        <f t="shared" ref="R23:R34" si="6">IF(ISERR(1/((1+$E$7)^N23)),0,1/((1+$E$7)^N23))</f>
        <v>1</v>
      </c>
      <c r="S23" s="24">
        <f t="shared" ref="S23:S34" si="7">IF(ISERR(TRUNC(R23*Q23)),0,TRUNC(R23*Q23))</f>
        <v>0</v>
      </c>
      <c r="T23" s="90"/>
      <c r="U23" s="149"/>
      <c r="V23" s="149"/>
      <c r="W23" s="42"/>
      <c r="X23" s="56">
        <f t="shared" ref="X23:X34" si="8">IF(ISERR(1/((1+$E$7)^T23)),0,1/((1+$E$7)^T23))</f>
        <v>1</v>
      </c>
      <c r="Y23" s="58">
        <f t="shared" ref="Y23:Y34" si="9">IF(ISERR(TRUNC(X23*W23)),0,TRUNC(X23*W23))</f>
        <v>0</v>
      </c>
      <c r="Z23" s="55">
        <v>25</v>
      </c>
      <c r="AA23" s="153" t="s">
        <v>53</v>
      </c>
      <c r="AB23" s="153"/>
      <c r="AC23" s="42">
        <v>50000</v>
      </c>
      <c r="AD23" s="79">
        <f t="shared" ref="AD23:AD34" si="10">IF(ISERR(1/((1+$E$7)^Z23)),0,1/((1+$E$7)^Z23))</f>
        <v>0.37511680225396377</v>
      </c>
      <c r="AE23" s="24">
        <f t="shared" ref="AE23:AE34" si="11">IF(ISERR(TRUNC(AD23*AC23)),0,TRUNC(AD23*AC23))</f>
        <v>18755</v>
      </c>
      <c r="AF23" s="3"/>
    </row>
    <row r="24" spans="2:32" x14ac:dyDescent="0.25">
      <c r="B24" s="50"/>
      <c r="C24" s="141"/>
      <c r="D24" s="142"/>
      <c r="E24" s="143"/>
      <c r="F24" s="31"/>
      <c r="H24" s="55">
        <v>14</v>
      </c>
      <c r="I24" s="149" t="s">
        <v>14</v>
      </c>
      <c r="J24" s="149"/>
      <c r="K24" s="42">
        <v>10000</v>
      </c>
      <c r="L24" s="56">
        <f t="shared" si="4"/>
        <v>0.57747508282180582</v>
      </c>
      <c r="M24" s="58">
        <f t="shared" si="5"/>
        <v>5774</v>
      </c>
      <c r="N24" s="55"/>
      <c r="O24" s="153"/>
      <c r="P24" s="153"/>
      <c r="Q24" s="42"/>
      <c r="R24" s="79">
        <f t="shared" si="6"/>
        <v>1</v>
      </c>
      <c r="S24" s="24">
        <f t="shared" si="7"/>
        <v>0</v>
      </c>
      <c r="T24" s="90"/>
      <c r="U24" s="149"/>
      <c r="V24" s="149"/>
      <c r="W24" s="42"/>
      <c r="X24" s="56">
        <f t="shared" si="8"/>
        <v>1</v>
      </c>
      <c r="Y24" s="58">
        <f t="shared" si="9"/>
        <v>0</v>
      </c>
      <c r="Z24" s="55"/>
      <c r="AA24" s="153"/>
      <c r="AB24" s="153"/>
      <c r="AC24" s="42"/>
      <c r="AD24" s="79">
        <f t="shared" si="10"/>
        <v>1</v>
      </c>
      <c r="AE24" s="24">
        <f t="shared" si="11"/>
        <v>0</v>
      </c>
      <c r="AF24" s="3"/>
    </row>
    <row r="25" spans="2:32" x14ac:dyDescent="0.25">
      <c r="B25" s="50"/>
      <c r="C25" s="141"/>
      <c r="D25" s="142"/>
      <c r="E25" s="143"/>
      <c r="F25" s="31"/>
      <c r="H25" s="55">
        <v>21</v>
      </c>
      <c r="I25" s="149" t="s">
        <v>14</v>
      </c>
      <c r="J25" s="149"/>
      <c r="K25" s="42">
        <v>10000</v>
      </c>
      <c r="L25" s="56">
        <f t="shared" si="4"/>
        <v>0.43883360211662686</v>
      </c>
      <c r="M25" s="58">
        <f t="shared" si="5"/>
        <v>4388</v>
      </c>
      <c r="N25" s="55"/>
      <c r="O25" s="153"/>
      <c r="P25" s="153"/>
      <c r="Q25" s="42"/>
      <c r="R25" s="79">
        <f t="shared" si="6"/>
        <v>1</v>
      </c>
      <c r="S25" s="24">
        <f t="shared" si="7"/>
        <v>0</v>
      </c>
      <c r="T25" s="90"/>
      <c r="U25" s="149"/>
      <c r="V25" s="149"/>
      <c r="W25" s="42"/>
      <c r="X25" s="56">
        <f t="shared" si="8"/>
        <v>1</v>
      </c>
      <c r="Y25" s="58">
        <f t="shared" si="9"/>
        <v>0</v>
      </c>
      <c r="Z25" s="55"/>
      <c r="AA25" s="153"/>
      <c r="AB25" s="153"/>
      <c r="AC25" s="42"/>
      <c r="AD25" s="79">
        <f t="shared" si="10"/>
        <v>1</v>
      </c>
      <c r="AE25" s="24">
        <f t="shared" si="11"/>
        <v>0</v>
      </c>
      <c r="AF25" s="3"/>
    </row>
    <row r="26" spans="2:32" x14ac:dyDescent="0.25">
      <c r="B26" s="50"/>
      <c r="C26" s="141"/>
      <c r="D26" s="142"/>
      <c r="E26" s="143"/>
      <c r="F26" s="31"/>
      <c r="H26" s="55">
        <v>28</v>
      </c>
      <c r="I26" s="149" t="s">
        <v>14</v>
      </c>
      <c r="J26" s="149"/>
      <c r="K26" s="42">
        <v>10000</v>
      </c>
      <c r="L26" s="56">
        <f t="shared" si="4"/>
        <v>0.3334774712800514</v>
      </c>
      <c r="M26" s="58">
        <f t="shared" si="5"/>
        <v>3334</v>
      </c>
      <c r="N26" s="55"/>
      <c r="O26" s="153"/>
      <c r="P26" s="153"/>
      <c r="Q26" s="42"/>
      <c r="R26" s="79">
        <f t="shared" si="6"/>
        <v>1</v>
      </c>
      <c r="S26" s="24">
        <f t="shared" si="7"/>
        <v>0</v>
      </c>
      <c r="T26" s="90"/>
      <c r="U26" s="149"/>
      <c r="V26" s="149"/>
      <c r="W26" s="42"/>
      <c r="X26" s="56">
        <f t="shared" si="8"/>
        <v>1</v>
      </c>
      <c r="Y26" s="58">
        <f t="shared" si="9"/>
        <v>0</v>
      </c>
      <c r="Z26" s="55"/>
      <c r="AA26" s="153"/>
      <c r="AB26" s="153"/>
      <c r="AC26" s="42"/>
      <c r="AD26" s="79">
        <f t="shared" si="10"/>
        <v>1</v>
      </c>
      <c r="AE26" s="24">
        <f t="shared" si="11"/>
        <v>0</v>
      </c>
      <c r="AF26" s="3"/>
    </row>
    <row r="27" spans="2:32" x14ac:dyDescent="0.25">
      <c r="B27" s="50"/>
      <c r="C27" s="141"/>
      <c r="D27" s="142"/>
      <c r="E27" s="143"/>
      <c r="F27" s="31"/>
      <c r="H27" s="55">
        <v>35</v>
      </c>
      <c r="I27" s="149" t="s">
        <v>14</v>
      </c>
      <c r="J27" s="149"/>
      <c r="K27" s="42">
        <v>10000</v>
      </c>
      <c r="L27" s="56">
        <f t="shared" si="4"/>
        <v>0.25341547072729048</v>
      </c>
      <c r="M27" s="58">
        <f t="shared" si="5"/>
        <v>2534</v>
      </c>
      <c r="N27" s="55"/>
      <c r="O27" s="153"/>
      <c r="P27" s="153"/>
      <c r="Q27" s="42"/>
      <c r="R27" s="79">
        <f t="shared" si="6"/>
        <v>1</v>
      </c>
      <c r="S27" s="24">
        <f t="shared" si="7"/>
        <v>0</v>
      </c>
      <c r="T27" s="90"/>
      <c r="U27" s="149"/>
      <c r="V27" s="149"/>
      <c r="W27" s="42"/>
      <c r="X27" s="56">
        <f t="shared" si="8"/>
        <v>1</v>
      </c>
      <c r="Y27" s="58">
        <f t="shared" si="9"/>
        <v>0</v>
      </c>
      <c r="Z27" s="55"/>
      <c r="AA27" s="153"/>
      <c r="AB27" s="153"/>
      <c r="AC27" s="42"/>
      <c r="AD27" s="79">
        <f t="shared" si="10"/>
        <v>1</v>
      </c>
      <c r="AE27" s="24">
        <f t="shared" si="11"/>
        <v>0</v>
      </c>
      <c r="AF27" s="3"/>
    </row>
    <row r="28" spans="2:32" x14ac:dyDescent="0.25">
      <c r="B28" s="50"/>
      <c r="C28" s="141"/>
      <c r="D28" s="142"/>
      <c r="E28" s="143"/>
      <c r="F28" s="31"/>
      <c r="H28" s="55">
        <v>42</v>
      </c>
      <c r="I28" s="149" t="s">
        <v>14</v>
      </c>
      <c r="J28" s="149"/>
      <c r="K28" s="42">
        <v>10000</v>
      </c>
      <c r="L28" s="56">
        <f t="shared" si="4"/>
        <v>0.19257493034665407</v>
      </c>
      <c r="M28" s="58">
        <f t="shared" si="5"/>
        <v>1925</v>
      </c>
      <c r="N28" s="55"/>
      <c r="O28" s="153"/>
      <c r="P28" s="153"/>
      <c r="Q28" s="42"/>
      <c r="R28" s="79">
        <f t="shared" si="6"/>
        <v>1</v>
      </c>
      <c r="S28" s="24">
        <f t="shared" si="7"/>
        <v>0</v>
      </c>
      <c r="T28" s="90"/>
      <c r="U28" s="149"/>
      <c r="V28" s="149"/>
      <c r="W28" s="42"/>
      <c r="X28" s="56">
        <f t="shared" si="8"/>
        <v>1</v>
      </c>
      <c r="Y28" s="58">
        <f t="shared" si="9"/>
        <v>0</v>
      </c>
      <c r="Z28" s="55"/>
      <c r="AA28" s="153"/>
      <c r="AB28" s="153"/>
      <c r="AC28" s="42"/>
      <c r="AD28" s="79">
        <f t="shared" si="10"/>
        <v>1</v>
      </c>
      <c r="AE28" s="24">
        <f t="shared" si="11"/>
        <v>0</v>
      </c>
      <c r="AF28" s="3"/>
    </row>
    <row r="29" spans="2:32" x14ac:dyDescent="0.25">
      <c r="B29" s="50"/>
      <c r="C29" s="141"/>
      <c r="D29" s="142"/>
      <c r="E29" s="143"/>
      <c r="F29" s="31"/>
      <c r="H29" s="55">
        <v>49</v>
      </c>
      <c r="I29" s="149" t="s">
        <v>14</v>
      </c>
      <c r="J29" s="149"/>
      <c r="K29" s="42">
        <v>10000</v>
      </c>
      <c r="L29" s="56">
        <f t="shared" si="4"/>
        <v>0.14634111994656898</v>
      </c>
      <c r="M29" s="58">
        <f t="shared" si="5"/>
        <v>1463</v>
      </c>
      <c r="N29" s="55"/>
      <c r="O29" s="153"/>
      <c r="P29" s="153"/>
      <c r="Q29" s="42"/>
      <c r="R29" s="79">
        <f t="shared" si="6"/>
        <v>1</v>
      </c>
      <c r="S29" s="24">
        <f t="shared" si="7"/>
        <v>0</v>
      </c>
      <c r="T29" s="90"/>
      <c r="U29" s="149"/>
      <c r="V29" s="149"/>
      <c r="W29" s="42"/>
      <c r="X29" s="56">
        <f t="shared" si="8"/>
        <v>1</v>
      </c>
      <c r="Y29" s="58">
        <f t="shared" si="9"/>
        <v>0</v>
      </c>
      <c r="Z29" s="55"/>
      <c r="AA29" s="153"/>
      <c r="AB29" s="153"/>
      <c r="AC29" s="42"/>
      <c r="AD29" s="79">
        <f t="shared" si="10"/>
        <v>1</v>
      </c>
      <c r="AE29" s="24">
        <f t="shared" si="11"/>
        <v>0</v>
      </c>
      <c r="AF29" s="3"/>
    </row>
    <row r="30" spans="2:32" x14ac:dyDescent="0.25">
      <c r="B30" s="50"/>
      <c r="C30" s="141"/>
      <c r="D30" s="142"/>
      <c r="E30" s="143"/>
      <c r="F30" s="31"/>
      <c r="H30" s="55">
        <v>25</v>
      </c>
      <c r="I30" s="149" t="s">
        <v>9</v>
      </c>
      <c r="J30" s="149"/>
      <c r="K30" s="42">
        <v>50000</v>
      </c>
      <c r="L30" s="56">
        <f t="shared" si="4"/>
        <v>0.37511680225396377</v>
      </c>
      <c r="M30" s="58">
        <f t="shared" si="5"/>
        <v>18755</v>
      </c>
      <c r="N30" s="55"/>
      <c r="O30" s="153"/>
      <c r="P30" s="153"/>
      <c r="Q30" s="42"/>
      <c r="R30" s="79">
        <f t="shared" si="6"/>
        <v>1</v>
      </c>
      <c r="S30" s="24">
        <f t="shared" si="7"/>
        <v>0</v>
      </c>
      <c r="T30" s="90"/>
      <c r="U30" s="149"/>
      <c r="V30" s="149"/>
      <c r="W30" s="42"/>
      <c r="X30" s="56">
        <f t="shared" si="8"/>
        <v>1</v>
      </c>
      <c r="Y30" s="58">
        <f t="shared" si="9"/>
        <v>0</v>
      </c>
      <c r="Z30" s="55"/>
      <c r="AA30" s="153"/>
      <c r="AB30" s="153"/>
      <c r="AC30" s="42"/>
      <c r="AD30" s="79">
        <f t="shared" si="10"/>
        <v>1</v>
      </c>
      <c r="AE30" s="24">
        <f t="shared" si="11"/>
        <v>0</v>
      </c>
      <c r="AF30" s="3"/>
    </row>
    <row r="31" spans="2:32" x14ac:dyDescent="0.25">
      <c r="B31" s="50"/>
      <c r="C31" s="141"/>
      <c r="D31" s="142"/>
      <c r="E31" s="143"/>
      <c r="F31" s="31"/>
      <c r="H31" s="55"/>
      <c r="I31" s="149"/>
      <c r="J31" s="149"/>
      <c r="K31" s="42"/>
      <c r="L31" s="56">
        <f t="shared" si="4"/>
        <v>1</v>
      </c>
      <c r="M31" s="58">
        <f t="shared" si="5"/>
        <v>0</v>
      </c>
      <c r="N31" s="55"/>
      <c r="O31" s="153"/>
      <c r="P31" s="153"/>
      <c r="Q31" s="42"/>
      <c r="R31" s="79">
        <f t="shared" si="6"/>
        <v>1</v>
      </c>
      <c r="S31" s="24">
        <f t="shared" si="7"/>
        <v>0</v>
      </c>
      <c r="T31" s="90"/>
      <c r="U31" s="149"/>
      <c r="V31" s="149"/>
      <c r="W31" s="42"/>
      <c r="X31" s="56">
        <f t="shared" si="8"/>
        <v>1</v>
      </c>
      <c r="Y31" s="58">
        <f t="shared" si="9"/>
        <v>0</v>
      </c>
      <c r="Z31" s="55"/>
      <c r="AA31" s="153"/>
      <c r="AB31" s="153"/>
      <c r="AC31" s="42"/>
      <c r="AD31" s="79">
        <f t="shared" si="10"/>
        <v>1</v>
      </c>
      <c r="AE31" s="24">
        <f t="shared" si="11"/>
        <v>0</v>
      </c>
      <c r="AF31" s="3"/>
    </row>
    <row r="32" spans="2:32" x14ac:dyDescent="0.25">
      <c r="B32" s="50"/>
      <c r="C32" s="141"/>
      <c r="D32" s="142"/>
      <c r="E32" s="143"/>
      <c r="F32" s="31"/>
      <c r="H32" s="55"/>
      <c r="I32" s="149"/>
      <c r="J32" s="149"/>
      <c r="K32" s="42"/>
      <c r="L32" s="56">
        <f t="shared" si="4"/>
        <v>1</v>
      </c>
      <c r="M32" s="58">
        <f t="shared" si="5"/>
        <v>0</v>
      </c>
      <c r="N32" s="55"/>
      <c r="O32" s="153"/>
      <c r="P32" s="153"/>
      <c r="Q32" s="42"/>
      <c r="R32" s="79">
        <f t="shared" si="6"/>
        <v>1</v>
      </c>
      <c r="S32" s="24">
        <f t="shared" si="7"/>
        <v>0</v>
      </c>
      <c r="T32" s="90"/>
      <c r="U32" s="149"/>
      <c r="V32" s="149"/>
      <c r="W32" s="42"/>
      <c r="X32" s="56">
        <f t="shared" si="8"/>
        <v>1</v>
      </c>
      <c r="Y32" s="58">
        <f t="shared" si="9"/>
        <v>0</v>
      </c>
      <c r="Z32" s="55"/>
      <c r="AA32" s="153"/>
      <c r="AB32" s="153"/>
      <c r="AC32" s="42"/>
      <c r="AD32" s="79">
        <f t="shared" si="10"/>
        <v>1</v>
      </c>
      <c r="AE32" s="24">
        <f t="shared" si="11"/>
        <v>0</v>
      </c>
      <c r="AF32" s="3"/>
    </row>
    <row r="33" spans="2:44" x14ac:dyDescent="0.25">
      <c r="B33" s="50"/>
      <c r="C33" s="141"/>
      <c r="D33" s="142"/>
      <c r="E33" s="143"/>
      <c r="F33" s="31"/>
      <c r="H33" s="55"/>
      <c r="I33" s="149"/>
      <c r="J33" s="149"/>
      <c r="K33" s="42"/>
      <c r="L33" s="56">
        <f t="shared" si="4"/>
        <v>1</v>
      </c>
      <c r="M33" s="58">
        <f t="shared" si="5"/>
        <v>0</v>
      </c>
      <c r="N33" s="55"/>
      <c r="O33" s="153"/>
      <c r="P33" s="153"/>
      <c r="Q33" s="42"/>
      <c r="R33" s="79">
        <f t="shared" si="6"/>
        <v>1</v>
      </c>
      <c r="S33" s="24">
        <f t="shared" si="7"/>
        <v>0</v>
      </c>
      <c r="T33" s="90"/>
      <c r="U33" s="149"/>
      <c r="V33" s="149"/>
      <c r="W33" s="42"/>
      <c r="X33" s="56">
        <f t="shared" si="8"/>
        <v>1</v>
      </c>
      <c r="Y33" s="58">
        <f t="shared" si="9"/>
        <v>0</v>
      </c>
      <c r="Z33" s="55"/>
      <c r="AA33" s="153"/>
      <c r="AB33" s="153"/>
      <c r="AC33" s="42"/>
      <c r="AD33" s="79">
        <f t="shared" si="10"/>
        <v>1</v>
      </c>
      <c r="AE33" s="24">
        <f t="shared" si="11"/>
        <v>0</v>
      </c>
      <c r="AF33" s="3"/>
    </row>
    <row r="34" spans="2:44" ht="16.5" thickBot="1" x14ac:dyDescent="0.3">
      <c r="B34" s="50"/>
      <c r="C34" s="144"/>
      <c r="D34" s="145"/>
      <c r="E34" s="146"/>
      <c r="F34" s="31"/>
      <c r="H34" s="55"/>
      <c r="I34" s="149"/>
      <c r="J34" s="149"/>
      <c r="K34" s="42"/>
      <c r="L34" s="56">
        <f t="shared" si="4"/>
        <v>1</v>
      </c>
      <c r="M34" s="58">
        <f t="shared" si="5"/>
        <v>0</v>
      </c>
      <c r="N34" s="55"/>
      <c r="O34" s="153"/>
      <c r="P34" s="153"/>
      <c r="Q34" s="42"/>
      <c r="R34" s="79">
        <f t="shared" si="6"/>
        <v>1</v>
      </c>
      <c r="S34" s="24">
        <f t="shared" si="7"/>
        <v>0</v>
      </c>
      <c r="T34" s="90"/>
      <c r="U34" s="149"/>
      <c r="V34" s="149"/>
      <c r="W34" s="42"/>
      <c r="X34" s="56">
        <f t="shared" si="8"/>
        <v>1</v>
      </c>
      <c r="Y34" s="58">
        <f t="shared" si="9"/>
        <v>0</v>
      </c>
      <c r="Z34" s="55"/>
      <c r="AA34" s="153"/>
      <c r="AB34" s="153"/>
      <c r="AC34" s="42"/>
      <c r="AD34" s="79">
        <f t="shared" si="10"/>
        <v>1</v>
      </c>
      <c r="AE34" s="24">
        <f t="shared" si="11"/>
        <v>0</v>
      </c>
      <c r="AF34" s="3"/>
    </row>
    <row r="35" spans="2:44" ht="16.5" thickBot="1" x14ac:dyDescent="0.3">
      <c r="B35" s="104" t="s">
        <v>46</v>
      </c>
      <c r="C35" s="104"/>
      <c r="D35" s="104"/>
      <c r="E35" s="104"/>
      <c r="F35" s="104"/>
      <c r="G35" s="63"/>
      <c r="H35" s="64"/>
      <c r="I35" s="65"/>
      <c r="J35" s="65"/>
      <c r="K35" s="65"/>
      <c r="L35" s="65"/>
      <c r="M35" s="66">
        <f>SUM(M23:M34)</f>
        <v>45772</v>
      </c>
      <c r="N35" s="64"/>
      <c r="O35" s="65"/>
      <c r="P35" s="65"/>
      <c r="Q35" s="65"/>
      <c r="R35" s="65"/>
      <c r="S35" s="69">
        <f>SUM(S23:S34)</f>
        <v>0</v>
      </c>
      <c r="T35" s="91"/>
      <c r="U35" s="65"/>
      <c r="V35" s="65"/>
      <c r="W35" s="65"/>
      <c r="X35" s="65"/>
      <c r="Y35" s="66">
        <f>SUM(Y23:Y34)</f>
        <v>0</v>
      </c>
      <c r="Z35" s="64"/>
      <c r="AA35" s="65"/>
      <c r="AB35" s="65"/>
      <c r="AC35" s="65"/>
      <c r="AD35" s="65"/>
      <c r="AE35" s="69">
        <f>SUM(AE23:AE34)</f>
        <v>18755</v>
      </c>
      <c r="AF35" s="3"/>
    </row>
    <row r="36" spans="2:44" x14ac:dyDescent="0.25">
      <c r="B36" s="9"/>
      <c r="C36" s="9"/>
      <c r="D36" s="10"/>
      <c r="E36" s="10"/>
      <c r="F36" s="10"/>
      <c r="G36" s="10"/>
      <c r="H36" s="59"/>
      <c r="I36" s="10"/>
      <c r="J36" s="10"/>
      <c r="K36" s="10"/>
      <c r="L36" s="10"/>
      <c r="M36" s="10"/>
      <c r="N36" s="59"/>
      <c r="O36" s="10"/>
      <c r="P36" s="10"/>
      <c r="Q36" s="10"/>
      <c r="R36" s="10"/>
      <c r="S36" s="80"/>
      <c r="T36" s="10"/>
      <c r="U36" s="10"/>
      <c r="V36" s="10"/>
      <c r="W36" s="10"/>
      <c r="X36" s="10"/>
      <c r="Y36" s="10"/>
      <c r="Z36" s="59"/>
      <c r="AA36" s="10"/>
      <c r="AB36" s="10"/>
      <c r="AC36" s="10"/>
      <c r="AD36" s="10"/>
      <c r="AE36" s="80"/>
      <c r="AF36" s="3"/>
    </row>
    <row r="37" spans="2:44" ht="15.6" customHeight="1" x14ac:dyDescent="0.25">
      <c r="B37" s="33"/>
      <c r="C37" s="7"/>
      <c r="F37" s="1"/>
      <c r="H37" s="60"/>
      <c r="I37" s="7"/>
      <c r="J37" s="151" t="s">
        <v>26</v>
      </c>
      <c r="K37" s="155" t="s">
        <v>47</v>
      </c>
      <c r="L37" s="19"/>
      <c r="M37" s="154" t="s">
        <v>37</v>
      </c>
      <c r="N37" s="60"/>
      <c r="O37" s="38"/>
      <c r="P37" s="151" t="s">
        <v>26</v>
      </c>
      <c r="Q37" s="169" t="s">
        <v>47</v>
      </c>
      <c r="R37" s="19"/>
      <c r="S37" s="170" t="s">
        <v>37</v>
      </c>
      <c r="T37" s="92"/>
      <c r="U37" s="7"/>
      <c r="V37" s="151" t="s">
        <v>26</v>
      </c>
      <c r="W37" s="155" t="s">
        <v>47</v>
      </c>
      <c r="X37" s="19"/>
      <c r="Y37" s="154" t="s">
        <v>37</v>
      </c>
      <c r="Z37" s="60"/>
      <c r="AA37" s="38"/>
      <c r="AB37" s="151" t="s">
        <v>26</v>
      </c>
      <c r="AC37" s="169" t="s">
        <v>47</v>
      </c>
      <c r="AD37" s="19"/>
      <c r="AE37" s="170" t="s">
        <v>37</v>
      </c>
    </row>
    <row r="38" spans="2:44" ht="16.5" thickBot="1" x14ac:dyDescent="0.3">
      <c r="C38" s="11"/>
      <c r="D38" s="7"/>
      <c r="E38" s="17"/>
      <c r="G38" s="11"/>
      <c r="H38" s="61"/>
      <c r="I38" s="38" t="s">
        <v>3</v>
      </c>
      <c r="J38" s="151"/>
      <c r="K38" s="155"/>
      <c r="L38" s="41" t="s">
        <v>36</v>
      </c>
      <c r="M38" s="154"/>
      <c r="N38" s="61"/>
      <c r="O38" s="38" t="s">
        <v>3</v>
      </c>
      <c r="P38" s="151"/>
      <c r="Q38" s="169"/>
      <c r="R38" s="41" t="s">
        <v>36</v>
      </c>
      <c r="S38" s="170"/>
      <c r="T38" s="19"/>
      <c r="U38" s="38" t="s">
        <v>3</v>
      </c>
      <c r="V38" s="151"/>
      <c r="W38" s="155"/>
      <c r="X38" s="41" t="s">
        <v>36</v>
      </c>
      <c r="Y38" s="154"/>
      <c r="Z38" s="61"/>
      <c r="AA38" s="38" t="s">
        <v>3</v>
      </c>
      <c r="AB38" s="151"/>
      <c r="AC38" s="169"/>
      <c r="AD38" s="41" t="s">
        <v>36</v>
      </c>
      <c r="AE38" s="170"/>
      <c r="AF38" s="3"/>
    </row>
    <row r="39" spans="2:44" ht="15.6" customHeight="1" x14ac:dyDescent="0.25">
      <c r="B39" s="4"/>
      <c r="C39" s="156" t="s">
        <v>48</v>
      </c>
      <c r="D39" s="157"/>
      <c r="E39" s="158"/>
      <c r="H39" s="62" t="s">
        <v>38</v>
      </c>
      <c r="I39" s="34" t="s">
        <v>52</v>
      </c>
      <c r="J39" s="42">
        <v>1000</v>
      </c>
      <c r="K39" s="46">
        <v>0</v>
      </c>
      <c r="L39" s="57">
        <f>IF($AP$39=1,+$AR$39,+$AP$39*(($AP$39)^($AR$39)-1)/($AP$39-1))</f>
        <v>21.482184616668977</v>
      </c>
      <c r="M39" s="58">
        <f t="shared" ref="M39:M44" si="12">IF(ISERR(+L39*J39),0,+L39*J39)</f>
        <v>21482.184616668976</v>
      </c>
      <c r="N39" s="62" t="s">
        <v>38</v>
      </c>
      <c r="O39" s="86" t="s">
        <v>52</v>
      </c>
      <c r="P39" s="42">
        <v>50</v>
      </c>
      <c r="Q39" s="81">
        <v>0</v>
      </c>
      <c r="R39" s="93">
        <f>IF($AP$39=1,+$AR$39,+$AP$39*(($AP$39)^($AR$39)-1)/($AP$39-1))</f>
        <v>21.482184616668977</v>
      </c>
      <c r="S39" s="24">
        <f t="shared" ref="S39:S44" si="13">IF(ISERR(+R39*P39),0,+R39*P39)</f>
        <v>1074.1092308334489</v>
      </c>
      <c r="T39" s="87" t="s">
        <v>38</v>
      </c>
      <c r="U39" s="47" t="s">
        <v>52</v>
      </c>
      <c r="V39" s="42"/>
      <c r="W39" s="46">
        <v>0</v>
      </c>
      <c r="X39" s="57">
        <f>IF($AP$39=1,+$AR$39,+$AP$39*(($AP$39)^($AR$39)-1)/($AP$39-1))</f>
        <v>21.482184616668977</v>
      </c>
      <c r="Y39" s="58">
        <f t="shared" ref="Y39:Y44" si="14">IF(ISERR(+X39*V39),0,+X39*V39)</f>
        <v>0</v>
      </c>
      <c r="Z39" s="62" t="s">
        <v>38</v>
      </c>
      <c r="AA39" s="47" t="s">
        <v>52</v>
      </c>
      <c r="AB39" s="42">
        <v>500</v>
      </c>
      <c r="AC39" s="81">
        <v>0.01</v>
      </c>
      <c r="AD39" s="57">
        <f>IF($AP$39=1,+$AR$39,+$AP$39*(($AP$39)^($AR$39)-1)/($AP$39-1))</f>
        <v>21.482184616668977</v>
      </c>
      <c r="AE39" s="24">
        <f t="shared" ref="AE39:AE44" si="15">IF(ISERR(+AD39*AB39),0,+AD39*AB39)</f>
        <v>10741.092308334488</v>
      </c>
      <c r="AF39" s="3"/>
      <c r="AP39">
        <f t="shared" ref="AP39:AP44" si="16">IF(ISERR((1+K39)/(1+$E$7)),0,(1+K39)/(1+$E$7))</f>
        <v>0.96153846153846145</v>
      </c>
      <c r="AR39">
        <f t="shared" ref="AR39:AR44" si="17">IF(ISERR(ROUND(+$D$6,4)),1,+$D$6)</f>
        <v>50</v>
      </c>
    </row>
    <row r="40" spans="2:44" x14ac:dyDescent="0.25">
      <c r="B40" s="4"/>
      <c r="C40" s="159"/>
      <c r="D40" s="160"/>
      <c r="E40" s="161"/>
      <c r="H40" s="62" t="s">
        <v>39</v>
      </c>
      <c r="I40" s="34" t="s">
        <v>10</v>
      </c>
      <c r="J40" s="42">
        <v>2000</v>
      </c>
      <c r="K40" s="46">
        <v>0</v>
      </c>
      <c r="L40" s="57">
        <f>IF($AP$40=1,+$AR$40,+$AP$40*(($AP$40)^($AR$40)-1)/($AP$40-1))</f>
        <v>21.482184616668977</v>
      </c>
      <c r="M40" s="58">
        <f t="shared" si="12"/>
        <v>42964.369233337951</v>
      </c>
      <c r="N40" s="62" t="s">
        <v>39</v>
      </c>
      <c r="O40" s="86" t="s">
        <v>10</v>
      </c>
      <c r="P40" s="42">
        <v>50</v>
      </c>
      <c r="Q40" s="81">
        <v>0</v>
      </c>
      <c r="R40" s="93">
        <f>IF($AP$40=1,+$AR$40,+$AP$40*(($AP$40)^($AR$40)-1)/($AP$40-1))</f>
        <v>21.482184616668977</v>
      </c>
      <c r="S40" s="24">
        <f t="shared" si="13"/>
        <v>1074.1092308334489</v>
      </c>
      <c r="T40" s="87" t="s">
        <v>39</v>
      </c>
      <c r="U40" s="47" t="s">
        <v>10</v>
      </c>
      <c r="V40" s="42"/>
      <c r="W40" s="46">
        <v>0</v>
      </c>
      <c r="X40" s="57">
        <f>IF($AP$40=1,+$AR$40,+$AP$40*(($AP$40)^($AR$40)-1)/($AP$40-1))</f>
        <v>21.482184616668977</v>
      </c>
      <c r="Y40" s="58">
        <f t="shared" si="14"/>
        <v>0</v>
      </c>
      <c r="Z40" s="62" t="s">
        <v>39</v>
      </c>
      <c r="AA40" s="47" t="s">
        <v>10</v>
      </c>
      <c r="AB40" s="42">
        <v>500</v>
      </c>
      <c r="AC40" s="81">
        <v>0</v>
      </c>
      <c r="AD40" s="57">
        <f>IF($AP$40=1,+$AR$40,+$AP$40*(($AP$40)^($AR$40)-1)/($AP$40-1))</f>
        <v>21.482184616668977</v>
      </c>
      <c r="AE40" s="24">
        <f t="shared" si="15"/>
        <v>10741.092308334488</v>
      </c>
      <c r="AF40" s="3"/>
      <c r="AP40">
        <f t="shared" si="16"/>
        <v>0.96153846153846145</v>
      </c>
      <c r="AR40">
        <f t="shared" si="17"/>
        <v>50</v>
      </c>
    </row>
    <row r="41" spans="2:44" x14ac:dyDescent="0.25">
      <c r="B41" s="4"/>
      <c r="C41" s="159"/>
      <c r="D41" s="160"/>
      <c r="E41" s="161"/>
      <c r="H41" s="62" t="s">
        <v>40</v>
      </c>
      <c r="I41" s="34" t="s">
        <v>72</v>
      </c>
      <c r="J41" s="42"/>
      <c r="K41" s="46">
        <v>0</v>
      </c>
      <c r="L41" s="57">
        <f>IF($AP$41=1,+$AR$41,+$AP$41*(($AP$41)^($AR$41)-1)/($AP$41-1))</f>
        <v>21.482184616668977</v>
      </c>
      <c r="M41" s="58">
        <f t="shared" si="12"/>
        <v>0</v>
      </c>
      <c r="N41" s="62" t="s">
        <v>40</v>
      </c>
      <c r="O41" s="86" t="s">
        <v>72</v>
      </c>
      <c r="P41" s="42"/>
      <c r="Q41" s="81">
        <v>0</v>
      </c>
      <c r="R41" s="93">
        <f>IF($AP$41=1,+$AR$41,+$AP$41*(($AP$41)^($AR$41)-1)/($AP$41-1))</f>
        <v>21.482184616668977</v>
      </c>
      <c r="S41" s="24">
        <f t="shared" si="13"/>
        <v>0</v>
      </c>
      <c r="T41" s="87" t="s">
        <v>40</v>
      </c>
      <c r="U41" s="47" t="s">
        <v>72</v>
      </c>
      <c r="V41" s="42"/>
      <c r="W41" s="46">
        <v>0</v>
      </c>
      <c r="X41" s="57">
        <f>IF($AP$41=1,+$AR$41,+$AP$41*(($AP$41)^($AR$41)-1)/($AP$41-1))</f>
        <v>21.482184616668977</v>
      </c>
      <c r="Y41" s="58">
        <f t="shared" si="14"/>
        <v>0</v>
      </c>
      <c r="Z41" s="62" t="s">
        <v>40</v>
      </c>
      <c r="AA41" s="47" t="s">
        <v>72</v>
      </c>
      <c r="AB41" s="42"/>
      <c r="AC41" s="81">
        <v>0</v>
      </c>
      <c r="AD41" s="57">
        <f>IF($AP$41=1,+$AR$41,+$AP$41*(($AP$41)^($AR$41)-1)/($AP$41-1))</f>
        <v>21.482184616668977</v>
      </c>
      <c r="AE41" s="24">
        <f t="shared" si="15"/>
        <v>0</v>
      </c>
      <c r="AF41" s="3"/>
      <c r="AP41">
        <f t="shared" si="16"/>
        <v>0.96153846153846145</v>
      </c>
      <c r="AR41">
        <f t="shared" si="17"/>
        <v>50</v>
      </c>
    </row>
    <row r="42" spans="2:44" x14ac:dyDescent="0.25">
      <c r="B42" s="4"/>
      <c r="C42" s="159"/>
      <c r="D42" s="160"/>
      <c r="E42" s="161"/>
      <c r="H42" s="62" t="s">
        <v>41</v>
      </c>
      <c r="I42" s="47" t="s">
        <v>73</v>
      </c>
      <c r="J42" s="42">
        <v>120</v>
      </c>
      <c r="K42" s="46">
        <v>0</v>
      </c>
      <c r="L42" s="57">
        <f>IF($AP$42=1,+$AR$42,+$AP$42*(($AP$42)^($AR$42)-1)/($AP$42-1))</f>
        <v>21.482184616668977</v>
      </c>
      <c r="M42" s="58">
        <f t="shared" si="12"/>
        <v>2577.8621540002773</v>
      </c>
      <c r="N42" s="62" t="s">
        <v>41</v>
      </c>
      <c r="O42" s="86" t="s">
        <v>73</v>
      </c>
      <c r="P42" s="42"/>
      <c r="Q42" s="81">
        <v>0</v>
      </c>
      <c r="R42" s="93">
        <f>IF($AP$42=1,+$AR$42,+$AP$42*(($AP$42)^($AR$42)-1)/($AP$42-1))</f>
        <v>21.482184616668977</v>
      </c>
      <c r="S42" s="24">
        <f t="shared" si="13"/>
        <v>0</v>
      </c>
      <c r="T42" s="87" t="s">
        <v>41</v>
      </c>
      <c r="U42" s="47" t="s">
        <v>73</v>
      </c>
      <c r="V42" s="42">
        <v>100</v>
      </c>
      <c r="W42" s="46">
        <v>0</v>
      </c>
      <c r="X42" s="57">
        <f>IF($AP$42=1,+$AR$42,+$AP$42*(($AP$42)^($AR$42)-1)/($AP$42-1))</f>
        <v>21.482184616668977</v>
      </c>
      <c r="Y42" s="58">
        <f t="shared" si="14"/>
        <v>2148.2184616668978</v>
      </c>
      <c r="Z42" s="62" t="s">
        <v>41</v>
      </c>
      <c r="AA42" s="47" t="s">
        <v>73</v>
      </c>
      <c r="AB42" s="42">
        <v>120</v>
      </c>
      <c r="AC42" s="81">
        <v>0</v>
      </c>
      <c r="AD42" s="57">
        <f>IF($AP$42=1,+$AR$42,+$AP$42*(($AP$42)^($AR$42)-1)/($AP$42-1))</f>
        <v>21.482184616668977</v>
      </c>
      <c r="AE42" s="24">
        <f t="shared" si="15"/>
        <v>2577.8621540002773</v>
      </c>
      <c r="AF42" s="3"/>
      <c r="AP42">
        <f t="shared" si="16"/>
        <v>0.96153846153846145</v>
      </c>
      <c r="AR42">
        <f t="shared" si="17"/>
        <v>50</v>
      </c>
    </row>
    <row r="43" spans="2:44" x14ac:dyDescent="0.25">
      <c r="B43" s="4"/>
      <c r="C43" s="159"/>
      <c r="D43" s="160"/>
      <c r="E43" s="161"/>
      <c r="H43" s="62" t="s">
        <v>42</v>
      </c>
      <c r="I43" s="44"/>
      <c r="J43" s="42"/>
      <c r="K43" s="46">
        <v>0</v>
      </c>
      <c r="L43" s="57">
        <f>IF($AP$43=1,+$AR$43,+$AP$43*(($AP$43)^($AR$43)-1)/($AP$43-1))</f>
        <v>21.482184616668977</v>
      </c>
      <c r="M43" s="58">
        <f t="shared" si="12"/>
        <v>0</v>
      </c>
      <c r="N43" s="62" t="s">
        <v>42</v>
      </c>
      <c r="O43" s="44"/>
      <c r="P43" s="42"/>
      <c r="Q43" s="81">
        <v>0</v>
      </c>
      <c r="R43" s="93">
        <f>IF($AP$43=1,+$AR$43,+$AP$43*(($AP$43)^($AR$43)-1)/($AP$43-1))</f>
        <v>21.482184616668977</v>
      </c>
      <c r="S43" s="24">
        <f t="shared" si="13"/>
        <v>0</v>
      </c>
      <c r="T43" s="87" t="s">
        <v>42</v>
      </c>
      <c r="U43" s="44"/>
      <c r="V43" s="42"/>
      <c r="W43" s="46">
        <v>0</v>
      </c>
      <c r="X43" s="57">
        <f>IF($AP$43=1,+$AR$43,+$AP$43*(($AP$43)^($AR$43)-1)/($AP$43-1))</f>
        <v>21.482184616668977</v>
      </c>
      <c r="Y43" s="58">
        <f t="shared" si="14"/>
        <v>0</v>
      </c>
      <c r="Z43" s="62" t="s">
        <v>42</v>
      </c>
      <c r="AA43" s="44"/>
      <c r="AB43" s="42"/>
      <c r="AC43" s="81">
        <v>0</v>
      </c>
      <c r="AD43" s="57">
        <f>IF($AP$43=1,+$AR$43,+$AP$43*(($AP$43)^($AR$43)-1)/($AP$43-1))</f>
        <v>21.482184616668977</v>
      </c>
      <c r="AE43" s="24">
        <f t="shared" si="15"/>
        <v>0</v>
      </c>
      <c r="AF43" s="3"/>
      <c r="AP43">
        <f t="shared" si="16"/>
        <v>0.96153846153846145</v>
      </c>
      <c r="AR43">
        <f t="shared" si="17"/>
        <v>50</v>
      </c>
    </row>
    <row r="44" spans="2:44" ht="16.5" thickBot="1" x14ac:dyDescent="0.3">
      <c r="B44" s="4"/>
      <c r="C44" s="162"/>
      <c r="D44" s="163"/>
      <c r="E44" s="164"/>
      <c r="H44" s="62" t="s">
        <v>43</v>
      </c>
      <c r="I44" s="44"/>
      <c r="J44" s="42"/>
      <c r="K44" s="46">
        <v>0</v>
      </c>
      <c r="L44" s="57">
        <f>IF($AP$44=1,+$AR$44,+$AP$44*(($AP$44)^($AR$44)-1)/($AP$44-1))</f>
        <v>21.482184616668977</v>
      </c>
      <c r="M44" s="58">
        <f t="shared" si="12"/>
        <v>0</v>
      </c>
      <c r="N44" s="62" t="s">
        <v>43</v>
      </c>
      <c r="O44" s="44"/>
      <c r="P44" s="42"/>
      <c r="Q44" s="81">
        <v>0</v>
      </c>
      <c r="R44" s="93">
        <f>IF($AP$44=1,+$AR$44,+$AP$44*(($AP$44)^($AR$44)-1)/($AP$44-1))</f>
        <v>21.482184616668977</v>
      </c>
      <c r="S44" s="24">
        <f t="shared" si="13"/>
        <v>0</v>
      </c>
      <c r="T44" s="87" t="s">
        <v>43</v>
      </c>
      <c r="U44" s="44"/>
      <c r="V44" s="42"/>
      <c r="W44" s="46">
        <v>0</v>
      </c>
      <c r="X44" s="57">
        <f>IF($AP$44=1,+$AR$44,+$AP$44*(($AP$44)^($AR$44)-1)/($AP$44-1))</f>
        <v>21.482184616668977</v>
      </c>
      <c r="Y44" s="58">
        <f t="shared" si="14"/>
        <v>0</v>
      </c>
      <c r="Z44" s="62" t="s">
        <v>43</v>
      </c>
      <c r="AA44" s="44"/>
      <c r="AB44" s="42"/>
      <c r="AC44" s="81">
        <v>0</v>
      </c>
      <c r="AD44" s="57">
        <f>IF($AP$44=1,+$AR$44,+$AP$44*(($AP$44)^($AR$44)-1)/($AP$44-1))</f>
        <v>21.482184616668977</v>
      </c>
      <c r="AE44" s="24">
        <f t="shared" si="15"/>
        <v>0</v>
      </c>
      <c r="AF44" s="3"/>
      <c r="AP44">
        <f t="shared" si="16"/>
        <v>0.96153846153846145</v>
      </c>
      <c r="AR44">
        <f t="shared" si="17"/>
        <v>50</v>
      </c>
    </row>
    <row r="45" spans="2:44" ht="16.5" thickBot="1" x14ac:dyDescent="0.3">
      <c r="B45" s="104" t="s">
        <v>4</v>
      </c>
      <c r="C45" s="104"/>
      <c r="D45" s="104"/>
      <c r="E45" s="104"/>
      <c r="F45" s="104"/>
      <c r="G45" s="104"/>
      <c r="H45" s="70"/>
      <c r="I45" s="71"/>
      <c r="J45" s="71"/>
      <c r="K45" s="71"/>
      <c r="L45" s="71"/>
      <c r="M45" s="72">
        <f>SUM(M39:M44)</f>
        <v>67024.416004007202</v>
      </c>
      <c r="N45" s="70"/>
      <c r="O45" s="71"/>
      <c r="P45" s="71"/>
      <c r="Q45" s="71"/>
      <c r="R45" s="71"/>
      <c r="S45" s="94">
        <f>SUM(S39:S44)</f>
        <v>2148.2184616668978</v>
      </c>
      <c r="T45" s="71"/>
      <c r="U45" s="71"/>
      <c r="V45" s="71"/>
      <c r="W45" s="71"/>
      <c r="X45" s="71"/>
      <c r="Y45" s="72">
        <f>SUM(Y39:Y44)</f>
        <v>2148.2184616668978</v>
      </c>
      <c r="Z45" s="82"/>
      <c r="AA45" s="83"/>
      <c r="AB45" s="83"/>
      <c r="AC45" s="83"/>
      <c r="AD45" s="83"/>
      <c r="AE45" s="84">
        <f>SUM(AE39:AE44)</f>
        <v>24060.046770669254</v>
      </c>
      <c r="AF45" s="3"/>
    </row>
    <row r="46" spans="2:44" ht="16.5" thickBot="1" x14ac:dyDescent="0.3">
      <c r="B46" s="105" t="s">
        <v>49</v>
      </c>
      <c r="C46" s="105"/>
      <c r="D46" s="105"/>
      <c r="E46" s="105"/>
      <c r="F46" s="105"/>
      <c r="G46" s="74"/>
      <c r="H46" s="110">
        <f>M18+M35+M45</f>
        <v>115796.4160040072</v>
      </c>
      <c r="I46" s="111"/>
      <c r="J46" s="111"/>
      <c r="K46" s="111"/>
      <c r="L46" s="111"/>
      <c r="M46" s="112"/>
      <c r="N46" s="110">
        <f>S18+S35+S45</f>
        <v>99648.218461666896</v>
      </c>
      <c r="O46" s="111"/>
      <c r="P46" s="111"/>
      <c r="Q46" s="111"/>
      <c r="R46" s="111"/>
      <c r="S46" s="112"/>
      <c r="T46" s="111">
        <f>Y18+Y35+Y45</f>
        <v>222148.2184616669</v>
      </c>
      <c r="U46" s="111"/>
      <c r="V46" s="111"/>
      <c r="W46" s="111"/>
      <c r="X46" s="111"/>
      <c r="Y46" s="112"/>
      <c r="Z46" s="110">
        <f>AE18+AE35+AE45</f>
        <v>102815.04677066926</v>
      </c>
      <c r="AA46" s="111"/>
      <c r="AB46" s="111"/>
      <c r="AC46" s="111"/>
      <c r="AD46" s="111"/>
      <c r="AE46" s="112"/>
    </row>
    <row r="47" spans="2:44" ht="16.5" thickBot="1" x14ac:dyDescent="0.3">
      <c r="B47" s="85" t="s">
        <v>55</v>
      </c>
      <c r="C47" s="85"/>
      <c r="D47" s="85"/>
      <c r="E47" s="85"/>
      <c r="F47" s="85"/>
      <c r="G47" s="16"/>
      <c r="H47" s="75"/>
      <c r="I47" s="45"/>
      <c r="J47" s="45"/>
      <c r="K47" s="45"/>
      <c r="L47" s="45"/>
      <c r="M47" s="76"/>
      <c r="N47" s="174">
        <f>H46-N46</f>
        <v>16148.197542340306</v>
      </c>
      <c r="O47" s="167"/>
      <c r="P47" s="167"/>
      <c r="Q47" s="167"/>
      <c r="R47" s="167"/>
      <c r="S47" s="168"/>
      <c r="T47" s="167">
        <f>H46-T46</f>
        <v>-106351.80245765969</v>
      </c>
      <c r="U47" s="167"/>
      <c r="V47" s="167"/>
      <c r="W47" s="167"/>
      <c r="X47" s="167"/>
      <c r="Y47" s="168"/>
      <c r="Z47" s="174">
        <f>H46-Z46</f>
        <v>12981.369233337944</v>
      </c>
      <c r="AA47" s="167"/>
      <c r="AB47" s="167"/>
      <c r="AC47" s="167"/>
      <c r="AD47" s="167"/>
      <c r="AE47" s="168"/>
      <c r="AF47" s="3"/>
    </row>
    <row r="48" spans="2:44" ht="16.5" thickBot="1" x14ac:dyDescent="0.3">
      <c r="B48" s="14" t="s">
        <v>21</v>
      </c>
      <c r="C48" s="15"/>
      <c r="D48" s="15"/>
      <c r="E48" s="15"/>
      <c r="F48" s="16"/>
      <c r="G48" s="16"/>
      <c r="H48" s="107" t="str">
        <f>IF(H46=MIN($H$46:$AE$46),"YES","NO")</f>
        <v>NO</v>
      </c>
      <c r="I48" s="108"/>
      <c r="J48" s="108"/>
      <c r="K48" s="108"/>
      <c r="L48" s="108"/>
      <c r="M48" s="109"/>
      <c r="N48" s="171" t="str">
        <f>IF(N46=MIN($H$46:$AE$46),"YES","NO")</f>
        <v>YES</v>
      </c>
      <c r="O48" s="172"/>
      <c r="P48" s="172"/>
      <c r="Q48" s="172"/>
      <c r="R48" s="172"/>
      <c r="S48" s="173"/>
      <c r="T48" s="108" t="str">
        <f>IF(T46=MIN($H$46:$AE$46),"YES","NO")</f>
        <v>NO</v>
      </c>
      <c r="U48" s="108"/>
      <c r="V48" s="108"/>
      <c r="W48" s="108"/>
      <c r="X48" s="108"/>
      <c r="Y48" s="109"/>
      <c r="Z48" s="107" t="str">
        <f>IF(Z46=MIN($H$46:$AE$46),"YES","NO")</f>
        <v>NO</v>
      </c>
      <c r="AA48" s="108"/>
      <c r="AB48" s="108"/>
      <c r="AC48" s="108"/>
      <c r="AD48" s="108"/>
      <c r="AE48" s="109"/>
      <c r="AF48" s="3"/>
    </row>
    <row r="49" spans="2:37" x14ac:dyDescent="0.25">
      <c r="B49" s="10"/>
      <c r="C49" s="10"/>
      <c r="D49" s="10"/>
      <c r="E49" s="10"/>
      <c r="F49" s="10"/>
      <c r="G49" s="1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3"/>
    </row>
    <row r="51" spans="2:37" x14ac:dyDescent="0.25">
      <c r="AH51" s="5"/>
      <c r="AI51" s="5"/>
      <c r="AJ51" s="5"/>
      <c r="AK51" s="5"/>
    </row>
    <row r="52" spans="2:37" x14ac:dyDescent="0.25">
      <c r="AG52" s="4"/>
      <c r="AH52" s="2"/>
      <c r="AI52" s="2"/>
      <c r="AJ52" s="2"/>
      <c r="AK52" s="2"/>
    </row>
    <row r="53" spans="2:37" x14ac:dyDescent="0.25">
      <c r="AG53" s="4"/>
      <c r="AH53" s="2"/>
      <c r="AI53" s="2"/>
      <c r="AJ53" s="2"/>
      <c r="AK53" s="2"/>
    </row>
    <row r="54" spans="2:37" x14ac:dyDescent="0.25">
      <c r="AH54" s="2"/>
      <c r="AI54" s="2"/>
      <c r="AJ54" s="2"/>
      <c r="AK54" s="2"/>
    </row>
    <row r="55" spans="2:37" x14ac:dyDescent="0.25">
      <c r="AG55" s="4"/>
      <c r="AH55" s="2"/>
      <c r="AI55" s="2"/>
      <c r="AJ55" s="2"/>
      <c r="AK55" s="2"/>
    </row>
    <row r="56" spans="2:37" x14ac:dyDescent="0.25">
      <c r="AH56" s="5"/>
      <c r="AI56" s="5"/>
      <c r="AJ56" s="5"/>
      <c r="AK56" s="5"/>
    </row>
  </sheetData>
  <sheetProtection formatCells="0" formatColumns="0" formatRows="0" insertRows="0" insertHyperlinks="0"/>
  <mergeCells count="123">
    <mergeCell ref="E7:F7"/>
    <mergeCell ref="Z48:AE48"/>
    <mergeCell ref="AA25:AB25"/>
    <mergeCell ref="AA26:AB26"/>
    <mergeCell ref="AA27:AB27"/>
    <mergeCell ref="Z46:AE46"/>
    <mergeCell ref="Z47:AE47"/>
    <mergeCell ref="AA15:AC15"/>
    <mergeCell ref="AA16:AC16"/>
    <mergeCell ref="AA17:AC17"/>
    <mergeCell ref="AA23:AB23"/>
    <mergeCell ref="AA24:AB24"/>
    <mergeCell ref="AE37:AE38"/>
    <mergeCell ref="AD9:AD10"/>
    <mergeCell ref="AA11:AC11"/>
    <mergeCell ref="AA12:AC12"/>
    <mergeCell ref="AA13:AC13"/>
    <mergeCell ref="AA14:AC14"/>
    <mergeCell ref="AA33:AB33"/>
    <mergeCell ref="AA34:AB34"/>
    <mergeCell ref="AB37:AB38"/>
    <mergeCell ref="AC37:AC38"/>
    <mergeCell ref="AA28:AB28"/>
    <mergeCell ref="AA29:AB29"/>
    <mergeCell ref="AA30:AB30"/>
    <mergeCell ref="AA31:AB31"/>
    <mergeCell ref="AA32:AB32"/>
    <mergeCell ref="T4:Y5"/>
    <mergeCell ref="T6:Y8"/>
    <mergeCell ref="U30:V30"/>
    <mergeCell ref="U31:V31"/>
    <mergeCell ref="U32:V32"/>
    <mergeCell ref="U33:V33"/>
    <mergeCell ref="X9:X10"/>
    <mergeCell ref="U11:W11"/>
    <mergeCell ref="U12:W12"/>
    <mergeCell ref="U13:W13"/>
    <mergeCell ref="U14:W14"/>
    <mergeCell ref="U25:V25"/>
    <mergeCell ref="U26:V26"/>
    <mergeCell ref="U27:V27"/>
    <mergeCell ref="U28:V28"/>
    <mergeCell ref="U29:V29"/>
    <mergeCell ref="U15:W15"/>
    <mergeCell ref="U16:W16"/>
    <mergeCell ref="U17:W17"/>
    <mergeCell ref="U23:V23"/>
    <mergeCell ref="U24:V24"/>
    <mergeCell ref="O30:P30"/>
    <mergeCell ref="T46:Y46"/>
    <mergeCell ref="T47:Y47"/>
    <mergeCell ref="T48:Y48"/>
    <mergeCell ref="V37:V38"/>
    <mergeCell ref="W37:W38"/>
    <mergeCell ref="Q37:Q38"/>
    <mergeCell ref="S37:S38"/>
    <mergeCell ref="N46:S46"/>
    <mergeCell ref="N48:S48"/>
    <mergeCell ref="N47:S47"/>
    <mergeCell ref="O31:P31"/>
    <mergeCell ref="O32:P32"/>
    <mergeCell ref="O33:P33"/>
    <mergeCell ref="O34:P34"/>
    <mergeCell ref="P37:P38"/>
    <mergeCell ref="Y37:Y38"/>
    <mergeCell ref="U34:V34"/>
    <mergeCell ref="O17:Q17"/>
    <mergeCell ref="O23:P23"/>
    <mergeCell ref="O24:P24"/>
    <mergeCell ref="O25:P25"/>
    <mergeCell ref="M37:M38"/>
    <mergeCell ref="L9:L10"/>
    <mergeCell ref="K37:K38"/>
    <mergeCell ref="J37:J38"/>
    <mergeCell ref="C39:E44"/>
    <mergeCell ref="B18:F18"/>
    <mergeCell ref="B19:F19"/>
    <mergeCell ref="I33:J33"/>
    <mergeCell ref="I34:J34"/>
    <mergeCell ref="I25:J25"/>
    <mergeCell ref="I26:J26"/>
    <mergeCell ref="I27:J27"/>
    <mergeCell ref="I28:J28"/>
    <mergeCell ref="I29:J29"/>
    <mergeCell ref="I31:J31"/>
    <mergeCell ref="I32:J32"/>
    <mergeCell ref="O26:P26"/>
    <mergeCell ref="O27:P27"/>
    <mergeCell ref="O28:P28"/>
    <mergeCell ref="O29:P29"/>
    <mergeCell ref="N4:S5"/>
    <mergeCell ref="N6:S8"/>
    <mergeCell ref="R9:R10"/>
    <mergeCell ref="O11:Q11"/>
    <mergeCell ref="O12:Q12"/>
    <mergeCell ref="O13:Q13"/>
    <mergeCell ref="O14:Q14"/>
    <mergeCell ref="O15:Q15"/>
    <mergeCell ref="O16:Q16"/>
    <mergeCell ref="B45:G45"/>
    <mergeCell ref="B46:F46"/>
    <mergeCell ref="B2:AE3"/>
    <mergeCell ref="H48:M48"/>
    <mergeCell ref="H46:M46"/>
    <mergeCell ref="H6:M8"/>
    <mergeCell ref="AG4:AL5"/>
    <mergeCell ref="Z4:AE5"/>
    <mergeCell ref="Z6:AE8"/>
    <mergeCell ref="H4:M4"/>
    <mergeCell ref="H5:M5"/>
    <mergeCell ref="C10:E17"/>
    <mergeCell ref="C23:E34"/>
    <mergeCell ref="I16:K16"/>
    <mergeCell ref="I17:K17"/>
    <mergeCell ref="I23:J23"/>
    <mergeCell ref="I24:J24"/>
    <mergeCell ref="I11:K11"/>
    <mergeCell ref="I12:K12"/>
    <mergeCell ref="I13:K13"/>
    <mergeCell ref="I14:K14"/>
    <mergeCell ref="I15:K15"/>
    <mergeCell ref="B35:F35"/>
    <mergeCell ref="I30:J30"/>
  </mergeCells>
  <phoneticPr fontId="6" type="noConversion"/>
  <printOptions horizontalCentered="1" gridLinesSet="0"/>
  <pageMargins left="0.5" right="0.5" top="0.5" bottom="0.5" header="0.5" footer="0.5"/>
  <pageSetup scale="43" fitToWidth="2" orientation="portrait" r:id="rId1"/>
  <headerFooter alignWithMargins="0"/>
  <colBreaks count="1" manualBreakCount="1">
    <brk id="19" max="4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E5"/>
  <sheetViews>
    <sheetView workbookViewId="0">
      <selection activeCell="A44" sqref="A44"/>
    </sheetView>
  </sheetViews>
  <sheetFormatPr defaultRowHeight="12.75" x14ac:dyDescent="0.2"/>
  <cols>
    <col min="1" max="1" width="56.21875" style="96" customWidth="1"/>
    <col min="2" max="2" width="21.44140625" style="97" customWidth="1"/>
    <col min="3" max="3" width="19.21875" style="97" customWidth="1"/>
    <col min="4" max="4" width="18.6640625" style="97" customWidth="1"/>
    <col min="5" max="5" width="17.44140625" style="97" customWidth="1"/>
    <col min="6" max="6" width="11.77734375" style="96" customWidth="1"/>
    <col min="7" max="7" width="12" style="96" customWidth="1"/>
    <col min="8" max="9" width="12.5546875" style="96" customWidth="1"/>
    <col min="10" max="16384" width="8.88671875" style="96"/>
  </cols>
  <sheetData>
    <row r="1" spans="1:5" x14ac:dyDescent="0.2">
      <c r="B1" s="97" t="str">
        <f>'NPV Worksheet'!H4</f>
        <v xml:space="preserve">Baseline or Existing Condition </v>
      </c>
      <c r="C1" s="97" t="str">
        <f>'NPV Worksheet'!N4</f>
        <v>Treatment Option 1</v>
      </c>
      <c r="D1" s="97" t="str">
        <f>'NPV Worksheet'!T4</f>
        <v>Treatment Option 2</v>
      </c>
      <c r="E1" s="97" t="str">
        <f>'NPV Worksheet'!Z4</f>
        <v>Treatment Option 3</v>
      </c>
    </row>
    <row r="2" spans="1:5" x14ac:dyDescent="0.2">
      <c r="A2" s="98" t="s">
        <v>5</v>
      </c>
      <c r="B2" s="97">
        <f>'NPV Worksheet'!$M$18</f>
        <v>3000</v>
      </c>
      <c r="C2" s="97">
        <f>'NPV Worksheet'!S18</f>
        <v>97500</v>
      </c>
      <c r="D2" s="97">
        <f>'NPV Worksheet'!Y18</f>
        <v>220000</v>
      </c>
      <c r="E2" s="97">
        <f>'NPV Worksheet'!AE18</f>
        <v>60000</v>
      </c>
    </row>
    <row r="3" spans="1:5" x14ac:dyDescent="0.2">
      <c r="A3" s="98" t="s">
        <v>61</v>
      </c>
      <c r="B3" s="97">
        <f>'NPV Worksheet'!$M$45</f>
        <v>67024.416004007202</v>
      </c>
      <c r="C3" s="97">
        <f>'NPV Worksheet'!$S$45</f>
        <v>2148.2184616668978</v>
      </c>
      <c r="D3" s="97">
        <f>'NPV Worksheet'!$Y$45</f>
        <v>2148.2184616668978</v>
      </c>
      <c r="E3" s="97">
        <f>'NPV Worksheet'!$AE$45</f>
        <v>24060.046770669254</v>
      </c>
    </row>
    <row r="4" spans="1:5" x14ac:dyDescent="0.2">
      <c r="A4" s="96" t="s">
        <v>62</v>
      </c>
      <c r="B4" s="97">
        <f>'NPV Worksheet'!$M$35</f>
        <v>45772</v>
      </c>
      <c r="C4" s="97">
        <f>'NPV Worksheet'!$S$35</f>
        <v>0</v>
      </c>
      <c r="D4" s="97">
        <f>'NPV Worksheet'!$Y$35</f>
        <v>0</v>
      </c>
      <c r="E4" s="97">
        <f>'NPV Worksheet'!$AE$35</f>
        <v>18755</v>
      </c>
    </row>
    <row r="5" spans="1:5" x14ac:dyDescent="0.2">
      <c r="A5" s="98" t="s">
        <v>63</v>
      </c>
      <c r="B5" s="97">
        <f>'NPV Worksheet'!$H$46</f>
        <v>115796.4160040072</v>
      </c>
      <c r="C5" s="97">
        <f>'NPV Worksheet'!$N$46</f>
        <v>99648.218461666896</v>
      </c>
      <c r="D5" s="97">
        <f>'NPV Worksheet'!$T$46</f>
        <v>222148.2184616669</v>
      </c>
      <c r="E5" s="97">
        <f>'NPV Worksheet'!$Z$46</f>
        <v>102815.04677066926</v>
      </c>
    </row>
  </sheetData>
  <phoneticPr fontId="6" type="noConversion"/>
  <pageMargins left="1" right="1" top="0.5" bottom="0.5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NPV Worksheet</vt:lpstr>
      <vt:lpstr>Graph Data</vt:lpstr>
      <vt:lpstr>NPV Options Chart</vt:lpstr>
      <vt:lpstr>'Graph Data'!Print_Area</vt:lpstr>
      <vt:lpstr>'NPV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Cycle Cost (LCC) and Importance to Cost Graph Template, 3-2-2011</dc:title>
  <dc:creator>National Park Service - Denver Service Center</dc:creator>
  <cp:keywords>Life Cycle Cost (LCC) and Importance to Cost Graph Template, 3-2-2011</cp:keywords>
  <dc:description>Life Cycle Cost (LCC) and Importance to Cost Graph Template, 3-2-2011</dc:description>
  <cp:lastModifiedBy>Windows User</cp:lastModifiedBy>
  <cp:lastPrinted>2018-04-13T23:00:59Z</cp:lastPrinted>
  <dcterms:created xsi:type="dcterms:W3CDTF">1997-12-02T16:38:31Z</dcterms:created>
  <dcterms:modified xsi:type="dcterms:W3CDTF">2019-05-22T19:26:13Z</dcterms:modified>
</cp:coreProperties>
</file>