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nchrp\"/>
    </mc:Choice>
  </mc:AlternateContent>
  <bookViews>
    <workbookView xWindow="0" yWindow="0" windowWidth="19200" windowHeight="10275"/>
  </bookViews>
  <sheets>
    <sheet name="Instructions" sheetId="4" r:id="rId1"/>
    <sheet name="Signalized Diamond" sheetId="5" r:id="rId2"/>
    <sheet name="STOP-Controlled Diamond" sheetId="9" r:id="rId3"/>
    <sheet name="PARCLO" sheetId="10" r:id="rId4"/>
    <sheet name="SPUI" sheetId="11" r:id="rId5"/>
    <sheet name="Documentation" sheetId="8" r:id="rId6"/>
    <sheet name="Construction" sheetId="3" state="hidden" r:id="rId7"/>
  </sheets>
  <externalReferences>
    <externalReference r:id="rId8"/>
    <externalReference r:id="rId9"/>
    <externalReference r:id="rId10"/>
  </externalReferences>
  <definedNames>
    <definedName name="_Ref520633883" localSheetId="5">Documentation!$B$4</definedName>
    <definedName name="block">[1]Construction!$Y$5:$Y$15</definedName>
    <definedName name="block20">[1]Construction!$Y$9:$Y$15</definedName>
    <definedName name="block200">[1]Construction!$AE$6:$AI$9</definedName>
    <definedName name="block40">[1]Construction!$Y$13:$Y$15</definedName>
    <definedName name="block400">[1]Construction!$AE$10:$AI$13</definedName>
    <definedName name="block5per">[1]Construction!$Y$6:$Y$15</definedName>
    <definedName name="cc">[1]Construction!$AE$5:$AI$5</definedName>
    <definedName name="DecelRate" localSheetId="0">[1]Construction!$K$5:$K$20</definedName>
    <definedName name="decelRate" localSheetId="3">Construction!#REF!</definedName>
    <definedName name="decelRate" localSheetId="1">Construction!#REF!</definedName>
    <definedName name="decelRate" localSheetId="4">Construction!#REF!</definedName>
    <definedName name="decelRate" localSheetId="2">Construction!#REF!</definedName>
    <definedName name="decelRate">Construction!#REF!</definedName>
    <definedName name="DesVeh">Construction!$E$5:$E$7</definedName>
    <definedName name="Dspeed" localSheetId="0">[1]Construction!$E$5:$E$14</definedName>
    <definedName name="Dspeed">Construction!$C$5:$C$14</definedName>
    <definedName name="grade">Construction!$I$5:$I$12</definedName>
    <definedName name="IApproach">[2]Construction!$L$37:$L$39</definedName>
    <definedName name="ILight">[2]Construction!$J$29:$J$30</definedName>
    <definedName name="InfluenceDist">[1]Construction!$Q$5:$V$11</definedName>
    <definedName name="IType">[2]Construction!$D$29:$D$31</definedName>
    <definedName name="Lighting">[2]Construction!$H$23:$H$24</definedName>
    <definedName name="Local">[2]Construction!$L$16:$L$17</definedName>
    <definedName name="Ltype" localSheetId="0">[1]Construction!$I$5:$I$7</definedName>
    <definedName name="Ltype" localSheetId="3">Construction!#REF!</definedName>
    <definedName name="Ltype" localSheetId="1">Construction!#REF!</definedName>
    <definedName name="Ltype" localSheetId="4">Construction!#REF!</definedName>
    <definedName name="Ltype" localSheetId="2">Construction!#REF!</definedName>
    <definedName name="Ltype">Construction!#REF!</definedName>
    <definedName name="LWidth">[2]Construction!$B$4:$B$10</definedName>
    <definedName name="Median">Construction!$K$5:$K$8</definedName>
    <definedName name="minorred">[1]Construction!$AA$5:$AA$8</definedName>
    <definedName name="MWidth">[2]Construction!$D$37:$D$46</definedName>
    <definedName name="Nlanes">Construction!$G$5:$G$8</definedName>
    <definedName name="Not_Present" localSheetId="3">#REF!</definedName>
    <definedName name="Not_Present" localSheetId="1">#REF!</definedName>
    <definedName name="Not_Present" localSheetId="4">#REF!</definedName>
    <definedName name="Not_Present" localSheetId="2">#REF!</definedName>
    <definedName name="Not_Present">#REF!</definedName>
    <definedName name="RClear">[1]Construction!$AM$5:$AM$9</definedName>
    <definedName name="redph200">[1]Construction!$AD$6:$AD$9</definedName>
    <definedName name="redph400">[1]Construction!$AD$10:$AD$13</definedName>
    <definedName name="RoadType">[3]Construction!$Q$5:$Q$7</definedName>
    <definedName name="Rspeed">Construction!$G$5:$G$15</definedName>
    <definedName name="RtApproach">[2]Construction!$N$37:$N$41</definedName>
    <definedName name="Rtradius">[1]Construction!$AL$5:$AL$9</definedName>
    <definedName name="Rttype" localSheetId="0">[1]Construction!$M$5:$M$6</definedName>
    <definedName name="Rttype">Construction!$E$5:$E$6</definedName>
    <definedName name="sbr">[1]Construction!$Q$5:$V$5</definedName>
    <definedName name="Shld2">[2]Construction!$J$37:$J$47</definedName>
    <definedName name="Shld3">[2]Construction!$P$37:$P$45</definedName>
    <definedName name="Slimit">Construction!$B$5:$B$10</definedName>
    <definedName name="Speed">Construction!$D$5:$D$12</definedName>
    <definedName name="SpEnforce">[2]Construction!$J$23:$J$24</definedName>
    <definedName name="SpL">Construction!$B$5:$B$14</definedName>
    <definedName name="SpLtd">Construction!$B$5:$B$12</definedName>
    <definedName name="SSlope2">[2]Construction!$H$37:$H$42</definedName>
    <definedName name="SType">[2]Construction!$D$17:$D$20</definedName>
    <definedName name="Trate" localSheetId="3">Construction!#REF!</definedName>
    <definedName name="Trate" localSheetId="1">Construction!#REF!</definedName>
    <definedName name="Trate" localSheetId="4">Construction!#REF!</definedName>
    <definedName name="Trate" localSheetId="2">Construction!#REF!</definedName>
    <definedName name="Trate">Construction!#REF!</definedName>
    <definedName name="Ttype" localSheetId="3">Construction!#REF!</definedName>
    <definedName name="Ttype" localSheetId="1">Construction!#REF!</definedName>
    <definedName name="Ttype" localSheetId="4">Construction!#REF!</definedName>
    <definedName name="Ttype" localSheetId="2">Construction!#REF!</definedName>
    <definedName name="Ttype">Construction!#REF!</definedName>
    <definedName name="Type">Construction!$L$5:$L$8</definedName>
    <definedName name="Type2">Construction!$M$5:$M$6</definedName>
    <definedName name="VehLength" localSheetId="0">[1]Construction!$C$5:$C$17</definedName>
    <definedName name="VehLength" localSheetId="3">Construction!#REF!</definedName>
    <definedName name="VehLength" localSheetId="1">Construction!#REF!</definedName>
    <definedName name="VehLength" localSheetId="4">Construction!#REF!</definedName>
    <definedName name="VehLength" localSheetId="2">Construction!#REF!</definedName>
    <definedName name="VehLength">Construction!#REF!</definedName>
    <definedName name="Width" localSheetId="3">Construction!#REF!</definedName>
    <definedName name="Width" localSheetId="1">Construction!#REF!</definedName>
    <definedName name="Width" localSheetId="4">Construction!#REF!</definedName>
    <definedName name="Width" localSheetId="2">Construction!#REF!</definedName>
    <definedName name="Width">Construction!#REF!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1" i="5" l="1"/>
  <c r="U23" i="5" l="1"/>
  <c r="J19" i="5" s="1"/>
  <c r="J18" i="5"/>
  <c r="U19" i="5"/>
  <c r="U17" i="11"/>
  <c r="U24" i="9"/>
  <c r="U22" i="9"/>
  <c r="U20" i="9"/>
  <c r="U17" i="10"/>
  <c r="U21" i="10"/>
  <c r="U19" i="10"/>
  <c r="U21" i="11"/>
  <c r="U19" i="11"/>
  <c r="J26" i="11" l="1"/>
  <c r="L10" i="11" s="1"/>
  <c r="J25" i="11"/>
  <c r="L14" i="11" s="1"/>
  <c r="J24" i="11"/>
  <c r="J19" i="10"/>
  <c r="L6" i="10" s="1"/>
  <c r="J17" i="10"/>
  <c r="J18" i="10"/>
  <c r="L10" i="10" s="1"/>
  <c r="J19" i="9"/>
  <c r="L6" i="9" s="1"/>
  <c r="J18" i="9"/>
  <c r="L10" i="9" s="1"/>
  <c r="J17" i="9"/>
  <c r="L10" i="5" l="1"/>
  <c r="J17" i="5"/>
  <c r="L6" i="5"/>
</calcChain>
</file>

<file path=xl/sharedStrings.xml><?xml version="1.0" encoding="utf-8"?>
<sst xmlns="http://schemas.openxmlformats.org/spreadsheetml/2006/main" count="332" uniqueCount="148">
  <si>
    <t>Input Variables</t>
  </si>
  <si>
    <t>Dspeed</t>
  </si>
  <si>
    <t>mph</t>
  </si>
  <si>
    <t>DesVeh</t>
  </si>
  <si>
    <t>Passenger Car</t>
  </si>
  <si>
    <t>Single Unit Truck</t>
  </si>
  <si>
    <t>Combination Truck</t>
  </si>
  <si>
    <t>Nlanes</t>
  </si>
  <si>
    <t>Grade</t>
  </si>
  <si>
    <t>Overview</t>
  </si>
  <si>
    <t>Color Coding in the Worksheets</t>
  </si>
  <si>
    <t>The worksheets include three specific color options to help users</t>
  </si>
  <si>
    <t>identify locations where input data is required.  In some cases,</t>
  </si>
  <si>
    <t>the shaded cells require the user to input specific numbers. In</t>
  </si>
  <si>
    <t>other cases the input is restricted to a select set of options</t>
  </si>
  <si>
    <t>included in pull-down lists. The respective color coding is as</t>
  </si>
  <si>
    <t>follows:</t>
  </si>
  <si>
    <t>The current contents of this spreadsheet include the following:</t>
  </si>
  <si>
    <t>Color Used</t>
  </si>
  <si>
    <t>Type of Information Required from User</t>
  </si>
  <si>
    <t>Worksheet Name</t>
  </si>
  <si>
    <t>Contents</t>
  </si>
  <si>
    <t xml:space="preserve">Required input information for selected </t>
  </si>
  <si>
    <t>Instructions</t>
  </si>
  <si>
    <t>calculations.  Some fields may require pre-</t>
  </si>
  <si>
    <t>determined input values as specified within</t>
  </si>
  <si>
    <t>a drop-down menu.</t>
  </si>
  <si>
    <t>Values that are automatically calculated as</t>
  </si>
  <si>
    <t>intermediate steps to the final answer.</t>
  </si>
  <si>
    <t xml:space="preserve">No input is required and these values are </t>
  </si>
  <si>
    <t>shown only for informational purposes.</t>
  </si>
  <si>
    <t>Construction</t>
  </si>
  <si>
    <t>Data in this worksheet has been used to</t>
  </si>
  <si>
    <t>Spreadsheet developed by:</t>
  </si>
  <si>
    <t>help define the pull-down options in the</t>
  </si>
  <si>
    <t>Karen Dixon, Ph.D., P.E.</t>
  </si>
  <si>
    <t>analysis worksheet.  There is no need for a</t>
  </si>
  <si>
    <t>Texas A&amp;M Transportation Institute</t>
  </si>
  <si>
    <t>user to work within this worksheet, but the</t>
  </si>
  <si>
    <t>3135 TAMU</t>
  </si>
  <si>
    <t>worksheet should be retained so that the</t>
  </si>
  <si>
    <t>College Station, TX  77843</t>
  </si>
  <si>
    <t>other worksheets can continue to use the</t>
  </si>
  <si>
    <t>options included in this sheet.</t>
  </si>
  <si>
    <r>
      <rPr>
        <sz val="11"/>
        <color theme="1"/>
        <rFont val="Calibri"/>
        <family val="2"/>
      </rPr>
      <t>≤</t>
    </r>
    <r>
      <rPr>
        <sz val="11"/>
        <color theme="1"/>
        <rFont val="Calibri"/>
        <family val="2"/>
        <scheme val="minor"/>
      </rPr>
      <t xml:space="preserve"> 3%</t>
    </r>
  </si>
  <si>
    <t>Median Type &amp; Configuration</t>
  </si>
  <si>
    <t>TWLTL</t>
  </si>
  <si>
    <t>No Median</t>
  </si>
  <si>
    <t>Median</t>
  </si>
  <si>
    <t>Distance to Closest Downstream Driveway (ft)</t>
  </si>
  <si>
    <t>Distance to Closest Upstream Driveway (ft)</t>
  </si>
  <si>
    <t>Distance to Next Signalized Intersection (ft)</t>
  </si>
  <si>
    <t>Speed Estimates</t>
  </si>
  <si>
    <t>Interchange Type</t>
  </si>
  <si>
    <t>Type</t>
  </si>
  <si>
    <t>Diamond Signalized</t>
  </si>
  <si>
    <t>Diamond Stopped</t>
  </si>
  <si>
    <t>PARCLO</t>
  </si>
  <si>
    <t>SPUI</t>
  </si>
  <si>
    <t>Speed for Both Directions of Travel (mph)</t>
  </si>
  <si>
    <t>RTI</t>
  </si>
  <si>
    <t>SRTI</t>
  </si>
  <si>
    <t>Speed Away (Downstream) from Interchange (mph)</t>
  </si>
  <si>
    <t>RS (Downstream)</t>
  </si>
  <si>
    <t>RS (Upstream)</t>
  </si>
  <si>
    <t>FMAR</t>
  </si>
  <si>
    <t>MR = Main Lane Roadways</t>
  </si>
  <si>
    <t>RTI = Ramp Terminal Intersection</t>
  </si>
  <si>
    <t>RS = Cross Street Road Segments</t>
  </si>
  <si>
    <t>SRTI = Segment between Ramp Terminal Intersections</t>
  </si>
  <si>
    <t>FMAR = First Major Access Roadway</t>
  </si>
  <si>
    <t>MR</t>
  </si>
  <si>
    <r>
      <t>R</t>
    </r>
    <r>
      <rPr>
        <b/>
        <vertAlign val="subscript"/>
        <sz val="11"/>
        <color theme="1"/>
        <rFont val="Calibri"/>
        <family val="2"/>
        <scheme val="minor"/>
      </rPr>
      <t>off</t>
    </r>
  </si>
  <si>
    <r>
      <t>R</t>
    </r>
    <r>
      <rPr>
        <b/>
        <vertAlign val="subscript"/>
        <sz val="11"/>
        <color theme="1"/>
        <rFont val="Calibri"/>
        <family val="2"/>
        <scheme val="minor"/>
      </rPr>
      <t>on</t>
    </r>
  </si>
  <si>
    <r>
      <rPr>
        <b/>
        <sz val="11"/>
        <color theme="1"/>
        <rFont val="Calibri"/>
        <family val="2"/>
        <scheme val="minor"/>
      </rPr>
      <t>R</t>
    </r>
    <r>
      <rPr>
        <b/>
        <vertAlign val="subscript"/>
        <sz val="11"/>
        <color theme="1"/>
        <rFont val="Calibri"/>
        <family val="2"/>
        <scheme val="minor"/>
      </rPr>
      <t>on</t>
    </r>
  </si>
  <si>
    <r>
      <t>R</t>
    </r>
    <r>
      <rPr>
        <vertAlign val="subscript"/>
        <sz val="11"/>
        <color theme="1"/>
        <rFont val="Calibri"/>
        <family val="2"/>
        <scheme val="minor"/>
      </rPr>
      <t>off</t>
    </r>
    <r>
      <rPr>
        <sz val="11"/>
        <color theme="1"/>
        <rFont val="Calibri"/>
        <family val="2"/>
        <scheme val="minor"/>
      </rPr>
      <t xml:space="preserve"> = Interchange Off-Ramps</t>
    </r>
  </si>
  <si>
    <r>
      <t>R</t>
    </r>
    <r>
      <rPr>
        <vertAlign val="subscript"/>
        <sz val="11"/>
        <color theme="1"/>
        <rFont val="Calibri"/>
        <family val="2"/>
        <scheme val="minor"/>
      </rPr>
      <t>on</t>
    </r>
    <r>
      <rPr>
        <sz val="11"/>
        <color theme="1"/>
        <rFont val="Calibri"/>
        <family val="2"/>
        <scheme val="minor"/>
      </rPr>
      <t xml:space="preserve"> = Interchange On-Ramps</t>
    </r>
  </si>
  <si>
    <t>Speed for Both Directions of Travel =</t>
  </si>
  <si>
    <t>Speed Away (Downstream) from Interchange =</t>
  </si>
  <si>
    <t>Speed Towards (Upstream) of Interchange =</t>
  </si>
  <si>
    <t>Abbreviations</t>
  </si>
  <si>
    <t>Type2</t>
  </si>
  <si>
    <t>Diamond Signalized -- With Channelized Right Turns</t>
  </si>
  <si>
    <t>Diamond Signalized -- No Channelized Right Turns</t>
  </si>
  <si>
    <t>Strategically Positioned Raised Median</t>
  </si>
  <si>
    <t>Signalized Diamond Interchanges</t>
  </si>
  <si>
    <t>Signalized Diamond Interchange</t>
  </si>
  <si>
    <t>STOP-Controlled Diamond Interchange</t>
  </si>
  <si>
    <t>Partial Cloverleaf Interchange</t>
  </si>
  <si>
    <t>Speed Towards (Upstream) of Interchange (mph)</t>
  </si>
  <si>
    <t>Raised and Continuous Median</t>
  </si>
  <si>
    <t>Single Point Urban Interchange</t>
  </si>
  <si>
    <t>Current worksheet displaying overview and</t>
  </si>
  <si>
    <t>summary of spreadsheet worksheets.</t>
  </si>
  <si>
    <t>Signalized Diamond</t>
  </si>
  <si>
    <t>STOP-Controlled Diamond</t>
  </si>
  <si>
    <t>Analysis for effects of access management</t>
  </si>
  <si>
    <t>on the cross street segment upstream/downstream</t>
  </si>
  <si>
    <t>of a STOP-controlled diamond interchange.</t>
  </si>
  <si>
    <t xml:space="preserve">on the cross street segment upstream/downstream </t>
  </si>
  <si>
    <t>of a signalized diamond with and without channelized</t>
  </si>
  <si>
    <t>right turns.</t>
  </si>
  <si>
    <t>of a partial cloverleaf interchange.</t>
  </si>
  <si>
    <t>of a single point urban interchange.</t>
  </si>
  <si>
    <t>Documentation</t>
  </si>
  <si>
    <t xml:space="preserve">Summary of equations and overview of the </t>
  </si>
  <si>
    <t>as they relate to operating speed along the</t>
  </si>
  <si>
    <t>individual effects of the road characteristics</t>
  </si>
  <si>
    <t>cross street at each interchange. In some cases,</t>
  </si>
  <si>
    <t>a variable (such as posted speed limit) is not</t>
  </si>
  <si>
    <t>included. This is because the influence was either</t>
  </si>
  <si>
    <t>equivalent to zero or not statistically significant.</t>
  </si>
  <si>
    <t>Values that the user must input and that</t>
  </si>
  <si>
    <t>are critical to the calculation.</t>
  </si>
  <si>
    <t>Access Management in the Vicinity of Interchanges (NCHRP 07-23) Analysis Spreadsheet</t>
  </si>
  <si>
    <t>Speed Models for Interchange Cross Street Segments</t>
  </si>
  <si>
    <t>Summary of Speed Influences by Interchange Type</t>
  </si>
  <si>
    <t>Two-Way Hourly Volume (vph)</t>
  </si>
  <si>
    <t>Project Description:</t>
  </si>
  <si>
    <t>Analyst:</t>
  </si>
  <si>
    <t>M. Mouse</t>
  </si>
  <si>
    <t>Date of Analysis:</t>
  </si>
  <si>
    <t>Relocated closest signalized intersection (move nearer to interchange)</t>
  </si>
  <si>
    <t>Maximum Value</t>
  </si>
  <si>
    <t xml:space="preserve"> 3900 vph</t>
  </si>
  <si>
    <t>2640 ft</t>
  </si>
  <si>
    <t>Access Density (access points per mile)</t>
  </si>
  <si>
    <t>Description</t>
  </si>
  <si>
    <t>N/A</t>
  </si>
  <si>
    <t>45 mph</t>
  </si>
  <si>
    <t>Slimit</t>
  </si>
  <si>
    <t>Posted Speed Limit (mph)</t>
  </si>
  <si>
    <t>1000 ft</t>
  </si>
  <si>
    <t>100 access pnts/mile</t>
  </si>
  <si>
    <t>3500 vph</t>
  </si>
  <si>
    <t>Example evaluation for SPUI</t>
  </si>
  <si>
    <t>Observed Value</t>
  </si>
  <si>
    <t>5500 vph</t>
  </si>
  <si>
    <t>Interchange between 1st street and I-72</t>
  </si>
  <si>
    <t>Example STOP-controlled diamond interchange</t>
  </si>
  <si>
    <t>70 access pnts/mile</t>
  </si>
  <si>
    <t>55 mph</t>
  </si>
  <si>
    <t>Speed</t>
  </si>
  <si>
    <t>54 access pnts/mile</t>
  </si>
  <si>
    <t>This spreadsheet has been developed as a tool for estimating expected corridor speeds as they relate to driveway spacing guidelines as presented in NCHRP 07-23 Final Report - Access Management in the Vicinity of Interchanges.  All users should verify that the answers they obtain with these worksheets correctly represent their target analysis.</t>
  </si>
  <si>
    <t>Email:  k-dixon@tti.tamu.edu</t>
  </si>
  <si>
    <t>Boundary Conditions in Tool</t>
  </si>
  <si>
    <t>The speed estimation equations presented in this tool are based on statistical models developed using field volume and speed data. Consequently, the models have an upper boundary that is based on the maximum values measured during field data collection. Care should be taken to use the equations within these identified thresholds. The tool does give the user a warning message anytime a volume is input that does not fall within the volume threshold for that interchange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</si>
</sst>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sz val="11"/>
      <color theme="1"/>
      <name val="Wingdings 2"/>
      <family val="1"/>
      <charset val="2"/>
    </font>
    <font>
      <b/>
      <sz val="12"/>
      <color theme="1"/>
      <name val="Calibri"/>
      <family val="2"/>
      <scheme val="minor"/>
    </font>
    <font>
      <b/>
      <u/>
      <sz val="11"/>
      <color theme="1"/>
      <name val="Calibri"/>
      <family val="2"/>
      <scheme val="minor"/>
    </font>
    <font>
      <b/>
      <u/>
      <sz val="12"/>
      <color theme="1"/>
      <name val="Calibri"/>
      <family val="2"/>
      <scheme val="minor"/>
    </font>
    <font>
      <b/>
      <vertAlign val="subscript"/>
      <sz val="11"/>
      <color theme="1"/>
      <name val="Calibri"/>
      <family val="2"/>
      <scheme val="minor"/>
    </font>
    <font>
      <sz val="10"/>
      <color theme="1"/>
      <name val="Calibri"/>
      <family val="2"/>
      <scheme val="minor"/>
    </font>
    <font>
      <sz val="9"/>
      <color theme="1"/>
      <name val="Calibri"/>
      <family val="2"/>
      <scheme val="minor"/>
    </font>
    <font>
      <sz val="10"/>
      <name val="Arial"/>
      <family val="2"/>
    </font>
    <font>
      <b/>
      <sz val="10"/>
      <name val="Arial"/>
      <family val="2"/>
    </font>
    <font>
      <b/>
      <u/>
      <sz val="10"/>
      <name val="Arial"/>
      <family val="2"/>
    </font>
    <font>
      <sz val="10"/>
      <color theme="3"/>
      <name val="Arial"/>
      <family val="2"/>
    </font>
    <font>
      <u/>
      <sz val="10"/>
      <name val="Arial"/>
      <family val="2"/>
    </font>
    <font>
      <sz val="11"/>
      <color theme="1"/>
      <name val="Calibri"/>
      <family val="2"/>
    </font>
    <font>
      <sz val="11"/>
      <color rgb="FFFF0000"/>
      <name val="Calibri"/>
      <family val="2"/>
      <scheme val="minor"/>
    </font>
    <font>
      <vertAlign val="subscript"/>
      <sz val="11"/>
      <color theme="1"/>
      <name val="Calibri"/>
      <family val="2"/>
      <scheme val="minor"/>
    </font>
    <font>
      <b/>
      <sz val="20"/>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4" tint="0.599963377788628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36">
    <border>
      <left/>
      <right/>
      <top/>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DashDot">
        <color auto="1"/>
      </top>
      <bottom/>
      <diagonal/>
    </border>
    <border>
      <left style="medium">
        <color auto="1"/>
      </left>
      <right/>
      <top/>
      <bottom style="slantDashDot">
        <color auto="1"/>
      </bottom>
      <diagonal/>
    </border>
    <border>
      <left/>
      <right/>
      <top/>
      <bottom style="slantDashDot">
        <color auto="1"/>
      </bottom>
      <diagonal/>
    </border>
    <border>
      <left/>
      <right style="medium">
        <color auto="1"/>
      </right>
      <top/>
      <bottom style="slantDashDot">
        <color auto="1"/>
      </bottom>
      <diagonal/>
    </border>
    <border>
      <left/>
      <right style="thick">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auto="1"/>
      </left>
      <right/>
      <top/>
      <bottom/>
      <diagonal/>
    </border>
    <border>
      <left/>
      <right/>
      <top style="thick">
        <color auto="1"/>
      </top>
      <bottom style="thick">
        <color auto="1"/>
      </bottom>
      <diagonal/>
    </border>
    <border>
      <left style="thick">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style="mediumDashDot">
        <color auto="1"/>
      </bottom>
      <diagonal/>
    </border>
    <border>
      <left/>
      <right/>
      <top/>
      <bottom style="mediumDashDot">
        <color auto="1"/>
      </bottom>
      <diagonal/>
    </border>
    <border>
      <left/>
      <right style="medium">
        <color auto="1"/>
      </right>
      <top/>
      <bottom style="mediumDashDot">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DashDot">
        <color auto="1"/>
      </top>
      <bottom/>
      <diagonal/>
    </border>
    <border>
      <left/>
      <right style="medium">
        <color auto="1"/>
      </right>
      <top style="mediumDashDot">
        <color auto="1"/>
      </top>
      <bottom/>
      <diagonal/>
    </border>
    <border>
      <left/>
      <right style="medium">
        <color auto="1"/>
      </right>
      <top style="slantDashDot">
        <color auto="1"/>
      </top>
      <bottom/>
      <diagonal/>
    </border>
  </borders>
  <cellStyleXfs count="2">
    <xf numFmtId="0" fontId="0" fillId="0" borderId="0"/>
    <xf numFmtId="0" fontId="9" fillId="0" borderId="0"/>
  </cellStyleXfs>
  <cellXfs count="157">
    <xf numFmtId="0" fontId="0" fillId="0" borderId="0" xfId="0"/>
    <xf numFmtId="0" fontId="0" fillId="0" borderId="0" xfId="0" applyAlignment="1">
      <alignment horizont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0" xfId="0" applyFill="1" applyBorder="1" applyAlignment="1">
      <alignment horizontal="left"/>
    </xf>
    <xf numFmtId="0" fontId="0" fillId="2" borderId="2" xfId="0" applyFill="1" applyBorder="1"/>
    <xf numFmtId="0" fontId="0" fillId="2" borderId="7" xfId="0" applyFill="1" applyBorder="1"/>
    <xf numFmtId="0" fontId="0" fillId="2" borderId="8" xfId="0" applyFill="1" applyBorder="1"/>
    <xf numFmtId="164" fontId="0" fillId="2" borderId="0" xfId="0" applyNumberFormat="1" applyFill="1" applyBorder="1" applyAlignment="1">
      <alignment horizontal="left"/>
    </xf>
    <xf numFmtId="0" fontId="0" fillId="0" borderId="0" xfId="0" applyFill="1" applyBorder="1" applyAlignment="1">
      <alignment horizontal="center"/>
    </xf>
    <xf numFmtId="0" fontId="0" fillId="0" borderId="0" xfId="0" applyAlignment="1">
      <alignment horizontal="center"/>
    </xf>
    <xf numFmtId="0" fontId="0" fillId="2" borderId="13" xfId="0" applyFill="1" applyBorder="1"/>
    <xf numFmtId="164" fontId="0" fillId="2" borderId="0" xfId="0" applyNumberFormat="1" applyFill="1" applyBorder="1"/>
    <xf numFmtId="0" fontId="7" fillId="2" borderId="0" xfId="0" applyFont="1" applyFill="1" applyBorder="1"/>
    <xf numFmtId="9" fontId="0" fillId="0" borderId="0" xfId="0" applyNumberFormat="1" applyAlignment="1">
      <alignment horizontal="center"/>
    </xf>
    <xf numFmtId="164" fontId="0" fillId="2" borderId="0" xfId="0" applyNumberFormat="1" applyFill="1" applyBorder="1" applyAlignment="1">
      <alignment vertical="top"/>
    </xf>
    <xf numFmtId="0" fontId="8" fillId="2" borderId="0" xfId="0" applyFont="1" applyFill="1" applyBorder="1"/>
    <xf numFmtId="0" fontId="9" fillId="0" borderId="0" xfId="1"/>
    <xf numFmtId="0" fontId="11" fillId="0" borderId="0" xfId="1" applyFont="1"/>
    <xf numFmtId="0" fontId="9" fillId="0" borderId="0" xfId="1" applyFont="1"/>
    <xf numFmtId="0" fontId="10" fillId="0" borderId="14" xfId="1" applyFont="1" applyBorder="1"/>
    <xf numFmtId="0" fontId="9" fillId="0" borderId="0" xfId="1" applyFill="1" applyBorder="1"/>
    <xf numFmtId="0" fontId="12" fillId="0" borderId="0" xfId="1" applyFont="1" applyFill="1" applyBorder="1" applyAlignment="1">
      <alignment horizontal="center" vertical="center"/>
    </xf>
    <xf numFmtId="0" fontId="9" fillId="0" borderId="0" xfId="1" applyFill="1"/>
    <xf numFmtId="0" fontId="13" fillId="0" borderId="0" xfId="1" applyFont="1"/>
    <xf numFmtId="0" fontId="0" fillId="2" borderId="0" xfId="0" applyFill="1" applyBorder="1" applyAlignment="1">
      <alignment horizontal="right"/>
    </xf>
    <xf numFmtId="0" fontId="0" fillId="5" borderId="0" xfId="0" applyFill="1" applyBorder="1" applyAlignment="1">
      <alignment horizontal="center"/>
    </xf>
    <xf numFmtId="0" fontId="0" fillId="7" borderId="0" xfId="0" applyFill="1" applyAlignment="1">
      <alignment horizontal="center"/>
    </xf>
    <xf numFmtId="0" fontId="0" fillId="7" borderId="0" xfId="0" applyFill="1" applyBorder="1" applyAlignment="1">
      <alignment horizontal="center"/>
    </xf>
    <xf numFmtId="0" fontId="0" fillId="2" borderId="0" xfId="0" applyFill="1" applyBorder="1" applyAlignment="1">
      <alignment horizontal="right"/>
    </xf>
    <xf numFmtId="0" fontId="0" fillId="2" borderId="0" xfId="0" applyFill="1" applyBorder="1" applyAlignment="1">
      <alignment horizontal="right" vertical="top"/>
    </xf>
    <xf numFmtId="0" fontId="0" fillId="2" borderId="0" xfId="0" applyFill="1" applyBorder="1" applyAlignment="1">
      <alignment horizontal="right"/>
    </xf>
    <xf numFmtId="0" fontId="0" fillId="2" borderId="0" xfId="0" applyFill="1" applyBorder="1" applyAlignment="1">
      <alignment horizontal="right" vertical="top"/>
    </xf>
    <xf numFmtId="0" fontId="0" fillId="2" borderId="13" xfId="0" applyFill="1" applyBorder="1" applyAlignment="1">
      <alignment horizontal="right"/>
    </xf>
    <xf numFmtId="164" fontId="0" fillId="2" borderId="13" xfId="0" applyNumberFormat="1" applyFill="1" applyBorder="1" applyAlignment="1">
      <alignment horizontal="center"/>
    </xf>
    <xf numFmtId="0" fontId="0" fillId="2" borderId="13" xfId="0" applyFill="1" applyBorder="1" applyAlignment="1">
      <alignment horizontal="left" vertical="top"/>
    </xf>
    <xf numFmtId="0" fontId="0" fillId="2" borderId="0" xfId="0" applyFill="1"/>
    <xf numFmtId="0" fontId="0" fillId="2" borderId="19" xfId="0" applyFill="1" applyBorder="1"/>
    <xf numFmtId="0" fontId="0" fillId="2" borderId="19" xfId="0" applyFill="1" applyBorder="1" applyAlignment="1">
      <alignment horizontal="right"/>
    </xf>
    <xf numFmtId="164" fontId="0" fillId="2" borderId="19" xfId="0" applyNumberFormat="1" applyFill="1" applyBorder="1" applyAlignment="1">
      <alignment horizontal="left"/>
    </xf>
    <xf numFmtId="0" fontId="1" fillId="2" borderId="0" xfId="0" applyFont="1" applyFill="1" applyBorder="1" applyAlignment="1">
      <alignment horizontal="center"/>
    </xf>
    <xf numFmtId="0" fontId="1" fillId="2" borderId="0" xfId="0" applyFont="1" applyFill="1" applyBorder="1" applyAlignment="1">
      <alignment horizontal="centerContinuous"/>
    </xf>
    <xf numFmtId="0" fontId="0" fillId="2" borderId="0" xfId="0" applyFill="1" applyBorder="1" applyAlignment="1">
      <alignment horizontal="centerContinuous"/>
    </xf>
    <xf numFmtId="0" fontId="1" fillId="2" borderId="19" xfId="0" applyFont="1" applyFill="1" applyBorder="1" applyAlignment="1">
      <alignment horizontal="centerContinuous"/>
    </xf>
    <xf numFmtId="0" fontId="0" fillId="2" borderId="19" xfId="0" applyFill="1" applyBorder="1" applyAlignment="1">
      <alignment horizontal="right" vertical="top"/>
    </xf>
    <xf numFmtId="0" fontId="7" fillId="2" borderId="19" xfId="0" applyFont="1" applyFill="1" applyBorder="1"/>
    <xf numFmtId="0" fontId="0" fillId="2" borderId="1" xfId="0" applyFill="1" applyBorder="1"/>
    <xf numFmtId="0" fontId="1" fillId="2" borderId="13" xfId="0" applyFont="1" applyFill="1" applyBorder="1" applyAlignment="1">
      <alignment horizontal="left"/>
    </xf>
    <xf numFmtId="0" fontId="1" fillId="2" borderId="19" xfId="0" applyFont="1" applyFill="1" applyBorder="1" applyAlignment="1">
      <alignment horizontal="right"/>
    </xf>
    <xf numFmtId="0" fontId="1" fillId="2" borderId="13" xfId="0" applyFont="1" applyFill="1" applyBorder="1"/>
    <xf numFmtId="164" fontId="1" fillId="2" borderId="19" xfId="0" applyNumberFormat="1" applyFont="1" applyFill="1" applyBorder="1" applyAlignment="1">
      <alignment horizontal="right"/>
    </xf>
    <xf numFmtId="0" fontId="1" fillId="8" borderId="0" xfId="0" applyFont="1" applyFill="1" applyBorder="1" applyAlignment="1">
      <alignment horizontal="center"/>
    </xf>
    <xf numFmtId="164" fontId="0" fillId="8" borderId="0" xfId="0" applyNumberFormat="1" applyFill="1" applyBorder="1"/>
    <xf numFmtId="0" fontId="0" fillId="8" borderId="0" xfId="0" applyFill="1" applyBorder="1" applyAlignment="1">
      <alignment horizontal="right"/>
    </xf>
    <xf numFmtId="0" fontId="0" fillId="8" borderId="0" xfId="0" applyFill="1" applyBorder="1"/>
    <xf numFmtId="0" fontId="0" fillId="8" borderId="13" xfId="0" applyFill="1" applyBorder="1"/>
    <xf numFmtId="0" fontId="3" fillId="2" borderId="14" xfId="0" applyFont="1" applyFill="1" applyBorder="1" applyAlignment="1">
      <alignment horizontal="centerContinuous"/>
    </xf>
    <xf numFmtId="0" fontId="0" fillId="2" borderId="14" xfId="0" applyFill="1" applyBorder="1" applyAlignment="1">
      <alignment horizontal="centerContinuous"/>
    </xf>
    <xf numFmtId="0" fontId="0" fillId="9" borderId="20" xfId="0" applyFill="1" applyBorder="1"/>
    <xf numFmtId="0" fontId="1" fillId="9" borderId="22" xfId="0" applyFont="1" applyFill="1" applyBorder="1" applyAlignment="1">
      <alignment horizontal="center"/>
    </xf>
    <xf numFmtId="0" fontId="0" fillId="9" borderId="20" xfId="0" applyFill="1" applyBorder="1" applyAlignment="1">
      <alignment horizontal="right"/>
    </xf>
    <xf numFmtId="0" fontId="0" fillId="3" borderId="21" xfId="0" applyFill="1" applyBorder="1"/>
    <xf numFmtId="0" fontId="0" fillId="0" borderId="0" xfId="0" applyAlignment="1">
      <alignment horizontal="centerContinuous"/>
    </xf>
    <xf numFmtId="0" fontId="9" fillId="6" borderId="15" xfId="1" applyFill="1" applyBorder="1"/>
    <xf numFmtId="0" fontId="9" fillId="6" borderId="16" xfId="1" applyFill="1" applyBorder="1"/>
    <xf numFmtId="0" fontId="9" fillId="7" borderId="17" xfId="1" applyFill="1" applyBorder="1"/>
    <xf numFmtId="0" fontId="9" fillId="7" borderId="18" xfId="1" applyFill="1" applyBorder="1"/>
    <xf numFmtId="0" fontId="1" fillId="2" borderId="13" xfId="0" applyFont="1" applyFill="1" applyBorder="1" applyAlignment="1">
      <alignment horizontal="center"/>
    </xf>
    <xf numFmtId="0" fontId="0" fillId="8" borderId="21" xfId="0" applyFill="1" applyBorder="1"/>
    <xf numFmtId="0" fontId="1" fillId="2" borderId="19" xfId="0" applyFont="1" applyFill="1" applyBorder="1" applyAlignment="1">
      <alignment horizontal="center"/>
    </xf>
    <xf numFmtId="0" fontId="1" fillId="9" borderId="20" xfId="0" applyFont="1" applyFill="1" applyBorder="1" applyAlignment="1">
      <alignment horizontal="center"/>
    </xf>
    <xf numFmtId="0" fontId="15" fillId="2" borderId="5" xfId="0" applyFont="1" applyFill="1" applyBorder="1"/>
    <xf numFmtId="0" fontId="1" fillId="8" borderId="21" xfId="0" applyFont="1" applyFill="1" applyBorder="1" applyAlignment="1">
      <alignment horizontal="center"/>
    </xf>
    <xf numFmtId="164" fontId="1" fillId="2" borderId="19" xfId="0" applyNumberFormat="1" applyFont="1" applyFill="1" applyBorder="1" applyAlignment="1">
      <alignment horizontal="center"/>
    </xf>
    <xf numFmtId="0" fontId="0" fillId="2" borderId="0" xfId="0" applyFill="1" applyBorder="1" applyAlignment="1"/>
    <xf numFmtId="0" fontId="15" fillId="4" borderId="0" xfId="0" applyFont="1" applyFill="1"/>
    <xf numFmtId="0" fontId="0" fillId="4" borderId="0" xfId="0" applyFill="1"/>
    <xf numFmtId="0" fontId="0" fillId="4" borderId="0" xfId="0" applyFill="1" applyAlignment="1">
      <alignment horizontal="centerContinuous"/>
    </xf>
    <xf numFmtId="0" fontId="0" fillId="4" borderId="0" xfId="0" applyFill="1" applyBorder="1" applyAlignment="1">
      <alignment horizontal="centerContinuous"/>
    </xf>
    <xf numFmtId="0" fontId="0" fillId="4" borderId="0" xfId="0" applyFill="1" applyBorder="1"/>
    <xf numFmtId="0" fontId="0" fillId="4" borderId="14" xfId="0" applyFill="1" applyBorder="1" applyAlignment="1">
      <alignment horizontal="centerContinuous"/>
    </xf>
    <xf numFmtId="0" fontId="0" fillId="4" borderId="0" xfId="0" applyFill="1" applyBorder="1" applyAlignment="1"/>
    <xf numFmtId="0" fontId="17" fillId="4" borderId="0" xfId="0" applyFont="1" applyFill="1" applyAlignment="1">
      <alignment horizontal="left"/>
    </xf>
    <xf numFmtId="0" fontId="0" fillId="4" borderId="0" xfId="0" applyFill="1" applyAlignment="1">
      <alignment horizontal="left"/>
    </xf>
    <xf numFmtId="0" fontId="0" fillId="0" borderId="0" xfId="0" applyAlignment="1">
      <alignment horizontal="left"/>
    </xf>
    <xf numFmtId="0" fontId="0" fillId="4" borderId="0" xfId="0" applyFill="1" applyBorder="1" applyAlignment="1">
      <alignment horizontal="left"/>
    </xf>
    <xf numFmtId="0" fontId="17" fillId="4" borderId="0" xfId="0" applyFont="1" applyFill="1" applyBorder="1" applyAlignment="1">
      <alignment horizontal="left"/>
    </xf>
    <xf numFmtId="0" fontId="0" fillId="4" borderId="3" xfId="0" applyFill="1" applyBorder="1"/>
    <xf numFmtId="0" fontId="0" fillId="4" borderId="1" xfId="0" applyFill="1" applyBorder="1"/>
    <xf numFmtId="0" fontId="0" fillId="4" borderId="4" xfId="0" applyFill="1" applyBorder="1"/>
    <xf numFmtId="0" fontId="0" fillId="4" borderId="5" xfId="0" applyFill="1" applyBorder="1"/>
    <xf numFmtId="0" fontId="0" fillId="4" borderId="6" xfId="0" applyFill="1" applyBorder="1"/>
    <xf numFmtId="0" fontId="0" fillId="4" borderId="0" xfId="0" applyFill="1" applyBorder="1" applyAlignment="1">
      <alignment horizontal="right"/>
    </xf>
    <xf numFmtId="0" fontId="0" fillId="4" borderId="7" xfId="0" applyFill="1" applyBorder="1"/>
    <xf numFmtId="0" fontId="0" fillId="4" borderId="2" xfId="0" applyFill="1" applyBorder="1"/>
    <xf numFmtId="0" fontId="0" fillId="4" borderId="8" xfId="0" applyFill="1" applyBorder="1"/>
    <xf numFmtId="0" fontId="2" fillId="4" borderId="0" xfId="0" applyFont="1" applyFill="1" applyBorder="1"/>
    <xf numFmtId="0" fontId="5" fillId="4" borderId="0" xfId="0" applyFont="1" applyFill="1" applyBorder="1" applyAlignment="1">
      <alignment horizontal="centerContinuous"/>
    </xf>
    <xf numFmtId="0" fontId="0" fillId="4" borderId="25" xfId="0" applyFill="1" applyBorder="1"/>
    <xf numFmtId="164" fontId="0" fillId="4" borderId="0" xfId="0" applyNumberFormat="1" applyFill="1" applyBorder="1" applyAlignment="1">
      <alignment horizontal="center"/>
    </xf>
    <xf numFmtId="0" fontId="0" fillId="4" borderId="23" xfId="0" applyFill="1" applyBorder="1"/>
    <xf numFmtId="0" fontId="0" fillId="4" borderId="24" xfId="0" applyFill="1" applyBorder="1"/>
    <xf numFmtId="0" fontId="4" fillId="4" borderId="0" xfId="0" applyFont="1" applyFill="1" applyBorder="1" applyAlignment="1">
      <alignment horizontal="centerContinuous"/>
    </xf>
    <xf numFmtId="0" fontId="15" fillId="4" borderId="0" xfId="0" applyFont="1" applyFill="1" applyBorder="1"/>
    <xf numFmtId="0" fontId="0" fillId="2" borderId="27" xfId="0" applyFill="1" applyBorder="1"/>
    <xf numFmtId="0" fontId="0" fillId="2" borderId="26" xfId="0"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0" fillId="2" borderId="14" xfId="0" applyFill="1" applyBorder="1"/>
    <xf numFmtId="0" fontId="0" fillId="2" borderId="32" xfId="0" applyFill="1" applyBorder="1"/>
    <xf numFmtId="0" fontId="4" fillId="4" borderId="9" xfId="0" applyFont="1" applyFill="1" applyBorder="1" applyAlignment="1">
      <alignment horizontal="centerContinuous"/>
    </xf>
    <xf numFmtId="0" fontId="5" fillId="4" borderId="1" xfId="0" applyFont="1" applyFill="1" applyBorder="1" applyAlignment="1">
      <alignment horizontal="centerContinuous"/>
    </xf>
    <xf numFmtId="0" fontId="0" fillId="4" borderId="1" xfId="0" applyFill="1" applyBorder="1" applyAlignment="1">
      <alignment horizontal="centerContinuous"/>
    </xf>
    <xf numFmtId="0" fontId="5" fillId="4" borderId="24" xfId="0" applyFont="1" applyFill="1" applyBorder="1" applyAlignment="1">
      <alignment horizontal="centerContinuous"/>
    </xf>
    <xf numFmtId="0" fontId="0" fillId="0" borderId="24" xfId="0" applyBorder="1" applyAlignment="1">
      <alignment horizontal="centerContinuous"/>
    </xf>
    <xf numFmtId="0" fontId="0" fillId="4" borderId="33" xfId="0" applyFill="1" applyBorder="1"/>
    <xf numFmtId="0" fontId="0" fillId="4" borderId="34" xfId="0" applyFill="1" applyBorder="1"/>
    <xf numFmtId="0" fontId="4" fillId="4" borderId="0" xfId="0" applyFont="1" applyFill="1" applyBorder="1" applyAlignment="1"/>
    <xf numFmtId="0" fontId="4" fillId="4" borderId="0" xfId="0" applyFont="1" applyFill="1" applyBorder="1"/>
    <xf numFmtId="0" fontId="0" fillId="4" borderId="10" xfId="0" applyFill="1" applyBorder="1"/>
    <xf numFmtId="0" fontId="4" fillId="4" borderId="11" xfId="0" applyFont="1" applyFill="1" applyBorder="1" applyAlignment="1">
      <alignment horizontal="center"/>
    </xf>
    <xf numFmtId="0" fontId="0" fillId="4" borderId="12" xfId="0" applyFill="1" applyBorder="1"/>
    <xf numFmtId="0" fontId="0" fillId="4" borderId="35" xfId="0" applyFill="1" applyBorder="1"/>
    <xf numFmtId="0" fontId="0" fillId="4" borderId="0" xfId="0" applyFill="1" applyBorder="1" applyAlignment="1">
      <alignment horizontal="center"/>
    </xf>
    <xf numFmtId="0" fontId="4" fillId="4" borderId="0" xfId="0" applyFont="1" applyFill="1" applyBorder="1" applyAlignment="1">
      <alignment horizontal="center"/>
    </xf>
    <xf numFmtId="1" fontId="0" fillId="4" borderId="0" xfId="0" applyNumberFormat="1" applyFill="1" applyBorder="1" applyAlignment="1">
      <alignment horizontal="center"/>
    </xf>
    <xf numFmtId="1" fontId="0" fillId="4" borderId="0" xfId="0" applyNumberFormat="1" applyFill="1" applyBorder="1"/>
    <xf numFmtId="0" fontId="5" fillId="4" borderId="0" xfId="0" applyFont="1" applyFill="1" applyBorder="1" applyAlignment="1">
      <alignment horizontal="center"/>
    </xf>
    <xf numFmtId="0" fontId="15" fillId="4" borderId="0" xfId="0" applyFont="1" applyFill="1" applyBorder="1" applyAlignment="1">
      <alignment horizontal="center"/>
    </xf>
    <xf numFmtId="0" fontId="0" fillId="0" borderId="1" xfId="0" applyBorder="1" applyAlignment="1">
      <alignment horizontal="centerContinuous"/>
    </xf>
    <xf numFmtId="0" fontId="0" fillId="4" borderId="24" xfId="0" applyFill="1" applyBorder="1" applyAlignment="1">
      <alignment horizontal="centerContinuous"/>
    </xf>
    <xf numFmtId="164" fontId="0" fillId="4" borderId="0" xfId="0" applyNumberFormat="1" applyFill="1"/>
    <xf numFmtId="0" fontId="0" fillId="0" borderId="0" xfId="0" applyBorder="1"/>
    <xf numFmtId="0" fontId="15" fillId="4" borderId="2" xfId="0" applyFont="1" applyFill="1" applyBorder="1"/>
    <xf numFmtId="164" fontId="0" fillId="4" borderId="2" xfId="0" applyNumberFormat="1" applyFill="1" applyBorder="1" applyAlignment="1">
      <alignment horizontal="center"/>
    </xf>
    <xf numFmtId="1" fontId="0" fillId="2" borderId="0" xfId="0" applyNumberFormat="1" applyFill="1" applyBorder="1" applyAlignment="1">
      <alignment horizontal="center"/>
    </xf>
    <xf numFmtId="1" fontId="0" fillId="2" borderId="0" xfId="0" applyNumberFormat="1" applyFill="1" applyBorder="1"/>
    <xf numFmtId="1" fontId="0" fillId="2" borderId="0" xfId="0" applyNumberFormat="1" applyFill="1" applyBorder="1" applyAlignment="1">
      <alignment horizontal="right"/>
    </xf>
    <xf numFmtId="0" fontId="10" fillId="0" borderId="0" xfId="1" applyFont="1" applyAlignment="1">
      <alignment horizontal="center"/>
    </xf>
    <xf numFmtId="0" fontId="12" fillId="4" borderId="15" xfId="1" applyFont="1" applyFill="1" applyBorder="1" applyAlignment="1">
      <alignment horizontal="center" vertical="center"/>
    </xf>
    <xf numFmtId="0" fontId="12" fillId="4" borderId="16" xfId="1" applyFont="1" applyFill="1" applyBorder="1" applyAlignment="1">
      <alignment horizontal="center" vertical="center"/>
    </xf>
    <xf numFmtId="0" fontId="9" fillId="0" borderId="0" xfId="1" applyFont="1" applyAlignment="1">
      <alignment horizontal="left" wrapText="1"/>
    </xf>
    <xf numFmtId="0" fontId="0" fillId="0" borderId="0" xfId="0" applyAlignment="1">
      <alignment wrapText="1"/>
    </xf>
    <xf numFmtId="0" fontId="9" fillId="0" borderId="0" xfId="1" applyAlignment="1">
      <alignment wrapText="1"/>
    </xf>
    <xf numFmtId="0" fontId="0" fillId="2" borderId="0" xfId="0" applyFill="1" applyBorder="1" applyAlignment="1">
      <alignment horizontal="right"/>
    </xf>
    <xf numFmtId="0" fontId="0" fillId="0" borderId="0" xfId="0" applyAlignment="1"/>
    <xf numFmtId="0" fontId="3" fillId="2" borderId="1" xfId="0" applyFont="1" applyFill="1" applyBorder="1" applyAlignment="1">
      <alignment horizontal="center"/>
    </xf>
    <xf numFmtId="0" fontId="0" fillId="4" borderId="0" xfId="0" applyFill="1" applyBorder="1" applyAlignment="1">
      <alignment horizontal="right"/>
    </xf>
    <xf numFmtId="0" fontId="0" fillId="4" borderId="0" xfId="0" applyFill="1" applyAlignment="1">
      <alignment horizontal="right"/>
    </xf>
    <xf numFmtId="0" fontId="0" fillId="4" borderId="14" xfId="0" applyFill="1" applyBorder="1" applyAlignment="1">
      <alignment horizontal="center"/>
    </xf>
    <xf numFmtId="15" fontId="0" fillId="4" borderId="14" xfId="0" applyNumberFormat="1" applyFill="1" applyBorder="1" applyAlignment="1">
      <alignment horizontal="center"/>
    </xf>
    <xf numFmtId="0" fontId="4" fillId="4" borderId="9"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colors>
    <mruColors>
      <color rgb="FFCCC1DA"/>
      <color rgb="FF000099"/>
      <color rgb="FFFF0000"/>
      <color rgb="FFCC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604631</xdr:colOff>
      <xdr:row>6</xdr:row>
      <xdr:rowOff>157370</xdr:rowOff>
    </xdr:from>
    <xdr:to>
      <xdr:col>7</xdr:col>
      <xdr:colOff>1</xdr:colOff>
      <xdr:row>8</xdr:row>
      <xdr:rowOff>99391</xdr:rowOff>
    </xdr:to>
    <xdr:sp macro="" textlink="">
      <xdr:nvSpPr>
        <xdr:cNvPr id="18" name="Oval 17">
          <a:extLst>
            <a:ext uri="{FF2B5EF4-FFF2-40B4-BE49-F238E27FC236}">
              <a16:creationId xmlns:a16="http://schemas.microsoft.com/office/drawing/2014/main" id="{00000000-0008-0000-0100-000012000000}"/>
            </a:ext>
          </a:extLst>
        </xdr:cNvPr>
        <xdr:cNvSpPr/>
      </xdr:nvSpPr>
      <xdr:spPr>
        <a:xfrm>
          <a:off x="3354457" y="1540566"/>
          <a:ext cx="621196" cy="4224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6</xdr:row>
      <xdr:rowOff>165648</xdr:rowOff>
    </xdr:from>
    <xdr:to>
      <xdr:col>11</xdr:col>
      <xdr:colOff>8283</xdr:colOff>
      <xdr:row>8</xdr:row>
      <xdr:rowOff>107669</xdr:rowOff>
    </xdr:to>
    <xdr:sp macro="" textlink="">
      <xdr:nvSpPr>
        <xdr:cNvPr id="22" name="Oval 21">
          <a:extLst>
            <a:ext uri="{FF2B5EF4-FFF2-40B4-BE49-F238E27FC236}">
              <a16:creationId xmlns:a16="http://schemas.microsoft.com/office/drawing/2014/main" id="{00000000-0008-0000-0100-000016000000}"/>
            </a:ext>
          </a:extLst>
        </xdr:cNvPr>
        <xdr:cNvSpPr/>
      </xdr:nvSpPr>
      <xdr:spPr>
        <a:xfrm>
          <a:off x="5665304" y="1548844"/>
          <a:ext cx="621196" cy="4224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277469</xdr:colOff>
      <xdr:row>3</xdr:row>
      <xdr:rowOff>107674</xdr:rowOff>
    </xdr:from>
    <xdr:to>
      <xdr:col>7</xdr:col>
      <xdr:colOff>819978</xdr:colOff>
      <xdr:row>6</xdr:row>
      <xdr:rowOff>157370</xdr:rowOff>
    </xdr:to>
    <xdr:cxnSp macro="">
      <xdr:nvCxnSpPr>
        <xdr:cNvPr id="24" name="Straight Connector 23">
          <a:extLst>
            <a:ext uri="{FF2B5EF4-FFF2-40B4-BE49-F238E27FC236}">
              <a16:creationId xmlns:a16="http://schemas.microsoft.com/office/drawing/2014/main" id="{00000000-0008-0000-0100-000018000000}"/>
            </a:ext>
          </a:extLst>
        </xdr:cNvPr>
        <xdr:cNvCxnSpPr>
          <a:endCxn id="18" idx="0"/>
        </xdr:cNvCxnSpPr>
      </xdr:nvCxnSpPr>
      <xdr:spPr>
        <a:xfrm flipH="1">
          <a:off x="3640208" y="894522"/>
          <a:ext cx="1105727" cy="670891"/>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496957</xdr:colOff>
      <xdr:row>8</xdr:row>
      <xdr:rowOff>124239</xdr:rowOff>
    </xdr:from>
    <xdr:to>
      <xdr:col>10</xdr:col>
      <xdr:colOff>285750</xdr:colOff>
      <xdr:row>11</xdr:row>
      <xdr:rowOff>165653</xdr:rowOff>
    </xdr:to>
    <xdr:cxnSp macro="">
      <xdr:nvCxnSpPr>
        <xdr:cNvPr id="26" name="Straight Connector 25">
          <a:extLst>
            <a:ext uri="{FF2B5EF4-FFF2-40B4-BE49-F238E27FC236}">
              <a16:creationId xmlns:a16="http://schemas.microsoft.com/office/drawing/2014/main" id="{00000000-0008-0000-0100-00001A000000}"/>
            </a:ext>
          </a:extLst>
        </xdr:cNvPr>
        <xdr:cNvCxnSpPr/>
      </xdr:nvCxnSpPr>
      <xdr:spPr>
        <a:xfrm flipH="1">
          <a:off x="5044109" y="1971261"/>
          <a:ext cx="906945" cy="621196"/>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265044</xdr:colOff>
      <xdr:row>8</xdr:row>
      <xdr:rowOff>107674</xdr:rowOff>
    </xdr:from>
    <xdr:to>
      <xdr:col>8</xdr:col>
      <xdr:colOff>16565</xdr:colOff>
      <xdr:row>11</xdr:row>
      <xdr:rowOff>182218</xdr:rowOff>
    </xdr:to>
    <xdr:cxnSp macro="">
      <xdr:nvCxnSpPr>
        <xdr:cNvPr id="28" name="Straight Connector 27">
          <a:extLst>
            <a:ext uri="{FF2B5EF4-FFF2-40B4-BE49-F238E27FC236}">
              <a16:creationId xmlns:a16="http://schemas.microsoft.com/office/drawing/2014/main" id="{00000000-0008-0000-0100-00001C000000}"/>
            </a:ext>
          </a:extLst>
        </xdr:cNvPr>
        <xdr:cNvCxnSpPr/>
      </xdr:nvCxnSpPr>
      <xdr:spPr>
        <a:xfrm flipH="1" flipV="1">
          <a:off x="3627783" y="1954696"/>
          <a:ext cx="935934" cy="654326"/>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xdr:row>
      <xdr:rowOff>91108</xdr:rowOff>
    </xdr:from>
    <xdr:to>
      <xdr:col>10</xdr:col>
      <xdr:colOff>323021</xdr:colOff>
      <xdr:row>6</xdr:row>
      <xdr:rowOff>165652</xdr:rowOff>
    </xdr:to>
    <xdr:cxnSp macro="">
      <xdr:nvCxnSpPr>
        <xdr:cNvPr id="32" name="Straight Connector 31">
          <a:extLst>
            <a:ext uri="{FF2B5EF4-FFF2-40B4-BE49-F238E27FC236}">
              <a16:creationId xmlns:a16="http://schemas.microsoft.com/office/drawing/2014/main" id="{00000000-0008-0000-0100-000020000000}"/>
            </a:ext>
          </a:extLst>
        </xdr:cNvPr>
        <xdr:cNvCxnSpPr/>
      </xdr:nvCxnSpPr>
      <xdr:spPr>
        <a:xfrm flipH="1" flipV="1">
          <a:off x="5052391" y="877956"/>
          <a:ext cx="935934" cy="654326"/>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546651</xdr:colOff>
      <xdr:row>14</xdr:row>
      <xdr:rowOff>8282</xdr:rowOff>
    </xdr:from>
    <xdr:to>
      <xdr:col>10</xdr:col>
      <xdr:colOff>33130</xdr:colOff>
      <xdr:row>14</xdr:row>
      <xdr:rowOff>8283</xdr:rowOff>
    </xdr:to>
    <xdr:cxnSp macro="">
      <xdr:nvCxnSpPr>
        <xdr:cNvPr id="36" name="Straight Arrow Connector 35">
          <a:extLst>
            <a:ext uri="{FF2B5EF4-FFF2-40B4-BE49-F238E27FC236}">
              <a16:creationId xmlns:a16="http://schemas.microsoft.com/office/drawing/2014/main" id="{00000000-0008-0000-0100-000024000000}"/>
            </a:ext>
          </a:extLst>
        </xdr:cNvPr>
        <xdr:cNvCxnSpPr/>
      </xdr:nvCxnSpPr>
      <xdr:spPr>
        <a:xfrm>
          <a:off x="3909390" y="3089412"/>
          <a:ext cx="2136914"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530087</xdr:colOff>
      <xdr:row>10</xdr:row>
      <xdr:rowOff>16566</xdr:rowOff>
    </xdr:from>
    <xdr:to>
      <xdr:col>6</xdr:col>
      <xdr:colOff>538370</xdr:colOff>
      <xdr:row>14</xdr:row>
      <xdr:rowOff>107674</xdr:rowOff>
    </xdr:to>
    <xdr:cxnSp macro="">
      <xdr:nvCxnSpPr>
        <xdr:cNvPr id="40" name="Straight Connector 39">
          <a:extLst>
            <a:ext uri="{FF2B5EF4-FFF2-40B4-BE49-F238E27FC236}">
              <a16:creationId xmlns:a16="http://schemas.microsoft.com/office/drawing/2014/main" id="{00000000-0008-0000-0100-000028000000}"/>
            </a:ext>
          </a:extLst>
        </xdr:cNvPr>
        <xdr:cNvCxnSpPr/>
      </xdr:nvCxnSpPr>
      <xdr:spPr>
        <a:xfrm flipH="1">
          <a:off x="3892826" y="2294283"/>
          <a:ext cx="8283" cy="8945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28161</xdr:colOff>
      <xdr:row>9</xdr:row>
      <xdr:rowOff>152401</xdr:rowOff>
    </xdr:from>
    <xdr:to>
      <xdr:col>10</xdr:col>
      <xdr:colOff>36444</xdr:colOff>
      <xdr:row>14</xdr:row>
      <xdr:rowOff>53009</xdr:rowOff>
    </xdr:to>
    <xdr:cxnSp macro="">
      <xdr:nvCxnSpPr>
        <xdr:cNvPr id="42" name="Straight Connector 41">
          <a:extLst>
            <a:ext uri="{FF2B5EF4-FFF2-40B4-BE49-F238E27FC236}">
              <a16:creationId xmlns:a16="http://schemas.microsoft.com/office/drawing/2014/main" id="{00000000-0008-0000-0100-00002A000000}"/>
            </a:ext>
          </a:extLst>
        </xdr:cNvPr>
        <xdr:cNvCxnSpPr/>
      </xdr:nvCxnSpPr>
      <xdr:spPr>
        <a:xfrm flipH="1">
          <a:off x="6041335" y="2239618"/>
          <a:ext cx="8283" cy="8945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480391</xdr:colOff>
      <xdr:row>10</xdr:row>
      <xdr:rowOff>0</xdr:rowOff>
    </xdr:from>
    <xdr:to>
      <xdr:col>12</xdr:col>
      <xdr:colOff>372717</xdr:colOff>
      <xdr:row>10</xdr:row>
      <xdr:rowOff>8283</xdr:rowOff>
    </xdr:to>
    <xdr:cxnSp macro="">
      <xdr:nvCxnSpPr>
        <xdr:cNvPr id="45" name="Straight Arrow Connector 44">
          <a:extLst>
            <a:ext uri="{FF2B5EF4-FFF2-40B4-BE49-F238E27FC236}">
              <a16:creationId xmlns:a16="http://schemas.microsoft.com/office/drawing/2014/main" id="{00000000-0008-0000-0100-00002D000000}"/>
            </a:ext>
          </a:extLst>
        </xdr:cNvPr>
        <xdr:cNvCxnSpPr/>
      </xdr:nvCxnSpPr>
      <xdr:spPr>
        <a:xfrm flipV="1">
          <a:off x="7661413" y="2277717"/>
          <a:ext cx="803413" cy="8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447261</xdr:colOff>
      <xdr:row>5</xdr:row>
      <xdr:rowOff>165654</xdr:rowOff>
    </xdr:from>
    <xdr:to>
      <xdr:col>12</xdr:col>
      <xdr:colOff>364434</xdr:colOff>
      <xdr:row>5</xdr:row>
      <xdr:rowOff>165654</xdr:rowOff>
    </xdr:to>
    <xdr:cxnSp macro="">
      <xdr:nvCxnSpPr>
        <xdr:cNvPr id="47" name="Straight Arrow Connector 46">
          <a:extLst>
            <a:ext uri="{FF2B5EF4-FFF2-40B4-BE49-F238E27FC236}">
              <a16:creationId xmlns:a16="http://schemas.microsoft.com/office/drawing/2014/main" id="{00000000-0008-0000-0100-00002F000000}"/>
            </a:ext>
          </a:extLst>
        </xdr:cNvPr>
        <xdr:cNvCxnSpPr/>
      </xdr:nvCxnSpPr>
      <xdr:spPr>
        <a:xfrm flipH="1">
          <a:off x="7628283" y="1383197"/>
          <a:ext cx="82826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604631</xdr:colOff>
      <xdr:row>6</xdr:row>
      <xdr:rowOff>157370</xdr:rowOff>
    </xdr:from>
    <xdr:to>
      <xdr:col>7</xdr:col>
      <xdr:colOff>1</xdr:colOff>
      <xdr:row>8</xdr:row>
      <xdr:rowOff>99391</xdr:rowOff>
    </xdr:to>
    <xdr:sp macro="" textlink="">
      <xdr:nvSpPr>
        <xdr:cNvPr id="2" name="Oval 1">
          <a:extLst>
            <a:ext uri="{FF2B5EF4-FFF2-40B4-BE49-F238E27FC236}">
              <a16:creationId xmlns:a16="http://schemas.microsoft.com/office/drawing/2014/main" id="{00000000-0008-0000-0200-000002000000}"/>
            </a:ext>
          </a:extLst>
        </xdr:cNvPr>
        <xdr:cNvSpPr/>
      </xdr:nvSpPr>
      <xdr:spPr>
        <a:xfrm>
          <a:off x="4086971" y="1498490"/>
          <a:ext cx="584090" cy="41446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6</xdr:row>
      <xdr:rowOff>165648</xdr:rowOff>
    </xdr:from>
    <xdr:to>
      <xdr:col>11</xdr:col>
      <xdr:colOff>8283</xdr:colOff>
      <xdr:row>8</xdr:row>
      <xdr:rowOff>107669</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6819900" y="1506768"/>
          <a:ext cx="617883" cy="41446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277469</xdr:colOff>
      <xdr:row>3</xdr:row>
      <xdr:rowOff>107674</xdr:rowOff>
    </xdr:from>
    <xdr:to>
      <xdr:col>7</xdr:col>
      <xdr:colOff>819978</xdr:colOff>
      <xdr:row>6</xdr:row>
      <xdr:rowOff>157370</xdr:rowOff>
    </xdr:to>
    <xdr:cxnSp macro="">
      <xdr:nvCxnSpPr>
        <xdr:cNvPr id="4" name="Straight Connector 3">
          <a:extLst>
            <a:ext uri="{FF2B5EF4-FFF2-40B4-BE49-F238E27FC236}">
              <a16:creationId xmlns:a16="http://schemas.microsoft.com/office/drawing/2014/main" id="{00000000-0008-0000-0200-000004000000}"/>
            </a:ext>
          </a:extLst>
        </xdr:cNvPr>
        <xdr:cNvCxnSpPr>
          <a:endCxn id="2" idx="0"/>
        </xdr:cNvCxnSpPr>
      </xdr:nvCxnSpPr>
      <xdr:spPr>
        <a:xfrm flipH="1">
          <a:off x="4369409" y="877294"/>
          <a:ext cx="1121629" cy="621196"/>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496957</xdr:colOff>
      <xdr:row>8</xdr:row>
      <xdr:rowOff>124239</xdr:rowOff>
    </xdr:from>
    <xdr:to>
      <xdr:col>10</xdr:col>
      <xdr:colOff>285750</xdr:colOff>
      <xdr:row>11</xdr:row>
      <xdr:rowOff>165653</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flipH="1">
          <a:off x="6021457" y="1937799"/>
          <a:ext cx="1084193" cy="61291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265044</xdr:colOff>
      <xdr:row>8</xdr:row>
      <xdr:rowOff>107674</xdr:rowOff>
    </xdr:from>
    <xdr:to>
      <xdr:col>8</xdr:col>
      <xdr:colOff>16565</xdr:colOff>
      <xdr:row>11</xdr:row>
      <xdr:rowOff>182218</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flipH="1" flipV="1">
          <a:off x="4356984" y="1921234"/>
          <a:ext cx="1184081" cy="64604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xdr:row>
      <xdr:rowOff>91108</xdr:rowOff>
    </xdr:from>
    <xdr:to>
      <xdr:col>10</xdr:col>
      <xdr:colOff>323021</xdr:colOff>
      <xdr:row>6</xdr:row>
      <xdr:rowOff>165652</xdr:rowOff>
    </xdr:to>
    <xdr:cxnSp macro="">
      <xdr:nvCxnSpPr>
        <xdr:cNvPr id="7" name="Straight Connector 6">
          <a:extLst>
            <a:ext uri="{FF2B5EF4-FFF2-40B4-BE49-F238E27FC236}">
              <a16:creationId xmlns:a16="http://schemas.microsoft.com/office/drawing/2014/main" id="{00000000-0008-0000-0200-000007000000}"/>
            </a:ext>
          </a:extLst>
        </xdr:cNvPr>
        <xdr:cNvCxnSpPr/>
      </xdr:nvCxnSpPr>
      <xdr:spPr>
        <a:xfrm flipH="1" flipV="1">
          <a:off x="6042660" y="860728"/>
          <a:ext cx="1100261" cy="64604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546651</xdr:colOff>
      <xdr:row>14</xdr:row>
      <xdr:rowOff>8282</xdr:rowOff>
    </xdr:from>
    <xdr:to>
      <xdr:col>10</xdr:col>
      <xdr:colOff>33130</xdr:colOff>
      <xdr:row>14</xdr:row>
      <xdr:rowOff>8283</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a:off x="4638591" y="2949602"/>
          <a:ext cx="2214439"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530087</xdr:colOff>
      <xdr:row>10</xdr:row>
      <xdr:rowOff>16566</xdr:rowOff>
    </xdr:from>
    <xdr:to>
      <xdr:col>6</xdr:col>
      <xdr:colOff>538370</xdr:colOff>
      <xdr:row>14</xdr:row>
      <xdr:rowOff>107674</xdr:rowOff>
    </xdr:to>
    <xdr:cxnSp macro="">
      <xdr:nvCxnSpPr>
        <xdr:cNvPr id="9" name="Straight Connector 8">
          <a:extLst>
            <a:ext uri="{FF2B5EF4-FFF2-40B4-BE49-F238E27FC236}">
              <a16:creationId xmlns:a16="http://schemas.microsoft.com/office/drawing/2014/main" id="{00000000-0008-0000-0200-000009000000}"/>
            </a:ext>
          </a:extLst>
        </xdr:cNvPr>
        <xdr:cNvCxnSpPr/>
      </xdr:nvCxnSpPr>
      <xdr:spPr>
        <a:xfrm flipH="1">
          <a:off x="4622027" y="2203506"/>
          <a:ext cx="8283" cy="8454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28161</xdr:colOff>
      <xdr:row>9</xdr:row>
      <xdr:rowOff>152401</xdr:rowOff>
    </xdr:from>
    <xdr:to>
      <xdr:col>10</xdr:col>
      <xdr:colOff>36444</xdr:colOff>
      <xdr:row>14</xdr:row>
      <xdr:rowOff>53009</xdr:rowOff>
    </xdr:to>
    <xdr:cxnSp macro="">
      <xdr:nvCxnSpPr>
        <xdr:cNvPr id="10" name="Straight Connector 9">
          <a:extLst>
            <a:ext uri="{FF2B5EF4-FFF2-40B4-BE49-F238E27FC236}">
              <a16:creationId xmlns:a16="http://schemas.microsoft.com/office/drawing/2014/main" id="{00000000-0008-0000-0200-00000A000000}"/>
            </a:ext>
          </a:extLst>
        </xdr:cNvPr>
        <xdr:cNvCxnSpPr/>
      </xdr:nvCxnSpPr>
      <xdr:spPr>
        <a:xfrm flipH="1">
          <a:off x="6848061" y="2156461"/>
          <a:ext cx="8283" cy="8378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480391</xdr:colOff>
      <xdr:row>10</xdr:row>
      <xdr:rowOff>0</xdr:rowOff>
    </xdr:from>
    <xdr:to>
      <xdr:col>12</xdr:col>
      <xdr:colOff>372717</xdr:colOff>
      <xdr:row>10</xdr:row>
      <xdr:rowOff>8283</xdr:rowOff>
    </xdr:to>
    <xdr:cxnSp macro="">
      <xdr:nvCxnSpPr>
        <xdr:cNvPr id="11" name="Straight Arrow Connector 10">
          <a:extLst>
            <a:ext uri="{FF2B5EF4-FFF2-40B4-BE49-F238E27FC236}">
              <a16:creationId xmlns:a16="http://schemas.microsoft.com/office/drawing/2014/main" id="{00000000-0008-0000-0200-00000B000000}"/>
            </a:ext>
          </a:extLst>
        </xdr:cNvPr>
        <xdr:cNvCxnSpPr/>
      </xdr:nvCxnSpPr>
      <xdr:spPr>
        <a:xfrm flipV="1">
          <a:off x="7909891" y="2186940"/>
          <a:ext cx="829586" cy="8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447261</xdr:colOff>
      <xdr:row>5</xdr:row>
      <xdr:rowOff>165654</xdr:rowOff>
    </xdr:from>
    <xdr:to>
      <xdr:col>12</xdr:col>
      <xdr:colOff>364434</xdr:colOff>
      <xdr:row>5</xdr:row>
      <xdr:rowOff>165654</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flipH="1">
          <a:off x="7876761" y="1323894"/>
          <a:ext cx="85443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24848</xdr:colOff>
      <xdr:row>7</xdr:row>
      <xdr:rowOff>231913</xdr:rowOff>
    </xdr:from>
    <xdr:to>
      <xdr:col>9</xdr:col>
      <xdr:colOff>621330</xdr:colOff>
      <xdr:row>10</xdr:row>
      <xdr:rowOff>49696</xdr:rowOff>
    </xdr:to>
    <xdr:sp macro="" textlink="">
      <xdr:nvSpPr>
        <xdr:cNvPr id="16" name="Freeform 15">
          <a:extLst>
            <a:ext uri="{FF2B5EF4-FFF2-40B4-BE49-F238E27FC236}">
              <a16:creationId xmlns:a16="http://schemas.microsoft.com/office/drawing/2014/main" id="{00000000-0008-0000-0300-000010000000}"/>
            </a:ext>
          </a:extLst>
        </xdr:cNvPr>
        <xdr:cNvSpPr/>
      </xdr:nvSpPr>
      <xdr:spPr>
        <a:xfrm>
          <a:off x="5499652" y="1731065"/>
          <a:ext cx="596482" cy="488674"/>
        </a:xfrm>
        <a:custGeom>
          <a:avLst/>
          <a:gdLst>
            <a:gd name="connsiteX0" fmla="*/ 223631 w 596482"/>
            <a:gd name="connsiteY0" fmla="*/ 0 h 455544"/>
            <a:gd name="connsiteX1" fmla="*/ 496957 w 596482"/>
            <a:gd name="connsiteY1" fmla="*/ 82826 h 455544"/>
            <a:gd name="connsiteX2" fmla="*/ 596348 w 596482"/>
            <a:gd name="connsiteY2" fmla="*/ 223631 h 455544"/>
            <a:gd name="connsiteX3" fmla="*/ 480391 w 596482"/>
            <a:gd name="connsiteY3" fmla="*/ 397565 h 455544"/>
            <a:gd name="connsiteX4" fmla="*/ 265044 w 596482"/>
            <a:gd name="connsiteY4" fmla="*/ 455544 h 455544"/>
            <a:gd name="connsiteX5" fmla="*/ 99391 w 596482"/>
            <a:gd name="connsiteY5" fmla="*/ 397565 h 455544"/>
            <a:gd name="connsiteX6" fmla="*/ 0 w 596482"/>
            <a:gd name="connsiteY6" fmla="*/ 248478 h 4555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96482" h="455544">
              <a:moveTo>
                <a:pt x="223631" y="0"/>
              </a:moveTo>
              <a:cubicBezTo>
                <a:pt x="329234" y="22777"/>
                <a:pt x="434838" y="45554"/>
                <a:pt x="496957" y="82826"/>
              </a:cubicBezTo>
              <a:cubicBezTo>
                <a:pt x="559076" y="120098"/>
                <a:pt x="599109" y="171175"/>
                <a:pt x="596348" y="223631"/>
              </a:cubicBezTo>
              <a:cubicBezTo>
                <a:pt x="593587" y="276088"/>
                <a:pt x="535608" y="358913"/>
                <a:pt x="480391" y="397565"/>
              </a:cubicBezTo>
              <a:cubicBezTo>
                <a:pt x="425174" y="436217"/>
                <a:pt x="328544" y="455544"/>
                <a:pt x="265044" y="455544"/>
              </a:cubicBezTo>
              <a:cubicBezTo>
                <a:pt x="201544" y="455544"/>
                <a:pt x="143565" y="432076"/>
                <a:pt x="99391" y="397565"/>
              </a:cubicBezTo>
              <a:cubicBezTo>
                <a:pt x="55217" y="363054"/>
                <a:pt x="27608" y="305766"/>
                <a:pt x="0" y="248478"/>
              </a:cubicBez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604631</xdr:colOff>
      <xdr:row>6</xdr:row>
      <xdr:rowOff>157370</xdr:rowOff>
    </xdr:from>
    <xdr:to>
      <xdr:col>7</xdr:col>
      <xdr:colOff>1</xdr:colOff>
      <xdr:row>8</xdr:row>
      <xdr:rowOff>99391</xdr:rowOff>
    </xdr:to>
    <xdr:sp macro="" textlink="">
      <xdr:nvSpPr>
        <xdr:cNvPr id="2" name="Oval 1">
          <a:extLst>
            <a:ext uri="{FF2B5EF4-FFF2-40B4-BE49-F238E27FC236}">
              <a16:creationId xmlns:a16="http://schemas.microsoft.com/office/drawing/2014/main" id="{00000000-0008-0000-0300-000002000000}"/>
            </a:ext>
          </a:extLst>
        </xdr:cNvPr>
        <xdr:cNvSpPr/>
      </xdr:nvSpPr>
      <xdr:spPr>
        <a:xfrm>
          <a:off x="3652631" y="1315610"/>
          <a:ext cx="584090" cy="41446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6</xdr:row>
      <xdr:rowOff>165648</xdr:rowOff>
    </xdr:from>
    <xdr:to>
      <xdr:col>11</xdr:col>
      <xdr:colOff>8283</xdr:colOff>
      <xdr:row>8</xdr:row>
      <xdr:rowOff>107669</xdr:rowOff>
    </xdr:to>
    <xdr:sp macro="" textlink="">
      <xdr:nvSpPr>
        <xdr:cNvPr id="3" name="Oval 2">
          <a:extLst>
            <a:ext uri="{FF2B5EF4-FFF2-40B4-BE49-F238E27FC236}">
              <a16:creationId xmlns:a16="http://schemas.microsoft.com/office/drawing/2014/main" id="{00000000-0008-0000-0300-000003000000}"/>
            </a:ext>
          </a:extLst>
        </xdr:cNvPr>
        <xdr:cNvSpPr/>
      </xdr:nvSpPr>
      <xdr:spPr>
        <a:xfrm>
          <a:off x="6385560" y="1323888"/>
          <a:ext cx="617883" cy="41446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277468</xdr:colOff>
      <xdr:row>3</xdr:row>
      <xdr:rowOff>41413</xdr:rowOff>
    </xdr:from>
    <xdr:to>
      <xdr:col>8</xdr:col>
      <xdr:colOff>0</xdr:colOff>
      <xdr:row>6</xdr:row>
      <xdr:rowOff>157370</xdr:rowOff>
    </xdr:to>
    <xdr:cxnSp macro="">
      <xdr:nvCxnSpPr>
        <xdr:cNvPr id="4" name="Straight Connector 3">
          <a:extLst>
            <a:ext uri="{FF2B5EF4-FFF2-40B4-BE49-F238E27FC236}">
              <a16:creationId xmlns:a16="http://schemas.microsoft.com/office/drawing/2014/main" id="{00000000-0008-0000-0300-000004000000}"/>
            </a:ext>
          </a:extLst>
        </xdr:cNvPr>
        <xdr:cNvCxnSpPr>
          <a:endCxn id="2" idx="0"/>
        </xdr:cNvCxnSpPr>
      </xdr:nvCxnSpPr>
      <xdr:spPr>
        <a:xfrm flipH="1">
          <a:off x="3855555" y="637761"/>
          <a:ext cx="1114010" cy="737152"/>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496957</xdr:colOff>
      <xdr:row>8</xdr:row>
      <xdr:rowOff>124239</xdr:rowOff>
    </xdr:from>
    <xdr:to>
      <xdr:col>10</xdr:col>
      <xdr:colOff>285750</xdr:colOff>
      <xdr:row>11</xdr:row>
      <xdr:rowOff>165653</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flipH="1">
          <a:off x="5587117" y="1754919"/>
          <a:ext cx="1084193" cy="61291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546651</xdr:colOff>
      <xdr:row>14</xdr:row>
      <xdr:rowOff>8282</xdr:rowOff>
    </xdr:from>
    <xdr:to>
      <xdr:col>10</xdr:col>
      <xdr:colOff>33130</xdr:colOff>
      <xdr:row>14</xdr:row>
      <xdr:rowOff>8283</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a:xfrm>
          <a:off x="4204251" y="2766722"/>
          <a:ext cx="2214439"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530087</xdr:colOff>
      <xdr:row>10</xdr:row>
      <xdr:rowOff>16566</xdr:rowOff>
    </xdr:from>
    <xdr:to>
      <xdr:col>6</xdr:col>
      <xdr:colOff>538370</xdr:colOff>
      <xdr:row>14</xdr:row>
      <xdr:rowOff>107674</xdr:rowOff>
    </xdr:to>
    <xdr:cxnSp macro="">
      <xdr:nvCxnSpPr>
        <xdr:cNvPr id="9" name="Straight Connector 8">
          <a:extLst>
            <a:ext uri="{FF2B5EF4-FFF2-40B4-BE49-F238E27FC236}">
              <a16:creationId xmlns:a16="http://schemas.microsoft.com/office/drawing/2014/main" id="{00000000-0008-0000-0300-000009000000}"/>
            </a:ext>
          </a:extLst>
        </xdr:cNvPr>
        <xdr:cNvCxnSpPr/>
      </xdr:nvCxnSpPr>
      <xdr:spPr>
        <a:xfrm flipH="1">
          <a:off x="4187687" y="2020626"/>
          <a:ext cx="8283" cy="8454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28161</xdr:colOff>
      <xdr:row>9</xdr:row>
      <xdr:rowOff>152401</xdr:rowOff>
    </xdr:from>
    <xdr:to>
      <xdr:col>10</xdr:col>
      <xdr:colOff>36444</xdr:colOff>
      <xdr:row>14</xdr:row>
      <xdr:rowOff>53009</xdr:rowOff>
    </xdr:to>
    <xdr:cxnSp macro="">
      <xdr:nvCxnSpPr>
        <xdr:cNvPr id="10" name="Straight Connector 9">
          <a:extLst>
            <a:ext uri="{FF2B5EF4-FFF2-40B4-BE49-F238E27FC236}">
              <a16:creationId xmlns:a16="http://schemas.microsoft.com/office/drawing/2014/main" id="{00000000-0008-0000-0300-00000A000000}"/>
            </a:ext>
          </a:extLst>
        </xdr:cNvPr>
        <xdr:cNvCxnSpPr/>
      </xdr:nvCxnSpPr>
      <xdr:spPr>
        <a:xfrm flipH="1">
          <a:off x="6413721" y="1973581"/>
          <a:ext cx="8283" cy="8378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480391</xdr:colOff>
      <xdr:row>10</xdr:row>
      <xdr:rowOff>0</xdr:rowOff>
    </xdr:from>
    <xdr:to>
      <xdr:col>12</xdr:col>
      <xdr:colOff>372717</xdr:colOff>
      <xdr:row>10</xdr:row>
      <xdr:rowOff>8283</xdr:rowOff>
    </xdr:to>
    <xdr:cxnSp macro="">
      <xdr:nvCxnSpPr>
        <xdr:cNvPr id="11" name="Straight Arrow Connector 10">
          <a:extLst>
            <a:ext uri="{FF2B5EF4-FFF2-40B4-BE49-F238E27FC236}">
              <a16:creationId xmlns:a16="http://schemas.microsoft.com/office/drawing/2014/main" id="{00000000-0008-0000-0300-00000B000000}"/>
            </a:ext>
          </a:extLst>
        </xdr:cNvPr>
        <xdr:cNvCxnSpPr/>
      </xdr:nvCxnSpPr>
      <xdr:spPr>
        <a:xfrm flipV="1">
          <a:off x="7475551" y="2004060"/>
          <a:ext cx="829586" cy="8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447261</xdr:colOff>
      <xdr:row>5</xdr:row>
      <xdr:rowOff>207069</xdr:rowOff>
    </xdr:from>
    <xdr:to>
      <xdr:col>12</xdr:col>
      <xdr:colOff>364434</xdr:colOff>
      <xdr:row>5</xdr:row>
      <xdr:rowOff>207069</xdr:rowOff>
    </xdr:to>
    <xdr:cxnSp macro="">
      <xdr:nvCxnSpPr>
        <xdr:cNvPr id="12" name="Straight Arrow Connector 11">
          <a:extLst>
            <a:ext uri="{FF2B5EF4-FFF2-40B4-BE49-F238E27FC236}">
              <a16:creationId xmlns:a16="http://schemas.microsoft.com/office/drawing/2014/main" id="{00000000-0008-0000-0300-00000C000000}"/>
            </a:ext>
          </a:extLst>
        </xdr:cNvPr>
        <xdr:cNvCxnSpPr/>
      </xdr:nvCxnSpPr>
      <xdr:spPr>
        <a:xfrm flipH="1">
          <a:off x="7288696" y="1234112"/>
          <a:ext cx="82826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256761</xdr:colOff>
      <xdr:row>4</xdr:row>
      <xdr:rowOff>207065</xdr:rowOff>
    </xdr:from>
    <xdr:to>
      <xdr:col>7</xdr:col>
      <xdr:colOff>811697</xdr:colOff>
      <xdr:row>6</xdr:row>
      <xdr:rowOff>231913</xdr:rowOff>
    </xdr:to>
    <xdr:sp macro="" textlink="">
      <xdr:nvSpPr>
        <xdr:cNvPr id="17" name="Freeform 16">
          <a:extLst>
            <a:ext uri="{FF2B5EF4-FFF2-40B4-BE49-F238E27FC236}">
              <a16:creationId xmlns:a16="http://schemas.microsoft.com/office/drawing/2014/main" id="{00000000-0008-0000-0300-000011000000}"/>
            </a:ext>
          </a:extLst>
        </xdr:cNvPr>
        <xdr:cNvSpPr/>
      </xdr:nvSpPr>
      <xdr:spPr>
        <a:xfrm>
          <a:off x="4398065" y="1002195"/>
          <a:ext cx="554936" cy="447261"/>
        </a:xfrm>
        <a:custGeom>
          <a:avLst/>
          <a:gdLst>
            <a:gd name="connsiteX0" fmla="*/ 290475 w 572084"/>
            <a:gd name="connsiteY0" fmla="*/ 462360 h 462360"/>
            <a:gd name="connsiteX1" fmla="*/ 99975 w 572084"/>
            <a:gd name="connsiteY1" fmla="*/ 404381 h 462360"/>
            <a:gd name="connsiteX2" fmla="*/ 584 w 572084"/>
            <a:gd name="connsiteY2" fmla="*/ 230446 h 462360"/>
            <a:gd name="connsiteX3" fmla="*/ 66845 w 572084"/>
            <a:gd name="connsiteY3" fmla="*/ 73077 h 462360"/>
            <a:gd name="connsiteX4" fmla="*/ 224214 w 572084"/>
            <a:gd name="connsiteY4" fmla="*/ 6816 h 462360"/>
            <a:gd name="connsiteX5" fmla="*/ 307040 w 572084"/>
            <a:gd name="connsiteY5" fmla="*/ 6816 h 462360"/>
            <a:gd name="connsiteX6" fmla="*/ 456127 w 572084"/>
            <a:gd name="connsiteY6" fmla="*/ 48229 h 462360"/>
            <a:gd name="connsiteX7" fmla="*/ 538953 w 572084"/>
            <a:gd name="connsiteY7" fmla="*/ 97925 h 462360"/>
            <a:gd name="connsiteX8" fmla="*/ 572084 w 572084"/>
            <a:gd name="connsiteY8" fmla="*/ 205599 h 4623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72084" h="462360">
              <a:moveTo>
                <a:pt x="290475" y="462360"/>
              </a:moveTo>
              <a:cubicBezTo>
                <a:pt x="219382" y="452696"/>
                <a:pt x="148290" y="443033"/>
                <a:pt x="99975" y="404381"/>
              </a:cubicBezTo>
              <a:cubicBezTo>
                <a:pt x="51660" y="365729"/>
                <a:pt x="6106" y="285663"/>
                <a:pt x="584" y="230446"/>
              </a:cubicBezTo>
              <a:cubicBezTo>
                <a:pt x="-4938" y="175229"/>
                <a:pt x="29573" y="110349"/>
                <a:pt x="66845" y="73077"/>
              </a:cubicBezTo>
              <a:cubicBezTo>
                <a:pt x="104117" y="35805"/>
                <a:pt x="184182" y="17859"/>
                <a:pt x="224214" y="6816"/>
              </a:cubicBezTo>
              <a:cubicBezTo>
                <a:pt x="264246" y="-4227"/>
                <a:pt x="268388" y="-86"/>
                <a:pt x="307040" y="6816"/>
              </a:cubicBezTo>
              <a:cubicBezTo>
                <a:pt x="345692" y="13718"/>
                <a:pt x="417475" y="33044"/>
                <a:pt x="456127" y="48229"/>
              </a:cubicBezTo>
              <a:cubicBezTo>
                <a:pt x="494779" y="63414"/>
                <a:pt x="519627" y="71697"/>
                <a:pt x="538953" y="97925"/>
              </a:cubicBezTo>
              <a:cubicBezTo>
                <a:pt x="558279" y="124153"/>
                <a:pt x="565181" y="164876"/>
                <a:pt x="572084" y="205599"/>
              </a:cubicBez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770291</xdr:colOff>
      <xdr:row>10</xdr:row>
      <xdr:rowOff>165648</xdr:rowOff>
    </xdr:from>
    <xdr:to>
      <xdr:col>9</xdr:col>
      <xdr:colOff>57987</xdr:colOff>
      <xdr:row>12</xdr:row>
      <xdr:rowOff>107669</xdr:rowOff>
    </xdr:to>
    <xdr:sp macro="" textlink="">
      <xdr:nvSpPr>
        <xdr:cNvPr id="3" name="Oval 2">
          <a:extLst>
            <a:ext uri="{FF2B5EF4-FFF2-40B4-BE49-F238E27FC236}">
              <a16:creationId xmlns:a16="http://schemas.microsoft.com/office/drawing/2014/main" id="{00000000-0008-0000-0400-000003000000}"/>
            </a:ext>
          </a:extLst>
        </xdr:cNvPr>
        <xdr:cNvSpPr/>
      </xdr:nvSpPr>
      <xdr:spPr>
        <a:xfrm>
          <a:off x="4911595" y="1383191"/>
          <a:ext cx="621196" cy="4224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480391</xdr:colOff>
      <xdr:row>14</xdr:row>
      <xdr:rowOff>0</xdr:rowOff>
    </xdr:from>
    <xdr:to>
      <xdr:col>12</xdr:col>
      <xdr:colOff>372717</xdr:colOff>
      <xdr:row>14</xdr:row>
      <xdr:rowOff>8283</xdr:rowOff>
    </xdr:to>
    <xdr:cxnSp macro="">
      <xdr:nvCxnSpPr>
        <xdr:cNvPr id="11" name="Straight Arrow Connector 10">
          <a:extLst>
            <a:ext uri="{FF2B5EF4-FFF2-40B4-BE49-F238E27FC236}">
              <a16:creationId xmlns:a16="http://schemas.microsoft.com/office/drawing/2014/main" id="{00000000-0008-0000-0400-00000B000000}"/>
            </a:ext>
          </a:extLst>
        </xdr:cNvPr>
        <xdr:cNvCxnSpPr/>
      </xdr:nvCxnSpPr>
      <xdr:spPr>
        <a:xfrm flipV="1">
          <a:off x="7475551" y="2004060"/>
          <a:ext cx="829586" cy="8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447261</xdr:colOff>
      <xdr:row>9</xdr:row>
      <xdr:rowOff>165654</xdr:rowOff>
    </xdr:from>
    <xdr:to>
      <xdr:col>12</xdr:col>
      <xdr:colOff>364434</xdr:colOff>
      <xdr:row>9</xdr:row>
      <xdr:rowOff>165654</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flipH="1">
          <a:off x="7442421" y="1141014"/>
          <a:ext cx="85443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12</xdr:row>
      <xdr:rowOff>24848</xdr:rowOff>
    </xdr:from>
    <xdr:to>
      <xdr:col>9</xdr:col>
      <xdr:colOff>596497</xdr:colOff>
      <xdr:row>19</xdr:row>
      <xdr:rowOff>149087</xdr:rowOff>
    </xdr:to>
    <xdr:sp macro="" textlink="">
      <xdr:nvSpPr>
        <xdr:cNvPr id="17" name="Freeform 16">
          <a:extLst>
            <a:ext uri="{FF2B5EF4-FFF2-40B4-BE49-F238E27FC236}">
              <a16:creationId xmlns:a16="http://schemas.microsoft.com/office/drawing/2014/main" id="{00000000-0008-0000-0400-000011000000}"/>
            </a:ext>
          </a:extLst>
        </xdr:cNvPr>
        <xdr:cNvSpPr/>
      </xdr:nvSpPr>
      <xdr:spPr>
        <a:xfrm>
          <a:off x="5474804" y="2493065"/>
          <a:ext cx="596497" cy="1532283"/>
        </a:xfrm>
        <a:custGeom>
          <a:avLst/>
          <a:gdLst>
            <a:gd name="connsiteX0" fmla="*/ 0 w 596497"/>
            <a:gd name="connsiteY0" fmla="*/ 1532283 h 1532283"/>
            <a:gd name="connsiteX1" fmla="*/ 530087 w 596497"/>
            <a:gd name="connsiteY1" fmla="*/ 770283 h 1532283"/>
            <a:gd name="connsiteX2" fmla="*/ 571500 w 596497"/>
            <a:gd name="connsiteY2" fmla="*/ 422413 h 1532283"/>
            <a:gd name="connsiteX3" fmla="*/ 372718 w 596497"/>
            <a:gd name="connsiteY3" fmla="*/ 165652 h 1532283"/>
            <a:gd name="connsiteX4" fmla="*/ 0 w 596497"/>
            <a:gd name="connsiteY4" fmla="*/ 0 h 15322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96497" h="1532283">
              <a:moveTo>
                <a:pt x="0" y="1532283"/>
              </a:moveTo>
              <a:cubicBezTo>
                <a:pt x="217418" y="1243772"/>
                <a:pt x="434837" y="955261"/>
                <a:pt x="530087" y="770283"/>
              </a:cubicBezTo>
              <a:cubicBezTo>
                <a:pt x="625337" y="585305"/>
                <a:pt x="597728" y="523185"/>
                <a:pt x="571500" y="422413"/>
              </a:cubicBezTo>
              <a:cubicBezTo>
                <a:pt x="545272" y="321641"/>
                <a:pt x="467968" y="236054"/>
                <a:pt x="372718" y="165652"/>
              </a:cubicBezTo>
              <a:cubicBezTo>
                <a:pt x="277468" y="95250"/>
                <a:pt x="138734" y="47625"/>
                <a:pt x="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265545</xdr:colOff>
      <xdr:row>3</xdr:row>
      <xdr:rowOff>149087</xdr:rowOff>
    </xdr:from>
    <xdr:to>
      <xdr:col>7</xdr:col>
      <xdr:colOff>811696</xdr:colOff>
      <xdr:row>11</xdr:row>
      <xdr:rowOff>16565</xdr:rowOff>
    </xdr:to>
    <xdr:sp macro="" textlink="">
      <xdr:nvSpPr>
        <xdr:cNvPr id="18" name="Freeform 17">
          <a:extLst>
            <a:ext uri="{FF2B5EF4-FFF2-40B4-BE49-F238E27FC236}">
              <a16:creationId xmlns:a16="http://schemas.microsoft.com/office/drawing/2014/main" id="{00000000-0008-0000-0400-000012000000}"/>
            </a:ext>
          </a:extLst>
        </xdr:cNvPr>
        <xdr:cNvSpPr/>
      </xdr:nvSpPr>
      <xdr:spPr>
        <a:xfrm>
          <a:off x="4406849" y="737152"/>
          <a:ext cx="546151" cy="1507435"/>
        </a:xfrm>
        <a:custGeom>
          <a:avLst/>
          <a:gdLst>
            <a:gd name="connsiteX0" fmla="*/ 546151 w 546151"/>
            <a:gd name="connsiteY0" fmla="*/ 0 h 1507435"/>
            <a:gd name="connsiteX1" fmla="*/ 156868 w 546151"/>
            <a:gd name="connsiteY1" fmla="*/ 612913 h 1507435"/>
            <a:gd name="connsiteX2" fmla="*/ 40912 w 546151"/>
            <a:gd name="connsiteY2" fmla="*/ 844826 h 1507435"/>
            <a:gd name="connsiteX3" fmla="*/ 32629 w 546151"/>
            <a:gd name="connsiteY3" fmla="*/ 1167848 h 1507435"/>
            <a:gd name="connsiteX4" fmla="*/ 446760 w 546151"/>
            <a:gd name="connsiteY4" fmla="*/ 1416326 h 1507435"/>
            <a:gd name="connsiteX5" fmla="*/ 546151 w 546151"/>
            <a:gd name="connsiteY5" fmla="*/ 1507435 h 1507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46151" h="1507435">
              <a:moveTo>
                <a:pt x="546151" y="0"/>
              </a:moveTo>
              <a:cubicBezTo>
                <a:pt x="393612" y="236054"/>
                <a:pt x="241074" y="472109"/>
                <a:pt x="156868" y="612913"/>
              </a:cubicBezTo>
              <a:cubicBezTo>
                <a:pt x="72662" y="753717"/>
                <a:pt x="61618" y="752337"/>
                <a:pt x="40912" y="844826"/>
              </a:cubicBezTo>
              <a:cubicBezTo>
                <a:pt x="20206" y="937315"/>
                <a:pt x="-35012" y="1072598"/>
                <a:pt x="32629" y="1167848"/>
              </a:cubicBezTo>
              <a:cubicBezTo>
                <a:pt x="100270" y="1263098"/>
                <a:pt x="361173" y="1359728"/>
                <a:pt x="446760" y="1416326"/>
              </a:cubicBezTo>
              <a:cubicBezTo>
                <a:pt x="532347" y="1472924"/>
                <a:pt x="539249" y="1490179"/>
                <a:pt x="546151" y="150743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132522</xdr:colOff>
      <xdr:row>12</xdr:row>
      <xdr:rowOff>53009</xdr:rowOff>
    </xdr:from>
    <xdr:to>
      <xdr:col>7</xdr:col>
      <xdr:colOff>815009</xdr:colOff>
      <xdr:row>19</xdr:row>
      <xdr:rowOff>177248</xdr:rowOff>
    </xdr:to>
    <xdr:sp macro="" textlink="">
      <xdr:nvSpPr>
        <xdr:cNvPr id="19" name="Freeform 18">
          <a:extLst>
            <a:ext uri="{FF2B5EF4-FFF2-40B4-BE49-F238E27FC236}">
              <a16:creationId xmlns:a16="http://schemas.microsoft.com/office/drawing/2014/main" id="{00000000-0008-0000-0400-000013000000}"/>
            </a:ext>
          </a:extLst>
        </xdr:cNvPr>
        <xdr:cNvSpPr/>
      </xdr:nvSpPr>
      <xdr:spPr>
        <a:xfrm flipH="1">
          <a:off x="4273826" y="2521226"/>
          <a:ext cx="682487" cy="1532283"/>
        </a:xfrm>
        <a:custGeom>
          <a:avLst/>
          <a:gdLst>
            <a:gd name="connsiteX0" fmla="*/ 0 w 596497"/>
            <a:gd name="connsiteY0" fmla="*/ 1532283 h 1532283"/>
            <a:gd name="connsiteX1" fmla="*/ 530087 w 596497"/>
            <a:gd name="connsiteY1" fmla="*/ 770283 h 1532283"/>
            <a:gd name="connsiteX2" fmla="*/ 571500 w 596497"/>
            <a:gd name="connsiteY2" fmla="*/ 422413 h 1532283"/>
            <a:gd name="connsiteX3" fmla="*/ 372718 w 596497"/>
            <a:gd name="connsiteY3" fmla="*/ 165652 h 1532283"/>
            <a:gd name="connsiteX4" fmla="*/ 0 w 596497"/>
            <a:gd name="connsiteY4" fmla="*/ 0 h 15322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96497" h="1532283">
              <a:moveTo>
                <a:pt x="0" y="1532283"/>
              </a:moveTo>
              <a:cubicBezTo>
                <a:pt x="217418" y="1243772"/>
                <a:pt x="434837" y="955261"/>
                <a:pt x="530087" y="770283"/>
              </a:cubicBezTo>
              <a:cubicBezTo>
                <a:pt x="625337" y="585305"/>
                <a:pt x="597728" y="523185"/>
                <a:pt x="571500" y="422413"/>
              </a:cubicBezTo>
              <a:cubicBezTo>
                <a:pt x="545272" y="321641"/>
                <a:pt x="467968" y="236054"/>
                <a:pt x="372718" y="165652"/>
              </a:cubicBezTo>
              <a:cubicBezTo>
                <a:pt x="277468" y="95250"/>
                <a:pt x="138734" y="47625"/>
                <a:pt x="0" y="0"/>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19878</xdr:colOff>
      <xdr:row>3</xdr:row>
      <xdr:rowOff>127552</xdr:rowOff>
    </xdr:from>
    <xdr:to>
      <xdr:col>9</xdr:col>
      <xdr:colOff>579783</xdr:colOff>
      <xdr:row>10</xdr:row>
      <xdr:rowOff>235226</xdr:rowOff>
    </xdr:to>
    <xdr:sp macro="" textlink="">
      <xdr:nvSpPr>
        <xdr:cNvPr id="20" name="Freeform 19">
          <a:extLst>
            <a:ext uri="{FF2B5EF4-FFF2-40B4-BE49-F238E27FC236}">
              <a16:creationId xmlns:a16="http://schemas.microsoft.com/office/drawing/2014/main" id="{00000000-0008-0000-0400-000014000000}"/>
            </a:ext>
          </a:extLst>
        </xdr:cNvPr>
        <xdr:cNvSpPr/>
      </xdr:nvSpPr>
      <xdr:spPr>
        <a:xfrm flipH="1">
          <a:off x="5494682" y="715617"/>
          <a:ext cx="559905" cy="1507435"/>
        </a:xfrm>
        <a:custGeom>
          <a:avLst/>
          <a:gdLst>
            <a:gd name="connsiteX0" fmla="*/ 546151 w 546151"/>
            <a:gd name="connsiteY0" fmla="*/ 0 h 1507435"/>
            <a:gd name="connsiteX1" fmla="*/ 156868 w 546151"/>
            <a:gd name="connsiteY1" fmla="*/ 612913 h 1507435"/>
            <a:gd name="connsiteX2" fmla="*/ 40912 w 546151"/>
            <a:gd name="connsiteY2" fmla="*/ 844826 h 1507435"/>
            <a:gd name="connsiteX3" fmla="*/ 32629 w 546151"/>
            <a:gd name="connsiteY3" fmla="*/ 1167848 h 1507435"/>
            <a:gd name="connsiteX4" fmla="*/ 446760 w 546151"/>
            <a:gd name="connsiteY4" fmla="*/ 1416326 h 1507435"/>
            <a:gd name="connsiteX5" fmla="*/ 546151 w 546151"/>
            <a:gd name="connsiteY5" fmla="*/ 1507435 h 1507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46151" h="1507435">
              <a:moveTo>
                <a:pt x="546151" y="0"/>
              </a:moveTo>
              <a:cubicBezTo>
                <a:pt x="393612" y="236054"/>
                <a:pt x="241074" y="472109"/>
                <a:pt x="156868" y="612913"/>
              </a:cubicBezTo>
              <a:cubicBezTo>
                <a:pt x="72662" y="753717"/>
                <a:pt x="61618" y="752337"/>
                <a:pt x="40912" y="844826"/>
              </a:cubicBezTo>
              <a:cubicBezTo>
                <a:pt x="20206" y="937315"/>
                <a:pt x="-35012" y="1072598"/>
                <a:pt x="32629" y="1167848"/>
              </a:cubicBezTo>
              <a:cubicBezTo>
                <a:pt x="100270" y="1263098"/>
                <a:pt x="361173" y="1359728"/>
                <a:pt x="446760" y="1416326"/>
              </a:cubicBezTo>
              <a:cubicBezTo>
                <a:pt x="532347" y="1472924"/>
                <a:pt x="539249" y="1490179"/>
                <a:pt x="546151" y="150743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323022</xdr:colOff>
      <xdr:row>16</xdr:row>
      <xdr:rowOff>132521</xdr:rowOff>
    </xdr:from>
    <xdr:to>
      <xdr:col>9</xdr:col>
      <xdr:colOff>554935</xdr:colOff>
      <xdr:row>18</xdr:row>
      <xdr:rowOff>91108</xdr:rowOff>
    </xdr:to>
    <xdr:cxnSp macro="">
      <xdr:nvCxnSpPr>
        <xdr:cNvPr id="21" name="Straight Arrow Connector 20">
          <a:extLst>
            <a:ext uri="{FF2B5EF4-FFF2-40B4-BE49-F238E27FC236}">
              <a16:creationId xmlns:a16="http://schemas.microsoft.com/office/drawing/2014/main" id="{00000000-0008-0000-0400-000015000000}"/>
            </a:ext>
          </a:extLst>
        </xdr:cNvPr>
        <xdr:cNvCxnSpPr/>
      </xdr:nvCxnSpPr>
      <xdr:spPr>
        <a:xfrm flipV="1">
          <a:off x="5797826" y="3420717"/>
          <a:ext cx="231913" cy="3478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347871</xdr:colOff>
      <xdr:row>5</xdr:row>
      <xdr:rowOff>41413</xdr:rowOff>
    </xdr:from>
    <xdr:to>
      <xdr:col>7</xdr:col>
      <xdr:colOff>546653</xdr:colOff>
      <xdr:row>6</xdr:row>
      <xdr:rowOff>173934</xdr:rowOff>
    </xdr:to>
    <xdr:cxnSp macro="">
      <xdr:nvCxnSpPr>
        <xdr:cNvPr id="24" name="Straight Arrow Connector 23">
          <a:extLst>
            <a:ext uri="{FF2B5EF4-FFF2-40B4-BE49-F238E27FC236}">
              <a16:creationId xmlns:a16="http://schemas.microsoft.com/office/drawing/2014/main" id="{00000000-0008-0000-0400-000018000000}"/>
            </a:ext>
          </a:extLst>
        </xdr:cNvPr>
        <xdr:cNvCxnSpPr/>
      </xdr:nvCxnSpPr>
      <xdr:spPr>
        <a:xfrm flipH="1">
          <a:off x="4489175" y="1018761"/>
          <a:ext cx="198782" cy="3230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281609</xdr:colOff>
      <xdr:row>4</xdr:row>
      <xdr:rowOff>190501</xdr:rowOff>
    </xdr:from>
    <xdr:to>
      <xdr:col>9</xdr:col>
      <xdr:colOff>463826</xdr:colOff>
      <xdr:row>6</xdr:row>
      <xdr:rowOff>49695</xdr:rowOff>
    </xdr:to>
    <xdr:cxnSp macro="">
      <xdr:nvCxnSpPr>
        <xdr:cNvPr id="27" name="Straight Arrow Connector 26">
          <a:extLst>
            <a:ext uri="{FF2B5EF4-FFF2-40B4-BE49-F238E27FC236}">
              <a16:creationId xmlns:a16="http://schemas.microsoft.com/office/drawing/2014/main" id="{00000000-0008-0000-0400-00001B000000}"/>
            </a:ext>
          </a:extLst>
        </xdr:cNvPr>
        <xdr:cNvCxnSpPr/>
      </xdr:nvCxnSpPr>
      <xdr:spPr>
        <a:xfrm flipH="1" flipV="1">
          <a:off x="5756413" y="969066"/>
          <a:ext cx="182217" cy="2484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223631</xdr:colOff>
      <xdr:row>17</xdr:row>
      <xdr:rowOff>0</xdr:rowOff>
    </xdr:from>
    <xdr:to>
      <xdr:col>7</xdr:col>
      <xdr:colOff>450575</xdr:colOff>
      <xdr:row>18</xdr:row>
      <xdr:rowOff>69574</xdr:rowOff>
    </xdr:to>
    <xdr:cxnSp macro="">
      <xdr:nvCxnSpPr>
        <xdr:cNvPr id="30" name="Straight Arrow Connector 29">
          <a:extLst>
            <a:ext uri="{FF2B5EF4-FFF2-40B4-BE49-F238E27FC236}">
              <a16:creationId xmlns:a16="http://schemas.microsoft.com/office/drawing/2014/main" id="{00000000-0008-0000-0400-00001E000000}"/>
            </a:ext>
          </a:extLst>
        </xdr:cNvPr>
        <xdr:cNvCxnSpPr/>
      </xdr:nvCxnSpPr>
      <xdr:spPr>
        <a:xfrm>
          <a:off x="4364935" y="3478696"/>
          <a:ext cx="226944" cy="26835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96979</xdr:colOff>
      <xdr:row>58</xdr:row>
      <xdr:rowOff>26842</xdr:rowOff>
    </xdr:from>
    <xdr:to>
      <xdr:col>13</xdr:col>
      <xdr:colOff>34635</xdr:colOff>
      <xdr:row>77</xdr:row>
      <xdr:rowOff>99770</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srcRect t="2593"/>
        <a:stretch/>
      </xdr:blipFill>
      <xdr:spPr>
        <a:xfrm>
          <a:off x="96979" y="11214387"/>
          <a:ext cx="7817429" cy="3692428"/>
        </a:xfrm>
        <a:prstGeom prst="rect">
          <a:avLst/>
        </a:prstGeom>
      </xdr:spPr>
    </xdr:pic>
    <xdr:clientData/>
  </xdr:twoCellAnchor>
  <xdr:twoCellAnchor editAs="oneCell">
    <xdr:from>
      <xdr:col>18</xdr:col>
      <xdr:colOff>28575</xdr:colOff>
      <xdr:row>3</xdr:row>
      <xdr:rowOff>28575</xdr:rowOff>
    </xdr:from>
    <xdr:to>
      <xdr:col>32</xdr:col>
      <xdr:colOff>347621</xdr:colOff>
      <xdr:row>40</xdr:row>
      <xdr:rowOff>17319</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2"/>
        <a:srcRect t="1029" r="235"/>
        <a:stretch/>
      </xdr:blipFill>
      <xdr:spPr>
        <a:xfrm>
          <a:off x="10939030" y="738620"/>
          <a:ext cx="8804955" cy="7037244"/>
        </a:xfrm>
        <a:prstGeom prst="rect">
          <a:avLst/>
        </a:prstGeom>
      </xdr:spPr>
    </xdr:pic>
    <xdr:clientData/>
  </xdr:twoCellAnchor>
  <xdr:twoCellAnchor editAs="oneCell">
    <xdr:from>
      <xdr:col>0</xdr:col>
      <xdr:colOff>0</xdr:colOff>
      <xdr:row>3</xdr:row>
      <xdr:rowOff>0</xdr:rowOff>
    </xdr:from>
    <xdr:to>
      <xdr:col>9</xdr:col>
      <xdr:colOff>584466</xdr:colOff>
      <xdr:row>36</xdr:row>
      <xdr:rowOff>48509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3"/>
        <a:stretch>
          <a:fillRect/>
        </a:stretch>
      </xdr:blipFill>
      <xdr:spPr>
        <a:xfrm>
          <a:off x="0" y="710045"/>
          <a:ext cx="6039693" cy="6335009"/>
        </a:xfrm>
        <a:prstGeom prst="rect">
          <a:avLst/>
        </a:prstGeom>
      </xdr:spPr>
    </xdr:pic>
    <xdr:clientData/>
  </xdr:twoCellAnchor>
  <xdr:twoCellAnchor editAs="oneCell">
    <xdr:from>
      <xdr:col>0</xdr:col>
      <xdr:colOff>0</xdr:colOff>
      <xdr:row>36</xdr:row>
      <xdr:rowOff>0</xdr:rowOff>
    </xdr:from>
    <xdr:to>
      <xdr:col>9</xdr:col>
      <xdr:colOff>574940</xdr:colOff>
      <xdr:row>57</xdr:row>
      <xdr:rowOff>143453</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4"/>
        <a:stretch>
          <a:fillRect/>
        </a:stretch>
      </xdr:blipFill>
      <xdr:spPr>
        <a:xfrm>
          <a:off x="0" y="6996545"/>
          <a:ext cx="6030167" cy="41439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ummer%2013\AMAG%20Spreadsheets\AMAG%20Spreadsheets%20and%20Examples\Corner_Clearanc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l-brown\AppData\Local\Microsoft\Windows\Temporary%20Internet%20Files\Content.Outlook\7P9JEFM8\HSM%20prediction%20rural%20multila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ummer%2013\AMAG%20Spreadsheets\AMAG%20Spreadsheets%20and%20Examples\Left_Turn_La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rnerClearance"/>
      <sheetName val="Tables"/>
      <sheetName val="Construction"/>
    </sheetNames>
    <sheetDataSet>
      <sheetData sheetId="0"/>
      <sheetData sheetId="1"/>
      <sheetData sheetId="2"/>
      <sheetData sheetId="3">
        <row r="5">
          <cell r="C5">
            <v>20</v>
          </cell>
          <cell r="E5">
            <v>20</v>
          </cell>
          <cell r="I5" t="str">
            <v>Rural</v>
          </cell>
          <cell r="K5">
            <v>4.5</v>
          </cell>
          <cell r="M5" t="str">
            <v>Yes</v>
          </cell>
          <cell r="Q5" t="str">
            <v>Speed</v>
          </cell>
          <cell r="R5">
            <v>0.02</v>
          </cell>
          <cell r="S5">
            <v>0.05</v>
          </cell>
          <cell r="T5">
            <v>0.1</v>
          </cell>
          <cell r="U5">
            <v>0.15</v>
          </cell>
          <cell r="V5">
            <v>0.2</v>
          </cell>
          <cell r="Y5">
            <v>0</v>
          </cell>
          <cell r="AA5">
            <v>15</v>
          </cell>
          <cell r="AE5">
            <v>125</v>
          </cell>
          <cell r="AF5">
            <v>100</v>
          </cell>
          <cell r="AG5">
            <v>75</v>
          </cell>
          <cell r="AH5">
            <v>50</v>
          </cell>
          <cell r="AI5">
            <v>25</v>
          </cell>
          <cell r="AL5">
            <v>50</v>
          </cell>
          <cell r="AM5">
            <v>250</v>
          </cell>
        </row>
        <row r="6">
          <cell r="C6">
            <v>21</v>
          </cell>
          <cell r="E6">
            <v>25</v>
          </cell>
          <cell r="I6" t="str">
            <v>Suburban</v>
          </cell>
          <cell r="K6">
            <v>5</v>
          </cell>
          <cell r="M6" t="str">
            <v>No</v>
          </cell>
          <cell r="Q6">
            <v>30</v>
          </cell>
          <cell r="R6">
            <v>380</v>
          </cell>
          <cell r="S6">
            <v>335</v>
          </cell>
          <cell r="T6">
            <v>290</v>
          </cell>
          <cell r="U6">
            <v>260</v>
          </cell>
          <cell r="V6">
            <v>245</v>
          </cell>
          <cell r="Y6">
            <v>0.05</v>
          </cell>
          <cell r="AA6">
            <v>25</v>
          </cell>
          <cell r="AD6">
            <v>15</v>
          </cell>
          <cell r="AE6">
            <v>0</v>
          </cell>
          <cell r="AF6">
            <v>0</v>
          </cell>
          <cell r="AG6">
            <v>0.01</v>
          </cell>
          <cell r="AH6">
            <v>0.05</v>
          </cell>
          <cell r="AI6">
            <v>0.2</v>
          </cell>
          <cell r="AL6">
            <v>75</v>
          </cell>
          <cell r="AM6">
            <v>300</v>
          </cell>
        </row>
        <row r="7">
          <cell r="C7">
            <v>22</v>
          </cell>
          <cell r="E7">
            <v>30</v>
          </cell>
          <cell r="I7" t="str">
            <v>Urban</v>
          </cell>
          <cell r="K7">
            <v>5.5</v>
          </cell>
          <cell r="Q7">
            <v>35</v>
          </cell>
          <cell r="R7">
            <v>405</v>
          </cell>
          <cell r="S7">
            <v>355</v>
          </cell>
          <cell r="T7">
            <v>310</v>
          </cell>
          <cell r="U7">
            <v>280</v>
          </cell>
          <cell r="V7">
            <v>260</v>
          </cell>
          <cell r="Y7">
            <v>0.1</v>
          </cell>
          <cell r="AA7">
            <v>35</v>
          </cell>
          <cell r="AD7">
            <v>25</v>
          </cell>
          <cell r="AE7">
            <v>0</v>
          </cell>
          <cell r="AF7">
            <v>0</v>
          </cell>
          <cell r="AG7">
            <v>0.05</v>
          </cell>
          <cell r="AH7">
            <v>0.16</v>
          </cell>
          <cell r="AI7">
            <v>0.4</v>
          </cell>
          <cell r="AL7">
            <v>100</v>
          </cell>
          <cell r="AM7">
            <v>370</v>
          </cell>
        </row>
        <row r="8">
          <cell r="C8">
            <v>23</v>
          </cell>
          <cell r="E8">
            <v>35</v>
          </cell>
          <cell r="K8">
            <v>6</v>
          </cell>
          <cell r="Q8">
            <v>40</v>
          </cell>
          <cell r="R8">
            <v>460</v>
          </cell>
          <cell r="S8">
            <v>400</v>
          </cell>
          <cell r="T8">
            <v>340</v>
          </cell>
          <cell r="U8">
            <v>305</v>
          </cell>
          <cell r="V8">
            <v>285</v>
          </cell>
          <cell r="Y8">
            <v>0.15</v>
          </cell>
          <cell r="AA8">
            <v>45</v>
          </cell>
          <cell r="AD8">
            <v>35</v>
          </cell>
          <cell r="AE8">
            <v>0.02</v>
          </cell>
          <cell r="AF8">
            <v>0.05</v>
          </cell>
          <cell r="AG8">
            <v>0.13</v>
          </cell>
          <cell r="AH8">
            <v>0.31</v>
          </cell>
          <cell r="AI8">
            <v>0.57999999999999996</v>
          </cell>
          <cell r="AL8">
            <v>125</v>
          </cell>
          <cell r="AM8">
            <v>440</v>
          </cell>
        </row>
        <row r="9">
          <cell r="C9">
            <v>24</v>
          </cell>
          <cell r="E9">
            <v>40</v>
          </cell>
          <cell r="K9">
            <v>6.5</v>
          </cell>
          <cell r="Q9">
            <v>45</v>
          </cell>
          <cell r="R9">
            <v>530</v>
          </cell>
          <cell r="S9">
            <v>450</v>
          </cell>
          <cell r="T9">
            <v>380</v>
          </cell>
          <cell r="U9">
            <v>340</v>
          </cell>
          <cell r="V9">
            <v>315</v>
          </cell>
          <cell r="Y9">
            <v>0.2</v>
          </cell>
          <cell r="AD9">
            <v>45</v>
          </cell>
          <cell r="AE9">
            <v>0.04</v>
          </cell>
          <cell r="AF9">
            <v>0.11</v>
          </cell>
          <cell r="AG9">
            <v>0.24</v>
          </cell>
          <cell r="AH9">
            <v>0.46</v>
          </cell>
          <cell r="AI9">
            <v>0.71</v>
          </cell>
          <cell r="AL9">
            <v>150</v>
          </cell>
          <cell r="AM9">
            <v>510</v>
          </cell>
        </row>
        <row r="10">
          <cell r="C10">
            <v>25</v>
          </cell>
          <cell r="E10">
            <v>45</v>
          </cell>
          <cell r="K10">
            <v>7</v>
          </cell>
          <cell r="Q10">
            <v>50</v>
          </cell>
          <cell r="R10">
            <v>620</v>
          </cell>
          <cell r="S10">
            <v>520</v>
          </cell>
          <cell r="T10">
            <v>425</v>
          </cell>
          <cell r="U10">
            <v>380</v>
          </cell>
          <cell r="V10">
            <v>345</v>
          </cell>
          <cell r="Y10">
            <v>0.25</v>
          </cell>
          <cell r="AD10">
            <v>15</v>
          </cell>
          <cell r="AE10">
            <v>0.01</v>
          </cell>
          <cell r="AF10">
            <v>0.03</v>
          </cell>
          <cell r="AG10">
            <v>0.09</v>
          </cell>
          <cell r="AH10">
            <v>0.23</v>
          </cell>
          <cell r="AI10">
            <v>0.5</v>
          </cell>
        </row>
        <row r="11">
          <cell r="C11">
            <v>26</v>
          </cell>
          <cell r="E11">
            <v>50</v>
          </cell>
          <cell r="K11">
            <v>7.5</v>
          </cell>
          <cell r="Q11">
            <v>55</v>
          </cell>
          <cell r="R11">
            <v>725</v>
          </cell>
          <cell r="S11">
            <v>590</v>
          </cell>
          <cell r="T11">
            <v>480</v>
          </cell>
          <cell r="U11">
            <v>420</v>
          </cell>
          <cell r="V11">
            <v>380</v>
          </cell>
          <cell r="Y11">
            <v>0.3</v>
          </cell>
          <cell r="AD11">
            <v>25</v>
          </cell>
          <cell r="AE11">
            <v>0.05</v>
          </cell>
          <cell r="AF11">
            <v>0.15</v>
          </cell>
          <cell r="AG11">
            <v>0.3</v>
          </cell>
          <cell r="AH11">
            <v>0.53</v>
          </cell>
          <cell r="AI11">
            <v>0.77</v>
          </cell>
        </row>
        <row r="12">
          <cell r="C12">
            <v>27</v>
          </cell>
          <cell r="E12">
            <v>55</v>
          </cell>
          <cell r="K12">
            <v>8</v>
          </cell>
          <cell r="Y12">
            <v>0.35</v>
          </cell>
          <cell r="AD12">
            <v>35</v>
          </cell>
          <cell r="AE12">
            <v>0.2</v>
          </cell>
          <cell r="AF12">
            <v>0.35</v>
          </cell>
          <cell r="AG12">
            <v>0.55000000000000004</v>
          </cell>
          <cell r="AH12">
            <v>0.75</v>
          </cell>
          <cell r="AI12">
            <v>0.9</v>
          </cell>
        </row>
        <row r="13">
          <cell r="C13">
            <v>28</v>
          </cell>
          <cell r="E13">
            <v>60</v>
          </cell>
          <cell r="K13">
            <v>8.5</v>
          </cell>
          <cell r="Y13">
            <v>0.4</v>
          </cell>
          <cell r="AD13">
            <v>45</v>
          </cell>
          <cell r="AE13">
            <v>0.38</v>
          </cell>
          <cell r="AF13">
            <v>0.56000000000000005</v>
          </cell>
          <cell r="AG13">
            <v>0.74</v>
          </cell>
          <cell r="AH13">
            <v>0.88</v>
          </cell>
          <cell r="AI13">
            <v>0.96</v>
          </cell>
        </row>
        <row r="14">
          <cell r="C14">
            <v>29</v>
          </cell>
          <cell r="E14">
            <v>65</v>
          </cell>
          <cell r="K14">
            <v>9</v>
          </cell>
          <cell r="Y14">
            <v>0.45</v>
          </cell>
        </row>
        <row r="15">
          <cell r="C15">
            <v>39</v>
          </cell>
          <cell r="K15">
            <v>9.5</v>
          </cell>
          <cell r="Y15">
            <v>0.5</v>
          </cell>
        </row>
        <row r="16">
          <cell r="C16">
            <v>30</v>
          </cell>
          <cell r="K16">
            <v>10</v>
          </cell>
        </row>
        <row r="17">
          <cell r="C17">
            <v>35</v>
          </cell>
          <cell r="K17">
            <v>10.5</v>
          </cell>
        </row>
        <row r="18">
          <cell r="K18">
            <v>11.2</v>
          </cell>
        </row>
        <row r="19">
          <cell r="K19">
            <v>11.5</v>
          </cell>
        </row>
        <row r="20">
          <cell r="K20">
            <v>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B4">
            <v>9</v>
          </cell>
        </row>
        <row r="5">
          <cell r="B5">
            <v>9.5</v>
          </cell>
        </row>
        <row r="6">
          <cell r="B6">
            <v>10</v>
          </cell>
        </row>
        <row r="7">
          <cell r="B7">
            <v>10.5</v>
          </cell>
        </row>
        <row r="8">
          <cell r="B8">
            <v>11</v>
          </cell>
        </row>
        <row r="9">
          <cell r="B9">
            <v>11.5</v>
          </cell>
        </row>
        <row r="10">
          <cell r="B10">
            <v>12</v>
          </cell>
        </row>
        <row r="16">
          <cell r="L16" t="str">
            <v>Yes</v>
          </cell>
        </row>
        <row r="17">
          <cell r="D17" t="str">
            <v>Paved</v>
          </cell>
          <cell r="L17" t="str">
            <v>No</v>
          </cell>
        </row>
        <row r="18">
          <cell r="D18" t="str">
            <v>Gravel</v>
          </cell>
        </row>
        <row r="19">
          <cell r="D19" t="str">
            <v>Composite</v>
          </cell>
        </row>
        <row r="20">
          <cell r="D20" t="str">
            <v>Turf</v>
          </cell>
        </row>
        <row r="23">
          <cell r="H23" t="str">
            <v>Not Present</v>
          </cell>
          <cell r="J23" t="str">
            <v>Not Present</v>
          </cell>
        </row>
        <row r="24">
          <cell r="H24" t="str">
            <v>Present</v>
          </cell>
          <cell r="J24" t="str">
            <v>Present</v>
          </cell>
        </row>
        <row r="29">
          <cell r="D29" t="str">
            <v>3ST</v>
          </cell>
          <cell r="J29" t="str">
            <v>Not Present</v>
          </cell>
        </row>
        <row r="30">
          <cell r="D30" t="str">
            <v>4ST</v>
          </cell>
          <cell r="J30" t="str">
            <v>Present</v>
          </cell>
        </row>
        <row r="31">
          <cell r="D31" t="str">
            <v>4SG</v>
          </cell>
        </row>
        <row r="37">
          <cell r="D37">
            <v>10</v>
          </cell>
          <cell r="H37" t="str">
            <v>1:2 or Steeper</v>
          </cell>
          <cell r="J37">
            <v>0</v>
          </cell>
          <cell r="L37">
            <v>0</v>
          </cell>
          <cell r="N37">
            <v>0</v>
          </cell>
          <cell r="P37">
            <v>0</v>
          </cell>
        </row>
        <row r="38">
          <cell r="D38">
            <v>20</v>
          </cell>
          <cell r="H38" t="str">
            <v>1:3</v>
          </cell>
          <cell r="J38">
            <v>1</v>
          </cell>
          <cell r="L38">
            <v>1</v>
          </cell>
          <cell r="N38">
            <v>1</v>
          </cell>
          <cell r="P38">
            <v>1</v>
          </cell>
        </row>
        <row r="39">
          <cell r="D39">
            <v>30</v>
          </cell>
          <cell r="H39" t="str">
            <v>1:4</v>
          </cell>
          <cell r="J39">
            <v>2</v>
          </cell>
          <cell r="L39">
            <v>2</v>
          </cell>
          <cell r="N39">
            <v>2</v>
          </cell>
          <cell r="P39">
            <v>2</v>
          </cell>
        </row>
        <row r="40">
          <cell r="D40">
            <v>40</v>
          </cell>
          <cell r="H40" t="str">
            <v>1:5</v>
          </cell>
          <cell r="J40">
            <v>3</v>
          </cell>
          <cell r="N40">
            <v>3</v>
          </cell>
          <cell r="P40">
            <v>3</v>
          </cell>
        </row>
        <row r="41">
          <cell r="D41">
            <v>50</v>
          </cell>
          <cell r="H41" t="str">
            <v>1:6</v>
          </cell>
          <cell r="J41">
            <v>4</v>
          </cell>
          <cell r="N41">
            <v>4</v>
          </cell>
          <cell r="P41">
            <v>4</v>
          </cell>
        </row>
        <row r="42">
          <cell r="D42">
            <v>60</v>
          </cell>
          <cell r="H42" t="str">
            <v>1:7 or Flatter</v>
          </cell>
          <cell r="J42">
            <v>5</v>
          </cell>
          <cell r="P42">
            <v>5</v>
          </cell>
        </row>
        <row r="43">
          <cell r="D43">
            <v>70</v>
          </cell>
          <cell r="J43">
            <v>6</v>
          </cell>
          <cell r="P43">
            <v>6</v>
          </cell>
        </row>
        <row r="44">
          <cell r="D44">
            <v>80</v>
          </cell>
          <cell r="J44">
            <v>7</v>
          </cell>
          <cell r="P44">
            <v>7</v>
          </cell>
        </row>
        <row r="45">
          <cell r="D45">
            <v>90</v>
          </cell>
          <cell r="J45">
            <v>8</v>
          </cell>
          <cell r="P45">
            <v>8</v>
          </cell>
        </row>
        <row r="46">
          <cell r="D46">
            <v>100</v>
          </cell>
          <cell r="J46">
            <v>9</v>
          </cell>
        </row>
        <row r="47">
          <cell r="J47">
            <v>10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ft-Turn Bay"/>
      <sheetName val="Tables"/>
      <sheetName val="Construction"/>
    </sheetNames>
    <sheetDataSet>
      <sheetData sheetId="0" refreshError="1"/>
      <sheetData sheetId="1" refreshError="1"/>
      <sheetData sheetId="2" refreshError="1"/>
      <sheetData sheetId="3">
        <row r="5">
          <cell r="Q5" t="str">
            <v>Arterial</v>
          </cell>
        </row>
        <row r="6">
          <cell r="Q6" t="str">
            <v>Collector</v>
          </cell>
        </row>
        <row r="7">
          <cell r="Q7" t="str">
            <v>Minor Road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4.9989318521683403E-2"/>
  </sheetPr>
  <dimension ref="B2:P56"/>
  <sheetViews>
    <sheetView tabSelected="1" topLeftCell="A4" zoomScale="85" zoomScaleNormal="85" workbookViewId="0">
      <selection activeCell="B17" sqref="B17"/>
    </sheetView>
  </sheetViews>
  <sheetFormatPr defaultColWidth="9.140625" defaultRowHeight="12.75" x14ac:dyDescent="0.2"/>
  <cols>
    <col min="1" max="7" width="9.140625" style="20"/>
    <col min="8" max="8" width="10.140625" style="20" customWidth="1"/>
    <col min="9" max="16384" width="9.140625" style="20"/>
  </cols>
  <sheetData>
    <row r="2" spans="2:16" x14ac:dyDescent="0.2">
      <c r="B2" s="143" t="s">
        <v>114</v>
      </c>
      <c r="C2" s="143"/>
      <c r="D2" s="143"/>
      <c r="E2" s="143"/>
      <c r="F2" s="143"/>
      <c r="G2" s="143"/>
      <c r="H2" s="143"/>
      <c r="I2" s="143"/>
      <c r="J2" s="143"/>
      <c r="K2" s="143"/>
      <c r="L2" s="143"/>
      <c r="M2" s="143"/>
      <c r="N2" s="143"/>
      <c r="O2" s="143"/>
      <c r="P2" s="143"/>
    </row>
    <row r="4" spans="2:16" x14ac:dyDescent="0.2">
      <c r="B4" s="21" t="s">
        <v>9</v>
      </c>
      <c r="K4" s="21" t="s">
        <v>10</v>
      </c>
    </row>
    <row r="5" spans="2:16" x14ac:dyDescent="0.2">
      <c r="B5" s="21"/>
    </row>
    <row r="6" spans="2:16" ht="12.75" customHeight="1" x14ac:dyDescent="0.2">
      <c r="B6" s="146" t="s">
        <v>144</v>
      </c>
      <c r="C6" s="146"/>
      <c r="D6" s="146"/>
      <c r="E6" s="146"/>
      <c r="F6" s="146"/>
      <c r="G6" s="146"/>
      <c r="H6" s="146"/>
      <c r="K6" s="22" t="s">
        <v>11</v>
      </c>
    </row>
    <row r="7" spans="2:16" x14ac:dyDescent="0.2">
      <c r="B7" s="146"/>
      <c r="C7" s="146"/>
      <c r="D7" s="146"/>
      <c r="E7" s="146"/>
      <c r="F7" s="146"/>
      <c r="G7" s="146"/>
      <c r="H7" s="146"/>
      <c r="K7" s="22" t="s">
        <v>12</v>
      </c>
    </row>
    <row r="8" spans="2:16" x14ac:dyDescent="0.2">
      <c r="B8" s="146"/>
      <c r="C8" s="146"/>
      <c r="D8" s="146"/>
      <c r="E8" s="146"/>
      <c r="F8" s="146"/>
      <c r="G8" s="146"/>
      <c r="H8" s="146"/>
      <c r="K8" s="22" t="s">
        <v>13</v>
      </c>
    </row>
    <row r="9" spans="2:16" x14ac:dyDescent="0.2">
      <c r="B9" s="146"/>
      <c r="C9" s="146"/>
      <c r="D9" s="146"/>
      <c r="E9" s="146"/>
      <c r="F9" s="146"/>
      <c r="G9" s="146"/>
      <c r="H9" s="146"/>
      <c r="K9" s="22" t="s">
        <v>14</v>
      </c>
    </row>
    <row r="10" spans="2:16" x14ac:dyDescent="0.2">
      <c r="B10" s="147"/>
      <c r="C10" s="147"/>
      <c r="D10" s="147"/>
      <c r="E10" s="147"/>
      <c r="F10" s="147"/>
      <c r="G10" s="147"/>
      <c r="H10" s="147"/>
      <c r="K10" s="22" t="s">
        <v>15</v>
      </c>
    </row>
    <row r="11" spans="2:16" x14ac:dyDescent="0.2">
      <c r="K11" s="22" t="s">
        <v>16</v>
      </c>
    </row>
    <row r="12" spans="2:16" x14ac:dyDescent="0.2">
      <c r="B12" s="21" t="s">
        <v>146</v>
      </c>
      <c r="K12" s="22"/>
    </row>
    <row r="13" spans="2:16" x14ac:dyDescent="0.2">
      <c r="K13" s="22"/>
    </row>
    <row r="14" spans="2:16" x14ac:dyDescent="0.2">
      <c r="B14" s="148" t="s">
        <v>147</v>
      </c>
      <c r="C14" s="147"/>
      <c r="D14" s="147"/>
      <c r="E14" s="147"/>
      <c r="F14" s="147"/>
      <c r="G14" s="147"/>
      <c r="H14" s="147"/>
      <c r="I14" s="147"/>
      <c r="J14" s="147"/>
      <c r="K14" s="147"/>
      <c r="L14" s="147"/>
      <c r="M14" s="147"/>
      <c r="N14" s="147"/>
      <c r="O14" s="147"/>
      <c r="P14" s="147"/>
    </row>
    <row r="15" spans="2:16" x14ac:dyDescent="0.2">
      <c r="B15" s="147"/>
      <c r="C15" s="147"/>
      <c r="D15" s="147"/>
      <c r="E15" s="147"/>
      <c r="F15" s="147"/>
      <c r="G15" s="147"/>
      <c r="H15" s="147"/>
      <c r="I15" s="147"/>
      <c r="J15" s="147"/>
      <c r="K15" s="147"/>
      <c r="L15" s="147"/>
      <c r="M15" s="147"/>
      <c r="N15" s="147"/>
      <c r="O15" s="147"/>
      <c r="P15" s="147"/>
    </row>
    <row r="16" spans="2:16" x14ac:dyDescent="0.2">
      <c r="B16" s="147"/>
      <c r="C16" s="147"/>
      <c r="D16" s="147"/>
      <c r="E16" s="147"/>
      <c r="F16" s="147"/>
      <c r="G16" s="147"/>
      <c r="H16" s="147"/>
      <c r="I16" s="147"/>
      <c r="J16" s="147"/>
      <c r="K16" s="147"/>
      <c r="L16" s="147"/>
      <c r="M16" s="147"/>
      <c r="N16" s="147"/>
      <c r="O16" s="147"/>
      <c r="P16" s="147"/>
    </row>
    <row r="17" spans="2:13" x14ac:dyDescent="0.2">
      <c r="K17" s="22"/>
    </row>
    <row r="18" spans="2:13" x14ac:dyDescent="0.2">
      <c r="B18" s="22" t="s">
        <v>17</v>
      </c>
    </row>
    <row r="19" spans="2:13" x14ac:dyDescent="0.2">
      <c r="K19" s="21" t="s">
        <v>18</v>
      </c>
      <c r="M19" s="21" t="s">
        <v>19</v>
      </c>
    </row>
    <row r="20" spans="2:13" x14ac:dyDescent="0.2">
      <c r="B20" s="21" t="s">
        <v>20</v>
      </c>
      <c r="E20" s="23" t="s">
        <v>21</v>
      </c>
    </row>
    <row r="21" spans="2:13" x14ac:dyDescent="0.2">
      <c r="K21" s="66"/>
      <c r="M21" s="22" t="s">
        <v>22</v>
      </c>
    </row>
    <row r="22" spans="2:13" x14ac:dyDescent="0.2">
      <c r="B22" s="22" t="s">
        <v>23</v>
      </c>
      <c r="E22" s="22" t="s">
        <v>92</v>
      </c>
      <c r="K22" s="67"/>
      <c r="M22" s="22" t="s">
        <v>24</v>
      </c>
    </row>
    <row r="23" spans="2:13" x14ac:dyDescent="0.2">
      <c r="E23" s="22" t="s">
        <v>93</v>
      </c>
      <c r="K23" s="24"/>
      <c r="M23" s="22" t="s">
        <v>25</v>
      </c>
    </row>
    <row r="24" spans="2:13" x14ac:dyDescent="0.2">
      <c r="E24" s="22"/>
      <c r="K24" s="24"/>
      <c r="M24" s="22" t="s">
        <v>26</v>
      </c>
    </row>
    <row r="25" spans="2:13" x14ac:dyDescent="0.2">
      <c r="B25" s="20" t="s">
        <v>94</v>
      </c>
      <c r="E25" s="22" t="s">
        <v>96</v>
      </c>
    </row>
    <row r="26" spans="2:13" x14ac:dyDescent="0.2">
      <c r="E26" s="20" t="s">
        <v>99</v>
      </c>
      <c r="K26" s="144">
        <v>123</v>
      </c>
      <c r="M26" s="22" t="s">
        <v>27</v>
      </c>
    </row>
    <row r="27" spans="2:13" x14ac:dyDescent="0.2">
      <c r="B27" s="22"/>
      <c r="E27" s="22" t="s">
        <v>100</v>
      </c>
      <c r="K27" s="145"/>
      <c r="M27" s="22" t="s">
        <v>28</v>
      </c>
    </row>
    <row r="28" spans="2:13" x14ac:dyDescent="0.2">
      <c r="E28" s="22" t="s">
        <v>101</v>
      </c>
      <c r="K28" s="25"/>
      <c r="M28" s="22" t="s">
        <v>29</v>
      </c>
    </row>
    <row r="29" spans="2:13" x14ac:dyDescent="0.2">
      <c r="E29" s="22"/>
      <c r="K29" s="26"/>
      <c r="M29" s="22" t="s">
        <v>30</v>
      </c>
    </row>
    <row r="30" spans="2:13" ht="13.5" thickBot="1" x14ac:dyDescent="0.25">
      <c r="B30" s="20" t="s">
        <v>95</v>
      </c>
      <c r="E30" s="22" t="s">
        <v>96</v>
      </c>
    </row>
    <row r="31" spans="2:13" x14ac:dyDescent="0.2">
      <c r="E31" s="22" t="s">
        <v>97</v>
      </c>
      <c r="K31" s="68"/>
      <c r="M31" s="22" t="s">
        <v>112</v>
      </c>
    </row>
    <row r="32" spans="2:13" ht="13.5" thickBot="1" x14ac:dyDescent="0.25">
      <c r="E32" s="20" t="s">
        <v>98</v>
      </c>
      <c r="K32" s="69"/>
      <c r="M32" s="22" t="s">
        <v>113</v>
      </c>
    </row>
    <row r="33" spans="2:13" x14ac:dyDescent="0.2">
      <c r="M33" s="22"/>
    </row>
    <row r="34" spans="2:13" x14ac:dyDescent="0.2">
      <c r="B34" s="20" t="s">
        <v>57</v>
      </c>
      <c r="E34" s="20" t="s">
        <v>96</v>
      </c>
      <c r="M34" s="22"/>
    </row>
    <row r="35" spans="2:13" x14ac:dyDescent="0.2">
      <c r="E35" s="20" t="s">
        <v>97</v>
      </c>
      <c r="M35" s="22"/>
    </row>
    <row r="36" spans="2:13" x14ac:dyDescent="0.2">
      <c r="E36" s="20" t="s">
        <v>102</v>
      </c>
      <c r="M36" s="22"/>
    </row>
    <row r="37" spans="2:13" x14ac:dyDescent="0.2">
      <c r="K37" s="27" t="s">
        <v>33</v>
      </c>
      <c r="L37" s="27"/>
      <c r="M37" s="27"/>
    </row>
    <row r="38" spans="2:13" x14ac:dyDescent="0.2">
      <c r="B38" s="20" t="s">
        <v>58</v>
      </c>
      <c r="E38" s="20" t="s">
        <v>96</v>
      </c>
      <c r="L38" s="20" t="s">
        <v>35</v>
      </c>
    </row>
    <row r="39" spans="2:13" x14ac:dyDescent="0.2">
      <c r="E39" s="20" t="s">
        <v>97</v>
      </c>
      <c r="L39" s="20" t="s">
        <v>37</v>
      </c>
    </row>
    <row r="40" spans="2:13" x14ac:dyDescent="0.2">
      <c r="E40" s="20" t="s">
        <v>103</v>
      </c>
      <c r="L40" s="20" t="s">
        <v>39</v>
      </c>
    </row>
    <row r="41" spans="2:13" x14ac:dyDescent="0.2">
      <c r="L41" s="20" t="s">
        <v>41</v>
      </c>
    </row>
    <row r="42" spans="2:13" x14ac:dyDescent="0.2">
      <c r="B42" s="20" t="s">
        <v>104</v>
      </c>
      <c r="E42" s="20" t="s">
        <v>105</v>
      </c>
    </row>
    <row r="43" spans="2:13" x14ac:dyDescent="0.2">
      <c r="E43" s="20" t="s">
        <v>107</v>
      </c>
      <c r="L43" s="20" t="s">
        <v>145</v>
      </c>
    </row>
    <row r="44" spans="2:13" x14ac:dyDescent="0.2">
      <c r="E44" s="20" t="s">
        <v>106</v>
      </c>
    </row>
    <row r="45" spans="2:13" x14ac:dyDescent="0.2">
      <c r="E45" s="20" t="s">
        <v>108</v>
      </c>
    </row>
    <row r="46" spans="2:13" x14ac:dyDescent="0.2">
      <c r="E46" s="20" t="s">
        <v>109</v>
      </c>
    </row>
    <row r="47" spans="2:13" x14ac:dyDescent="0.2">
      <c r="E47" s="20" t="s">
        <v>110</v>
      </c>
    </row>
    <row r="48" spans="2:13" x14ac:dyDescent="0.2">
      <c r="E48" s="20" t="s">
        <v>111</v>
      </c>
    </row>
    <row r="50" spans="2:5" x14ac:dyDescent="0.2">
      <c r="B50" s="22" t="s">
        <v>31</v>
      </c>
      <c r="E50" s="22" t="s">
        <v>32</v>
      </c>
    </row>
    <row r="51" spans="2:5" x14ac:dyDescent="0.2">
      <c r="E51" s="22" t="s">
        <v>34</v>
      </c>
    </row>
    <row r="52" spans="2:5" x14ac:dyDescent="0.2">
      <c r="E52" s="22" t="s">
        <v>36</v>
      </c>
    </row>
    <row r="53" spans="2:5" x14ac:dyDescent="0.2">
      <c r="E53" s="22" t="s">
        <v>38</v>
      </c>
    </row>
    <row r="54" spans="2:5" x14ac:dyDescent="0.2">
      <c r="E54" s="22" t="s">
        <v>40</v>
      </c>
    </row>
    <row r="55" spans="2:5" x14ac:dyDescent="0.2">
      <c r="E55" s="22" t="s">
        <v>42</v>
      </c>
    </row>
    <row r="56" spans="2:5" x14ac:dyDescent="0.2">
      <c r="E56" s="22" t="s">
        <v>43</v>
      </c>
    </row>
  </sheetData>
  <mergeCells count="4">
    <mergeCell ref="B2:P2"/>
    <mergeCell ref="K26:K27"/>
    <mergeCell ref="B6:H10"/>
    <mergeCell ref="B14:P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B399"/>
  <sheetViews>
    <sheetView topLeftCell="D1" zoomScale="55" zoomScaleNormal="55" workbookViewId="0">
      <selection activeCell="U7" sqref="U7"/>
    </sheetView>
  </sheetViews>
  <sheetFormatPr defaultRowHeight="15" x14ac:dyDescent="0.25"/>
  <cols>
    <col min="1" max="1" width="2.5703125" customWidth="1"/>
    <col min="2" max="2" width="4.42578125" customWidth="1"/>
    <col min="3" max="3" width="12.5703125" customWidth="1"/>
    <col min="4" max="4" width="7.28515625" customWidth="1"/>
    <col min="5" max="5" width="17.5703125" customWidth="1"/>
    <col min="7" max="7" width="8.42578125" customWidth="1"/>
    <col min="8" max="8" width="12.42578125" customWidth="1"/>
    <col min="9" max="9" width="7.5703125" customWidth="1"/>
    <col min="10" max="10" width="11.28515625" customWidth="1"/>
    <col min="12" max="12" width="13.7109375" customWidth="1"/>
    <col min="13" max="13" width="13.5703125" customWidth="1"/>
    <col min="14" max="14" width="7.140625" customWidth="1"/>
    <col min="17" max="17" width="3.7109375" customWidth="1"/>
    <col min="18" max="18" width="2.42578125" customWidth="1"/>
    <col min="19" max="19" width="41.7109375" customWidth="1"/>
    <col min="20" max="20" width="19.7109375" customWidth="1"/>
    <col min="21" max="21" width="49.140625" customWidth="1"/>
    <col min="22" max="22" width="4.85546875" customWidth="1"/>
  </cols>
  <sheetData>
    <row r="1" spans="1:28" ht="15.75" thickBot="1" x14ac:dyDescent="0.3">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row>
    <row r="2" spans="1:28" ht="15.75" x14ac:dyDescent="0.25">
      <c r="A2" s="79"/>
      <c r="B2" s="2"/>
      <c r="C2" s="49"/>
      <c r="D2" s="49"/>
      <c r="E2" s="151" t="s">
        <v>86</v>
      </c>
      <c r="F2" s="151"/>
      <c r="G2" s="151"/>
      <c r="H2" s="151"/>
      <c r="I2" s="151"/>
      <c r="J2" s="151"/>
      <c r="K2" s="151"/>
      <c r="L2" s="151"/>
      <c r="M2" s="151"/>
      <c r="N2" s="49"/>
      <c r="O2" s="49"/>
      <c r="P2" s="3"/>
      <c r="Q2" s="82"/>
      <c r="R2" s="90"/>
      <c r="S2" s="116" t="s">
        <v>85</v>
      </c>
      <c r="T2" s="117"/>
      <c r="U2" s="117"/>
      <c r="V2" s="92"/>
      <c r="W2" s="79"/>
      <c r="X2" s="79"/>
      <c r="Y2" s="79"/>
      <c r="Z2" s="79"/>
      <c r="AA2" s="79"/>
      <c r="AB2" s="79"/>
    </row>
    <row r="3" spans="1:28" ht="16.5" thickBot="1" x14ac:dyDescent="0.3">
      <c r="A3" s="79"/>
      <c r="B3" s="4"/>
      <c r="C3" s="5"/>
      <c r="D3" s="64"/>
      <c r="E3" s="40"/>
      <c r="F3" s="5"/>
      <c r="G3" s="5"/>
      <c r="H3" s="14"/>
      <c r="I3" s="54" t="s">
        <v>71</v>
      </c>
      <c r="J3" s="40"/>
      <c r="K3" s="5"/>
      <c r="L3" s="5"/>
      <c r="M3" s="5"/>
      <c r="N3" s="64"/>
      <c r="O3" s="5"/>
      <c r="P3" s="6"/>
      <c r="Q3" s="82"/>
      <c r="R3" s="103"/>
      <c r="S3" s="118"/>
      <c r="T3" s="119"/>
      <c r="U3" s="118"/>
      <c r="V3" s="101"/>
      <c r="W3" s="79"/>
      <c r="X3" s="79"/>
      <c r="Y3" s="79"/>
      <c r="Z3" s="79"/>
      <c r="AA3" s="79"/>
      <c r="AB3" s="79"/>
    </row>
    <row r="4" spans="1:28" x14ac:dyDescent="0.25">
      <c r="A4" s="79"/>
      <c r="B4" s="4"/>
      <c r="C4" s="5"/>
      <c r="D4" s="64"/>
      <c r="E4" s="40"/>
      <c r="F4" s="5"/>
      <c r="G4" s="5"/>
      <c r="H4" s="14"/>
      <c r="I4" s="55"/>
      <c r="J4" s="41"/>
      <c r="K4" s="32"/>
      <c r="L4" s="15"/>
      <c r="M4" s="5"/>
      <c r="N4" s="64"/>
      <c r="O4" s="5"/>
      <c r="P4" s="6"/>
      <c r="Q4" s="82"/>
      <c r="R4" s="120"/>
      <c r="S4" s="105" t="s">
        <v>0</v>
      </c>
      <c r="T4" s="105"/>
      <c r="U4" s="115"/>
      <c r="V4" s="121"/>
      <c r="W4" s="79"/>
      <c r="X4" s="79"/>
      <c r="Y4" s="79"/>
      <c r="Z4" s="79"/>
      <c r="AA4" s="79"/>
      <c r="AB4" s="79"/>
    </row>
    <row r="5" spans="1:28" ht="18" x14ac:dyDescent="0.35">
      <c r="A5" s="79"/>
      <c r="B5" s="4"/>
      <c r="C5" s="5"/>
      <c r="D5" s="64"/>
      <c r="E5" s="41"/>
      <c r="F5" s="32"/>
      <c r="G5" s="11"/>
      <c r="H5" s="50" t="s">
        <v>72</v>
      </c>
      <c r="I5" s="56"/>
      <c r="J5" s="53" t="s">
        <v>74</v>
      </c>
      <c r="K5" s="32"/>
      <c r="L5" s="32"/>
      <c r="M5" s="11"/>
      <c r="N5" s="64"/>
      <c r="O5" s="5"/>
      <c r="P5" s="6"/>
      <c r="Q5" s="82"/>
      <c r="R5" s="93"/>
      <c r="S5" s="122" t="s">
        <v>127</v>
      </c>
      <c r="T5" s="123" t="s">
        <v>123</v>
      </c>
      <c r="U5" s="129" t="s">
        <v>136</v>
      </c>
      <c r="V5" s="94"/>
      <c r="W5" s="79"/>
      <c r="X5" s="79"/>
      <c r="Y5" s="79"/>
      <c r="Z5" s="79"/>
      <c r="AA5" s="79"/>
      <c r="AB5" s="79"/>
    </row>
    <row r="6" spans="1:28" x14ac:dyDescent="0.25">
      <c r="A6" s="79"/>
      <c r="B6" s="4"/>
      <c r="C6" s="5"/>
      <c r="D6" s="64"/>
      <c r="E6" s="41"/>
      <c r="F6" s="28"/>
      <c r="G6" s="11"/>
      <c r="H6" s="36"/>
      <c r="I6" s="54"/>
      <c r="J6" s="41"/>
      <c r="K6" s="32"/>
      <c r="L6" s="141">
        <f>+J19</f>
        <v>20.121550000000006</v>
      </c>
      <c r="M6" s="5" t="s">
        <v>2</v>
      </c>
      <c r="N6" s="64"/>
      <c r="O6" s="5"/>
      <c r="P6" s="6"/>
      <c r="Q6" s="82"/>
      <c r="R6" s="93"/>
      <c r="S6" s="82" t="s">
        <v>53</v>
      </c>
      <c r="T6" t="s">
        <v>128</v>
      </c>
      <c r="U6" s="29" t="s">
        <v>83</v>
      </c>
      <c r="V6" s="94"/>
      <c r="W6" s="79"/>
      <c r="X6" s="79"/>
      <c r="Y6" s="79"/>
      <c r="Z6" s="79"/>
      <c r="AA6" s="79"/>
      <c r="AB6" s="79"/>
    </row>
    <row r="7" spans="1:28" ht="18.75" customHeight="1" thickBot="1" x14ac:dyDescent="0.3">
      <c r="A7" s="79"/>
      <c r="B7" s="4"/>
      <c r="C7" s="5"/>
      <c r="D7" s="64"/>
      <c r="E7" s="46" t="s">
        <v>63</v>
      </c>
      <c r="F7" s="45"/>
      <c r="G7" s="5"/>
      <c r="H7" s="14"/>
      <c r="I7" s="56"/>
      <c r="J7" s="40"/>
      <c r="K7" s="5"/>
      <c r="L7" s="44" t="s">
        <v>64</v>
      </c>
      <c r="M7" s="45"/>
      <c r="N7" s="64"/>
      <c r="O7" s="5"/>
      <c r="P7" s="6"/>
      <c r="Q7" s="82"/>
      <c r="R7" s="93"/>
      <c r="S7" s="84" t="s">
        <v>117</v>
      </c>
      <c r="T7" s="84" t="s">
        <v>124</v>
      </c>
      <c r="U7" s="30">
        <v>2580</v>
      </c>
      <c r="V7" s="94"/>
      <c r="W7" s="79"/>
      <c r="X7" s="79"/>
      <c r="Y7" s="79"/>
      <c r="Z7" s="79"/>
      <c r="AA7" s="79"/>
      <c r="AB7" s="79"/>
    </row>
    <row r="8" spans="1:28" ht="18.75" customHeight="1" thickTop="1" thickBot="1" x14ac:dyDescent="0.3">
      <c r="A8" s="79"/>
      <c r="B8" s="4"/>
      <c r="C8" s="61"/>
      <c r="D8" s="62" t="s">
        <v>65</v>
      </c>
      <c r="E8" s="61"/>
      <c r="F8" s="61"/>
      <c r="G8" s="43" t="s">
        <v>60</v>
      </c>
      <c r="H8" s="61"/>
      <c r="I8" s="63"/>
      <c r="J8" s="61"/>
      <c r="K8" s="43" t="s">
        <v>60</v>
      </c>
      <c r="L8" s="61"/>
      <c r="M8" s="61"/>
      <c r="N8" s="62" t="s">
        <v>65</v>
      </c>
      <c r="O8" s="61"/>
      <c r="P8" s="6"/>
      <c r="Q8" s="82"/>
      <c r="R8" s="93"/>
      <c r="S8" s="82" t="s">
        <v>51</v>
      </c>
      <c r="T8" s="82" t="s">
        <v>125</v>
      </c>
      <c r="U8" s="30">
        <v>1590</v>
      </c>
      <c r="V8" s="94"/>
      <c r="W8" s="79"/>
      <c r="X8" s="79"/>
      <c r="Y8" s="79"/>
      <c r="Z8" s="79"/>
      <c r="AA8" s="79"/>
      <c r="AB8" s="79"/>
    </row>
    <row r="9" spans="1:28" ht="15.75" thickTop="1" x14ac:dyDescent="0.25">
      <c r="A9" s="79"/>
      <c r="B9" s="4"/>
      <c r="C9" s="5"/>
      <c r="D9" s="64"/>
      <c r="E9" s="46" t="s">
        <v>64</v>
      </c>
      <c r="F9" s="44"/>
      <c r="G9" s="11"/>
      <c r="H9" s="37"/>
      <c r="I9" s="56"/>
      <c r="J9" s="40"/>
      <c r="K9" s="5"/>
      <c r="L9" s="44" t="s">
        <v>63</v>
      </c>
      <c r="M9" s="45"/>
      <c r="N9" s="64"/>
      <c r="O9" s="5"/>
      <c r="P9" s="6"/>
      <c r="Q9" s="82"/>
      <c r="R9" s="93"/>
      <c r="S9" s="79" t="s">
        <v>126</v>
      </c>
      <c r="T9" s="79" t="s">
        <v>133</v>
      </c>
      <c r="U9" s="30">
        <v>43</v>
      </c>
      <c r="V9" s="94"/>
      <c r="W9" s="79"/>
      <c r="X9" s="79"/>
      <c r="Y9" s="79"/>
      <c r="Z9" s="79"/>
      <c r="AA9" s="79"/>
      <c r="AB9" s="79"/>
    </row>
    <row r="10" spans="1:28" x14ac:dyDescent="0.25">
      <c r="A10" s="79"/>
      <c r="B10" s="4"/>
      <c r="C10" s="5"/>
      <c r="D10" s="64"/>
      <c r="E10" s="47"/>
      <c r="F10" s="33"/>
      <c r="G10" s="18"/>
      <c r="H10" s="38"/>
      <c r="I10" s="57"/>
      <c r="J10" s="42"/>
      <c r="K10" s="28"/>
      <c r="L10" s="142">
        <f>+J18</f>
        <v>27.852799999999995</v>
      </c>
      <c r="M10" s="7" t="s">
        <v>2</v>
      </c>
      <c r="N10" s="64"/>
      <c r="O10" s="5"/>
      <c r="P10" s="6"/>
      <c r="Q10" s="99"/>
      <c r="R10" s="93"/>
      <c r="S10" s="88" t="s">
        <v>131</v>
      </c>
      <c r="T10" s="88" t="s">
        <v>129</v>
      </c>
      <c r="U10" s="29">
        <v>45</v>
      </c>
      <c r="V10" s="94"/>
      <c r="W10" s="79"/>
      <c r="X10" s="79"/>
      <c r="Y10" s="79"/>
      <c r="Z10" s="79"/>
      <c r="AA10" s="79"/>
      <c r="AB10" s="79"/>
    </row>
    <row r="11" spans="1:28" ht="18" x14ac:dyDescent="0.35">
      <c r="A11" s="79"/>
      <c r="B11" s="4"/>
      <c r="C11" s="5"/>
      <c r="D11" s="64"/>
      <c r="E11" s="40"/>
      <c r="F11" s="5"/>
      <c r="G11" s="5"/>
      <c r="H11" s="52" t="s">
        <v>73</v>
      </c>
      <c r="I11" s="57"/>
      <c r="J11" s="51" t="s">
        <v>72</v>
      </c>
      <c r="K11" s="5"/>
      <c r="L11" s="5"/>
      <c r="M11" s="5"/>
      <c r="N11" s="64"/>
      <c r="O11" s="5"/>
      <c r="P11" s="6"/>
      <c r="Q11" s="82"/>
      <c r="R11" s="93"/>
      <c r="S11" s="88" t="s">
        <v>50</v>
      </c>
      <c r="T11" s="88" t="s">
        <v>132</v>
      </c>
      <c r="U11" s="31">
        <v>342</v>
      </c>
      <c r="V11" s="94"/>
      <c r="W11" s="79"/>
      <c r="X11" s="79"/>
      <c r="Y11" s="79"/>
      <c r="Z11" s="79"/>
      <c r="AA11" s="79"/>
      <c r="AB11" s="79"/>
    </row>
    <row r="12" spans="1:28" x14ac:dyDescent="0.25">
      <c r="A12" s="79"/>
      <c r="B12" s="4"/>
      <c r="C12" s="5"/>
      <c r="D12" s="64"/>
      <c r="E12" s="40"/>
      <c r="F12" s="5"/>
      <c r="G12" s="5"/>
      <c r="H12" s="14"/>
      <c r="I12" s="58"/>
      <c r="J12" s="11"/>
      <c r="K12" s="5"/>
      <c r="L12" s="32"/>
      <c r="M12" s="7"/>
      <c r="N12" s="64"/>
      <c r="O12" s="5"/>
      <c r="P12" s="6"/>
      <c r="Q12" s="82"/>
      <c r="R12" s="93"/>
      <c r="S12" s="82" t="s">
        <v>49</v>
      </c>
      <c r="T12" s="88" t="s">
        <v>132</v>
      </c>
      <c r="U12" s="31">
        <v>305</v>
      </c>
      <c r="V12" s="94"/>
      <c r="W12" s="79"/>
      <c r="X12" s="79"/>
      <c r="Y12" s="79"/>
      <c r="Z12" s="79"/>
      <c r="AA12" s="79"/>
      <c r="AB12" s="79"/>
    </row>
    <row r="13" spans="1:28" x14ac:dyDescent="0.25">
      <c r="A13" s="79"/>
      <c r="B13" s="4"/>
      <c r="C13" s="5"/>
      <c r="D13" s="64"/>
      <c r="E13" s="48"/>
      <c r="F13" s="5"/>
      <c r="G13" s="5"/>
      <c r="H13" s="14"/>
      <c r="I13" s="58"/>
      <c r="J13" s="5"/>
      <c r="K13" s="19"/>
      <c r="L13" s="5"/>
      <c r="M13" s="5"/>
      <c r="N13" s="64"/>
      <c r="O13" s="5"/>
      <c r="P13" s="6"/>
      <c r="Q13" s="82"/>
      <c r="R13" s="93"/>
      <c r="S13" s="88" t="s">
        <v>45</v>
      </c>
      <c r="T13" s="88" t="s">
        <v>128</v>
      </c>
      <c r="U13" s="29" t="s">
        <v>84</v>
      </c>
      <c r="V13" s="94"/>
      <c r="W13" s="79"/>
      <c r="X13" s="79"/>
      <c r="Y13" s="79"/>
      <c r="Z13" s="79"/>
      <c r="AA13" s="79"/>
      <c r="AB13" s="79"/>
    </row>
    <row r="14" spans="1:28" ht="15.75" thickBot="1" x14ac:dyDescent="0.3">
      <c r="A14" s="79"/>
      <c r="B14" s="4"/>
      <c r="C14" s="5"/>
      <c r="D14" s="5"/>
      <c r="E14" s="16"/>
      <c r="F14" s="5"/>
      <c r="G14" s="5"/>
      <c r="H14" s="5"/>
      <c r="I14" s="43" t="s">
        <v>61</v>
      </c>
      <c r="J14" s="5"/>
      <c r="K14" s="19"/>
      <c r="L14" s="5"/>
      <c r="M14" s="5"/>
      <c r="N14" s="5"/>
      <c r="O14" s="5"/>
      <c r="P14" s="6"/>
      <c r="Q14" s="82"/>
      <c r="R14" s="93"/>
      <c r="S14" s="82"/>
      <c r="T14" s="88"/>
      <c r="U14" s="12"/>
      <c r="V14" s="94"/>
      <c r="W14" s="79"/>
      <c r="X14" s="79"/>
      <c r="Y14" s="79"/>
      <c r="Z14" s="79"/>
      <c r="AA14" s="79"/>
      <c r="AB14" s="79"/>
    </row>
    <row r="15" spans="1:28" x14ac:dyDescent="0.25">
      <c r="A15" s="79"/>
      <c r="B15" s="4"/>
      <c r="C15" s="5"/>
      <c r="D15" s="5"/>
      <c r="E15" s="16"/>
      <c r="F15" s="5"/>
      <c r="G15" s="5"/>
      <c r="H15" s="5"/>
      <c r="I15" s="5"/>
      <c r="J15" s="5"/>
      <c r="K15" s="19"/>
      <c r="L15" s="5"/>
      <c r="M15" s="5"/>
      <c r="N15" s="5"/>
      <c r="O15" s="5"/>
      <c r="P15" s="6"/>
      <c r="Q15" s="82"/>
      <c r="R15" s="90"/>
      <c r="S15" s="91"/>
      <c r="T15" s="91"/>
      <c r="U15" s="91"/>
      <c r="V15" s="92"/>
      <c r="W15" s="79"/>
      <c r="X15" s="79"/>
      <c r="Y15" s="79"/>
      <c r="Z15" s="79"/>
      <c r="AA15" s="79"/>
      <c r="AB15" s="79"/>
    </row>
    <row r="16" spans="1:28" ht="15.75" x14ac:dyDescent="0.25">
      <c r="A16" s="79"/>
      <c r="B16" s="4"/>
      <c r="C16" s="5"/>
      <c r="D16" s="5"/>
      <c r="E16" s="5"/>
      <c r="F16" s="5"/>
      <c r="G16" s="5"/>
      <c r="H16" s="5"/>
      <c r="I16" s="5"/>
      <c r="J16" s="5"/>
      <c r="K16" s="5"/>
      <c r="L16" s="5"/>
      <c r="M16" s="5"/>
      <c r="N16" s="5"/>
      <c r="O16" s="5"/>
      <c r="P16" s="6"/>
      <c r="Q16" s="82"/>
      <c r="R16" s="93"/>
      <c r="S16" s="100" t="s">
        <v>52</v>
      </c>
      <c r="T16" s="65"/>
      <c r="U16" s="100"/>
      <c r="V16" s="94"/>
      <c r="W16" s="79"/>
      <c r="X16" s="79"/>
      <c r="Y16" s="79"/>
      <c r="Z16" s="79"/>
      <c r="AA16" s="79"/>
      <c r="AB16" s="79"/>
    </row>
    <row r="17" spans="1:28" ht="15.75" thickBot="1" x14ac:dyDescent="0.3">
      <c r="A17" s="79"/>
      <c r="B17" s="4"/>
      <c r="C17" s="5"/>
      <c r="D17" s="5"/>
      <c r="E17" s="149" t="s">
        <v>77</v>
      </c>
      <c r="F17" s="150"/>
      <c r="G17" s="150"/>
      <c r="H17" s="150"/>
      <c r="I17" s="150"/>
      <c r="J17" s="140">
        <f>+U19</f>
        <v>22.435099999999998</v>
      </c>
      <c r="K17" s="5" t="s">
        <v>2</v>
      </c>
      <c r="L17" s="5"/>
      <c r="M17" s="5"/>
      <c r="N17" s="5"/>
      <c r="O17" s="5"/>
      <c r="P17" s="6"/>
      <c r="Q17" s="82"/>
      <c r="R17" s="103"/>
      <c r="S17" s="104"/>
      <c r="T17" s="104"/>
      <c r="U17" s="104"/>
      <c r="V17" s="101"/>
      <c r="W17" s="79"/>
      <c r="X17" s="79"/>
      <c r="Y17" s="79"/>
      <c r="Z17" s="79"/>
      <c r="AA17" s="79"/>
      <c r="AB17" s="79"/>
    </row>
    <row r="18" spans="1:28" x14ac:dyDescent="0.25">
      <c r="A18" s="79"/>
      <c r="B18" s="4"/>
      <c r="C18" s="5"/>
      <c r="D18" s="5"/>
      <c r="E18" s="149" t="s">
        <v>78</v>
      </c>
      <c r="F18" s="150"/>
      <c r="G18" s="150"/>
      <c r="H18" s="150"/>
      <c r="I18" s="150"/>
      <c r="J18" s="140">
        <f>+U21</f>
        <v>27.852799999999995</v>
      </c>
      <c r="K18" s="5" t="s">
        <v>2</v>
      </c>
      <c r="L18" s="5"/>
      <c r="M18" s="5"/>
      <c r="N18" s="5"/>
      <c r="O18" s="5"/>
      <c r="P18" s="6"/>
      <c r="Q18" s="82"/>
      <c r="R18" s="93"/>
      <c r="S18" s="82"/>
      <c r="T18" s="82"/>
      <c r="U18" s="82"/>
      <c r="V18" s="94"/>
      <c r="W18" s="79"/>
      <c r="X18" s="79"/>
      <c r="Y18" s="79"/>
      <c r="Z18" s="79"/>
      <c r="AA18" s="79"/>
      <c r="AB18" s="79"/>
    </row>
    <row r="19" spans="1:28" x14ac:dyDescent="0.25">
      <c r="A19" s="79"/>
      <c r="B19" s="4"/>
      <c r="C19" s="5"/>
      <c r="D19" s="5"/>
      <c r="E19" s="149" t="s">
        <v>79</v>
      </c>
      <c r="F19" s="149"/>
      <c r="G19" s="149"/>
      <c r="H19" s="149"/>
      <c r="I19" s="149"/>
      <c r="J19" s="140">
        <f>+U23</f>
        <v>20.121550000000006</v>
      </c>
      <c r="K19" s="5" t="s">
        <v>2</v>
      </c>
      <c r="L19" s="5"/>
      <c r="M19" s="5"/>
      <c r="N19" s="5"/>
      <c r="O19" s="5"/>
      <c r="P19" s="6"/>
      <c r="Q19" s="82"/>
      <c r="R19" s="93"/>
      <c r="S19" s="88" t="s">
        <v>59</v>
      </c>
      <c r="T19" s="81"/>
      <c r="U19" s="130">
        <f>IF(+$U$6="Diamond Signalized -- with Channelized Right Turns",(27.4473-(0.0031*$U$7)+(0.0017*$U$8)+(0.0094*$U$9)+(0.0013*$U$12)-(0.0012*$U$11)-(0.062*$U$10)+IF(+$U$13="Raised and Continuous Median",0.098,IF(+$U$13="Strategically Positioned Raised Median",-0.053,0))),(40.1721-(0.0026*$U$7)-(0.0004*$U$9)+(0.0002*$U$12)+(0.0008*+$U$11)-(0.2973*$U$10)+IF(+$U$13="Raised and Continuous Median",2.3888,IF(+$U$13="Strategically Positioned Raised Median",2.0321,0))))</f>
        <v>22.435099999999998</v>
      </c>
      <c r="V19" s="94"/>
      <c r="W19" s="79"/>
      <c r="X19" s="102"/>
      <c r="Y19" s="79"/>
      <c r="Z19" s="79"/>
      <c r="AA19" s="79"/>
      <c r="AB19" s="79"/>
    </row>
    <row r="20" spans="1:28" x14ac:dyDescent="0.25">
      <c r="A20" s="79"/>
      <c r="B20" s="4"/>
      <c r="C20" s="5"/>
      <c r="D20" s="5"/>
      <c r="E20" s="5"/>
      <c r="F20" s="5"/>
      <c r="G20" s="5"/>
      <c r="H20" s="5"/>
      <c r="I20" s="5"/>
      <c r="J20" s="5"/>
      <c r="K20" s="5"/>
      <c r="L20" s="5"/>
      <c r="M20" s="5"/>
      <c r="N20" s="5"/>
      <c r="O20" s="5"/>
      <c r="P20" s="6"/>
      <c r="Q20" s="82"/>
      <c r="R20" s="93"/>
      <c r="S20" s="88"/>
      <c r="T20" s="82"/>
      <c r="U20" s="131"/>
      <c r="V20" s="94"/>
      <c r="W20" s="79"/>
      <c r="X20" s="79"/>
      <c r="Y20" s="79"/>
      <c r="Z20" s="79"/>
      <c r="AA20" s="79"/>
      <c r="AB20" s="79"/>
    </row>
    <row r="21" spans="1:28" ht="15.75" x14ac:dyDescent="0.25">
      <c r="A21" s="79"/>
      <c r="B21" s="4"/>
      <c r="C21" s="5"/>
      <c r="D21" s="39"/>
      <c r="E21" s="39"/>
      <c r="F21" s="59" t="s">
        <v>80</v>
      </c>
      <c r="G21" s="60"/>
      <c r="H21" s="60"/>
      <c r="I21" s="60"/>
      <c r="J21" s="60"/>
      <c r="K21" s="60"/>
      <c r="L21" s="60"/>
      <c r="M21" s="60"/>
      <c r="N21" s="5"/>
      <c r="O21" s="5"/>
      <c r="P21" s="6"/>
      <c r="Q21" s="79"/>
      <c r="R21" s="93"/>
      <c r="S21" s="88" t="s">
        <v>62</v>
      </c>
      <c r="T21" s="81"/>
      <c r="U21" s="130">
        <f>IF(+$U$6="Diamond Signalized -- with Channelized Right Turns",(23.238-(0.0021*$U$7)-(0.0005*$U$8)+(0.0135*$U$9)+(0.0028*$U$12)-(0.003*$U$11)+(0.104*$U$10)+IF(+$U$13="Raised and Continuous Median",0.0768,IF(+$U$13="Strategically Positioned Raised Median",-0.021,0))),(13.1497-(0.0031*$U$7)+(0.0042*$U$8)-(0.0017*$U$9)-(0.0002*$U$12)-(0.0001*$U$11)+(0.3227*$U$10)+IF(+$U$13="Raised and Continuous Median",1.2232,IF(+$U$13="Strategically Positioned Raised Median",1.6699,0))))</f>
        <v>27.852799999999995</v>
      </c>
      <c r="V21" s="94"/>
      <c r="W21" s="79"/>
      <c r="X21" s="130"/>
      <c r="Y21" s="79"/>
      <c r="Z21" s="79"/>
      <c r="AA21" s="79"/>
      <c r="AB21" s="79"/>
    </row>
    <row r="22" spans="1:28" x14ac:dyDescent="0.25">
      <c r="A22" s="79"/>
      <c r="B22" s="4"/>
      <c r="C22" s="5"/>
      <c r="D22" s="39"/>
      <c r="E22" s="39"/>
      <c r="F22" s="5" t="s">
        <v>66</v>
      </c>
      <c r="G22" s="5"/>
      <c r="H22" s="5"/>
      <c r="I22" s="5" t="s">
        <v>68</v>
      </c>
      <c r="J22" s="5"/>
      <c r="K22" s="5"/>
      <c r="L22" s="5"/>
      <c r="M22" s="5"/>
      <c r="N22" s="5"/>
      <c r="O22" s="5"/>
      <c r="P22" s="6"/>
      <c r="Q22" s="79"/>
      <c r="R22" s="93"/>
      <c r="S22" s="88"/>
      <c r="T22" s="82"/>
      <c r="U22" s="131"/>
      <c r="V22" s="94"/>
      <c r="W22" s="79"/>
      <c r="X22" s="79"/>
      <c r="Y22" s="79"/>
      <c r="Z22" s="79"/>
      <c r="AA22" s="79"/>
      <c r="AB22" s="79"/>
    </row>
    <row r="23" spans="1:28" ht="18" x14ac:dyDescent="0.35">
      <c r="A23" s="79"/>
      <c r="B23" s="4"/>
      <c r="C23" s="5"/>
      <c r="D23" s="39"/>
      <c r="E23" s="39"/>
      <c r="F23" s="5" t="s">
        <v>75</v>
      </c>
      <c r="G23" s="5"/>
      <c r="H23" s="5"/>
      <c r="I23" s="5" t="s">
        <v>69</v>
      </c>
      <c r="J23" s="5"/>
      <c r="K23" s="5"/>
      <c r="L23" s="5"/>
      <c r="M23" s="5"/>
      <c r="N23" s="5"/>
      <c r="O23" s="5"/>
      <c r="P23" s="6"/>
      <c r="Q23" s="79"/>
      <c r="R23" s="93"/>
      <c r="S23" s="88" t="s">
        <v>89</v>
      </c>
      <c r="T23" s="81"/>
      <c r="U23" s="130">
        <f>IF(+$U$6="Diamond Signalized -- with Channelized Right Turns",(31.5-(0.0042*$U$7)+(0.0039*$U$8)+(0.0053*$U$9)-(0.0002*$U$12)+(0.0007*$U$11)-(0.2196*$U$10)+IF(+$U$13="Raised and Continuous Median",0.1122,IF(+$U$13="Strategically Positioned Raised Median",-0.0649,0))),(23.3288-(0.0023*$U$7)+(0.0023*$U$8)-(0.0182*$U$9)-(0.0006*$U$12)+(0.0006*+$U$11)-(0.08113*$U$10)+IF(+$U$13="Raised and Continuous Median",3.3613,IF(+$U$13="Strategically Positioned Raised Median",3.481,0))))</f>
        <v>20.121550000000006</v>
      </c>
      <c r="V23" s="94"/>
      <c r="W23" s="79"/>
      <c r="X23" s="130"/>
      <c r="Y23" s="79"/>
      <c r="Z23" s="79"/>
      <c r="AA23" s="79"/>
      <c r="AB23" s="79"/>
    </row>
    <row r="24" spans="1:28" ht="18.75" thickBot="1" x14ac:dyDescent="0.4">
      <c r="A24" s="79"/>
      <c r="B24" s="4"/>
      <c r="C24" s="5"/>
      <c r="D24" s="39"/>
      <c r="E24" s="39"/>
      <c r="F24" s="39" t="s">
        <v>76</v>
      </c>
      <c r="G24" s="5"/>
      <c r="H24" s="5"/>
      <c r="I24" s="5" t="s">
        <v>70</v>
      </c>
      <c r="J24" s="5"/>
      <c r="K24" s="5"/>
      <c r="L24" s="5"/>
      <c r="M24" s="5"/>
      <c r="N24" s="5"/>
      <c r="O24" s="5"/>
      <c r="P24" s="6"/>
      <c r="Q24" s="79"/>
      <c r="R24" s="93"/>
      <c r="S24" s="82"/>
      <c r="T24" s="79"/>
      <c r="U24" s="79"/>
      <c r="V24" s="94"/>
      <c r="W24" s="79"/>
      <c r="X24" s="102"/>
      <c r="Y24" s="79"/>
      <c r="Z24" s="79"/>
      <c r="AA24" s="79"/>
      <c r="AB24" s="79"/>
    </row>
    <row r="25" spans="1:28" x14ac:dyDescent="0.25">
      <c r="A25" s="79"/>
      <c r="B25" s="4"/>
      <c r="C25" s="5"/>
      <c r="D25" s="39"/>
      <c r="E25" s="5"/>
      <c r="F25" s="5" t="s">
        <v>67</v>
      </c>
      <c r="G25" s="5"/>
      <c r="H25" s="5"/>
      <c r="I25" s="39"/>
      <c r="J25" s="5"/>
      <c r="K25" s="5"/>
      <c r="L25" s="5"/>
      <c r="M25" s="5"/>
      <c r="N25" s="5"/>
      <c r="O25" s="5"/>
      <c r="P25" s="6"/>
      <c r="Q25" s="79"/>
      <c r="R25" s="91"/>
      <c r="S25" s="91"/>
      <c r="T25" s="91"/>
      <c r="U25" s="91"/>
      <c r="V25" s="91"/>
      <c r="W25" s="79"/>
      <c r="X25" s="79"/>
      <c r="Y25" s="79"/>
      <c r="Z25" s="79"/>
      <c r="AA25" s="79"/>
      <c r="AB25" s="79"/>
    </row>
    <row r="26" spans="1:28" ht="15.75" thickBot="1" x14ac:dyDescent="0.3">
      <c r="A26" s="79"/>
      <c r="B26" s="9"/>
      <c r="C26" s="8"/>
      <c r="D26" s="8"/>
      <c r="E26" s="8"/>
      <c r="F26" s="8"/>
      <c r="G26" s="8"/>
      <c r="H26" s="8"/>
      <c r="I26" s="8"/>
      <c r="J26" s="8"/>
      <c r="K26" s="8"/>
      <c r="L26" s="8"/>
      <c r="M26" s="8"/>
      <c r="N26" s="8"/>
      <c r="O26" s="8"/>
      <c r="P26" s="10"/>
      <c r="Q26" s="79"/>
      <c r="R26" s="82"/>
      <c r="S26" s="105"/>
      <c r="T26" s="105"/>
      <c r="U26" s="81"/>
      <c r="V26" s="82"/>
      <c r="W26" s="79"/>
      <c r="X26" s="79"/>
      <c r="Y26" s="79"/>
      <c r="Z26" s="79"/>
      <c r="AA26" s="79"/>
      <c r="AB26" s="79"/>
    </row>
    <row r="27" spans="1:28" x14ac:dyDescent="0.25">
      <c r="A27" s="79"/>
      <c r="B27" s="79"/>
      <c r="C27" s="79"/>
      <c r="D27" s="79"/>
      <c r="E27" s="79"/>
      <c r="F27" s="79"/>
      <c r="G27" s="79"/>
      <c r="H27" s="79"/>
      <c r="I27" s="79"/>
      <c r="J27" s="79"/>
      <c r="K27" s="79"/>
      <c r="L27" s="79"/>
      <c r="M27" s="79"/>
      <c r="N27" s="79"/>
      <c r="O27" s="79"/>
      <c r="P27" s="79"/>
      <c r="Q27" s="79"/>
      <c r="R27" s="82"/>
      <c r="S27" s="82"/>
      <c r="T27" s="82"/>
      <c r="U27" s="82"/>
      <c r="V27" s="82"/>
      <c r="W27" s="79"/>
      <c r="X27" s="79"/>
      <c r="Y27" s="79"/>
      <c r="Z27" s="79"/>
      <c r="AA27" s="79"/>
      <c r="AB27" s="79"/>
    </row>
    <row r="28" spans="1:28" ht="15.75" thickBot="1" x14ac:dyDescent="0.3">
      <c r="A28" s="79"/>
      <c r="B28" s="79"/>
      <c r="C28" s="79"/>
      <c r="D28" s="79"/>
      <c r="E28" s="79"/>
      <c r="F28" s="79"/>
      <c r="G28" s="79"/>
      <c r="H28" s="79"/>
      <c r="I28" s="79"/>
      <c r="J28" s="79"/>
      <c r="K28" s="79"/>
      <c r="L28" s="79"/>
      <c r="M28" s="79"/>
      <c r="N28" s="79"/>
      <c r="O28" s="79"/>
      <c r="P28" s="79"/>
      <c r="Q28" s="79"/>
      <c r="R28" s="82"/>
      <c r="S28" s="82"/>
      <c r="T28" s="82"/>
      <c r="U28" s="82"/>
      <c r="V28" s="82"/>
      <c r="W28" s="79"/>
      <c r="X28" s="79"/>
      <c r="Y28" s="79"/>
      <c r="Z28" s="79"/>
      <c r="AA28" s="79"/>
      <c r="AB28" s="79"/>
    </row>
    <row r="29" spans="1:28" x14ac:dyDescent="0.25">
      <c r="A29" s="79"/>
      <c r="B29" s="79"/>
      <c r="C29" s="90"/>
      <c r="D29" s="91"/>
      <c r="E29" s="91"/>
      <c r="F29" s="91"/>
      <c r="G29" s="91"/>
      <c r="H29" s="91"/>
      <c r="I29" s="91"/>
      <c r="J29" s="91"/>
      <c r="K29" s="91"/>
      <c r="L29" s="91"/>
      <c r="M29" s="91"/>
      <c r="N29" s="91"/>
      <c r="O29" s="92"/>
      <c r="P29" s="79"/>
      <c r="Q29" s="79"/>
      <c r="R29" s="82"/>
      <c r="S29" s="133"/>
      <c r="T29" s="137"/>
      <c r="U29" s="102"/>
      <c r="V29" s="82"/>
      <c r="W29" s="79"/>
      <c r="X29" s="79"/>
      <c r="Y29" s="79"/>
      <c r="Z29" s="79"/>
      <c r="AA29" s="79"/>
      <c r="AB29" s="79"/>
    </row>
    <row r="30" spans="1:28" x14ac:dyDescent="0.25">
      <c r="A30" s="79"/>
      <c r="B30" s="79"/>
      <c r="C30" s="93"/>
      <c r="D30" s="152" t="s">
        <v>118</v>
      </c>
      <c r="E30" s="153"/>
      <c r="F30" s="107"/>
      <c r="G30" s="108"/>
      <c r="H30" s="108"/>
      <c r="I30" s="108"/>
      <c r="J30" s="108"/>
      <c r="K30" s="108"/>
      <c r="L30" s="108"/>
      <c r="M30" s="109"/>
      <c r="N30" s="82"/>
      <c r="O30" s="94"/>
      <c r="P30" s="79"/>
      <c r="Q30" s="79"/>
      <c r="R30" s="82"/>
      <c r="S30" s="82"/>
      <c r="T30" s="82"/>
      <c r="U30" s="82"/>
      <c r="V30" s="82"/>
      <c r="W30" s="79"/>
      <c r="X30" s="79"/>
      <c r="Y30" s="79"/>
      <c r="Z30" s="79"/>
      <c r="AA30" s="79"/>
      <c r="AB30" s="79"/>
    </row>
    <row r="31" spans="1:28" x14ac:dyDescent="0.25">
      <c r="A31" s="79"/>
      <c r="B31" s="79"/>
      <c r="C31" s="93"/>
      <c r="D31" s="82"/>
      <c r="E31" s="82"/>
      <c r="F31" s="110"/>
      <c r="G31" s="5" t="s">
        <v>122</v>
      </c>
      <c r="H31" s="5"/>
      <c r="I31" s="5"/>
      <c r="J31" s="5"/>
      <c r="K31" s="5"/>
      <c r="L31" s="5"/>
      <c r="M31" s="111"/>
      <c r="N31" s="82"/>
      <c r="O31" s="94"/>
      <c r="P31" s="79"/>
      <c r="Q31" s="79"/>
      <c r="R31" s="82"/>
      <c r="S31" s="82"/>
      <c r="T31" s="82"/>
      <c r="U31" s="81"/>
      <c r="V31" s="82"/>
      <c r="W31" s="79"/>
      <c r="X31" s="79"/>
      <c r="Y31" s="79"/>
      <c r="Z31" s="79"/>
      <c r="AA31" s="79"/>
      <c r="AB31" s="79"/>
    </row>
    <row r="32" spans="1:28" x14ac:dyDescent="0.25">
      <c r="A32" s="79"/>
      <c r="B32" s="79"/>
      <c r="C32" s="93"/>
      <c r="D32" s="82"/>
      <c r="E32" s="82"/>
      <c r="F32" s="112"/>
      <c r="G32" s="113"/>
      <c r="H32" s="113"/>
      <c r="I32" s="113"/>
      <c r="J32" s="113"/>
      <c r="K32" s="113"/>
      <c r="L32" s="113"/>
      <c r="M32" s="114"/>
      <c r="N32" s="82"/>
      <c r="O32" s="94"/>
      <c r="P32" s="79"/>
      <c r="Q32" s="79"/>
      <c r="R32" s="82"/>
      <c r="S32" s="82"/>
      <c r="T32" s="82"/>
      <c r="U32" s="82"/>
      <c r="V32" s="82"/>
      <c r="W32" s="79"/>
      <c r="X32" s="79"/>
      <c r="Y32" s="79"/>
      <c r="Z32" s="79"/>
      <c r="AA32" s="79"/>
      <c r="AB32" s="79"/>
    </row>
    <row r="33" spans="1:28" x14ac:dyDescent="0.25">
      <c r="A33" s="79"/>
      <c r="B33" s="79"/>
      <c r="C33" s="93"/>
      <c r="D33" s="82"/>
      <c r="E33" s="95" t="s">
        <v>119</v>
      </c>
      <c r="F33" s="154" t="s">
        <v>120</v>
      </c>
      <c r="G33" s="154"/>
      <c r="H33" s="82"/>
      <c r="I33" s="82"/>
      <c r="J33" s="152" t="s">
        <v>121</v>
      </c>
      <c r="K33" s="153"/>
      <c r="L33" s="155">
        <v>43312</v>
      </c>
      <c r="M33" s="154"/>
      <c r="N33" s="82"/>
      <c r="O33" s="94"/>
      <c r="P33" s="79"/>
      <c r="Q33" s="79"/>
      <c r="R33" s="82"/>
      <c r="S33" s="82"/>
      <c r="T33" s="82"/>
      <c r="U33" s="82"/>
      <c r="V33" s="82"/>
      <c r="W33" s="79"/>
      <c r="X33" s="79"/>
      <c r="Y33" s="79"/>
      <c r="Z33" s="79"/>
      <c r="AA33" s="79"/>
      <c r="AB33" s="79"/>
    </row>
    <row r="34" spans="1:28" ht="15.75" thickBot="1" x14ac:dyDescent="0.3">
      <c r="A34" s="79"/>
      <c r="B34" s="79"/>
      <c r="C34" s="96"/>
      <c r="D34" s="97"/>
      <c r="E34" s="97"/>
      <c r="F34" s="97"/>
      <c r="G34" s="97"/>
      <c r="H34" s="97"/>
      <c r="I34" s="97"/>
      <c r="J34" s="97"/>
      <c r="K34" s="97"/>
      <c r="L34" s="97"/>
      <c r="M34" s="97"/>
      <c r="N34" s="97"/>
      <c r="O34" s="98"/>
      <c r="P34" s="79"/>
      <c r="Q34" s="79"/>
      <c r="R34" s="82"/>
      <c r="S34" s="82"/>
      <c r="T34" s="82"/>
      <c r="U34" s="82"/>
      <c r="V34" s="82"/>
      <c r="W34" s="79"/>
      <c r="X34" s="79"/>
      <c r="Y34" s="79"/>
      <c r="Z34" s="79"/>
      <c r="AA34" s="79"/>
      <c r="AB34" s="79"/>
    </row>
    <row r="35" spans="1:28"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row>
    <row r="36" spans="1:28"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row>
    <row r="37" spans="1:28"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row>
    <row r="38" spans="1:28"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row>
    <row r="39" spans="1:28"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row>
    <row r="40" spans="1:28"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row>
    <row r="41" spans="1:28"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row>
    <row r="42" spans="1:28"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row>
    <row r="43" spans="1:28"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row>
    <row r="44" spans="1:28"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row>
    <row r="45" spans="1:28"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row>
    <row r="46" spans="1:28"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row>
    <row r="47" spans="1:28"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row>
    <row r="48" spans="1:28"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row>
    <row r="49" spans="1:28"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row>
    <row r="50" spans="1:28"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row>
    <row r="51" spans="1:28"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row>
    <row r="52" spans="1:28"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row>
    <row r="53" spans="1:28"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row>
    <row r="54" spans="1:28"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row>
    <row r="55" spans="1:28"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row>
    <row r="56" spans="1:28"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row>
    <row r="57" spans="1:28"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row>
    <row r="58" spans="1:28"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row>
    <row r="59" spans="1:28"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row>
    <row r="60" spans="1:28"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row>
    <row r="61" spans="1:28"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row>
    <row r="62" spans="1:28"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row>
    <row r="63" spans="1:28"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row>
    <row r="64" spans="1:28"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row>
    <row r="65" spans="1:28"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row>
    <row r="66" spans="1:28"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row>
    <row r="67" spans="1:28"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row>
    <row r="68" spans="1:28"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row>
    <row r="69" spans="1:28"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row>
    <row r="70" spans="1:28"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row>
    <row r="71" spans="1:28"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row>
    <row r="72" spans="1:28"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row>
    <row r="73" spans="1:28"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row>
    <row r="74" spans="1:28"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row>
    <row r="75" spans="1:28"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row>
    <row r="76" spans="1:28"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row>
    <row r="77" spans="1:28"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row>
    <row r="78" spans="1:28"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row>
    <row r="79" spans="1:28"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row>
    <row r="80" spans="1:28"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row>
    <row r="81" spans="1:28"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row>
    <row r="82" spans="1:28"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row>
    <row r="83" spans="1:28"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row>
    <row r="84" spans="1:28"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row>
    <row r="85" spans="1:28"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row>
    <row r="86" spans="1:28"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row>
    <row r="87" spans="1:28"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row>
    <row r="88" spans="1:28"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row>
    <row r="89" spans="1:28"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row>
    <row r="90" spans="1:28"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row>
    <row r="91" spans="1:28"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row>
    <row r="92" spans="1:28"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row>
    <row r="93" spans="1:28"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row>
    <row r="94" spans="1:28"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row>
    <row r="95" spans="1:28"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row>
    <row r="96" spans="1:28"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row>
    <row r="97" spans="1:28"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row>
    <row r="98" spans="1:28"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row>
    <row r="99" spans="1:28"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row>
    <row r="100" spans="1:28"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row>
    <row r="101" spans="1:28"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row>
    <row r="102" spans="1:28"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row>
    <row r="103" spans="1:28"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row>
    <row r="104" spans="1:28"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row>
    <row r="105" spans="1:28"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row>
    <row r="106" spans="1:28"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row>
    <row r="107" spans="1:28"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row>
    <row r="108" spans="1:28"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row>
    <row r="109" spans="1:28"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row>
    <row r="110" spans="1:28"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row>
    <row r="111" spans="1:28"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row>
    <row r="112" spans="1:28"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row>
    <row r="113" spans="1:28"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row>
    <row r="114" spans="1:28"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row>
    <row r="115" spans="1:28"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row>
    <row r="116" spans="1:28"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row>
    <row r="117" spans="1:28"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row>
    <row r="118" spans="1:28"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row>
    <row r="119" spans="1:28"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row>
    <row r="120" spans="1:28"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row>
    <row r="121" spans="1:28"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row>
    <row r="122" spans="1:28"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row>
    <row r="123" spans="1:28"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row>
    <row r="124" spans="1:28"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row>
    <row r="125" spans="1:28"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row>
    <row r="126" spans="1:28"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row>
    <row r="127" spans="1:28"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row>
    <row r="128" spans="1:28"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row>
    <row r="129" spans="1:28"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row>
    <row r="130" spans="1:28"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row>
    <row r="131" spans="1:28"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row>
    <row r="132" spans="1:28"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row>
    <row r="133" spans="1:28"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row>
    <row r="134" spans="1:28"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row>
    <row r="135" spans="1:28"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row>
    <row r="136" spans="1:28"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row>
    <row r="137" spans="1:28"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row>
    <row r="138" spans="1:28"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row>
    <row r="139" spans="1:28"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row>
    <row r="140" spans="1:28"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row>
    <row r="141" spans="1:28"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row>
    <row r="142" spans="1:28"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row>
    <row r="143" spans="1:28"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row>
    <row r="144" spans="1:28"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row>
    <row r="145" spans="1:28"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row>
    <row r="146" spans="1:28"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row>
    <row r="147" spans="1:28"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row>
    <row r="148" spans="1:28"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row>
    <row r="149" spans="1:28"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row>
    <row r="150" spans="1:28"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row>
    <row r="151" spans="1:28"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row>
    <row r="152" spans="1:28"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row>
    <row r="153" spans="1:28"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row>
    <row r="154" spans="1:28"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row>
    <row r="155" spans="1:28"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row>
    <row r="156" spans="1:28"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row>
    <row r="157" spans="1:28"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row>
    <row r="158" spans="1:28"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row>
    <row r="159" spans="1:28"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row>
    <row r="160" spans="1:28"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row>
    <row r="161" spans="1:28"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row>
    <row r="162" spans="1:28"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row>
    <row r="163" spans="1:28"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row>
    <row r="164" spans="1:28"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row>
    <row r="165" spans="1:28"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row>
    <row r="166" spans="1:28"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row>
    <row r="167" spans="1:28"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row>
    <row r="168" spans="1:28"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row>
    <row r="169" spans="1:28"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row>
    <row r="170" spans="1:28"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row>
    <row r="171" spans="1:28"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row>
    <row r="172" spans="1:28"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row>
    <row r="173" spans="1:28"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row>
    <row r="174" spans="1:28"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row>
    <row r="175" spans="1:28"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row>
    <row r="176" spans="1:28"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row>
    <row r="177" spans="1:28"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row>
    <row r="178" spans="1:28"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row>
    <row r="179" spans="1:28"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row>
    <row r="180" spans="1:28"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row>
    <row r="181" spans="1:28"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row>
    <row r="182" spans="1:28"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row>
    <row r="183" spans="1:28"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row>
    <row r="184" spans="1:28"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row>
    <row r="185" spans="1:28"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row>
    <row r="186" spans="1:28"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row>
    <row r="187" spans="1:28"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row>
    <row r="188" spans="1:28"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row>
    <row r="189" spans="1:28"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row>
    <row r="190" spans="1:28"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row>
    <row r="191" spans="1:28" x14ac:dyDescent="0.2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row>
    <row r="192" spans="1:28" x14ac:dyDescent="0.2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row>
    <row r="193" spans="1:28" x14ac:dyDescent="0.2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row>
    <row r="194" spans="1:28" x14ac:dyDescent="0.2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row>
    <row r="195" spans="1:28" x14ac:dyDescent="0.2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row>
    <row r="196" spans="1:28" x14ac:dyDescent="0.2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row>
    <row r="197" spans="1:28" x14ac:dyDescent="0.2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row>
    <row r="198" spans="1:28" x14ac:dyDescent="0.2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row>
    <row r="199" spans="1:28" x14ac:dyDescent="0.2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row>
    <row r="200" spans="1:28" x14ac:dyDescent="0.2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row>
    <row r="201" spans="1:28" x14ac:dyDescent="0.2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row>
    <row r="202" spans="1:28" x14ac:dyDescent="0.25">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row>
    <row r="203" spans="1:28" x14ac:dyDescent="0.25">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row>
    <row r="204" spans="1:28" x14ac:dyDescent="0.25">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row>
    <row r="205" spans="1:28" x14ac:dyDescent="0.25">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row>
    <row r="206" spans="1:28" x14ac:dyDescent="0.25">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row>
    <row r="207" spans="1:28" x14ac:dyDescent="0.25">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row>
    <row r="208" spans="1:28" x14ac:dyDescent="0.2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row>
    <row r="209" spans="1:28" x14ac:dyDescent="0.2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row>
    <row r="210" spans="1:28" x14ac:dyDescent="0.25">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row>
    <row r="211" spans="1:28" x14ac:dyDescent="0.25">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row>
    <row r="212" spans="1:28" x14ac:dyDescent="0.25">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row>
    <row r="213" spans="1:28" x14ac:dyDescent="0.25">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row>
    <row r="214" spans="1:28" x14ac:dyDescent="0.25">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row>
    <row r="215" spans="1:28" x14ac:dyDescent="0.25">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row>
    <row r="216" spans="1:28" x14ac:dyDescent="0.25">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row>
    <row r="217" spans="1:28" x14ac:dyDescent="0.2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row>
    <row r="218" spans="1:28" x14ac:dyDescent="0.25">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row>
    <row r="219" spans="1:28" x14ac:dyDescent="0.25">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row>
    <row r="220" spans="1:28" x14ac:dyDescent="0.25">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row>
    <row r="221" spans="1:28" x14ac:dyDescent="0.25">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row>
    <row r="222" spans="1:28" x14ac:dyDescent="0.25">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row>
    <row r="223" spans="1:28"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row>
    <row r="224" spans="1:28" x14ac:dyDescent="0.25">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row>
    <row r="225" spans="1:28" x14ac:dyDescent="0.25">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row>
    <row r="226" spans="1:28" x14ac:dyDescent="0.25">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row>
    <row r="227" spans="1:28"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row>
    <row r="228" spans="1:28"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row>
    <row r="229" spans="1:28"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row>
    <row r="230" spans="1:28"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row>
    <row r="231" spans="1:28"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row>
    <row r="232" spans="1:28"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row>
    <row r="233" spans="1:28"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row>
    <row r="234" spans="1:28"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row>
    <row r="235" spans="1:28"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row>
    <row r="236" spans="1:28"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row>
    <row r="237" spans="1:28"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row>
    <row r="238" spans="1:28"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row>
    <row r="239" spans="1:28" x14ac:dyDescent="0.25">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row>
    <row r="240" spans="1:28" x14ac:dyDescent="0.25">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row>
    <row r="241" spans="1:28" x14ac:dyDescent="0.25">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row>
    <row r="242" spans="1:28" x14ac:dyDescent="0.25">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row>
    <row r="243" spans="1:28" x14ac:dyDescent="0.25">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row>
    <row r="244" spans="1:28" x14ac:dyDescent="0.25">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row>
    <row r="245" spans="1:28" x14ac:dyDescent="0.2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row>
    <row r="246" spans="1:28" x14ac:dyDescent="0.25">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row>
    <row r="247" spans="1:28" x14ac:dyDescent="0.25">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row>
    <row r="248" spans="1:28" x14ac:dyDescent="0.25">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row>
    <row r="249" spans="1:28" x14ac:dyDescent="0.25">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row>
    <row r="250" spans="1:28" x14ac:dyDescent="0.25">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row>
    <row r="251" spans="1:28" x14ac:dyDescent="0.25">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row>
    <row r="252" spans="1:28" x14ac:dyDescent="0.25">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row>
    <row r="253" spans="1:28" x14ac:dyDescent="0.25">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row>
    <row r="254" spans="1:28" x14ac:dyDescent="0.25">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row>
    <row r="255" spans="1:28" x14ac:dyDescent="0.2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row>
    <row r="256" spans="1:28" x14ac:dyDescent="0.25">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row>
    <row r="257" spans="1:28" x14ac:dyDescent="0.25">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row>
    <row r="258" spans="1:28" x14ac:dyDescent="0.25">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row>
    <row r="259" spans="1:28" x14ac:dyDescent="0.25">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row>
    <row r="260" spans="1:28" x14ac:dyDescent="0.25">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row>
    <row r="261" spans="1:28" x14ac:dyDescent="0.25">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row>
    <row r="262" spans="1:28" x14ac:dyDescent="0.25">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row>
    <row r="263" spans="1:28" x14ac:dyDescent="0.25">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row>
    <row r="264" spans="1:28" x14ac:dyDescent="0.25">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row>
    <row r="265" spans="1:28" x14ac:dyDescent="0.2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row>
    <row r="266" spans="1:28" x14ac:dyDescent="0.25">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row>
    <row r="267" spans="1:28" x14ac:dyDescent="0.25">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row>
    <row r="268" spans="1:28" x14ac:dyDescent="0.2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row>
    <row r="269" spans="1:28" x14ac:dyDescent="0.25">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row>
    <row r="270" spans="1:28" x14ac:dyDescent="0.25">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row>
    <row r="271" spans="1:28" x14ac:dyDescent="0.25">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row>
    <row r="272" spans="1:28" x14ac:dyDescent="0.25">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row>
    <row r="273" spans="1:28" x14ac:dyDescent="0.25">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row>
    <row r="274" spans="1:28" x14ac:dyDescent="0.2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row>
    <row r="275" spans="1:28" x14ac:dyDescent="0.2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row>
    <row r="276" spans="1:28" x14ac:dyDescent="0.25">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row>
    <row r="277" spans="1:28" x14ac:dyDescent="0.25">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row>
    <row r="278" spans="1:28" x14ac:dyDescent="0.25">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row>
    <row r="279" spans="1:28" x14ac:dyDescent="0.25">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row>
    <row r="280" spans="1:28" x14ac:dyDescent="0.25">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row>
    <row r="281" spans="1:28" x14ac:dyDescent="0.25">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row>
    <row r="282" spans="1:28" x14ac:dyDescent="0.25">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row>
    <row r="283" spans="1:28" x14ac:dyDescent="0.2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row>
    <row r="284" spans="1:28" x14ac:dyDescent="0.25">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row>
    <row r="285" spans="1:28" x14ac:dyDescent="0.2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row>
    <row r="286" spans="1:28" x14ac:dyDescent="0.25">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row>
    <row r="287" spans="1:28" x14ac:dyDescent="0.25">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row>
    <row r="288" spans="1:28" x14ac:dyDescent="0.25">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row>
    <row r="289" spans="1:28" x14ac:dyDescent="0.25">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row>
    <row r="290" spans="1:28" x14ac:dyDescent="0.2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row>
    <row r="291" spans="1:28" x14ac:dyDescent="0.25">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row>
    <row r="292" spans="1:28" x14ac:dyDescent="0.25">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row>
    <row r="293" spans="1:28" x14ac:dyDescent="0.25">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row>
    <row r="294" spans="1:28" x14ac:dyDescent="0.25">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row>
    <row r="295" spans="1:28" x14ac:dyDescent="0.2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row>
    <row r="296" spans="1:28" x14ac:dyDescent="0.25">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row>
    <row r="297" spans="1:28" x14ac:dyDescent="0.25">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row>
    <row r="298" spans="1:28" x14ac:dyDescent="0.25">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row>
    <row r="299" spans="1:28" x14ac:dyDescent="0.25">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row>
    <row r="300" spans="1:28" x14ac:dyDescent="0.25">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row>
    <row r="301" spans="1:28" x14ac:dyDescent="0.25">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row>
    <row r="302" spans="1:28" x14ac:dyDescent="0.25">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row>
    <row r="303" spans="1:28" x14ac:dyDescent="0.25">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row>
    <row r="304" spans="1:28" x14ac:dyDescent="0.25">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row>
    <row r="305" spans="1:28" x14ac:dyDescent="0.2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row>
    <row r="306" spans="1:28" x14ac:dyDescent="0.25">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row>
    <row r="307" spans="1:28" x14ac:dyDescent="0.25">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row>
    <row r="308" spans="1:28" x14ac:dyDescent="0.25">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row>
    <row r="309" spans="1:28" x14ac:dyDescent="0.25">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row>
    <row r="310" spans="1:28" x14ac:dyDescent="0.25">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row>
    <row r="311" spans="1:28" x14ac:dyDescent="0.25">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row>
    <row r="312" spans="1:28" x14ac:dyDescent="0.25">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row>
    <row r="313" spans="1:28" x14ac:dyDescent="0.25">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row>
    <row r="314" spans="1:28" x14ac:dyDescent="0.25">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row>
    <row r="315" spans="1:28" x14ac:dyDescent="0.2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row>
    <row r="316" spans="1:28" x14ac:dyDescent="0.25">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row>
    <row r="317" spans="1:28" x14ac:dyDescent="0.25">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row>
    <row r="318" spans="1:28"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row>
    <row r="319" spans="1:28" x14ac:dyDescent="0.25">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row>
    <row r="320" spans="1:28" x14ac:dyDescent="0.25">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row>
    <row r="321" spans="1:28" x14ac:dyDescent="0.25">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row>
    <row r="322" spans="1:28" x14ac:dyDescent="0.25">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row>
    <row r="323" spans="1:28"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row>
    <row r="324" spans="1:28" x14ac:dyDescent="0.25">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row>
    <row r="325" spans="1:28" x14ac:dyDescent="0.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row>
    <row r="326" spans="1:28" x14ac:dyDescent="0.25">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row>
    <row r="327" spans="1:28"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row>
    <row r="328" spans="1:28" x14ac:dyDescent="0.25">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row>
    <row r="329" spans="1:28" x14ac:dyDescent="0.25">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row>
    <row r="330" spans="1:28" x14ac:dyDescent="0.25">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row>
    <row r="331" spans="1:28" x14ac:dyDescent="0.25">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row>
    <row r="332" spans="1:28" x14ac:dyDescent="0.25">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row>
    <row r="333" spans="1:28" x14ac:dyDescent="0.25">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row>
    <row r="334" spans="1:28" x14ac:dyDescent="0.25">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row>
    <row r="335" spans="1:28" x14ac:dyDescent="0.2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row>
    <row r="336" spans="1:28" x14ac:dyDescent="0.2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row>
    <row r="337" spans="1:28" x14ac:dyDescent="0.25">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row>
    <row r="338" spans="1:28" x14ac:dyDescent="0.25">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row>
    <row r="339" spans="1:28" x14ac:dyDescent="0.25">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row>
    <row r="340" spans="1:28" x14ac:dyDescent="0.25">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row>
    <row r="341" spans="1:28" x14ac:dyDescent="0.25">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row>
    <row r="342" spans="1:28" x14ac:dyDescent="0.25">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row>
    <row r="343" spans="1:28" x14ac:dyDescent="0.25">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row>
    <row r="344" spans="1:28" x14ac:dyDescent="0.25">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row>
    <row r="345" spans="1:28" x14ac:dyDescent="0.2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row>
    <row r="346" spans="1:28" x14ac:dyDescent="0.25">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row>
    <row r="347" spans="1:28"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row>
    <row r="348" spans="1:28"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row>
    <row r="349" spans="1:28"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row>
    <row r="350" spans="1:28"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row>
    <row r="351" spans="1:28"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row>
    <row r="352" spans="1:28" x14ac:dyDescent="0.25">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row>
    <row r="353" spans="1:28" x14ac:dyDescent="0.25">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row>
    <row r="354" spans="1:28"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row>
    <row r="355" spans="1:28" x14ac:dyDescent="0.2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row>
    <row r="356" spans="1:28" x14ac:dyDescent="0.25">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row>
    <row r="357" spans="1:28" x14ac:dyDescent="0.25">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row>
    <row r="358" spans="1:28" x14ac:dyDescent="0.25">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row>
    <row r="359" spans="1:28"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row>
    <row r="360" spans="1:28" x14ac:dyDescent="0.25">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c r="AA360" s="79"/>
      <c r="AB360" s="79"/>
    </row>
    <row r="361" spans="1:28"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c r="AA361" s="79"/>
      <c r="AB361" s="79"/>
    </row>
    <row r="362" spans="1:28" x14ac:dyDescent="0.25">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c r="AA362" s="79"/>
      <c r="AB362" s="79"/>
    </row>
    <row r="363" spans="1:28" x14ac:dyDescent="0.25">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row>
    <row r="364" spans="1:28" x14ac:dyDescent="0.25">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c r="AA364" s="79"/>
      <c r="AB364" s="79"/>
    </row>
    <row r="365" spans="1:28"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row>
    <row r="366" spans="1:28" x14ac:dyDescent="0.25">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row>
    <row r="367" spans="1:28" x14ac:dyDescent="0.25">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row>
    <row r="368" spans="1:28" x14ac:dyDescent="0.25">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row>
    <row r="369" spans="1:28" x14ac:dyDescent="0.25">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row>
    <row r="370" spans="1:28" x14ac:dyDescent="0.25">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row>
    <row r="371" spans="1:28" x14ac:dyDescent="0.25">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row>
    <row r="372" spans="1:28" x14ac:dyDescent="0.25">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row>
    <row r="373" spans="1:28" x14ac:dyDescent="0.25">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row>
    <row r="374" spans="1:28" x14ac:dyDescent="0.25">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row>
    <row r="375" spans="1:28" x14ac:dyDescent="0.2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row>
    <row r="376" spans="1:28" x14ac:dyDescent="0.25">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row>
    <row r="377" spans="1:28" x14ac:dyDescent="0.25">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row>
    <row r="378" spans="1:28" x14ac:dyDescent="0.25">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row>
    <row r="379" spans="1:28" x14ac:dyDescent="0.25">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row>
    <row r="380" spans="1:28" x14ac:dyDescent="0.25">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row>
    <row r="381" spans="1:28" x14ac:dyDescent="0.25">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row>
    <row r="382" spans="1:28"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row>
    <row r="383" spans="1:28"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row>
    <row r="384" spans="1:28"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row>
    <row r="385" spans="1:28"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c r="AA385" s="79"/>
      <c r="AB385" s="79"/>
    </row>
    <row r="386" spans="1:28"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row>
    <row r="387" spans="1:28"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row>
    <row r="388" spans="1:28"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row>
    <row r="389" spans="1:28"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row>
    <row r="390" spans="1:28" x14ac:dyDescent="0.25">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c r="AA390" s="79"/>
      <c r="AB390" s="79"/>
    </row>
    <row r="391" spans="1:28" x14ac:dyDescent="0.25">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row>
    <row r="392" spans="1:28" x14ac:dyDescent="0.25">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row>
    <row r="393" spans="1:28" x14ac:dyDescent="0.25">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row>
    <row r="394" spans="1:28" x14ac:dyDescent="0.25">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row>
    <row r="395" spans="1:28" x14ac:dyDescent="0.2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row>
    <row r="396" spans="1:28" x14ac:dyDescent="0.25">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row>
    <row r="397" spans="1:28" x14ac:dyDescent="0.25">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c r="AA397" s="79"/>
      <c r="AB397" s="79"/>
    </row>
    <row r="398" spans="1:28" x14ac:dyDescent="0.25">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c r="AA398" s="79"/>
      <c r="AB398" s="79"/>
    </row>
    <row r="399" spans="1:28" x14ac:dyDescent="0.25">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c r="AA399" s="79"/>
      <c r="AB399" s="79"/>
    </row>
  </sheetData>
  <dataConsolidate/>
  <mergeCells count="8">
    <mergeCell ref="E18:I18"/>
    <mergeCell ref="E17:I17"/>
    <mergeCell ref="E2:M2"/>
    <mergeCell ref="D30:E30"/>
    <mergeCell ref="F33:G33"/>
    <mergeCell ref="J33:K33"/>
    <mergeCell ref="L33:M33"/>
    <mergeCell ref="E19:I19"/>
  </mergeCells>
  <dataValidations count="9">
    <dataValidation type="list" allowBlank="1" showInputMessage="1" showErrorMessage="1" sqref="U13">
      <formula1>Median</formula1>
    </dataValidation>
    <dataValidation type="decimal" operator="lessThanOrEqual" allowBlank="1" showInputMessage="1" showErrorMessage="1" errorTitle="Invalide value" error="Maximum distance to driveway is 1000 ft" sqref="U12">
      <formula1>1000</formula1>
    </dataValidation>
    <dataValidation type="decimal" operator="lessThanOrEqual" allowBlank="1" showInputMessage="1" showErrorMessage="1" errorTitle="Invalid value" error="The maximum number of access points per mile is 100" sqref="U9">
      <formula1>100</formula1>
    </dataValidation>
    <dataValidation type="list" allowBlank="1" showInputMessage="1" showErrorMessage="1" sqref="U6">
      <formula1>Type2</formula1>
    </dataValidation>
    <dataValidation type="list" allowBlank="1" showInputMessage="1" showErrorMessage="1" sqref="U14">
      <formula1>SpL</formula1>
    </dataValidation>
    <dataValidation type="list" allowBlank="1" showInputMessage="1" showErrorMessage="1" sqref="U10">
      <formula1>Slimit</formula1>
    </dataValidation>
    <dataValidation type="whole" operator="lessThanOrEqual" allowBlank="1" showInputMessage="1" showErrorMessage="1" errorTitle="Volume exceeds model value" error="Two-Directional Hourly Volume should not exceed 3900 vph (value should be a whole number)" sqref="U7">
      <formula1>3900</formula1>
    </dataValidation>
    <dataValidation type="decimal" operator="lessThanOrEqual" allowBlank="1" showInputMessage="1" showErrorMessage="1" errorTitle="Invalide Value" error="Maximum distance to driveway is 1000 ft" sqref="U11">
      <formula1>1000</formula1>
    </dataValidation>
    <dataValidation type="decimal" operator="lessThanOrEqual" allowBlank="1" showInputMessage="1" showErrorMessage="1" errorTitle="Invalid Value" error="Maximum length to signalized intersection is 2640 ft" sqref="U8">
      <formula1>2640</formula1>
    </dataValidation>
  </dataValidations>
  <pageMargins left="0.7" right="0.7" top="0.75" bottom="0.75" header="0.3" footer="0.3"/>
  <pageSetup scale="3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T105"/>
  <sheetViews>
    <sheetView zoomScale="55" zoomScaleNormal="55" workbookViewId="0">
      <selection activeCell="N24" sqref="N24"/>
    </sheetView>
  </sheetViews>
  <sheetFormatPr defaultRowHeight="15" x14ac:dyDescent="0.25"/>
  <cols>
    <col min="1" max="1" width="3.28515625" customWidth="1"/>
    <col min="2" max="2" width="4.42578125" customWidth="1"/>
    <col min="3" max="3" width="12.5703125" customWidth="1"/>
    <col min="4" max="4" width="7.28515625" customWidth="1"/>
    <col min="5" max="5" width="17.5703125" customWidth="1"/>
    <col min="7" max="7" width="8.42578125" customWidth="1"/>
    <col min="8" max="8" width="12.42578125" customWidth="1"/>
    <col min="9" max="9" width="7.5703125" customWidth="1"/>
    <col min="10" max="10" width="11.28515625" customWidth="1"/>
    <col min="12" max="12" width="13.7109375" customWidth="1"/>
    <col min="13" max="13" width="13.5703125" customWidth="1"/>
    <col min="14" max="14" width="7.140625" customWidth="1"/>
    <col min="17" max="17" width="3.28515625" customWidth="1"/>
    <col min="18" max="18" width="2.42578125" customWidth="1"/>
    <col min="19" max="19" width="45" customWidth="1"/>
    <col min="20" max="20" width="18.7109375" customWidth="1"/>
    <col min="21" max="21" width="49.140625" customWidth="1"/>
    <col min="22" max="22" width="4.85546875" customWidth="1"/>
  </cols>
  <sheetData>
    <row r="1" spans="1:98" ht="15.75" thickBot="1" x14ac:dyDescent="0.3">
      <c r="A1" s="79"/>
      <c r="Q1" s="79"/>
      <c r="R1" s="79"/>
      <c r="S1" s="79"/>
      <c r="T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row>
    <row r="2" spans="1:98" ht="15.75" x14ac:dyDescent="0.25">
      <c r="A2" s="79"/>
      <c r="B2" s="2"/>
      <c r="C2" s="49"/>
      <c r="D2" s="49"/>
      <c r="E2" s="151" t="s">
        <v>87</v>
      </c>
      <c r="F2" s="151"/>
      <c r="G2" s="151"/>
      <c r="H2" s="151"/>
      <c r="I2" s="151"/>
      <c r="J2" s="151"/>
      <c r="K2" s="151"/>
      <c r="L2" s="151"/>
      <c r="M2" s="151"/>
      <c r="N2" s="49"/>
      <c r="O2" s="49"/>
      <c r="P2" s="3"/>
      <c r="Q2" s="82"/>
      <c r="R2" s="90"/>
      <c r="S2" s="116" t="s">
        <v>87</v>
      </c>
      <c r="T2" s="117"/>
      <c r="U2" s="134"/>
      <c r="V2" s="92"/>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row>
    <row r="3" spans="1:98" ht="16.5" thickBot="1" x14ac:dyDescent="0.3">
      <c r="A3" s="79"/>
      <c r="B3" s="4"/>
      <c r="C3" s="5"/>
      <c r="D3" s="64"/>
      <c r="E3" s="40"/>
      <c r="F3" s="5"/>
      <c r="G3" s="5"/>
      <c r="H3" s="14"/>
      <c r="I3" s="54" t="s">
        <v>71</v>
      </c>
      <c r="J3" s="40"/>
      <c r="K3" s="5"/>
      <c r="L3" s="5"/>
      <c r="M3" s="5"/>
      <c r="N3" s="64"/>
      <c r="O3" s="5"/>
      <c r="P3" s="6"/>
      <c r="Q3" s="82"/>
      <c r="R3" s="103"/>
      <c r="S3" s="118"/>
      <c r="T3" s="135"/>
      <c r="U3" s="118"/>
      <c r="V3" s="101"/>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row>
    <row r="4" spans="1:98" x14ac:dyDescent="0.25">
      <c r="A4" s="79"/>
      <c r="B4" s="4"/>
      <c r="C4" s="5"/>
      <c r="D4" s="64"/>
      <c r="E4" s="40"/>
      <c r="F4" s="5"/>
      <c r="G4" s="5"/>
      <c r="H4" s="14"/>
      <c r="I4" s="55"/>
      <c r="J4" s="41"/>
      <c r="K4" s="34"/>
      <c r="L4" s="15"/>
      <c r="M4" s="5"/>
      <c r="N4" s="64"/>
      <c r="O4" s="5"/>
      <c r="P4" s="6"/>
      <c r="Q4" s="82"/>
      <c r="R4" s="120"/>
      <c r="S4" s="105" t="s">
        <v>0</v>
      </c>
      <c r="T4" s="105"/>
      <c r="U4" s="115"/>
      <c r="V4" s="121"/>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row>
    <row r="5" spans="1:98" ht="18" x14ac:dyDescent="0.35">
      <c r="A5" s="79"/>
      <c r="B5" s="4"/>
      <c r="C5" s="5"/>
      <c r="D5" s="64"/>
      <c r="E5" s="41"/>
      <c r="F5" s="34"/>
      <c r="G5" s="11"/>
      <c r="H5" s="50" t="s">
        <v>72</v>
      </c>
      <c r="I5" s="56"/>
      <c r="J5" s="53" t="s">
        <v>74</v>
      </c>
      <c r="K5" s="34"/>
      <c r="L5" s="34"/>
      <c r="M5" s="11"/>
      <c r="N5" s="64"/>
      <c r="O5" s="5"/>
      <c r="P5" s="6"/>
      <c r="Q5" s="82"/>
      <c r="R5" s="93"/>
      <c r="S5" s="122" t="s">
        <v>127</v>
      </c>
      <c r="T5" s="123" t="s">
        <v>123</v>
      </c>
      <c r="U5" s="129" t="s">
        <v>136</v>
      </c>
      <c r="V5" s="94"/>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row>
    <row r="6" spans="1:98" x14ac:dyDescent="0.25">
      <c r="A6" s="79"/>
      <c r="B6" s="4"/>
      <c r="C6" s="5"/>
      <c r="D6" s="64"/>
      <c r="E6" s="41"/>
      <c r="F6" s="34"/>
      <c r="G6" s="11"/>
      <c r="H6" s="36"/>
      <c r="I6" s="54"/>
      <c r="J6" s="41"/>
      <c r="K6" s="34"/>
      <c r="L6" s="141">
        <f>+J19</f>
        <v>31.731999999999999</v>
      </c>
      <c r="M6" s="5" t="s">
        <v>2</v>
      </c>
      <c r="N6" s="64"/>
      <c r="O6" s="5"/>
      <c r="P6" s="6"/>
      <c r="Q6" s="82"/>
      <c r="R6" s="93"/>
      <c r="S6" s="82" t="s">
        <v>53</v>
      </c>
      <c r="T6" s="82" t="s">
        <v>128</v>
      </c>
      <c r="U6" s="13" t="s">
        <v>87</v>
      </c>
      <c r="V6" s="94"/>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row>
    <row r="7" spans="1:98" ht="18.75" customHeight="1" thickBot="1" x14ac:dyDescent="0.3">
      <c r="A7" s="79"/>
      <c r="B7" s="4"/>
      <c r="C7" s="5"/>
      <c r="D7" s="64"/>
      <c r="E7" s="46" t="s">
        <v>63</v>
      </c>
      <c r="F7" s="45"/>
      <c r="G7" s="5"/>
      <c r="H7" s="14"/>
      <c r="I7" s="56"/>
      <c r="J7" s="40"/>
      <c r="K7" s="5"/>
      <c r="L7" s="44" t="s">
        <v>64</v>
      </c>
      <c r="M7" s="45"/>
      <c r="N7" s="64"/>
      <c r="O7" s="5"/>
      <c r="P7" s="6"/>
      <c r="Q7" s="82"/>
      <c r="R7" s="93"/>
      <c r="S7" s="84" t="s">
        <v>117</v>
      </c>
      <c r="T7" s="88">
        <v>2550</v>
      </c>
      <c r="U7" s="30">
        <v>1120</v>
      </c>
      <c r="V7" s="94"/>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row>
    <row r="8" spans="1:98" ht="18.75" customHeight="1" thickTop="1" thickBot="1" x14ac:dyDescent="0.3">
      <c r="A8" s="79"/>
      <c r="B8" s="4"/>
      <c r="C8" s="61"/>
      <c r="D8" s="62" t="s">
        <v>65</v>
      </c>
      <c r="E8" s="61"/>
      <c r="F8" s="61"/>
      <c r="G8" s="43" t="s">
        <v>60</v>
      </c>
      <c r="H8" s="61"/>
      <c r="I8" s="63"/>
      <c r="J8" s="61"/>
      <c r="K8" s="43" t="s">
        <v>60</v>
      </c>
      <c r="L8" s="61"/>
      <c r="M8" s="61"/>
      <c r="N8" s="62" t="s">
        <v>65</v>
      </c>
      <c r="O8" s="61"/>
      <c r="P8" s="6"/>
      <c r="Q8" s="82"/>
      <c r="R8" s="93"/>
      <c r="S8" s="79" t="s">
        <v>126</v>
      </c>
      <c r="T8" s="79" t="s">
        <v>140</v>
      </c>
      <c r="U8" s="30">
        <v>68</v>
      </c>
      <c r="V8" s="94"/>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row>
    <row r="9" spans="1:98" ht="15.75" thickTop="1" x14ac:dyDescent="0.25">
      <c r="A9" s="79"/>
      <c r="B9" s="4"/>
      <c r="C9" s="5"/>
      <c r="D9" s="64"/>
      <c r="E9" s="46" t="s">
        <v>64</v>
      </c>
      <c r="F9" s="44"/>
      <c r="G9" s="11"/>
      <c r="H9" s="37"/>
      <c r="I9" s="56"/>
      <c r="J9" s="40"/>
      <c r="K9" s="5"/>
      <c r="L9" s="44" t="s">
        <v>63</v>
      </c>
      <c r="M9" s="45"/>
      <c r="N9" s="64"/>
      <c r="O9" s="5"/>
      <c r="P9" s="6"/>
      <c r="Q9" s="82"/>
      <c r="R9" s="93"/>
      <c r="S9" s="82" t="s">
        <v>49</v>
      </c>
      <c r="T9" s="88" t="s">
        <v>132</v>
      </c>
      <c r="U9" s="31">
        <v>183</v>
      </c>
      <c r="V9" s="94"/>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row>
    <row r="10" spans="1:98" x14ac:dyDescent="0.25">
      <c r="A10" s="79"/>
      <c r="B10" s="4"/>
      <c r="C10" s="5"/>
      <c r="D10" s="64"/>
      <c r="E10" s="47"/>
      <c r="F10" s="35"/>
      <c r="G10" s="18"/>
      <c r="H10" s="38"/>
      <c r="I10" s="57"/>
      <c r="J10" s="42"/>
      <c r="K10" s="34"/>
      <c r="L10" s="142">
        <f>+J18</f>
        <v>26.619300000000006</v>
      </c>
      <c r="M10" s="7" t="s">
        <v>2</v>
      </c>
      <c r="N10" s="64"/>
      <c r="O10" s="5"/>
      <c r="P10" s="6"/>
      <c r="Q10" s="99"/>
      <c r="R10" s="93"/>
      <c r="S10" s="79" t="s">
        <v>50</v>
      </c>
      <c r="T10" s="79" t="s">
        <v>132</v>
      </c>
      <c r="U10" s="31">
        <v>154</v>
      </c>
      <c r="V10" s="94"/>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row>
    <row r="11" spans="1:98" ht="18" x14ac:dyDescent="0.35">
      <c r="A11" s="79"/>
      <c r="B11" s="4"/>
      <c r="C11" s="5"/>
      <c r="D11" s="64"/>
      <c r="E11" s="40"/>
      <c r="F11" s="5"/>
      <c r="G11" s="5"/>
      <c r="H11" s="52" t="s">
        <v>73</v>
      </c>
      <c r="I11" s="57"/>
      <c r="J11" s="51" t="s">
        <v>72</v>
      </c>
      <c r="K11" s="5"/>
      <c r="L11" s="5"/>
      <c r="M11" s="5"/>
      <c r="N11" s="64"/>
      <c r="O11" s="5"/>
      <c r="P11" s="6"/>
      <c r="Q11" s="82"/>
      <c r="R11" s="93"/>
      <c r="S11" s="88" t="s">
        <v>131</v>
      </c>
      <c r="T11" s="88" t="s">
        <v>141</v>
      </c>
      <c r="U11" s="29">
        <v>40</v>
      </c>
      <c r="V11" s="94"/>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row>
    <row r="12" spans="1:98" x14ac:dyDescent="0.25">
      <c r="A12" s="79"/>
      <c r="B12" s="4"/>
      <c r="C12" s="5"/>
      <c r="D12" s="64"/>
      <c r="E12" s="40"/>
      <c r="F12" s="5"/>
      <c r="G12" s="5"/>
      <c r="H12" s="14"/>
      <c r="I12" s="58"/>
      <c r="J12" s="11"/>
      <c r="K12" s="5"/>
      <c r="L12" s="34"/>
      <c r="M12" s="7"/>
      <c r="N12" s="64"/>
      <c r="O12" s="5"/>
      <c r="P12" s="6"/>
      <c r="Q12" s="82"/>
      <c r="R12" s="93"/>
      <c r="S12" s="88" t="s">
        <v>45</v>
      </c>
      <c r="T12" s="88" t="s">
        <v>128</v>
      </c>
      <c r="U12" s="29" t="s">
        <v>47</v>
      </c>
      <c r="V12" s="94"/>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row>
    <row r="13" spans="1:98" x14ac:dyDescent="0.25">
      <c r="A13" s="79"/>
      <c r="B13" s="4"/>
      <c r="C13" s="5"/>
      <c r="D13" s="64"/>
      <c r="E13" s="48"/>
      <c r="F13" s="5"/>
      <c r="G13" s="5"/>
      <c r="H13" s="14"/>
      <c r="I13" s="58"/>
      <c r="J13" s="5"/>
      <c r="K13" s="19"/>
      <c r="L13" s="5"/>
      <c r="M13" s="5"/>
      <c r="N13" s="64"/>
      <c r="O13" s="5"/>
      <c r="P13" s="6"/>
      <c r="Q13" s="82"/>
      <c r="R13" s="93"/>
      <c r="S13" s="82"/>
      <c r="T13" s="82"/>
      <c r="U13" s="82"/>
      <c r="V13" s="94"/>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row>
    <row r="14" spans="1:98" x14ac:dyDescent="0.25">
      <c r="A14" s="79"/>
      <c r="B14" s="4"/>
      <c r="C14" s="5"/>
      <c r="D14" s="5"/>
      <c r="E14" s="16"/>
      <c r="F14" s="5"/>
      <c r="G14" s="5"/>
      <c r="H14" s="5"/>
      <c r="I14" s="43" t="s">
        <v>61</v>
      </c>
      <c r="J14" s="5"/>
      <c r="K14" s="19"/>
      <c r="L14" s="5"/>
      <c r="M14" s="5"/>
      <c r="N14" s="5"/>
      <c r="O14" s="5"/>
      <c r="P14" s="6"/>
      <c r="Q14" s="82"/>
      <c r="R14" s="93"/>
      <c r="S14" s="82"/>
      <c r="T14" s="82"/>
      <c r="U14" s="82"/>
      <c r="V14" s="94"/>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row>
    <row r="15" spans="1:98" ht="15.75" thickBot="1" x14ac:dyDescent="0.3">
      <c r="A15" s="79"/>
      <c r="B15" s="4"/>
      <c r="C15" s="5"/>
      <c r="D15" s="5"/>
      <c r="E15" s="16"/>
      <c r="F15" s="5"/>
      <c r="G15" s="5"/>
      <c r="H15" s="5"/>
      <c r="I15" s="5"/>
      <c r="J15" s="5"/>
      <c r="K15" s="19"/>
      <c r="L15" s="5"/>
      <c r="M15" s="5"/>
      <c r="N15" s="5"/>
      <c r="O15" s="5"/>
      <c r="P15" s="6"/>
      <c r="Q15" s="82"/>
      <c r="R15" s="96"/>
      <c r="S15" s="97"/>
      <c r="T15" s="97"/>
      <c r="U15" s="97"/>
      <c r="V15" s="98"/>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row>
    <row r="16" spans="1:98" x14ac:dyDescent="0.25">
      <c r="A16" s="79"/>
      <c r="B16" s="4"/>
      <c r="C16" s="5"/>
      <c r="D16" s="5"/>
      <c r="E16" s="5"/>
      <c r="F16" s="5"/>
      <c r="G16" s="5"/>
      <c r="H16" s="5"/>
      <c r="I16" s="5"/>
      <c r="J16" s="5"/>
      <c r="K16" s="5"/>
      <c r="L16" s="5"/>
      <c r="M16" s="5"/>
      <c r="N16" s="5"/>
      <c r="O16" s="5"/>
      <c r="P16" s="6"/>
      <c r="Q16" s="82"/>
      <c r="R16" s="90"/>
      <c r="S16" s="91"/>
      <c r="T16" s="91"/>
      <c r="U16" s="91"/>
      <c r="V16" s="92"/>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row>
    <row r="17" spans="1:98" ht="15.75" x14ac:dyDescent="0.25">
      <c r="A17" s="79"/>
      <c r="B17" s="4"/>
      <c r="C17" s="5"/>
      <c r="D17" s="5"/>
      <c r="E17" s="149" t="s">
        <v>77</v>
      </c>
      <c r="F17" s="150"/>
      <c r="G17" s="150"/>
      <c r="H17" s="150"/>
      <c r="I17" s="150"/>
      <c r="J17" s="140">
        <f>+U20</f>
        <v>29.246500000000005</v>
      </c>
      <c r="K17" s="5" t="s">
        <v>2</v>
      </c>
      <c r="L17" s="5"/>
      <c r="M17" s="5"/>
      <c r="N17" s="5"/>
      <c r="O17" s="5"/>
      <c r="P17" s="6"/>
      <c r="Q17" s="82"/>
      <c r="R17" s="93"/>
      <c r="S17" s="100" t="s">
        <v>52</v>
      </c>
      <c r="T17" s="100"/>
      <c r="U17" s="80"/>
      <c r="V17" s="94"/>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row>
    <row r="18" spans="1:98" ht="15.75" thickBot="1" x14ac:dyDescent="0.3">
      <c r="A18" s="79"/>
      <c r="B18" s="4"/>
      <c r="C18" s="5"/>
      <c r="D18" s="5"/>
      <c r="E18" s="149" t="s">
        <v>78</v>
      </c>
      <c r="F18" s="150"/>
      <c r="G18" s="150"/>
      <c r="H18" s="150"/>
      <c r="I18" s="150"/>
      <c r="J18" s="140">
        <f>+U22</f>
        <v>26.619300000000006</v>
      </c>
      <c r="K18" s="5" t="s">
        <v>2</v>
      </c>
      <c r="L18" s="5"/>
      <c r="M18" s="5"/>
      <c r="N18" s="5"/>
      <c r="O18" s="5"/>
      <c r="P18" s="6"/>
      <c r="Q18" s="82"/>
      <c r="R18" s="103"/>
      <c r="S18" s="104"/>
      <c r="T18" s="104"/>
      <c r="U18" s="104"/>
      <c r="V18" s="101"/>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row>
    <row r="19" spans="1:98" x14ac:dyDescent="0.25">
      <c r="A19" s="79"/>
      <c r="B19" s="4"/>
      <c r="C19" s="5"/>
      <c r="D19" s="5"/>
      <c r="E19" s="149" t="s">
        <v>79</v>
      </c>
      <c r="F19" s="149"/>
      <c r="G19" s="149"/>
      <c r="H19" s="149"/>
      <c r="I19" s="149"/>
      <c r="J19" s="140">
        <f>+U24</f>
        <v>31.731999999999999</v>
      </c>
      <c r="K19" s="5" t="s">
        <v>2</v>
      </c>
      <c r="L19" s="5"/>
      <c r="M19" s="5"/>
      <c r="N19" s="5"/>
      <c r="O19" s="5"/>
      <c r="P19" s="6"/>
      <c r="Q19" s="82"/>
      <c r="R19" s="93"/>
      <c r="S19" s="82"/>
      <c r="T19" s="82"/>
      <c r="U19" s="82"/>
      <c r="V19" s="94"/>
      <c r="W19" s="79"/>
      <c r="X19" s="102"/>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row>
    <row r="20" spans="1:98" x14ac:dyDescent="0.25">
      <c r="A20" s="79"/>
      <c r="B20" s="4"/>
      <c r="C20" s="5"/>
      <c r="D20" s="5"/>
      <c r="E20" s="5"/>
      <c r="F20" s="5"/>
      <c r="G20" s="5"/>
      <c r="H20" s="5"/>
      <c r="I20" s="5"/>
      <c r="J20" s="5"/>
      <c r="K20" s="5"/>
      <c r="L20" s="5"/>
      <c r="M20" s="5"/>
      <c r="N20" s="5"/>
      <c r="O20" s="5"/>
      <c r="P20" s="6"/>
      <c r="Q20" s="82"/>
      <c r="R20" s="93"/>
      <c r="S20" s="82" t="s">
        <v>59</v>
      </c>
      <c r="T20" s="82"/>
      <c r="U20" s="130">
        <f>9.8954-(0.0054*$U$7)-(0.0345*$U$8)+(0.0028*$U$9)+(0.0007*$U$10)+(0.6588*$U$11)+IF(+$U$12="No Median",0.7729,0)</f>
        <v>29.246500000000005</v>
      </c>
      <c r="V20" s="94"/>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row>
    <row r="21" spans="1:98" ht="15.75" x14ac:dyDescent="0.25">
      <c r="A21" s="79"/>
      <c r="B21" s="4"/>
      <c r="C21" s="5"/>
      <c r="D21" s="39"/>
      <c r="E21" s="39"/>
      <c r="F21" s="59" t="s">
        <v>80</v>
      </c>
      <c r="G21" s="60"/>
      <c r="H21" s="60"/>
      <c r="I21" s="60"/>
      <c r="J21" s="60"/>
      <c r="K21" s="60"/>
      <c r="L21" s="60"/>
      <c r="M21" s="60"/>
      <c r="N21" s="5"/>
      <c r="O21" s="5"/>
      <c r="P21" s="6"/>
      <c r="Q21" s="79"/>
      <c r="R21" s="93"/>
      <c r="S21" s="82"/>
      <c r="T21" s="82"/>
      <c r="U21" s="131"/>
      <c r="V21" s="94"/>
      <c r="W21" s="79"/>
      <c r="X21" s="102"/>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row>
    <row r="22" spans="1:98" x14ac:dyDescent="0.25">
      <c r="A22" s="79"/>
      <c r="B22" s="4"/>
      <c r="C22" s="5"/>
      <c r="D22" s="39"/>
      <c r="E22" s="39"/>
      <c r="F22" s="5" t="s">
        <v>66</v>
      </c>
      <c r="G22" s="5"/>
      <c r="H22" s="5"/>
      <c r="I22" s="5" t="s">
        <v>68</v>
      </c>
      <c r="J22" s="5"/>
      <c r="K22" s="5"/>
      <c r="L22" s="5"/>
      <c r="M22" s="5"/>
      <c r="N22" s="5"/>
      <c r="O22" s="5"/>
      <c r="P22" s="6"/>
      <c r="Q22" s="79"/>
      <c r="R22" s="93"/>
      <c r="S22" s="82" t="s">
        <v>62</v>
      </c>
      <c r="T22" s="82"/>
      <c r="U22" s="130">
        <f>-5.3299-(0.0029*$U$7)-(0.0245*$U$8)+(0.0014*$U$9)+(0.0005*$U$10)+(0.9623*$U$11)+IF(+$U$12="No Median",-1.962,0)</f>
        <v>26.619300000000006</v>
      </c>
      <c r="V22" s="94"/>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row>
    <row r="23" spans="1:98" ht="18" x14ac:dyDescent="0.35">
      <c r="A23" s="79"/>
      <c r="B23" s="4"/>
      <c r="C23" s="5"/>
      <c r="D23" s="39"/>
      <c r="E23" s="39"/>
      <c r="F23" s="5" t="s">
        <v>75</v>
      </c>
      <c r="G23" s="5"/>
      <c r="H23" s="5"/>
      <c r="I23" s="5" t="s">
        <v>69</v>
      </c>
      <c r="J23" s="5"/>
      <c r="K23" s="5"/>
      <c r="L23" s="5"/>
      <c r="M23" s="5"/>
      <c r="N23" s="5"/>
      <c r="O23" s="5"/>
      <c r="P23" s="6"/>
      <c r="Q23" s="79"/>
      <c r="R23" s="93"/>
      <c r="S23" s="82"/>
      <c r="T23" s="82"/>
      <c r="U23" s="131"/>
      <c r="V23" s="94"/>
      <c r="W23" s="79"/>
      <c r="X23" s="102"/>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row>
    <row r="24" spans="1:98" ht="18" x14ac:dyDescent="0.35">
      <c r="A24" s="79"/>
      <c r="B24" s="4"/>
      <c r="C24" s="5"/>
      <c r="D24" s="39"/>
      <c r="E24" s="39"/>
      <c r="F24" s="39" t="s">
        <v>76</v>
      </c>
      <c r="G24" s="5"/>
      <c r="H24" s="5"/>
      <c r="I24" s="5" t="s">
        <v>70</v>
      </c>
      <c r="J24" s="5"/>
      <c r="K24" s="5"/>
      <c r="L24" s="5"/>
      <c r="M24" s="5"/>
      <c r="N24" s="5"/>
      <c r="O24" s="5"/>
      <c r="P24" s="6"/>
      <c r="Q24" s="79"/>
      <c r="R24" s="93"/>
      <c r="S24" s="82" t="s">
        <v>89</v>
      </c>
      <c r="T24" s="82"/>
      <c r="U24" s="130">
        <f>25.7997-(0.0082*$U$7)-(0.0476*$U$8)+(0.0042*$U$9)+(0.0008*$U$10)+(0.3484*$U$11)+IF(+$U$12="No Median",3.5253,0)</f>
        <v>31.731999999999999</v>
      </c>
      <c r="V24" s="94"/>
      <c r="W24" s="79"/>
      <c r="X24" s="102"/>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row>
    <row r="25" spans="1:98" x14ac:dyDescent="0.25">
      <c r="A25" s="79"/>
      <c r="B25" s="4"/>
      <c r="C25" s="5"/>
      <c r="D25" s="39"/>
      <c r="E25" s="5"/>
      <c r="F25" s="5" t="s">
        <v>67</v>
      </c>
      <c r="G25" s="5"/>
      <c r="H25" s="5"/>
      <c r="I25" s="39"/>
      <c r="J25" s="5"/>
      <c r="K25" s="5"/>
      <c r="L25" s="5"/>
      <c r="M25" s="5"/>
      <c r="N25" s="5"/>
      <c r="O25" s="5"/>
      <c r="P25" s="6"/>
      <c r="Q25" s="79"/>
      <c r="R25" s="93"/>
      <c r="S25" s="82"/>
      <c r="T25" s="82"/>
      <c r="U25" s="82"/>
      <c r="V25" s="94"/>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row>
    <row r="26" spans="1:98" ht="15.75" thickBot="1" x14ac:dyDescent="0.3">
      <c r="A26" s="79"/>
      <c r="B26" s="9"/>
      <c r="C26" s="8"/>
      <c r="D26" s="8"/>
      <c r="E26" s="8"/>
      <c r="F26" s="8"/>
      <c r="G26" s="8"/>
      <c r="H26" s="8"/>
      <c r="I26" s="8"/>
      <c r="J26" s="8"/>
      <c r="K26" s="8"/>
      <c r="L26" s="8"/>
      <c r="M26" s="8"/>
      <c r="N26" s="8"/>
      <c r="O26" s="8"/>
      <c r="P26" s="10"/>
      <c r="Q26" s="79"/>
      <c r="R26" s="96"/>
      <c r="S26" s="138"/>
      <c r="T26" s="138"/>
      <c r="U26" s="139"/>
      <c r="V26" s="98"/>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row>
    <row r="27" spans="1:98" x14ac:dyDescent="0.25">
      <c r="A27" s="79"/>
      <c r="B27" s="79"/>
      <c r="C27" s="79"/>
      <c r="D27" s="79"/>
      <c r="E27" s="79"/>
      <c r="F27" s="79"/>
      <c r="G27" s="79"/>
      <c r="H27" s="79"/>
      <c r="I27" s="79"/>
      <c r="J27" s="79"/>
      <c r="K27" s="79"/>
      <c r="L27" s="79"/>
      <c r="M27" s="79"/>
      <c r="N27" s="79"/>
      <c r="O27" s="79"/>
      <c r="P27" s="79"/>
      <c r="Q27" s="79"/>
      <c r="R27" s="82"/>
      <c r="S27" s="82"/>
      <c r="T27" s="82"/>
      <c r="U27" s="82"/>
      <c r="V27" s="82"/>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row>
    <row r="28" spans="1:98" ht="15.75" thickBot="1" x14ac:dyDescent="0.3">
      <c r="A28" s="79"/>
      <c r="B28" s="79"/>
      <c r="C28" s="79"/>
      <c r="D28" s="79"/>
      <c r="E28" s="79"/>
      <c r="F28" s="79"/>
      <c r="G28" s="79"/>
      <c r="H28" s="79"/>
      <c r="I28" s="79"/>
      <c r="J28" s="79"/>
      <c r="K28" s="79"/>
      <c r="L28" s="79"/>
      <c r="M28" s="79"/>
      <c r="N28" s="79"/>
      <c r="O28" s="79"/>
      <c r="P28" s="79"/>
      <c r="Q28" s="79"/>
      <c r="R28" s="82"/>
      <c r="S28" s="82"/>
      <c r="T28" s="82"/>
      <c r="U28" s="81"/>
      <c r="V28" s="82"/>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row>
    <row r="29" spans="1:98" x14ac:dyDescent="0.25">
      <c r="A29" s="79"/>
      <c r="B29" s="79"/>
      <c r="C29" s="90"/>
      <c r="D29" s="91"/>
      <c r="E29" s="91"/>
      <c r="F29" s="91"/>
      <c r="G29" s="91"/>
      <c r="H29" s="91"/>
      <c r="I29" s="91"/>
      <c r="J29" s="91"/>
      <c r="K29" s="91"/>
      <c r="L29" s="91"/>
      <c r="M29" s="91"/>
      <c r="N29" s="91"/>
      <c r="O29" s="92"/>
      <c r="P29" s="79"/>
      <c r="Q29" s="79"/>
      <c r="R29" s="82"/>
      <c r="S29" s="82"/>
      <c r="T29" s="82"/>
      <c r="U29" s="82"/>
      <c r="V29" s="82"/>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row>
    <row r="30" spans="1:98" x14ac:dyDescent="0.25">
      <c r="A30" s="79"/>
      <c r="B30" s="79"/>
      <c r="C30" s="93"/>
      <c r="D30" s="152" t="s">
        <v>118</v>
      </c>
      <c r="E30" s="153"/>
      <c r="F30" s="107"/>
      <c r="G30" s="108"/>
      <c r="H30" s="108"/>
      <c r="I30" s="108"/>
      <c r="J30" s="108"/>
      <c r="K30" s="108"/>
      <c r="L30" s="108"/>
      <c r="M30" s="109"/>
      <c r="N30" s="82"/>
      <c r="O30" s="94"/>
      <c r="P30" s="79"/>
      <c r="Q30" s="79"/>
      <c r="R30" s="82"/>
      <c r="S30" s="82"/>
      <c r="T30" s="82"/>
      <c r="U30" s="82"/>
      <c r="V30" s="82"/>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row>
    <row r="31" spans="1:98" x14ac:dyDescent="0.25">
      <c r="A31" s="79"/>
      <c r="B31" s="79"/>
      <c r="C31" s="93"/>
      <c r="D31" s="82"/>
      <c r="E31" s="82"/>
      <c r="F31" s="110"/>
      <c r="G31" s="5" t="s">
        <v>139</v>
      </c>
      <c r="H31" s="5"/>
      <c r="I31" s="5"/>
      <c r="J31" s="5"/>
      <c r="K31" s="5"/>
      <c r="L31" s="5"/>
      <c r="M31" s="111"/>
      <c r="N31" s="82"/>
      <c r="O31" s="94"/>
      <c r="P31" s="79"/>
      <c r="Q31" s="79"/>
      <c r="R31" s="82"/>
      <c r="S31" s="82"/>
      <c r="T31" s="82"/>
      <c r="U31" s="82"/>
      <c r="V31" s="82"/>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row>
    <row r="32" spans="1:98" x14ac:dyDescent="0.25">
      <c r="A32" s="79"/>
      <c r="B32" s="79"/>
      <c r="C32" s="93"/>
      <c r="D32" s="82"/>
      <c r="E32" s="82"/>
      <c r="F32" s="112"/>
      <c r="G32" s="113"/>
      <c r="H32" s="113"/>
      <c r="I32" s="113"/>
      <c r="J32" s="113"/>
      <c r="K32" s="113"/>
      <c r="L32" s="113"/>
      <c r="M32" s="114"/>
      <c r="N32" s="82"/>
      <c r="O32" s="94"/>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row>
    <row r="33" spans="1:98" x14ac:dyDescent="0.25">
      <c r="A33" s="79"/>
      <c r="B33" s="79"/>
      <c r="C33" s="93"/>
      <c r="D33" s="82"/>
      <c r="E33" s="95" t="s">
        <v>119</v>
      </c>
      <c r="F33" s="154" t="s">
        <v>120</v>
      </c>
      <c r="G33" s="154"/>
      <c r="H33" s="82"/>
      <c r="I33" s="82"/>
      <c r="J33" s="152" t="s">
        <v>121</v>
      </c>
      <c r="K33" s="153"/>
      <c r="L33" s="155">
        <v>43312</v>
      </c>
      <c r="M33" s="154"/>
      <c r="N33" s="82"/>
      <c r="O33" s="94"/>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row>
    <row r="34" spans="1:98" ht="15.75" thickBot="1" x14ac:dyDescent="0.3">
      <c r="A34" s="79"/>
      <c r="B34" s="79"/>
      <c r="C34" s="96"/>
      <c r="D34" s="97"/>
      <c r="E34" s="97"/>
      <c r="F34" s="97"/>
      <c r="G34" s="97"/>
      <c r="H34" s="97"/>
      <c r="I34" s="97"/>
      <c r="J34" s="97"/>
      <c r="K34" s="97"/>
      <c r="L34" s="97"/>
      <c r="M34" s="97"/>
      <c r="N34" s="97"/>
      <c r="O34" s="98"/>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row>
    <row r="35" spans="1:98"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row>
    <row r="36" spans="1:98"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row>
    <row r="37" spans="1:98"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row>
    <row r="38" spans="1:98"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row>
    <row r="39" spans="1:98"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row>
    <row r="40" spans="1:98"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row>
    <row r="41" spans="1:98"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row>
    <row r="42" spans="1:98"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row>
    <row r="43" spans="1:98"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row>
    <row r="44" spans="1:98"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row>
    <row r="45" spans="1:98"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row>
    <row r="46" spans="1:98"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row>
    <row r="47" spans="1:98"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row>
    <row r="48" spans="1:98"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row>
    <row r="49" spans="1:98"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row>
    <row r="50" spans="1:98"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row>
    <row r="51" spans="1:98"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row>
    <row r="52" spans="1:98"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row>
    <row r="53" spans="1:98"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row>
    <row r="54" spans="1:98"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row>
    <row r="55" spans="1:98"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row>
    <row r="56" spans="1:98"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row>
    <row r="57" spans="1:98"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row>
    <row r="58" spans="1:98"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row>
    <row r="59" spans="1:98"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row>
    <row r="60" spans="1:98"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row>
    <row r="61" spans="1:98"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row>
    <row r="62" spans="1:98"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row>
    <row r="63" spans="1:98"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row>
    <row r="64" spans="1:98"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row>
    <row r="65" spans="1:98"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row>
    <row r="66" spans="1:98"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row>
    <row r="67" spans="1:98"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row>
    <row r="68" spans="1:98"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row>
    <row r="69" spans="1:98"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row>
    <row r="70" spans="1:98"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row>
    <row r="71" spans="1:98"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row>
    <row r="72" spans="1:98"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row>
    <row r="73" spans="1:98"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row>
    <row r="74" spans="1:98"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row>
    <row r="75" spans="1:98"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row>
    <row r="76" spans="1:98"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row>
    <row r="77" spans="1:98"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row>
    <row r="78" spans="1:98"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row>
    <row r="79" spans="1:98"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row>
    <row r="80" spans="1:98"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row>
    <row r="81" spans="1:98"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row>
    <row r="82" spans="1:98"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row>
    <row r="83" spans="1:98"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row>
    <row r="84" spans="1:98"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row>
    <row r="85" spans="1:98"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row>
    <row r="86" spans="1:98"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row>
    <row r="87" spans="1:98"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row>
    <row r="88" spans="1:98"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row>
    <row r="89" spans="1:98"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row>
    <row r="90" spans="1:98"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row>
    <row r="91" spans="1:98"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row>
    <row r="92" spans="1:98"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row>
    <row r="93" spans="1:98"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row>
    <row r="94" spans="1:98"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row>
    <row r="95" spans="1:98"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row>
    <row r="96" spans="1:98"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row>
    <row r="97" spans="1:98"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row>
    <row r="98" spans="1:98"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row>
    <row r="99" spans="1:98"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row>
    <row r="100" spans="1:98"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row>
    <row r="101" spans="1:98"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row>
    <row r="102" spans="1:98"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row>
    <row r="103" spans="1:98"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row>
    <row r="104" spans="1:98"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row>
    <row r="105" spans="1:98"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row>
  </sheetData>
  <dataConsolidate/>
  <mergeCells count="8">
    <mergeCell ref="D30:E30"/>
    <mergeCell ref="F33:G33"/>
    <mergeCell ref="J33:K33"/>
    <mergeCell ref="L33:M33"/>
    <mergeCell ref="E2:M2"/>
    <mergeCell ref="E17:I17"/>
    <mergeCell ref="E18:I18"/>
    <mergeCell ref="E19:I19"/>
  </mergeCells>
  <dataValidations count="5">
    <dataValidation type="list" allowBlank="1" showInputMessage="1" showErrorMessage="1" sqref="U11">
      <formula1>Speed</formula1>
    </dataValidation>
    <dataValidation type="decimal" allowBlank="1" showErrorMessage="1" errorTitle="Problem with Value" error="Maximum access density for STOP-Controlled Diamond model is 70 access points per mile" sqref="U8">
      <formula1>0</formula1>
      <formula2>70</formula2>
    </dataValidation>
    <dataValidation type="decimal" allowBlank="1" showErrorMessage="1" errorTitle="Problem with distance value" error="Maximum distacnt to closest downstream driveway is 1000 ft" sqref="U9:U10">
      <formula1>0</formula1>
      <formula2>1000</formula2>
    </dataValidation>
    <dataValidation type="whole" allowBlank="1" showErrorMessage="1" errorTitle="Error with Volume" error="Two-directional hourly volume should not exceed 2550 vph (value should be a positive whole number)" sqref="U7">
      <formula1>0</formula1>
      <formula2>2550</formula2>
    </dataValidation>
    <dataValidation type="list" allowBlank="1" showInputMessage="1" showErrorMessage="1" sqref="U12">
      <formula1>Median</formula1>
    </dataValidation>
  </dataValidations>
  <pageMargins left="0.7" right="0.7" top="0.75" bottom="0.75" header="0.3" footer="0.3"/>
  <pageSetup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87"/>
  <sheetViews>
    <sheetView topLeftCell="D1" zoomScale="55" zoomScaleNormal="55" workbookViewId="0">
      <selection activeCell="M26" sqref="M26"/>
    </sheetView>
  </sheetViews>
  <sheetFormatPr defaultRowHeight="15" x14ac:dyDescent="0.25"/>
  <cols>
    <col min="1" max="1" width="2.5703125" customWidth="1"/>
    <col min="2" max="2" width="4.42578125" customWidth="1"/>
    <col min="3" max="3" width="12.5703125" customWidth="1"/>
    <col min="4" max="4" width="7.28515625" customWidth="1"/>
    <col min="5" max="5" width="17.5703125" customWidth="1"/>
    <col min="7" max="7" width="8.42578125" customWidth="1"/>
    <col min="8" max="8" width="12.42578125" customWidth="1"/>
    <col min="9" max="9" width="7.5703125" customWidth="1"/>
    <col min="10" max="10" width="11.28515625" customWidth="1"/>
    <col min="12" max="12" width="13.7109375" customWidth="1"/>
    <col min="13" max="13" width="13.5703125" customWidth="1"/>
    <col min="14" max="14" width="7.140625" customWidth="1"/>
    <col min="17" max="17" width="3.7109375" customWidth="1"/>
    <col min="18" max="18" width="2.42578125" customWidth="1"/>
    <col min="19" max="19" width="50.42578125" customWidth="1"/>
    <col min="20" max="20" width="31.5703125" customWidth="1"/>
    <col min="21" max="21" width="49.140625" customWidth="1"/>
    <col min="22" max="22" width="4.85546875" customWidth="1"/>
    <col min="23" max="23" width="4.140625" customWidth="1"/>
  </cols>
  <sheetData>
    <row r="1" spans="1:31" ht="15.75" thickBot="1" x14ac:dyDescent="0.3">
      <c r="A1" s="79"/>
      <c r="B1" s="78"/>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1:31" ht="15.75" x14ac:dyDescent="0.25">
      <c r="A2" s="79"/>
      <c r="B2" s="2"/>
      <c r="C2" s="49"/>
      <c r="D2" s="49"/>
      <c r="E2" s="151" t="s">
        <v>88</v>
      </c>
      <c r="F2" s="151"/>
      <c r="G2" s="151"/>
      <c r="H2" s="151"/>
      <c r="I2" s="151"/>
      <c r="J2" s="151"/>
      <c r="K2" s="151"/>
      <c r="L2" s="151"/>
      <c r="M2" s="151"/>
      <c r="N2" s="49"/>
      <c r="O2" s="49"/>
      <c r="P2" s="3"/>
      <c r="Q2" s="82"/>
      <c r="R2" s="90"/>
      <c r="S2" s="116" t="s">
        <v>88</v>
      </c>
      <c r="T2" s="116"/>
      <c r="U2" s="116"/>
      <c r="V2" s="92"/>
      <c r="W2" s="79"/>
      <c r="X2" s="79"/>
      <c r="Y2" s="79"/>
      <c r="Z2" s="79"/>
      <c r="AA2" s="79"/>
      <c r="AB2" s="79"/>
      <c r="AC2" s="79"/>
      <c r="AD2" s="79"/>
      <c r="AE2" s="79"/>
    </row>
    <row r="3" spans="1:31" ht="15.75" thickBot="1" x14ac:dyDescent="0.3">
      <c r="A3" s="79"/>
      <c r="B3" s="4"/>
      <c r="C3" s="5"/>
      <c r="D3" s="64"/>
      <c r="E3" s="40"/>
      <c r="F3" s="5"/>
      <c r="G3" s="5"/>
      <c r="H3" s="14"/>
      <c r="I3" s="54" t="s">
        <v>71</v>
      </c>
      <c r="J3" s="40"/>
      <c r="K3" s="5"/>
      <c r="L3" s="5"/>
      <c r="M3" s="5"/>
      <c r="N3" s="64"/>
      <c r="O3" s="5"/>
      <c r="P3" s="6"/>
      <c r="Q3" s="82"/>
      <c r="R3" s="124"/>
      <c r="S3" s="125"/>
      <c r="T3" s="125"/>
      <c r="U3" s="125"/>
      <c r="V3" s="126"/>
      <c r="W3" s="79"/>
      <c r="X3" s="79"/>
      <c r="Y3" s="79"/>
      <c r="Z3" s="79"/>
      <c r="AA3" s="79"/>
      <c r="AB3" s="79"/>
      <c r="AC3" s="79"/>
      <c r="AD3" s="79"/>
      <c r="AE3" s="79"/>
    </row>
    <row r="4" spans="1:31" x14ac:dyDescent="0.25">
      <c r="A4" s="79"/>
      <c r="B4" s="4"/>
      <c r="C4" s="5"/>
      <c r="D4" s="64"/>
      <c r="E4" s="40"/>
      <c r="F4" s="5"/>
      <c r="G4" s="5"/>
      <c r="H4" s="14"/>
      <c r="I4" s="55"/>
      <c r="J4" s="41"/>
      <c r="K4" s="34"/>
      <c r="L4" s="15"/>
      <c r="M4" s="5"/>
      <c r="N4" s="64"/>
      <c r="O4" s="5"/>
      <c r="P4" s="6"/>
      <c r="Q4" s="82"/>
      <c r="R4" s="93"/>
      <c r="S4" s="156" t="s">
        <v>0</v>
      </c>
      <c r="T4" s="156"/>
      <c r="U4" s="156"/>
      <c r="V4" s="94"/>
      <c r="W4" s="79"/>
      <c r="X4" s="79"/>
      <c r="Y4" s="79"/>
      <c r="Z4" s="79"/>
      <c r="AA4" s="79"/>
      <c r="AB4" s="79"/>
      <c r="AC4" s="79"/>
      <c r="AD4" s="79"/>
      <c r="AE4" s="79"/>
    </row>
    <row r="5" spans="1:31" ht="18" x14ac:dyDescent="0.35">
      <c r="A5" s="79"/>
      <c r="B5" s="4"/>
      <c r="C5" s="5"/>
      <c r="D5" s="64"/>
      <c r="E5" s="41"/>
      <c r="F5" s="34"/>
      <c r="G5" s="11"/>
      <c r="H5" s="50" t="s">
        <v>72</v>
      </c>
      <c r="I5" s="56"/>
      <c r="J5" s="53"/>
      <c r="K5" s="34"/>
      <c r="L5" s="34"/>
      <c r="M5" s="11"/>
      <c r="N5" s="64"/>
      <c r="O5" s="5"/>
      <c r="P5" s="6"/>
      <c r="Q5" s="82"/>
      <c r="R5" s="93"/>
      <c r="S5" s="122" t="s">
        <v>127</v>
      </c>
      <c r="T5" s="123" t="s">
        <v>123</v>
      </c>
      <c r="U5" s="129" t="s">
        <v>136</v>
      </c>
      <c r="V5" s="94"/>
      <c r="W5" s="79"/>
      <c r="X5" s="79"/>
      <c r="Y5" s="79"/>
      <c r="Z5" s="79"/>
      <c r="AA5" s="79"/>
      <c r="AB5" s="79"/>
      <c r="AC5" s="79"/>
      <c r="AD5" s="79"/>
      <c r="AE5" s="79"/>
    </row>
    <row r="6" spans="1:31" ht="18" x14ac:dyDescent="0.35">
      <c r="A6" s="79"/>
      <c r="B6" s="4"/>
      <c r="C6" s="5"/>
      <c r="D6" s="64"/>
      <c r="E6" s="41"/>
      <c r="F6" s="34"/>
      <c r="G6" s="11"/>
      <c r="H6" s="70" t="s">
        <v>73</v>
      </c>
      <c r="I6" s="54"/>
      <c r="J6" s="41"/>
      <c r="K6" s="34"/>
      <c r="L6" s="141">
        <f>+J19</f>
        <v>28.471800000000005</v>
      </c>
      <c r="M6" s="5" t="s">
        <v>2</v>
      </c>
      <c r="N6" s="64"/>
      <c r="O6" s="5"/>
      <c r="P6" s="6"/>
      <c r="Q6" s="82"/>
      <c r="R6" s="93"/>
      <c r="S6" s="82" t="s">
        <v>53</v>
      </c>
      <c r="T6" s="82" t="s">
        <v>128</v>
      </c>
      <c r="U6" s="128" t="s">
        <v>57</v>
      </c>
      <c r="V6" s="94"/>
      <c r="W6" s="79"/>
      <c r="X6" s="79"/>
      <c r="Y6" s="79"/>
      <c r="Z6" s="79"/>
      <c r="AA6" s="79"/>
      <c r="AB6" s="79"/>
      <c r="AC6" s="79"/>
      <c r="AD6" s="79"/>
      <c r="AE6" s="79"/>
    </row>
    <row r="7" spans="1:31" ht="18.75" customHeight="1" thickBot="1" x14ac:dyDescent="0.3">
      <c r="A7" s="79"/>
      <c r="B7" s="4"/>
      <c r="C7" s="5"/>
      <c r="D7" s="64"/>
      <c r="E7" s="46" t="s">
        <v>63</v>
      </c>
      <c r="F7" s="45"/>
      <c r="G7" s="5"/>
      <c r="H7" s="14"/>
      <c r="I7" s="56"/>
      <c r="J7" s="40"/>
      <c r="K7" s="5"/>
      <c r="L7" s="44" t="s">
        <v>64</v>
      </c>
      <c r="M7" s="45"/>
      <c r="N7" s="64"/>
      <c r="O7" s="5"/>
      <c r="P7" s="6"/>
      <c r="Q7" s="82"/>
      <c r="R7" s="93"/>
      <c r="S7" s="84" t="s">
        <v>117</v>
      </c>
      <c r="T7" s="88" t="s">
        <v>137</v>
      </c>
      <c r="U7" s="30">
        <v>2550</v>
      </c>
      <c r="V7" s="94"/>
      <c r="W7" s="79"/>
      <c r="X7" s="79"/>
      <c r="Y7" s="79"/>
      <c r="Z7" s="79"/>
      <c r="AA7" s="79"/>
      <c r="AB7" s="79"/>
      <c r="AC7" s="79"/>
      <c r="AD7" s="79"/>
      <c r="AE7" s="79"/>
    </row>
    <row r="8" spans="1:31" ht="18.75" customHeight="1" thickTop="1" thickBot="1" x14ac:dyDescent="0.3">
      <c r="A8" s="79"/>
      <c r="B8" s="4"/>
      <c r="C8" s="61"/>
      <c r="D8" s="62" t="s">
        <v>65</v>
      </c>
      <c r="E8" s="61"/>
      <c r="F8" s="61"/>
      <c r="G8" s="43" t="s">
        <v>60</v>
      </c>
      <c r="H8" s="61"/>
      <c r="I8" s="63"/>
      <c r="J8" s="61"/>
      <c r="K8" s="43" t="s">
        <v>60</v>
      </c>
      <c r="L8" s="61"/>
      <c r="M8" s="61"/>
      <c r="N8" s="62" t="s">
        <v>65</v>
      </c>
      <c r="O8" s="61"/>
      <c r="P8" s="6"/>
      <c r="Q8" s="82"/>
      <c r="R8" s="93"/>
      <c r="S8" s="82" t="s">
        <v>51</v>
      </c>
      <c r="T8" s="88" t="s">
        <v>125</v>
      </c>
      <c r="U8" s="30">
        <v>690</v>
      </c>
      <c r="V8" s="94"/>
      <c r="W8" s="79"/>
      <c r="X8" s="79"/>
      <c r="Y8" s="79"/>
      <c r="Z8" s="79"/>
      <c r="AA8" s="79"/>
      <c r="AB8" s="79"/>
      <c r="AC8" s="79"/>
      <c r="AD8" s="79"/>
      <c r="AE8" s="79"/>
    </row>
    <row r="9" spans="1:31" ht="15.75" thickTop="1" x14ac:dyDescent="0.25">
      <c r="A9" s="79"/>
      <c r="B9" s="4"/>
      <c r="C9" s="5"/>
      <c r="D9" s="64"/>
      <c r="E9" s="46" t="s">
        <v>64</v>
      </c>
      <c r="F9" s="44"/>
      <c r="G9" s="11"/>
      <c r="H9" s="37"/>
      <c r="I9" s="56"/>
      <c r="J9" s="40"/>
      <c r="K9" s="5"/>
      <c r="L9" s="44" t="s">
        <v>63</v>
      </c>
      <c r="M9" s="45"/>
      <c r="N9" s="64"/>
      <c r="O9" s="5"/>
      <c r="P9" s="6"/>
      <c r="Q9" s="82"/>
      <c r="R9" s="93"/>
      <c r="S9" s="79" t="s">
        <v>126</v>
      </c>
      <c r="T9" s="79" t="s">
        <v>143</v>
      </c>
      <c r="U9" s="30">
        <v>54</v>
      </c>
      <c r="V9" s="94"/>
      <c r="W9" s="79"/>
      <c r="X9" s="79"/>
      <c r="Y9" s="79"/>
      <c r="Z9" s="79"/>
      <c r="AA9" s="79"/>
      <c r="AB9" s="79"/>
      <c r="AC9" s="79"/>
      <c r="AD9" s="79"/>
      <c r="AE9" s="79"/>
    </row>
    <row r="10" spans="1:31" ht="18" x14ac:dyDescent="0.35">
      <c r="A10" s="79"/>
      <c r="B10" s="4"/>
      <c r="C10" s="5"/>
      <c r="D10" s="64"/>
      <c r="E10" s="47"/>
      <c r="F10" s="35"/>
      <c r="G10" s="18"/>
      <c r="H10" s="38"/>
      <c r="I10" s="71"/>
      <c r="J10" s="72" t="s">
        <v>73</v>
      </c>
      <c r="K10" s="34"/>
      <c r="L10" s="142">
        <f>+J18</f>
        <v>27.1663</v>
      </c>
      <c r="M10" s="7" t="s">
        <v>2</v>
      </c>
      <c r="N10" s="64"/>
      <c r="O10" s="5"/>
      <c r="P10" s="6"/>
      <c r="Q10" s="99"/>
      <c r="R10" s="93"/>
      <c r="S10" s="82" t="s">
        <v>49</v>
      </c>
      <c r="T10" s="88" t="s">
        <v>132</v>
      </c>
      <c r="U10" s="31">
        <v>145</v>
      </c>
      <c r="V10" s="94"/>
      <c r="W10" s="79"/>
      <c r="X10" s="79"/>
      <c r="Y10" s="79"/>
      <c r="Z10" s="79"/>
      <c r="AA10" s="79"/>
      <c r="AB10" s="79"/>
      <c r="AC10" s="79"/>
      <c r="AD10" s="79"/>
      <c r="AE10" s="79"/>
    </row>
    <row r="11" spans="1:31" ht="18" x14ac:dyDescent="0.35">
      <c r="A11" s="79"/>
      <c r="B11" s="4"/>
      <c r="C11" s="5"/>
      <c r="D11" s="64"/>
      <c r="E11" s="40"/>
      <c r="F11" s="5"/>
      <c r="G11" s="5"/>
      <c r="H11" s="52"/>
      <c r="I11" s="57"/>
      <c r="J11" s="51" t="s">
        <v>72</v>
      </c>
      <c r="K11" s="5"/>
      <c r="L11" s="5"/>
      <c r="M11" s="5"/>
      <c r="N11" s="64"/>
      <c r="O11" s="5"/>
      <c r="P11" s="6"/>
      <c r="Q11" s="82"/>
      <c r="R11" s="93"/>
      <c r="S11" s="88" t="s">
        <v>45</v>
      </c>
      <c r="T11" s="88" t="s">
        <v>128</v>
      </c>
      <c r="U11" s="29" t="s">
        <v>46</v>
      </c>
      <c r="V11" s="94"/>
      <c r="W11" s="79"/>
      <c r="X11" s="79"/>
      <c r="Y11" s="79"/>
      <c r="Z11" s="79"/>
      <c r="AA11" s="79"/>
      <c r="AB11" s="79"/>
      <c r="AC11" s="79"/>
      <c r="AD11" s="79"/>
      <c r="AE11" s="79"/>
    </row>
    <row r="12" spans="1:31" ht="15.75" thickBot="1" x14ac:dyDescent="0.3">
      <c r="A12" s="79"/>
      <c r="B12" s="4"/>
      <c r="C12" s="5"/>
      <c r="D12" s="64"/>
      <c r="E12" s="40"/>
      <c r="F12" s="5"/>
      <c r="G12" s="5"/>
      <c r="H12" s="14"/>
      <c r="I12" s="58"/>
      <c r="J12" s="11"/>
      <c r="K12" s="5"/>
      <c r="L12" s="34"/>
      <c r="M12" s="7"/>
      <c r="N12" s="64"/>
      <c r="O12" s="5"/>
      <c r="P12" s="6"/>
      <c r="Q12" s="82"/>
      <c r="R12" s="93"/>
      <c r="S12" s="88"/>
      <c r="T12" s="88"/>
      <c r="U12" s="12"/>
      <c r="V12" s="94"/>
      <c r="W12" s="79"/>
      <c r="X12" s="79"/>
      <c r="Y12" s="79"/>
      <c r="Z12" s="79"/>
      <c r="AA12" s="79"/>
      <c r="AB12" s="79"/>
      <c r="AC12" s="79"/>
      <c r="AD12" s="79"/>
      <c r="AE12" s="79"/>
    </row>
    <row r="13" spans="1:31" x14ac:dyDescent="0.25">
      <c r="A13" s="79"/>
      <c r="B13" s="4"/>
      <c r="C13" s="5"/>
      <c r="D13" s="64"/>
      <c r="E13" s="48"/>
      <c r="F13" s="5"/>
      <c r="G13" s="5"/>
      <c r="H13" s="14"/>
      <c r="I13" s="58"/>
      <c r="J13" s="5"/>
      <c r="K13" s="19"/>
      <c r="L13" s="5"/>
      <c r="M13" s="5"/>
      <c r="N13" s="64"/>
      <c r="O13" s="5"/>
      <c r="P13" s="6"/>
      <c r="Q13" s="82"/>
      <c r="R13" s="90"/>
      <c r="S13" s="91"/>
      <c r="T13" s="91"/>
      <c r="U13" s="91"/>
      <c r="V13" s="92"/>
      <c r="W13" s="79"/>
      <c r="X13" s="79"/>
      <c r="Y13" s="79"/>
      <c r="Z13" s="79"/>
      <c r="AA13" s="79"/>
      <c r="AB13" s="79"/>
      <c r="AC13" s="79"/>
      <c r="AD13" s="79"/>
      <c r="AE13" s="79"/>
    </row>
    <row r="14" spans="1:31" ht="15.75" x14ac:dyDescent="0.25">
      <c r="A14" s="79"/>
      <c r="B14" s="4"/>
      <c r="C14" s="5"/>
      <c r="D14" s="5"/>
      <c r="E14" s="16"/>
      <c r="F14" s="5"/>
      <c r="G14" s="5"/>
      <c r="H14" s="5"/>
      <c r="I14" s="43" t="s">
        <v>61</v>
      </c>
      <c r="J14" s="5"/>
      <c r="K14" s="19"/>
      <c r="L14" s="5"/>
      <c r="M14" s="5"/>
      <c r="N14" s="5"/>
      <c r="O14" s="5"/>
      <c r="P14" s="6"/>
      <c r="Q14" s="82"/>
      <c r="R14" s="93"/>
      <c r="S14" s="132" t="s">
        <v>52</v>
      </c>
      <c r="T14" s="132"/>
      <c r="U14" s="132"/>
      <c r="V14" s="94"/>
      <c r="W14" s="79"/>
      <c r="X14" s="79"/>
      <c r="Y14" s="79"/>
      <c r="Z14" s="79"/>
      <c r="AA14" s="79"/>
      <c r="AB14" s="79"/>
      <c r="AC14" s="79"/>
      <c r="AD14" s="79"/>
      <c r="AE14" s="79"/>
    </row>
    <row r="15" spans="1:31" ht="15.75" thickBot="1" x14ac:dyDescent="0.3">
      <c r="A15" s="79"/>
      <c r="B15" s="4"/>
      <c r="C15" s="5"/>
      <c r="D15" s="5"/>
      <c r="E15" s="16"/>
      <c r="F15" s="5"/>
      <c r="G15" s="5"/>
      <c r="H15" s="5"/>
      <c r="I15" s="5"/>
      <c r="J15" s="5"/>
      <c r="K15" s="19"/>
      <c r="L15" s="5"/>
      <c r="M15" s="5"/>
      <c r="N15" s="5"/>
      <c r="O15" s="5"/>
      <c r="P15" s="6"/>
      <c r="Q15" s="82"/>
      <c r="R15" s="103"/>
      <c r="S15" s="104"/>
      <c r="T15" s="104"/>
      <c r="U15" s="104"/>
      <c r="V15" s="101"/>
      <c r="W15" s="79"/>
      <c r="X15" s="79"/>
      <c r="Y15" s="79"/>
      <c r="Z15" s="79"/>
      <c r="AA15" s="79"/>
      <c r="AB15" s="79"/>
      <c r="AC15" s="79"/>
      <c r="AD15" s="79"/>
      <c r="AE15" s="79"/>
    </row>
    <row r="16" spans="1:31" x14ac:dyDescent="0.25">
      <c r="A16" s="79"/>
      <c r="B16" s="4"/>
      <c r="C16" s="5"/>
      <c r="D16" s="5"/>
      <c r="E16" s="5"/>
      <c r="F16" s="5"/>
      <c r="G16" s="5"/>
      <c r="H16" s="5"/>
      <c r="I16" s="5"/>
      <c r="J16" s="5"/>
      <c r="K16" s="5"/>
      <c r="L16" s="5"/>
      <c r="M16" s="5"/>
      <c r="N16" s="5"/>
      <c r="O16" s="5"/>
      <c r="P16" s="6"/>
      <c r="Q16" s="82"/>
      <c r="R16" s="93"/>
      <c r="S16" s="82"/>
      <c r="T16" s="82"/>
      <c r="U16" s="82"/>
      <c r="V16" s="94"/>
      <c r="W16" s="79"/>
      <c r="X16" s="79"/>
      <c r="Y16" s="79"/>
      <c r="Z16" s="79"/>
      <c r="AA16" s="79"/>
      <c r="AB16" s="79"/>
      <c r="AC16" s="79"/>
      <c r="AD16" s="79"/>
      <c r="AE16" s="79"/>
    </row>
    <row r="17" spans="1:31" x14ac:dyDescent="0.25">
      <c r="A17" s="79"/>
      <c r="B17" s="4"/>
      <c r="C17" s="5"/>
      <c r="D17" s="5"/>
      <c r="E17" s="149" t="s">
        <v>77</v>
      </c>
      <c r="F17" s="150"/>
      <c r="G17" s="150"/>
      <c r="H17" s="150"/>
      <c r="I17" s="150"/>
      <c r="J17" s="140">
        <f>+U17</f>
        <v>27.955599999999993</v>
      </c>
      <c r="K17" s="5" t="s">
        <v>2</v>
      </c>
      <c r="L17" s="5"/>
      <c r="M17" s="5"/>
      <c r="N17" s="5"/>
      <c r="O17" s="5"/>
      <c r="P17" s="6"/>
      <c r="Q17" s="82"/>
      <c r="R17" s="93"/>
      <c r="S17" s="82" t="s">
        <v>59</v>
      </c>
      <c r="T17" s="82"/>
      <c r="U17" s="130">
        <f>35.221-0.0031*$U$7+0.0016*$U$8-0.0086*$U$9+0.0002*$I$10+IF(+$U$11="Raised and Continuous Median",3.7845,IF(+$U$11="Strategically Positioned Raised Median",-1.6524,0))</f>
        <v>27.955599999999993</v>
      </c>
      <c r="V17" s="94"/>
      <c r="W17" s="79"/>
      <c r="X17" s="79"/>
      <c r="Y17" s="79"/>
      <c r="Z17" s="79"/>
      <c r="AA17" s="79"/>
      <c r="AB17" s="79"/>
      <c r="AC17" s="79"/>
      <c r="AD17" s="79"/>
      <c r="AE17" s="79"/>
    </row>
    <row r="18" spans="1:31" x14ac:dyDescent="0.25">
      <c r="A18" s="79"/>
      <c r="B18" s="4"/>
      <c r="C18" s="5"/>
      <c r="D18" s="5"/>
      <c r="E18" s="149" t="s">
        <v>78</v>
      </c>
      <c r="F18" s="150"/>
      <c r="G18" s="150"/>
      <c r="H18" s="150"/>
      <c r="I18" s="150"/>
      <c r="J18" s="140">
        <f>+U19</f>
        <v>27.1663</v>
      </c>
      <c r="K18" s="5" t="s">
        <v>2</v>
      </c>
      <c r="L18" s="5"/>
      <c r="M18" s="5"/>
      <c r="N18" s="5"/>
      <c r="O18" s="5"/>
      <c r="P18" s="6"/>
      <c r="Q18" s="82"/>
      <c r="R18" s="93"/>
      <c r="S18" s="82"/>
      <c r="T18" s="82"/>
      <c r="U18" s="131"/>
      <c r="V18" s="94"/>
      <c r="W18" s="79"/>
      <c r="X18" s="79"/>
      <c r="Y18" s="79"/>
      <c r="Z18" s="79"/>
      <c r="AA18" s="79"/>
      <c r="AB18" s="79"/>
      <c r="AC18" s="79"/>
      <c r="AD18" s="79"/>
      <c r="AE18" s="79"/>
    </row>
    <row r="19" spans="1:31" x14ac:dyDescent="0.25">
      <c r="A19" s="79"/>
      <c r="B19" s="4"/>
      <c r="C19" s="5"/>
      <c r="D19" s="5"/>
      <c r="E19" s="149" t="s">
        <v>79</v>
      </c>
      <c r="F19" s="149"/>
      <c r="G19" s="149"/>
      <c r="H19" s="149"/>
      <c r="I19" s="149"/>
      <c r="J19" s="140">
        <f>+U21</f>
        <v>28.471800000000005</v>
      </c>
      <c r="K19" s="5" t="s">
        <v>2</v>
      </c>
      <c r="L19" s="5"/>
      <c r="M19" s="5"/>
      <c r="N19" s="5"/>
      <c r="O19" s="5"/>
      <c r="P19" s="6"/>
      <c r="Q19" s="82"/>
      <c r="R19" s="93"/>
      <c r="S19" s="82" t="s">
        <v>62</v>
      </c>
      <c r="T19" s="82"/>
      <c r="U19" s="130">
        <f>35.5462-(0.0041*$U$7)+(0.0034*$U$8)-0.0026*$U$9-(0.0009*$U$10)+IF(+$U$11="Raised and Continuous Median",-3.4128,IF(+$U$11="Strategically Positioned Raised Median",4.6348,0))</f>
        <v>27.1663</v>
      </c>
      <c r="V19" s="94"/>
      <c r="W19" s="79"/>
      <c r="X19" s="102"/>
      <c r="Y19" s="79"/>
      <c r="Z19" s="79"/>
      <c r="AA19" s="79"/>
      <c r="AB19" s="79"/>
      <c r="AC19" s="79"/>
      <c r="AD19" s="79"/>
      <c r="AE19" s="79"/>
    </row>
    <row r="20" spans="1:31" x14ac:dyDescent="0.25">
      <c r="A20" s="79"/>
      <c r="B20" s="4"/>
      <c r="C20" s="5"/>
      <c r="D20" s="5"/>
      <c r="E20" s="5"/>
      <c r="F20" s="5"/>
      <c r="G20" s="5"/>
      <c r="H20" s="5"/>
      <c r="I20" s="5"/>
      <c r="J20" s="5"/>
      <c r="K20" s="5"/>
      <c r="L20" s="5"/>
      <c r="M20" s="5"/>
      <c r="N20" s="5"/>
      <c r="O20" s="5"/>
      <c r="P20" s="6"/>
      <c r="Q20" s="82"/>
      <c r="R20" s="93"/>
      <c r="S20" s="82"/>
      <c r="T20" s="82"/>
      <c r="U20" s="131"/>
      <c r="V20" s="94"/>
      <c r="W20" s="79"/>
      <c r="X20" s="79"/>
      <c r="Y20" s="79"/>
      <c r="Z20" s="79"/>
      <c r="AA20" s="79"/>
      <c r="AB20" s="79"/>
      <c r="AC20" s="79"/>
      <c r="AD20" s="79"/>
      <c r="AE20" s="79"/>
    </row>
    <row r="21" spans="1:31" ht="15.75" x14ac:dyDescent="0.25">
      <c r="A21" s="79"/>
      <c r="B21" s="4"/>
      <c r="C21" s="5"/>
      <c r="D21" s="39"/>
      <c r="E21" s="39"/>
      <c r="F21" s="59" t="s">
        <v>80</v>
      </c>
      <c r="G21" s="60"/>
      <c r="H21" s="60"/>
      <c r="I21" s="60"/>
      <c r="J21" s="60"/>
      <c r="K21" s="60"/>
      <c r="L21" s="60"/>
      <c r="M21" s="60"/>
      <c r="N21" s="5"/>
      <c r="O21" s="5"/>
      <c r="P21" s="6"/>
      <c r="Q21" s="79"/>
      <c r="R21" s="93"/>
      <c r="S21" s="82" t="s">
        <v>89</v>
      </c>
      <c r="T21" s="82"/>
      <c r="U21" s="130">
        <f>34.8781-(0.0023*$U$7)-(0.0001*$U$8)-(0.0117*$U$9)+(0.0011*$U$10)+IF(+$U$11="Raised and Continuous Median",11.1845,IF(+$U$11="Strategically Positioned Raised Median",-8.2152,0))</f>
        <v>28.471800000000005</v>
      </c>
      <c r="V21" s="94"/>
      <c r="W21" s="79"/>
      <c r="X21" s="102"/>
      <c r="Y21" s="79"/>
      <c r="Z21" s="79"/>
      <c r="AA21" s="79"/>
      <c r="AB21" s="79"/>
      <c r="AC21" s="79"/>
      <c r="AD21" s="79"/>
      <c r="AE21" s="79"/>
    </row>
    <row r="22" spans="1:31" ht="15.75" thickBot="1" x14ac:dyDescent="0.3">
      <c r="A22" s="79"/>
      <c r="B22" s="4"/>
      <c r="C22" s="5"/>
      <c r="D22" s="39"/>
      <c r="E22" s="39"/>
      <c r="F22" s="5" t="s">
        <v>66</v>
      </c>
      <c r="G22" s="5"/>
      <c r="H22" s="5"/>
      <c r="I22" s="5" t="s">
        <v>68</v>
      </c>
      <c r="J22" s="5"/>
      <c r="K22" s="5"/>
      <c r="L22" s="5"/>
      <c r="M22" s="5"/>
      <c r="N22" s="5"/>
      <c r="O22" s="5"/>
      <c r="P22" s="6"/>
      <c r="Q22" s="79"/>
      <c r="R22" s="93"/>
      <c r="S22" s="79"/>
      <c r="T22" s="79"/>
      <c r="U22" s="79"/>
      <c r="V22" s="94"/>
      <c r="W22" s="79"/>
      <c r="X22" s="79"/>
      <c r="Y22" s="79"/>
      <c r="Z22" s="79"/>
      <c r="AA22" s="79"/>
      <c r="AB22" s="79"/>
      <c r="AC22" s="79"/>
      <c r="AD22" s="79"/>
      <c r="AE22" s="79"/>
    </row>
    <row r="23" spans="1:31" ht="18" x14ac:dyDescent="0.35">
      <c r="A23" s="79"/>
      <c r="B23" s="4"/>
      <c r="C23" s="5"/>
      <c r="D23" s="39"/>
      <c r="E23" s="39"/>
      <c r="F23" s="5" t="s">
        <v>75</v>
      </c>
      <c r="G23" s="5"/>
      <c r="H23" s="5"/>
      <c r="I23" s="5" t="s">
        <v>69</v>
      </c>
      <c r="J23" s="5"/>
      <c r="K23" s="5"/>
      <c r="L23" s="5"/>
      <c r="M23" s="5"/>
      <c r="N23" s="5"/>
      <c r="O23" s="5"/>
      <c r="P23" s="6"/>
      <c r="Q23" s="79"/>
      <c r="R23" s="91"/>
      <c r="S23" s="91"/>
      <c r="T23" s="91"/>
      <c r="U23" s="91"/>
      <c r="V23" s="91"/>
      <c r="W23" s="79"/>
      <c r="X23" s="102"/>
      <c r="Y23" s="79"/>
      <c r="Z23" s="79"/>
      <c r="AA23" s="79"/>
      <c r="AB23" s="79"/>
      <c r="AC23" s="79"/>
      <c r="AD23" s="79"/>
      <c r="AE23" s="79"/>
    </row>
    <row r="24" spans="1:31" ht="18" x14ac:dyDescent="0.35">
      <c r="A24" s="79"/>
      <c r="B24" s="4"/>
      <c r="C24" s="5"/>
      <c r="D24" s="39"/>
      <c r="E24" s="39"/>
      <c r="F24" s="39" t="s">
        <v>76</v>
      </c>
      <c r="G24" s="5"/>
      <c r="H24" s="5"/>
      <c r="I24" s="5" t="s">
        <v>70</v>
      </c>
      <c r="J24" s="5"/>
      <c r="K24" s="5"/>
      <c r="L24" s="5"/>
      <c r="M24" s="5"/>
      <c r="N24" s="5"/>
      <c r="O24" s="5"/>
      <c r="P24" s="6"/>
      <c r="Q24" s="79"/>
      <c r="R24" s="82"/>
      <c r="S24" s="105"/>
      <c r="T24" s="105"/>
      <c r="U24" s="81"/>
      <c r="V24" s="82"/>
      <c r="W24" s="79"/>
      <c r="X24" s="102"/>
      <c r="Y24" s="79"/>
      <c r="Z24" s="79"/>
      <c r="AA24" s="79"/>
      <c r="AB24" s="79"/>
      <c r="AC24" s="79"/>
      <c r="AD24" s="79"/>
      <c r="AE24" s="79"/>
    </row>
    <row r="25" spans="1:31" x14ac:dyDescent="0.25">
      <c r="A25" s="79"/>
      <c r="B25" s="4"/>
      <c r="C25" s="5"/>
      <c r="D25" s="39"/>
      <c r="E25" s="5"/>
      <c r="F25" s="5" t="s">
        <v>67</v>
      </c>
      <c r="G25" s="5"/>
      <c r="H25" s="5"/>
      <c r="I25" s="39"/>
      <c r="J25" s="5"/>
      <c r="K25" s="5"/>
      <c r="L25" s="5"/>
      <c r="M25" s="5"/>
      <c r="N25" s="5"/>
      <c r="O25" s="5"/>
      <c r="P25" s="6"/>
      <c r="Q25" s="79"/>
      <c r="R25" s="82"/>
      <c r="S25" s="82"/>
      <c r="T25" s="82"/>
      <c r="U25" s="82"/>
      <c r="V25" s="82"/>
      <c r="W25" s="79"/>
      <c r="X25" s="79"/>
      <c r="Y25" s="79"/>
      <c r="Z25" s="79"/>
      <c r="AA25" s="79"/>
      <c r="AB25" s="79"/>
      <c r="AC25" s="79"/>
      <c r="AD25" s="79"/>
      <c r="AE25" s="79"/>
    </row>
    <row r="26" spans="1:31" ht="15.75" thickBot="1" x14ac:dyDescent="0.3">
      <c r="A26" s="79"/>
      <c r="B26" s="9"/>
      <c r="C26" s="8"/>
      <c r="D26" s="8"/>
      <c r="E26" s="8"/>
      <c r="F26" s="8"/>
      <c r="G26" s="8"/>
      <c r="H26" s="8"/>
      <c r="I26" s="8"/>
      <c r="J26" s="8"/>
      <c r="K26" s="8"/>
      <c r="L26" s="8"/>
      <c r="M26" s="8"/>
      <c r="N26" s="8"/>
      <c r="O26" s="8"/>
      <c r="P26" s="10"/>
      <c r="Q26" s="79"/>
      <c r="R26" s="82"/>
      <c r="S26" s="82"/>
      <c r="T26" s="82"/>
      <c r="U26" s="82"/>
      <c r="V26" s="82"/>
      <c r="W26" s="79"/>
      <c r="X26" s="79"/>
      <c r="Y26" s="79"/>
      <c r="Z26" s="79"/>
      <c r="AA26" s="79"/>
      <c r="AB26" s="79"/>
      <c r="AC26" s="79"/>
      <c r="AD26" s="79"/>
      <c r="AE26" s="79"/>
    </row>
    <row r="27" spans="1:31" x14ac:dyDescent="0.25">
      <c r="A27" s="79"/>
      <c r="B27" s="79"/>
      <c r="C27" s="79"/>
      <c r="D27" s="79"/>
      <c r="E27" s="79"/>
      <c r="F27" s="79"/>
      <c r="G27" s="79"/>
      <c r="H27" s="79"/>
      <c r="I27" s="79"/>
      <c r="J27" s="79"/>
      <c r="K27" s="79"/>
      <c r="L27" s="79"/>
      <c r="M27" s="79"/>
      <c r="N27" s="79"/>
      <c r="O27" s="79"/>
      <c r="P27" s="79"/>
      <c r="Q27" s="79"/>
      <c r="R27" s="82"/>
      <c r="S27" s="106"/>
      <c r="T27" s="106"/>
      <c r="U27" s="102"/>
      <c r="V27" s="82"/>
      <c r="W27" s="79"/>
      <c r="X27" s="79"/>
      <c r="Y27" s="79"/>
      <c r="Z27" s="79"/>
      <c r="AA27" s="79"/>
      <c r="AB27" s="79"/>
      <c r="AC27" s="79"/>
      <c r="AD27" s="79"/>
      <c r="AE27" s="79"/>
    </row>
    <row r="28" spans="1:31" ht="15.75" thickBot="1" x14ac:dyDescent="0.3">
      <c r="A28" s="79"/>
      <c r="B28" s="79"/>
      <c r="C28" s="79"/>
      <c r="D28" s="79"/>
      <c r="E28" s="79"/>
      <c r="F28" s="79"/>
      <c r="G28" s="79"/>
      <c r="H28" s="79"/>
      <c r="I28" s="79"/>
      <c r="J28" s="79"/>
      <c r="K28" s="79"/>
      <c r="L28" s="79"/>
      <c r="M28" s="79"/>
      <c r="N28" s="79"/>
      <c r="O28" s="79"/>
      <c r="P28" s="79"/>
      <c r="Q28" s="79"/>
      <c r="R28" s="82"/>
      <c r="S28" s="82"/>
      <c r="T28" s="82"/>
      <c r="U28" s="82"/>
      <c r="V28" s="82"/>
      <c r="W28" s="79"/>
      <c r="X28" s="79"/>
      <c r="Y28" s="79"/>
      <c r="Z28" s="79"/>
      <c r="AA28" s="79"/>
      <c r="AB28" s="79"/>
      <c r="AC28" s="79"/>
      <c r="AD28" s="79"/>
      <c r="AE28" s="79"/>
    </row>
    <row r="29" spans="1:31" x14ac:dyDescent="0.25">
      <c r="A29" s="79"/>
      <c r="B29" s="79"/>
      <c r="C29" s="90"/>
      <c r="D29" s="91"/>
      <c r="E29" s="91"/>
      <c r="F29" s="91"/>
      <c r="G29" s="91"/>
      <c r="H29" s="91"/>
      <c r="I29" s="91"/>
      <c r="J29" s="91"/>
      <c r="K29" s="91"/>
      <c r="L29" s="91"/>
      <c r="M29" s="91"/>
      <c r="N29" s="91"/>
      <c r="O29" s="92"/>
      <c r="P29" s="79"/>
      <c r="Q29" s="79"/>
      <c r="R29" s="82"/>
      <c r="S29" s="82"/>
      <c r="T29" s="82"/>
      <c r="U29" s="81"/>
      <c r="V29" s="82"/>
      <c r="W29" s="79"/>
      <c r="X29" s="79"/>
      <c r="Y29" s="79"/>
      <c r="Z29" s="79"/>
      <c r="AA29" s="79"/>
      <c r="AB29" s="79"/>
      <c r="AC29" s="79"/>
      <c r="AD29" s="79"/>
      <c r="AE29" s="79"/>
    </row>
    <row r="30" spans="1:31" x14ac:dyDescent="0.25">
      <c r="A30" s="79"/>
      <c r="B30" s="79"/>
      <c r="C30" s="93"/>
      <c r="D30" s="152" t="s">
        <v>118</v>
      </c>
      <c r="E30" s="153"/>
      <c r="F30" s="107"/>
      <c r="G30" s="108"/>
      <c r="H30" s="108"/>
      <c r="I30" s="108"/>
      <c r="J30" s="108"/>
      <c r="K30" s="108"/>
      <c r="L30" s="108"/>
      <c r="M30" s="109"/>
      <c r="N30" s="82"/>
      <c r="O30" s="94"/>
      <c r="P30" s="79"/>
      <c r="Q30" s="79"/>
      <c r="R30" s="82"/>
      <c r="S30" s="82"/>
      <c r="T30" s="82"/>
      <c r="U30" s="82"/>
      <c r="V30" s="82"/>
      <c r="W30" s="79"/>
      <c r="X30" s="79"/>
      <c r="Y30" s="79"/>
      <c r="Z30" s="79"/>
      <c r="AA30" s="79"/>
      <c r="AB30" s="79"/>
      <c r="AC30" s="79"/>
      <c r="AD30" s="79"/>
      <c r="AE30" s="79"/>
    </row>
    <row r="31" spans="1:31" x14ac:dyDescent="0.25">
      <c r="A31" s="79"/>
      <c r="B31" s="79"/>
      <c r="C31" s="93"/>
      <c r="D31" s="82"/>
      <c r="E31" s="82"/>
      <c r="F31" s="110"/>
      <c r="G31" s="5" t="s">
        <v>138</v>
      </c>
      <c r="H31" s="5"/>
      <c r="I31" s="5"/>
      <c r="J31" s="5"/>
      <c r="K31" s="5"/>
      <c r="L31" s="5"/>
      <c r="M31" s="111"/>
      <c r="N31" s="82"/>
      <c r="O31" s="94"/>
      <c r="P31" s="79"/>
      <c r="Q31" s="79"/>
      <c r="R31" s="82"/>
      <c r="S31" s="82"/>
      <c r="T31" s="82"/>
      <c r="U31" s="82"/>
      <c r="V31" s="82"/>
      <c r="W31" s="79"/>
      <c r="X31" s="79"/>
      <c r="Y31" s="79"/>
      <c r="Z31" s="79"/>
      <c r="AA31" s="79"/>
      <c r="AB31" s="79"/>
      <c r="AC31" s="79"/>
      <c r="AD31" s="79"/>
      <c r="AE31" s="79"/>
    </row>
    <row r="32" spans="1:31" x14ac:dyDescent="0.25">
      <c r="A32" s="79"/>
      <c r="B32" s="79"/>
      <c r="C32" s="93"/>
      <c r="D32" s="82"/>
      <c r="E32" s="82"/>
      <c r="F32" s="112"/>
      <c r="G32" s="113"/>
      <c r="H32" s="113"/>
      <c r="I32" s="113"/>
      <c r="J32" s="113"/>
      <c r="K32" s="113"/>
      <c r="L32" s="113"/>
      <c r="M32" s="114"/>
      <c r="N32" s="82"/>
      <c r="O32" s="94"/>
      <c r="P32" s="79"/>
      <c r="Q32" s="79"/>
      <c r="R32" s="82"/>
      <c r="S32" s="82"/>
      <c r="T32" s="82"/>
      <c r="U32" s="82"/>
      <c r="V32" s="82"/>
      <c r="W32" s="79"/>
      <c r="X32" s="79"/>
      <c r="Y32" s="79"/>
      <c r="Z32" s="79"/>
      <c r="AA32" s="79"/>
      <c r="AB32" s="79"/>
      <c r="AC32" s="79"/>
      <c r="AD32" s="79"/>
      <c r="AE32" s="79"/>
    </row>
    <row r="33" spans="1:31" x14ac:dyDescent="0.25">
      <c r="A33" s="79"/>
      <c r="B33" s="79"/>
      <c r="C33" s="93"/>
      <c r="D33" s="82"/>
      <c r="E33" s="95" t="s">
        <v>119</v>
      </c>
      <c r="F33" s="154" t="s">
        <v>120</v>
      </c>
      <c r="G33" s="154"/>
      <c r="H33" s="82"/>
      <c r="I33" s="82"/>
      <c r="J33" s="152" t="s">
        <v>121</v>
      </c>
      <c r="K33" s="153"/>
      <c r="L33" s="155">
        <v>43312</v>
      </c>
      <c r="M33" s="154"/>
      <c r="N33" s="82"/>
      <c r="O33" s="94"/>
      <c r="P33" s="79"/>
      <c r="Q33" s="79"/>
      <c r="R33" s="79"/>
      <c r="S33" s="79"/>
      <c r="T33" s="79"/>
      <c r="U33" s="79"/>
      <c r="V33" s="79"/>
      <c r="W33" s="79"/>
      <c r="X33" s="79"/>
      <c r="Y33" s="79"/>
      <c r="Z33" s="79"/>
      <c r="AA33" s="79"/>
      <c r="AB33" s="79"/>
      <c r="AC33" s="79"/>
      <c r="AD33" s="79"/>
      <c r="AE33" s="79"/>
    </row>
    <row r="34" spans="1:31" ht="15.75" thickBot="1" x14ac:dyDescent="0.3">
      <c r="A34" s="79"/>
      <c r="B34" s="79"/>
      <c r="C34" s="96"/>
      <c r="D34" s="97"/>
      <c r="E34" s="97"/>
      <c r="F34" s="97"/>
      <c r="G34" s="97"/>
      <c r="H34" s="97"/>
      <c r="I34" s="97"/>
      <c r="J34" s="97"/>
      <c r="K34" s="97"/>
      <c r="L34" s="97"/>
      <c r="M34" s="97"/>
      <c r="N34" s="97"/>
      <c r="O34" s="98"/>
      <c r="P34" s="79"/>
      <c r="Q34" s="79"/>
      <c r="R34" s="79"/>
      <c r="S34" s="79"/>
      <c r="T34" s="79"/>
      <c r="U34" s="79"/>
      <c r="V34" s="79"/>
      <c r="W34" s="79"/>
      <c r="X34" s="79"/>
      <c r="Y34" s="79"/>
      <c r="Z34" s="79"/>
      <c r="AA34" s="79"/>
      <c r="AB34" s="79"/>
      <c r="AC34" s="79"/>
      <c r="AD34" s="79"/>
      <c r="AE34" s="79"/>
    </row>
    <row r="35" spans="1:3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row>
    <row r="36" spans="1:31"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row>
    <row r="37" spans="1:31"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row>
    <row r="38" spans="1:3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row>
    <row r="39" spans="1:3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row>
    <row r="40" spans="1:3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row>
    <row r="41" spans="1:3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row>
    <row r="42" spans="1:31"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row>
    <row r="43" spans="1:31"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row>
    <row r="44" spans="1:31"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1:31"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row>
    <row r="46" spans="1:31"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row>
    <row r="47" spans="1:31"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row>
    <row r="48" spans="1:31"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row>
    <row r="49" spans="1:31"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row>
    <row r="50" spans="1:31"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row>
    <row r="51" spans="1:31"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row>
    <row r="52" spans="1:31"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row>
    <row r="53" spans="1:31"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row>
    <row r="54" spans="1:31"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row>
    <row r="55" spans="1:31"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row>
    <row r="56" spans="1:31"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row>
    <row r="57" spans="1:31"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row>
    <row r="58" spans="1:31"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row>
    <row r="59" spans="1:31"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row>
    <row r="60" spans="1:31"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row>
    <row r="61" spans="1:31"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row>
    <row r="62" spans="1:3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row>
    <row r="63" spans="1:31"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1:31"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row>
    <row r="65" spans="1:31"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row>
    <row r="66" spans="1:31"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row>
    <row r="67" spans="1:3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row>
    <row r="68" spans="1:31"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row>
    <row r="69" spans="1:31"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row>
    <row r="70" spans="1:31"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row>
    <row r="71" spans="1:31"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row>
    <row r="72" spans="1:31"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row>
    <row r="73" spans="1:31"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row>
    <row r="74" spans="1:31"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row>
    <row r="75" spans="1:31"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row>
    <row r="76" spans="1:31"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row>
    <row r="77" spans="1:31"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row>
    <row r="78" spans="1:31"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row>
    <row r="79" spans="1:31"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row>
    <row r="80" spans="1:31"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row>
    <row r="81" spans="1:31"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row>
    <row r="82" spans="1:31"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row>
    <row r="83" spans="1:31"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row>
    <row r="84" spans="1:31"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row>
    <row r="85" spans="1:31"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row>
    <row r="86" spans="1:31"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row>
    <row r="87" spans="1:31"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row>
  </sheetData>
  <dataConsolidate/>
  <mergeCells count="9">
    <mergeCell ref="F33:G33"/>
    <mergeCell ref="J33:K33"/>
    <mergeCell ref="L33:M33"/>
    <mergeCell ref="E2:M2"/>
    <mergeCell ref="S4:U4"/>
    <mergeCell ref="E17:I17"/>
    <mergeCell ref="E18:I18"/>
    <mergeCell ref="E19:I19"/>
    <mergeCell ref="D30:E30"/>
  </mergeCells>
  <dataValidations count="6">
    <dataValidation type="list" allowBlank="1" showInputMessage="1" showErrorMessage="1" sqref="U12">
      <formula1>SpL</formula1>
    </dataValidation>
    <dataValidation type="decimal" allowBlank="1" showErrorMessage="1" errorTitle="Problem with distance value" error="The disance to closest downstream driveway should not be greater than 1000 ft" sqref="U10">
      <formula1>0</formula1>
      <formula2>1000</formula2>
    </dataValidation>
    <dataValidation type="list" allowBlank="1" showInputMessage="1" showErrorMessage="1" sqref="U11">
      <formula1>Median</formula1>
    </dataValidation>
    <dataValidation type="whole" allowBlank="1" showInputMessage="1" showErrorMessage="1" errorTitle="Problem with volume value" error="Two-directional hourly volume should not exceed 5500 vph (value should be a positive whole number)" sqref="U7">
      <formula1>0</formula1>
      <formula2>5500</formula2>
    </dataValidation>
    <dataValidation type="decimal" allowBlank="1" showErrorMessage="1" errorTitle="Problem with Distance Value" error="Value is greater than the maximum threshold of  2640 vph " prompt="_x000a_" sqref="U8">
      <formula1>0</formula1>
      <formula2>2640</formula2>
    </dataValidation>
    <dataValidation type="decimal" allowBlank="1" showInputMessage="1" showErrorMessage="1" errorTitle="Problem with access density" error="Access density should not exceed 45 access points per mile" sqref="U9">
      <formula1>0</formula1>
      <formula2>54</formula2>
    </dataValidation>
  </dataValidations>
  <pageMargins left="0.7" right="0.7" top="0.75" bottom="0.75" header="0.3" footer="0.3"/>
  <pageSetup scale="3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64"/>
  <sheetViews>
    <sheetView topLeftCell="F6" zoomScale="55" zoomScaleNormal="55" workbookViewId="0">
      <selection activeCell="N30" sqref="N30"/>
    </sheetView>
  </sheetViews>
  <sheetFormatPr defaultRowHeight="15" x14ac:dyDescent="0.25"/>
  <cols>
    <col min="1" max="1" width="2.5703125" customWidth="1"/>
    <col min="2" max="2" width="4.42578125" customWidth="1"/>
    <col min="3" max="3" width="12.5703125" customWidth="1"/>
    <col min="4" max="4" width="7.28515625" customWidth="1"/>
    <col min="5" max="5" width="17.5703125" customWidth="1"/>
    <col min="7" max="7" width="8.42578125" customWidth="1"/>
    <col min="8" max="8" width="12.42578125" customWidth="1"/>
    <col min="9" max="9" width="7.5703125" customWidth="1"/>
    <col min="10" max="10" width="11.28515625" customWidth="1"/>
    <col min="12" max="12" width="13.7109375" customWidth="1"/>
    <col min="13" max="13" width="13.5703125" customWidth="1"/>
    <col min="14" max="14" width="7.140625" customWidth="1"/>
    <col min="17" max="17" width="3.7109375" customWidth="1"/>
    <col min="18" max="18" width="2.42578125" customWidth="1"/>
    <col min="19" max="19" width="44.28515625" customWidth="1"/>
    <col min="20" max="20" width="24.28515625" customWidth="1"/>
    <col min="21" max="21" width="49.140625" customWidth="1"/>
    <col min="22" max="22" width="4.85546875" customWidth="1"/>
  </cols>
  <sheetData>
    <row r="1" spans="1:33" ht="15.75" thickBot="1" x14ac:dyDescent="0.3">
      <c r="A1" s="79"/>
      <c r="B1" s="78"/>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row>
    <row r="2" spans="1:33" ht="15.75" x14ac:dyDescent="0.25">
      <c r="A2" s="79"/>
      <c r="B2" s="2"/>
      <c r="C2" s="49"/>
      <c r="D2" s="49"/>
      <c r="E2" s="151" t="s">
        <v>91</v>
      </c>
      <c r="F2" s="151"/>
      <c r="G2" s="151"/>
      <c r="H2" s="151"/>
      <c r="I2" s="151"/>
      <c r="J2" s="151"/>
      <c r="K2" s="151"/>
      <c r="L2" s="151"/>
      <c r="M2" s="151"/>
      <c r="N2" s="49"/>
      <c r="O2" s="49"/>
      <c r="P2" s="3"/>
      <c r="Q2" s="79"/>
      <c r="R2" s="90"/>
      <c r="S2" s="116" t="s">
        <v>91</v>
      </c>
      <c r="T2" s="116"/>
      <c r="U2" s="116"/>
      <c r="V2" s="92"/>
      <c r="W2" s="79"/>
      <c r="X2" s="79"/>
      <c r="Y2" s="79"/>
      <c r="Z2" s="79"/>
      <c r="AA2" s="79"/>
      <c r="AB2" s="79"/>
      <c r="AC2" s="79"/>
      <c r="AD2" s="79"/>
      <c r="AE2" s="79"/>
      <c r="AF2" s="79"/>
      <c r="AG2" s="79"/>
    </row>
    <row r="3" spans="1:33" ht="15.75" thickBot="1" x14ac:dyDescent="0.3">
      <c r="A3" s="79"/>
      <c r="B3" s="74"/>
      <c r="C3" s="5"/>
      <c r="D3" s="5"/>
      <c r="E3" s="5"/>
      <c r="F3" s="5"/>
      <c r="G3" s="5"/>
      <c r="H3" s="5"/>
      <c r="I3" s="75" t="s">
        <v>71</v>
      </c>
      <c r="J3" s="5"/>
      <c r="K3" s="5"/>
      <c r="L3" s="5"/>
      <c r="M3" s="5"/>
      <c r="N3" s="5"/>
      <c r="O3" s="5"/>
      <c r="P3" s="6"/>
      <c r="Q3" s="79"/>
      <c r="R3" s="124"/>
      <c r="S3" s="125"/>
      <c r="T3" s="125"/>
      <c r="U3" s="125"/>
      <c r="V3" s="126"/>
      <c r="W3" s="79"/>
      <c r="X3" s="79"/>
      <c r="Y3" s="79"/>
      <c r="Z3" s="79"/>
      <c r="AA3" s="79"/>
      <c r="AB3" s="79"/>
      <c r="AC3" s="79"/>
      <c r="AD3" s="79"/>
      <c r="AE3" s="79"/>
      <c r="AF3" s="79"/>
      <c r="AG3" s="79"/>
    </row>
    <row r="4" spans="1:33" x14ac:dyDescent="0.25">
      <c r="A4" s="79"/>
      <c r="B4" s="74"/>
      <c r="C4" s="5"/>
      <c r="D4" s="5"/>
      <c r="E4" s="5"/>
      <c r="F4" s="5"/>
      <c r="G4" s="5"/>
      <c r="H4" s="5"/>
      <c r="I4" s="71"/>
      <c r="J4" s="5"/>
      <c r="K4" s="5"/>
      <c r="L4" s="5"/>
      <c r="M4" s="5"/>
      <c r="N4" s="5"/>
      <c r="O4" s="5"/>
      <c r="P4" s="6"/>
      <c r="Q4" s="79"/>
      <c r="R4" s="93"/>
      <c r="S4" s="156" t="s">
        <v>0</v>
      </c>
      <c r="T4" s="156"/>
      <c r="U4" s="156"/>
      <c r="V4" s="127"/>
      <c r="W4" s="79"/>
      <c r="X4" s="79"/>
      <c r="Y4" s="79"/>
      <c r="Z4" s="79"/>
      <c r="AA4" s="79"/>
      <c r="AB4" s="79"/>
      <c r="AC4" s="79"/>
      <c r="AD4" s="79"/>
      <c r="AE4" s="79"/>
      <c r="AF4" s="79"/>
      <c r="AG4" s="79"/>
    </row>
    <row r="5" spans="1:33" x14ac:dyDescent="0.25">
      <c r="A5" s="79"/>
      <c r="B5" s="74"/>
      <c r="C5" s="5"/>
      <c r="D5" s="5"/>
      <c r="E5" s="5"/>
      <c r="F5" s="5"/>
      <c r="G5" s="5"/>
      <c r="H5" s="5"/>
      <c r="I5" s="71"/>
      <c r="J5" s="5"/>
      <c r="K5" s="5"/>
      <c r="L5" s="5"/>
      <c r="M5" s="5"/>
      <c r="N5" s="5"/>
      <c r="O5" s="5"/>
      <c r="P5" s="6"/>
      <c r="Q5" s="79"/>
      <c r="R5" s="93"/>
      <c r="S5" s="122" t="s">
        <v>127</v>
      </c>
      <c r="T5" s="123" t="s">
        <v>123</v>
      </c>
      <c r="U5" s="129" t="s">
        <v>136</v>
      </c>
      <c r="V5" s="94"/>
      <c r="W5" s="79"/>
      <c r="X5" s="79"/>
      <c r="Y5" s="79"/>
      <c r="Z5" s="79"/>
      <c r="AA5" s="79"/>
      <c r="AB5" s="79"/>
      <c r="AC5" s="79"/>
      <c r="AD5" s="79"/>
      <c r="AE5" s="79"/>
      <c r="AF5" s="79"/>
      <c r="AG5" s="79"/>
    </row>
    <row r="6" spans="1:33" x14ac:dyDescent="0.25">
      <c r="A6" s="79"/>
      <c r="B6" s="4"/>
      <c r="C6" s="5"/>
      <c r="D6" s="5"/>
      <c r="E6" s="5"/>
      <c r="F6" s="5"/>
      <c r="G6" s="5"/>
      <c r="H6" s="5"/>
      <c r="I6" s="71"/>
      <c r="J6" s="5"/>
      <c r="K6" s="5"/>
      <c r="L6" s="5"/>
      <c r="M6" s="5"/>
      <c r="N6" s="5"/>
      <c r="O6" s="5"/>
      <c r="P6" s="6"/>
      <c r="Q6" s="82"/>
      <c r="R6" s="93"/>
      <c r="S6" s="82" t="s">
        <v>53</v>
      </c>
      <c r="T6" s="88" t="s">
        <v>128</v>
      </c>
      <c r="U6" s="128" t="s">
        <v>58</v>
      </c>
      <c r="V6" s="94"/>
      <c r="W6" s="79"/>
      <c r="X6" s="79"/>
      <c r="Y6" s="79"/>
      <c r="Z6" s="79"/>
      <c r="AA6" s="79"/>
      <c r="AB6" s="79"/>
      <c r="AC6" s="79"/>
      <c r="AD6" s="79"/>
      <c r="AE6" s="79"/>
      <c r="AF6" s="79"/>
      <c r="AG6" s="79"/>
    </row>
    <row r="7" spans="1:33" x14ac:dyDescent="0.25">
      <c r="A7" s="79"/>
      <c r="B7" s="4"/>
      <c r="C7" s="5"/>
      <c r="D7" s="64"/>
      <c r="E7" s="40"/>
      <c r="F7" s="5"/>
      <c r="G7" s="5"/>
      <c r="H7" s="14"/>
      <c r="I7" s="54"/>
      <c r="J7" s="40"/>
      <c r="K7" s="5"/>
      <c r="L7" s="5"/>
      <c r="M7" s="5"/>
      <c r="N7" s="64"/>
      <c r="O7" s="5"/>
      <c r="P7" s="6"/>
      <c r="Q7" s="82"/>
      <c r="R7" s="93"/>
      <c r="S7" s="84" t="s">
        <v>117</v>
      </c>
      <c r="T7" s="88" t="s">
        <v>134</v>
      </c>
      <c r="U7" s="30">
        <v>728</v>
      </c>
      <c r="V7" s="94"/>
      <c r="W7" s="79"/>
      <c r="X7" s="79"/>
      <c r="Y7" s="79"/>
      <c r="Z7" s="79"/>
      <c r="AA7" s="79"/>
      <c r="AB7" s="79"/>
      <c r="AC7" s="79"/>
      <c r="AD7" s="79"/>
      <c r="AE7" s="79"/>
      <c r="AF7" s="79"/>
      <c r="AG7" s="79"/>
    </row>
    <row r="8" spans="1:33" x14ac:dyDescent="0.25">
      <c r="A8" s="79"/>
      <c r="B8" s="4"/>
      <c r="C8" s="5"/>
      <c r="D8" s="64"/>
      <c r="E8" s="40"/>
      <c r="F8" s="5"/>
      <c r="G8" s="5"/>
      <c r="H8" s="14"/>
      <c r="I8" s="55"/>
      <c r="J8" s="41"/>
      <c r="K8" s="34"/>
      <c r="L8" s="15"/>
      <c r="M8" s="5"/>
      <c r="N8" s="64"/>
      <c r="O8" s="5"/>
      <c r="P8" s="6"/>
      <c r="Q8" s="82"/>
      <c r="R8" s="93"/>
      <c r="S8" s="82" t="s">
        <v>51</v>
      </c>
      <c r="T8" s="88" t="s">
        <v>125</v>
      </c>
      <c r="U8" s="30">
        <v>742</v>
      </c>
      <c r="V8" s="94"/>
      <c r="W8" s="79"/>
      <c r="X8" s="79"/>
      <c r="Y8" s="79"/>
      <c r="Z8" s="79"/>
      <c r="AA8" s="79"/>
      <c r="AB8" s="79"/>
      <c r="AC8" s="79"/>
      <c r="AD8" s="79"/>
      <c r="AE8" s="79"/>
      <c r="AF8" s="79"/>
      <c r="AG8" s="79"/>
    </row>
    <row r="9" spans="1:33" ht="18" x14ac:dyDescent="0.35">
      <c r="A9" s="79"/>
      <c r="B9" s="4"/>
      <c r="C9" s="5"/>
      <c r="D9" s="64"/>
      <c r="E9" s="41"/>
      <c r="F9" s="34"/>
      <c r="G9" s="11"/>
      <c r="H9" s="70" t="s">
        <v>72</v>
      </c>
      <c r="I9" s="56"/>
      <c r="J9" s="76" t="s">
        <v>74</v>
      </c>
      <c r="K9" s="34"/>
      <c r="L9" s="34"/>
      <c r="M9" s="11"/>
      <c r="N9" s="64"/>
      <c r="O9" s="5"/>
      <c r="P9" s="6"/>
      <c r="Q9" s="82"/>
      <c r="R9" s="93"/>
      <c r="S9" s="79" t="s">
        <v>126</v>
      </c>
      <c r="T9" s="86" t="s">
        <v>133</v>
      </c>
      <c r="U9" s="30">
        <v>43</v>
      </c>
      <c r="V9" s="94"/>
      <c r="W9" s="79"/>
      <c r="X9" s="79"/>
      <c r="Y9" s="79"/>
      <c r="Z9" s="79"/>
      <c r="AA9" s="79"/>
      <c r="AB9" s="79"/>
      <c r="AC9" s="79"/>
      <c r="AD9" s="79"/>
      <c r="AE9" s="79"/>
      <c r="AF9" s="79"/>
      <c r="AG9" s="79"/>
    </row>
    <row r="10" spans="1:33" x14ac:dyDescent="0.25">
      <c r="A10" s="79"/>
      <c r="B10" s="4"/>
      <c r="C10" s="5"/>
      <c r="D10" s="64"/>
      <c r="E10" s="41"/>
      <c r="F10" s="34"/>
      <c r="G10" s="11"/>
      <c r="H10" s="36"/>
      <c r="I10" s="54"/>
      <c r="J10" s="41"/>
      <c r="K10" s="34"/>
      <c r="L10" s="141">
        <f>+J26</f>
        <v>15.5505</v>
      </c>
      <c r="M10" s="5" t="s">
        <v>2</v>
      </c>
      <c r="N10" s="64"/>
      <c r="O10" s="5"/>
      <c r="P10" s="6"/>
      <c r="Q10" s="82"/>
      <c r="R10" s="93"/>
      <c r="S10" s="82" t="s">
        <v>49</v>
      </c>
      <c r="T10" s="88" t="s">
        <v>132</v>
      </c>
      <c r="U10" s="30">
        <v>132</v>
      </c>
      <c r="V10" s="94"/>
      <c r="W10" s="79"/>
      <c r="X10" s="79"/>
      <c r="Y10" s="79"/>
      <c r="Z10" s="79"/>
      <c r="AA10" s="79"/>
      <c r="AB10" s="79"/>
      <c r="AC10" s="79"/>
      <c r="AD10" s="79"/>
      <c r="AE10" s="79"/>
      <c r="AF10" s="79"/>
      <c r="AG10" s="79"/>
    </row>
    <row r="11" spans="1:33" ht="18.75" customHeight="1" thickBot="1" x14ac:dyDescent="0.3">
      <c r="A11" s="79"/>
      <c r="B11" s="4"/>
      <c r="C11" s="5"/>
      <c r="D11" s="64"/>
      <c r="E11" s="46" t="s">
        <v>63</v>
      </c>
      <c r="F11" s="45"/>
      <c r="G11" s="5"/>
      <c r="H11" s="14"/>
      <c r="I11" s="56"/>
      <c r="J11" s="40"/>
      <c r="K11" s="5"/>
      <c r="L11" s="44" t="s">
        <v>64</v>
      </c>
      <c r="M11" s="45"/>
      <c r="N11" s="64"/>
      <c r="O11" s="5"/>
      <c r="P11" s="6"/>
      <c r="Q11" s="82"/>
      <c r="R11" s="93"/>
      <c r="S11" s="88" t="s">
        <v>45</v>
      </c>
      <c r="T11" s="88" t="s">
        <v>128</v>
      </c>
      <c r="U11" s="29" t="s">
        <v>84</v>
      </c>
      <c r="V11" s="94"/>
      <c r="W11" s="79"/>
      <c r="X11" s="79"/>
      <c r="Y11" s="79"/>
      <c r="Z11" s="79"/>
      <c r="AA11" s="79"/>
      <c r="AB11" s="79"/>
      <c r="AC11" s="79"/>
      <c r="AD11" s="79"/>
      <c r="AE11" s="79"/>
      <c r="AF11" s="79"/>
      <c r="AG11" s="79"/>
    </row>
    <row r="12" spans="1:33" ht="18.75" customHeight="1" thickTop="1" thickBot="1" x14ac:dyDescent="0.3">
      <c r="A12" s="79"/>
      <c r="B12" s="4"/>
      <c r="C12" s="61"/>
      <c r="D12" s="62" t="s">
        <v>65</v>
      </c>
      <c r="E12" s="61"/>
      <c r="F12" s="61"/>
      <c r="G12" s="73"/>
      <c r="H12" s="61"/>
      <c r="I12" s="43" t="s">
        <v>60</v>
      </c>
      <c r="J12" s="61"/>
      <c r="K12" s="73"/>
      <c r="L12" s="61"/>
      <c r="M12" s="61"/>
      <c r="N12" s="62" t="s">
        <v>65</v>
      </c>
      <c r="O12" s="61"/>
      <c r="P12" s="6"/>
      <c r="Q12" s="82"/>
      <c r="R12" s="93"/>
      <c r="S12" s="88"/>
      <c r="T12" s="88"/>
      <c r="U12" s="128"/>
      <c r="V12" s="94"/>
      <c r="W12" s="79"/>
      <c r="X12" s="79"/>
      <c r="Y12" s="79"/>
      <c r="Z12" s="79"/>
      <c r="AA12" s="79"/>
      <c r="AB12" s="79"/>
      <c r="AC12" s="79"/>
      <c r="AD12" s="79"/>
      <c r="AE12" s="79"/>
      <c r="AF12" s="79"/>
      <c r="AG12" s="79"/>
    </row>
    <row r="13" spans="1:33" ht="15.75" thickTop="1" x14ac:dyDescent="0.25">
      <c r="A13" s="79"/>
      <c r="B13" s="4"/>
      <c r="C13" s="5"/>
      <c r="D13" s="64"/>
      <c r="E13" s="46" t="s">
        <v>64</v>
      </c>
      <c r="F13" s="44"/>
      <c r="G13" s="11"/>
      <c r="H13" s="37"/>
      <c r="I13" s="56"/>
      <c r="J13" s="40"/>
      <c r="K13" s="5"/>
      <c r="L13" s="44" t="s">
        <v>63</v>
      </c>
      <c r="M13" s="45"/>
      <c r="N13" s="64"/>
      <c r="O13" s="5"/>
      <c r="P13" s="6"/>
      <c r="Q13" s="82"/>
      <c r="R13" s="90"/>
      <c r="S13" s="91"/>
      <c r="T13" s="91"/>
      <c r="U13" s="91"/>
      <c r="V13" s="92"/>
      <c r="W13" s="79"/>
      <c r="X13" s="79"/>
      <c r="Y13" s="79"/>
      <c r="Z13" s="79"/>
      <c r="AA13" s="79"/>
      <c r="AB13" s="79"/>
      <c r="AC13" s="79"/>
      <c r="AD13" s="79"/>
      <c r="AE13" s="79"/>
      <c r="AF13" s="79"/>
      <c r="AG13" s="79"/>
    </row>
    <row r="14" spans="1:33" ht="15.75" x14ac:dyDescent="0.25">
      <c r="A14" s="79"/>
      <c r="B14" s="4"/>
      <c r="C14" s="5"/>
      <c r="D14" s="64"/>
      <c r="E14" s="47"/>
      <c r="F14" s="35"/>
      <c r="G14" s="18"/>
      <c r="H14" s="38"/>
      <c r="I14" s="57"/>
      <c r="J14" s="42"/>
      <c r="K14" s="34"/>
      <c r="L14" s="142">
        <f>+J25</f>
        <v>40.350099999999998</v>
      </c>
      <c r="M14" s="7" t="s">
        <v>2</v>
      </c>
      <c r="N14" s="64"/>
      <c r="O14" s="5"/>
      <c r="P14" s="6"/>
      <c r="Q14" s="99"/>
      <c r="R14" s="93"/>
      <c r="S14" s="100" t="s">
        <v>52</v>
      </c>
      <c r="T14" s="100"/>
      <c r="U14" s="100"/>
      <c r="V14" s="94"/>
      <c r="W14" s="79"/>
      <c r="X14" s="79"/>
      <c r="Y14" s="79"/>
      <c r="Z14" s="79"/>
      <c r="AA14" s="79"/>
      <c r="AB14" s="79"/>
      <c r="AC14" s="79"/>
      <c r="AD14" s="79"/>
      <c r="AE14" s="79"/>
      <c r="AF14" s="79"/>
      <c r="AG14" s="79"/>
    </row>
    <row r="15" spans="1:33" ht="18.75" thickBot="1" x14ac:dyDescent="0.4">
      <c r="A15" s="79"/>
      <c r="B15" s="4"/>
      <c r="C15" s="5"/>
      <c r="D15" s="64"/>
      <c r="E15" s="40"/>
      <c r="F15" s="5"/>
      <c r="G15" s="5"/>
      <c r="H15" s="70" t="s">
        <v>73</v>
      </c>
      <c r="I15" s="57"/>
      <c r="J15" s="72" t="s">
        <v>72</v>
      </c>
      <c r="K15" s="5"/>
      <c r="L15" s="5"/>
      <c r="M15" s="5"/>
      <c r="N15" s="64"/>
      <c r="O15" s="5"/>
      <c r="P15" s="6"/>
      <c r="Q15" s="82"/>
      <c r="R15" s="103"/>
      <c r="S15" s="104"/>
      <c r="T15" s="104"/>
      <c r="U15" s="104"/>
      <c r="V15" s="101"/>
      <c r="W15" s="79"/>
      <c r="X15" s="79"/>
      <c r="Y15" s="79"/>
      <c r="Z15" s="79"/>
      <c r="AA15" s="79"/>
      <c r="AB15" s="79"/>
      <c r="AC15" s="79"/>
      <c r="AD15" s="79"/>
      <c r="AE15" s="79"/>
      <c r="AF15" s="79"/>
      <c r="AG15" s="79"/>
    </row>
    <row r="16" spans="1:33" x14ac:dyDescent="0.25">
      <c r="A16" s="79"/>
      <c r="B16" s="4"/>
      <c r="C16" s="5"/>
      <c r="D16" s="64"/>
      <c r="E16" s="40"/>
      <c r="F16" s="5"/>
      <c r="G16" s="5"/>
      <c r="H16" s="14"/>
      <c r="I16" s="58"/>
      <c r="J16" s="11"/>
      <c r="K16" s="5"/>
      <c r="L16" s="34"/>
      <c r="M16" s="7"/>
      <c r="N16" s="64"/>
      <c r="O16" s="5"/>
      <c r="P16" s="6"/>
      <c r="Q16" s="82"/>
      <c r="R16" s="93"/>
      <c r="S16" s="82"/>
      <c r="T16" s="82"/>
      <c r="U16" s="82"/>
      <c r="V16" s="94"/>
      <c r="W16" s="79"/>
      <c r="X16" s="79"/>
      <c r="Y16" s="79"/>
      <c r="Z16" s="79"/>
      <c r="AA16" s="79"/>
      <c r="AB16" s="79"/>
      <c r="AC16" s="79"/>
      <c r="AD16" s="79"/>
      <c r="AE16" s="79"/>
      <c r="AF16" s="79"/>
      <c r="AG16" s="79"/>
    </row>
    <row r="17" spans="1:33" x14ac:dyDescent="0.25">
      <c r="A17" s="79"/>
      <c r="B17" s="4"/>
      <c r="C17" s="5"/>
      <c r="D17" s="64"/>
      <c r="E17" s="48"/>
      <c r="F17" s="5"/>
      <c r="G17" s="5"/>
      <c r="H17" s="14"/>
      <c r="I17" s="58"/>
      <c r="J17" s="5"/>
      <c r="K17" s="19"/>
      <c r="L17" s="5"/>
      <c r="M17" s="5"/>
      <c r="N17" s="64"/>
      <c r="O17" s="5"/>
      <c r="P17" s="6"/>
      <c r="Q17" s="82"/>
      <c r="R17" s="93"/>
      <c r="S17" s="82" t="s">
        <v>59</v>
      </c>
      <c r="T17" s="82"/>
      <c r="U17" s="130">
        <f>30.0639-(0.0043*$U$7)+(0.0014*$U$8)-(0.0069*$U$9)+(0.002*$U$10)+IF(+$U$11="Raised and Continuous Median",-0.4595,IF(+$U$11="Strategically Positioned Raised Median",0.0477,IF(+$U$11="TWLTL",0)))</f>
        <v>27.987299999999998</v>
      </c>
      <c r="V17" s="94"/>
      <c r="W17" s="79"/>
      <c r="X17" s="79"/>
      <c r="Y17" s="79"/>
      <c r="Z17" s="79"/>
      <c r="AA17" s="79"/>
      <c r="AB17" s="79"/>
      <c r="AC17" s="79"/>
      <c r="AD17" s="79"/>
      <c r="AE17" s="79"/>
      <c r="AF17" s="79"/>
      <c r="AG17" s="79"/>
    </row>
    <row r="18" spans="1:33" x14ac:dyDescent="0.25">
      <c r="A18" s="79"/>
      <c r="B18" s="4"/>
      <c r="C18" s="5"/>
      <c r="D18" s="5"/>
      <c r="E18" s="16"/>
      <c r="F18" s="5"/>
      <c r="G18" s="5"/>
      <c r="H18" s="5"/>
      <c r="I18" s="75"/>
      <c r="J18" s="5"/>
      <c r="K18" s="19"/>
      <c r="L18" s="5"/>
      <c r="M18" s="5"/>
      <c r="N18" s="5"/>
      <c r="O18" s="5"/>
      <c r="P18" s="6"/>
      <c r="Q18" s="82"/>
      <c r="R18" s="93"/>
      <c r="S18" s="82"/>
      <c r="T18" s="82"/>
      <c r="U18" s="131"/>
      <c r="V18" s="94"/>
      <c r="W18" s="79"/>
      <c r="X18" s="79"/>
      <c r="Y18" s="79"/>
      <c r="Z18" s="79"/>
      <c r="AA18" s="79"/>
      <c r="AB18" s="79"/>
      <c r="AC18" s="79"/>
      <c r="AD18" s="79"/>
      <c r="AE18" s="79"/>
      <c r="AF18" s="79"/>
      <c r="AG18" s="79"/>
    </row>
    <row r="19" spans="1:33" x14ac:dyDescent="0.25">
      <c r="A19" s="79"/>
      <c r="B19" s="4"/>
      <c r="C19" s="5"/>
      <c r="D19" s="5"/>
      <c r="E19" s="16"/>
      <c r="F19" s="5"/>
      <c r="G19" s="5"/>
      <c r="H19" s="5"/>
      <c r="I19" s="75"/>
      <c r="J19" s="5"/>
      <c r="K19" s="19"/>
      <c r="L19" s="5"/>
      <c r="M19" s="5"/>
      <c r="N19" s="5"/>
      <c r="O19" s="5"/>
      <c r="P19" s="6"/>
      <c r="Q19" s="82"/>
      <c r="R19" s="93"/>
      <c r="S19" s="82" t="s">
        <v>62</v>
      </c>
      <c r="T19" s="82"/>
      <c r="U19" s="130">
        <f>46.458-(0.0067*$U$7)-(0.0005*$U$8)-(0.0162*$U$9)+(0.0012*$U$10)+IF(+$U$11="Raised and Continuous Median",-0.2328,IF(+$U$11="Strategically Positioned Raised Median",-0.3211,0))</f>
        <v>40.350099999999998</v>
      </c>
      <c r="V19" s="94"/>
      <c r="W19" s="79"/>
      <c r="X19" s="79"/>
      <c r="Y19" s="79"/>
      <c r="Z19" s="79"/>
      <c r="AA19" s="79"/>
      <c r="AB19" s="79"/>
      <c r="AC19" s="79"/>
      <c r="AD19" s="79"/>
      <c r="AE19" s="79"/>
      <c r="AF19" s="79"/>
      <c r="AG19" s="79"/>
    </row>
    <row r="20" spans="1:33" x14ac:dyDescent="0.25">
      <c r="A20" s="79"/>
      <c r="B20" s="4"/>
      <c r="C20" s="5"/>
      <c r="D20" s="5"/>
      <c r="E20" s="16"/>
      <c r="F20" s="5"/>
      <c r="G20" s="5"/>
      <c r="H20" s="5"/>
      <c r="I20" s="75"/>
      <c r="J20" s="5"/>
      <c r="K20" s="19"/>
      <c r="L20" s="5"/>
      <c r="M20" s="5"/>
      <c r="N20" s="5"/>
      <c r="O20" s="5"/>
      <c r="P20" s="6"/>
      <c r="Q20" s="82"/>
      <c r="R20" s="93"/>
      <c r="S20" s="82"/>
      <c r="T20" s="82"/>
      <c r="U20" s="131"/>
      <c r="V20" s="94"/>
      <c r="W20" s="79"/>
      <c r="X20" s="79"/>
      <c r="Y20" s="79"/>
      <c r="Z20" s="79"/>
      <c r="AA20" s="79"/>
      <c r="AB20" s="79"/>
      <c r="AC20" s="79"/>
      <c r="AD20" s="79"/>
      <c r="AE20" s="79"/>
      <c r="AF20" s="79"/>
      <c r="AG20" s="79"/>
    </row>
    <row r="21" spans="1:33" x14ac:dyDescent="0.25">
      <c r="A21" s="79"/>
      <c r="B21" s="4"/>
      <c r="C21" s="5"/>
      <c r="D21" s="5"/>
      <c r="E21" s="16"/>
      <c r="F21" s="5"/>
      <c r="G21" s="5"/>
      <c r="H21" s="5"/>
      <c r="I21" s="75"/>
      <c r="J21" s="5"/>
      <c r="K21" s="19"/>
      <c r="L21" s="5"/>
      <c r="M21" s="5"/>
      <c r="N21" s="5"/>
      <c r="O21" s="5"/>
      <c r="P21" s="6"/>
      <c r="Q21" s="82"/>
      <c r="R21" s="93"/>
      <c r="S21" s="82" t="s">
        <v>89</v>
      </c>
      <c r="T21" s="82"/>
      <c r="U21" s="130">
        <f>13.6524-(0.0018*$U$7)+(0.0033*$U$8)-(0.0029*$U$9)+(0.0029*$U$10)+IF(+$U$11="Raised and Continuous Median",-0.5653,IF(+$U$11="Strategically Positioned Raised Median",0.5018,0))</f>
        <v>15.5505</v>
      </c>
      <c r="V21" s="94"/>
      <c r="W21" s="79"/>
      <c r="X21" s="79"/>
      <c r="Y21" s="79"/>
      <c r="Z21" s="79"/>
      <c r="AA21" s="79"/>
      <c r="AB21" s="79"/>
      <c r="AC21" s="79"/>
      <c r="AD21" s="79"/>
      <c r="AE21" s="79"/>
      <c r="AF21" s="79"/>
      <c r="AG21" s="79"/>
    </row>
    <row r="22" spans="1:33" ht="15.75" thickBot="1" x14ac:dyDescent="0.3">
      <c r="A22" s="79"/>
      <c r="B22" s="4"/>
      <c r="C22" s="5"/>
      <c r="D22" s="5"/>
      <c r="E22" s="16"/>
      <c r="F22" s="5"/>
      <c r="G22" s="5"/>
      <c r="H22" s="5"/>
      <c r="I22" s="71"/>
      <c r="J22" s="5"/>
      <c r="K22" s="19"/>
      <c r="L22" s="5"/>
      <c r="M22" s="5"/>
      <c r="N22" s="5"/>
      <c r="O22" s="5"/>
      <c r="P22" s="6"/>
      <c r="Q22" s="82"/>
      <c r="R22" s="93"/>
      <c r="S22" s="79"/>
      <c r="T22" s="79"/>
      <c r="U22" s="136"/>
      <c r="V22" s="94"/>
      <c r="W22" s="79"/>
      <c r="X22" s="79"/>
      <c r="Y22" s="79"/>
      <c r="Z22" s="79"/>
      <c r="AA22" s="79"/>
      <c r="AB22" s="79"/>
      <c r="AC22" s="79"/>
      <c r="AD22" s="79"/>
      <c r="AE22" s="79"/>
      <c r="AF22" s="79"/>
      <c r="AG22" s="79"/>
    </row>
    <row r="23" spans="1:33" x14ac:dyDescent="0.25">
      <c r="A23" s="79"/>
      <c r="B23" s="4"/>
      <c r="C23" s="5"/>
      <c r="D23" s="5"/>
      <c r="E23" s="5"/>
      <c r="F23" s="5"/>
      <c r="G23" s="5"/>
      <c r="H23" s="5"/>
      <c r="I23" s="5"/>
      <c r="J23" s="5"/>
      <c r="K23" s="5"/>
      <c r="L23" s="5"/>
      <c r="M23" s="5"/>
      <c r="N23" s="5"/>
      <c r="O23" s="5"/>
      <c r="P23" s="6"/>
      <c r="Q23" s="82"/>
      <c r="R23" s="91"/>
      <c r="S23" s="91"/>
      <c r="T23" s="91"/>
      <c r="U23" s="91"/>
      <c r="V23" s="91"/>
      <c r="W23" s="79"/>
      <c r="X23" s="79"/>
      <c r="Y23" s="79"/>
      <c r="Z23" s="79"/>
      <c r="AA23" s="79"/>
      <c r="AB23" s="79"/>
      <c r="AC23" s="79"/>
      <c r="AD23" s="79"/>
      <c r="AE23" s="79"/>
      <c r="AF23" s="79"/>
      <c r="AG23" s="79"/>
    </row>
    <row r="24" spans="1:33" x14ac:dyDescent="0.25">
      <c r="A24" s="79"/>
      <c r="B24" s="4"/>
      <c r="C24" s="5"/>
      <c r="D24" s="5"/>
      <c r="E24" s="149" t="s">
        <v>77</v>
      </c>
      <c r="F24" s="150"/>
      <c r="G24" s="150"/>
      <c r="H24" s="150"/>
      <c r="I24" s="150"/>
      <c r="J24" s="140">
        <f>+U17</f>
        <v>27.987299999999998</v>
      </c>
      <c r="K24" s="5" t="s">
        <v>2</v>
      </c>
      <c r="L24" s="5"/>
      <c r="M24" s="5"/>
      <c r="N24" s="5"/>
      <c r="O24" s="5"/>
      <c r="P24" s="6"/>
      <c r="Q24" s="82"/>
      <c r="R24" s="82"/>
      <c r="S24" s="105"/>
      <c r="T24" s="105"/>
      <c r="U24" s="81"/>
      <c r="V24" s="82"/>
      <c r="W24" s="79"/>
      <c r="X24" s="79"/>
      <c r="Y24" s="79"/>
      <c r="Z24" s="79"/>
      <c r="AA24" s="79"/>
      <c r="AB24" s="79"/>
      <c r="AC24" s="79"/>
      <c r="AD24" s="79"/>
      <c r="AE24" s="79"/>
      <c r="AF24" s="79"/>
      <c r="AG24" s="79"/>
    </row>
    <row r="25" spans="1:33" x14ac:dyDescent="0.25">
      <c r="A25" s="79"/>
      <c r="B25" s="4"/>
      <c r="C25" s="5"/>
      <c r="D25" s="5"/>
      <c r="E25" s="149" t="s">
        <v>78</v>
      </c>
      <c r="F25" s="150"/>
      <c r="G25" s="150"/>
      <c r="H25" s="150"/>
      <c r="I25" s="150"/>
      <c r="J25" s="140">
        <f>+U19</f>
        <v>40.350099999999998</v>
      </c>
      <c r="K25" s="5" t="s">
        <v>2</v>
      </c>
      <c r="L25" s="5"/>
      <c r="M25" s="5"/>
      <c r="N25" s="5"/>
      <c r="O25" s="5"/>
      <c r="P25" s="6"/>
      <c r="Q25" s="82"/>
      <c r="R25" s="82"/>
      <c r="S25" s="82"/>
      <c r="T25" s="82"/>
      <c r="U25" s="82"/>
      <c r="V25" s="82"/>
      <c r="W25" s="79"/>
      <c r="X25" s="79"/>
      <c r="Y25" s="79"/>
      <c r="Z25" s="79"/>
      <c r="AA25" s="79"/>
      <c r="AB25" s="79"/>
      <c r="AC25" s="79"/>
      <c r="AD25" s="79"/>
      <c r="AE25" s="79"/>
      <c r="AF25" s="79"/>
      <c r="AG25" s="79"/>
    </row>
    <row r="26" spans="1:33" x14ac:dyDescent="0.25">
      <c r="A26" s="79"/>
      <c r="B26" s="4"/>
      <c r="C26" s="5"/>
      <c r="D26" s="5"/>
      <c r="E26" s="149" t="s">
        <v>79</v>
      </c>
      <c r="F26" s="149"/>
      <c r="G26" s="149"/>
      <c r="H26" s="149"/>
      <c r="I26" s="149"/>
      <c r="J26" s="140">
        <f>+U21</f>
        <v>15.5505</v>
      </c>
      <c r="K26" s="5" t="s">
        <v>2</v>
      </c>
      <c r="L26" s="5"/>
      <c r="M26" s="5"/>
      <c r="N26" s="5"/>
      <c r="O26" s="5"/>
      <c r="P26" s="6"/>
      <c r="Q26" s="82"/>
      <c r="R26" s="82"/>
      <c r="S26" s="82"/>
      <c r="T26" s="82"/>
      <c r="U26" s="82"/>
      <c r="V26" s="82"/>
      <c r="W26" s="79"/>
      <c r="X26" s="102"/>
      <c r="Y26" s="79"/>
      <c r="Z26" s="79"/>
      <c r="AA26" s="79"/>
      <c r="AB26" s="79"/>
      <c r="AC26" s="79"/>
      <c r="AD26" s="79"/>
      <c r="AE26" s="79"/>
      <c r="AF26" s="79"/>
      <c r="AG26" s="79"/>
    </row>
    <row r="27" spans="1:33" x14ac:dyDescent="0.25">
      <c r="A27" s="79"/>
      <c r="B27" s="4"/>
      <c r="C27" s="5"/>
      <c r="D27" s="5"/>
      <c r="E27" s="5"/>
      <c r="F27" s="5"/>
      <c r="G27" s="5"/>
      <c r="H27" s="5"/>
      <c r="I27" s="5"/>
      <c r="J27" s="5"/>
      <c r="K27" s="5"/>
      <c r="L27" s="5"/>
      <c r="M27" s="5"/>
      <c r="N27" s="5"/>
      <c r="O27" s="5"/>
      <c r="P27" s="6"/>
      <c r="Q27" s="82"/>
      <c r="R27" s="82"/>
      <c r="S27" s="106"/>
      <c r="T27" s="106"/>
      <c r="U27" s="102"/>
      <c r="V27" s="82"/>
      <c r="W27" s="79"/>
      <c r="X27" s="79"/>
      <c r="Y27" s="79"/>
      <c r="Z27" s="79"/>
      <c r="AA27" s="79"/>
      <c r="AB27" s="79"/>
      <c r="AC27" s="79"/>
      <c r="AD27" s="79"/>
      <c r="AE27" s="79"/>
      <c r="AF27" s="79"/>
      <c r="AG27" s="79"/>
    </row>
    <row r="28" spans="1:33" ht="15.75" x14ac:dyDescent="0.25">
      <c r="A28" s="79"/>
      <c r="B28" s="4"/>
      <c r="C28" s="5"/>
      <c r="D28" s="39"/>
      <c r="E28" s="39"/>
      <c r="F28" s="59" t="s">
        <v>80</v>
      </c>
      <c r="G28" s="60"/>
      <c r="H28" s="60"/>
      <c r="I28" s="60"/>
      <c r="J28" s="60"/>
      <c r="K28" s="60"/>
      <c r="L28" s="60"/>
      <c r="M28" s="77"/>
      <c r="N28" s="5"/>
      <c r="O28" s="5"/>
      <c r="P28" s="6"/>
      <c r="Q28" s="79"/>
      <c r="R28" s="82"/>
      <c r="S28" s="82"/>
      <c r="T28" s="82"/>
      <c r="U28" s="82"/>
      <c r="V28" s="82"/>
      <c r="W28" s="79"/>
      <c r="X28" s="102"/>
      <c r="Y28" s="79"/>
      <c r="Z28" s="79"/>
      <c r="AA28" s="79"/>
      <c r="AB28" s="79"/>
      <c r="AC28" s="79"/>
      <c r="AD28" s="79"/>
      <c r="AE28" s="79"/>
      <c r="AF28" s="79"/>
      <c r="AG28" s="79"/>
    </row>
    <row r="29" spans="1:33" x14ac:dyDescent="0.25">
      <c r="A29" s="79"/>
      <c r="B29" s="4"/>
      <c r="C29" s="5"/>
      <c r="D29" s="39"/>
      <c r="E29" s="39"/>
      <c r="F29" s="5" t="s">
        <v>66</v>
      </c>
      <c r="G29" s="5"/>
      <c r="H29" s="5"/>
      <c r="I29" s="5" t="s">
        <v>67</v>
      </c>
      <c r="J29" s="5"/>
      <c r="K29" s="5"/>
      <c r="L29" s="5"/>
      <c r="M29" s="5"/>
      <c r="N29" s="5"/>
      <c r="O29" s="5"/>
      <c r="P29" s="6"/>
      <c r="Q29" s="79"/>
      <c r="R29" s="82"/>
      <c r="S29" s="82"/>
      <c r="T29" s="82"/>
      <c r="U29" s="81"/>
      <c r="V29" s="82"/>
      <c r="W29" s="79"/>
      <c r="X29" s="79"/>
      <c r="Y29" s="79"/>
      <c r="Z29" s="79"/>
      <c r="AA29" s="79"/>
      <c r="AB29" s="79"/>
      <c r="AC29" s="79"/>
      <c r="AD29" s="79"/>
      <c r="AE29" s="79"/>
      <c r="AF29" s="79"/>
      <c r="AG29" s="79"/>
    </row>
    <row r="30" spans="1:33" ht="18" x14ac:dyDescent="0.35">
      <c r="A30" s="79"/>
      <c r="B30" s="4"/>
      <c r="C30" s="5"/>
      <c r="D30" s="39"/>
      <c r="E30" s="39"/>
      <c r="F30" s="5" t="s">
        <v>75</v>
      </c>
      <c r="G30" s="5"/>
      <c r="H30" s="5"/>
      <c r="I30" s="5" t="s">
        <v>68</v>
      </c>
      <c r="J30" s="5"/>
      <c r="K30" s="5"/>
      <c r="L30" s="5"/>
      <c r="M30" s="5"/>
      <c r="N30" s="5"/>
      <c r="O30" s="5"/>
      <c r="P30" s="6"/>
      <c r="Q30" s="79"/>
      <c r="R30" s="82"/>
      <c r="S30" s="82"/>
      <c r="T30" s="82"/>
      <c r="U30" s="82"/>
      <c r="V30" s="82"/>
      <c r="W30" s="79"/>
      <c r="X30" s="102"/>
      <c r="Y30" s="79"/>
      <c r="Z30" s="79"/>
      <c r="AA30" s="79"/>
      <c r="AB30" s="79"/>
      <c r="AC30" s="79"/>
      <c r="AD30" s="79"/>
      <c r="AE30" s="79"/>
      <c r="AF30" s="79"/>
      <c r="AG30" s="79"/>
    </row>
    <row r="31" spans="1:33" ht="18" x14ac:dyDescent="0.35">
      <c r="A31" s="79"/>
      <c r="B31" s="4"/>
      <c r="C31" s="5"/>
      <c r="D31" s="39"/>
      <c r="E31" s="39"/>
      <c r="F31" s="39" t="s">
        <v>76</v>
      </c>
      <c r="G31" s="5"/>
      <c r="H31" s="5"/>
      <c r="I31" s="5" t="s">
        <v>70</v>
      </c>
      <c r="J31" s="5"/>
      <c r="K31" s="5"/>
      <c r="L31" s="5"/>
      <c r="M31" s="5"/>
      <c r="N31" s="5"/>
      <c r="O31" s="5"/>
      <c r="P31" s="6"/>
      <c r="Q31" s="79"/>
      <c r="R31" s="82"/>
      <c r="S31" s="82"/>
      <c r="T31" s="82"/>
      <c r="U31" s="82"/>
      <c r="V31" s="82"/>
      <c r="W31" s="79"/>
      <c r="X31" s="102"/>
      <c r="Y31" s="79"/>
      <c r="Z31" s="79"/>
      <c r="AA31" s="79"/>
      <c r="AB31" s="79"/>
      <c r="AC31" s="79"/>
      <c r="AD31" s="79"/>
      <c r="AE31" s="79"/>
      <c r="AF31" s="79"/>
      <c r="AG31" s="79"/>
    </row>
    <row r="32" spans="1:33" x14ac:dyDescent="0.25">
      <c r="A32" s="79"/>
      <c r="B32" s="4"/>
      <c r="C32" s="5"/>
      <c r="D32" s="39"/>
      <c r="E32" s="5"/>
      <c r="F32" s="5"/>
      <c r="G32" s="5"/>
      <c r="H32" s="5"/>
      <c r="I32" s="39"/>
      <c r="J32" s="5"/>
      <c r="K32" s="5"/>
      <c r="L32" s="5"/>
      <c r="M32" s="5"/>
      <c r="N32" s="5"/>
      <c r="O32" s="5"/>
      <c r="P32" s="6"/>
      <c r="Q32" s="79"/>
      <c r="R32" s="82"/>
      <c r="S32" s="82"/>
      <c r="T32" s="82"/>
      <c r="U32" s="82"/>
      <c r="V32" s="82"/>
      <c r="W32" s="79"/>
      <c r="X32" s="79"/>
      <c r="Y32" s="79"/>
      <c r="Z32" s="79"/>
      <c r="AA32" s="79"/>
      <c r="AB32" s="79"/>
      <c r="AC32" s="79"/>
      <c r="AD32" s="79"/>
      <c r="AE32" s="79"/>
      <c r="AF32" s="79"/>
      <c r="AG32" s="79"/>
    </row>
    <row r="33" spans="1:33" ht="15.75" thickBot="1" x14ac:dyDescent="0.3">
      <c r="A33" s="79"/>
      <c r="B33" s="9"/>
      <c r="C33" s="8"/>
      <c r="D33" s="8"/>
      <c r="E33" s="8"/>
      <c r="F33" s="8"/>
      <c r="G33" s="8"/>
      <c r="H33" s="8"/>
      <c r="I33" s="8"/>
      <c r="J33" s="8"/>
      <c r="K33" s="8"/>
      <c r="L33" s="8"/>
      <c r="M33" s="8"/>
      <c r="N33" s="8"/>
      <c r="O33" s="8"/>
      <c r="P33" s="10"/>
      <c r="Q33" s="79"/>
      <c r="R33" s="82"/>
      <c r="S33" s="82"/>
      <c r="T33" s="82"/>
      <c r="U33" s="82"/>
      <c r="V33" s="82"/>
      <c r="W33" s="79"/>
      <c r="X33" s="79"/>
      <c r="Y33" s="79"/>
      <c r="Z33" s="79"/>
      <c r="AA33" s="79"/>
      <c r="AB33" s="79"/>
      <c r="AC33" s="79"/>
      <c r="AD33" s="79"/>
      <c r="AE33" s="79"/>
      <c r="AF33" s="79"/>
      <c r="AG33" s="79"/>
    </row>
    <row r="34" spans="1:33"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row>
    <row r="35" spans="1:33" ht="15.75" thickBot="1" x14ac:dyDescent="0.3">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row>
    <row r="36" spans="1:33" x14ac:dyDescent="0.25">
      <c r="A36" s="79"/>
      <c r="B36" s="79"/>
      <c r="C36" s="90"/>
      <c r="D36" s="91"/>
      <c r="E36" s="91"/>
      <c r="F36" s="91"/>
      <c r="G36" s="91"/>
      <c r="H36" s="91"/>
      <c r="I36" s="91"/>
      <c r="J36" s="91"/>
      <c r="K36" s="91"/>
      <c r="L36" s="91"/>
      <c r="M36" s="91"/>
      <c r="N36" s="91"/>
      <c r="O36" s="92"/>
      <c r="P36" s="79"/>
      <c r="Q36" s="79"/>
      <c r="R36" s="79"/>
      <c r="S36" s="79"/>
      <c r="T36" s="79"/>
      <c r="U36" s="79"/>
      <c r="V36" s="79"/>
      <c r="W36" s="79"/>
      <c r="X36" s="79"/>
      <c r="Y36" s="79"/>
      <c r="Z36" s="79"/>
      <c r="AA36" s="79"/>
      <c r="AB36" s="79"/>
      <c r="AC36" s="79"/>
      <c r="AD36" s="79"/>
      <c r="AE36" s="79"/>
      <c r="AF36" s="79"/>
      <c r="AG36" s="79"/>
    </row>
    <row r="37" spans="1:33" x14ac:dyDescent="0.25">
      <c r="A37" s="79"/>
      <c r="B37" s="79"/>
      <c r="C37" s="93"/>
      <c r="D37" s="152" t="s">
        <v>118</v>
      </c>
      <c r="E37" s="153"/>
      <c r="F37" s="107"/>
      <c r="G37" s="108"/>
      <c r="H37" s="108"/>
      <c r="I37" s="108"/>
      <c r="J37" s="108"/>
      <c r="K37" s="108"/>
      <c r="L37" s="108"/>
      <c r="M37" s="109"/>
      <c r="N37" s="82"/>
      <c r="O37" s="94"/>
      <c r="P37" s="79"/>
      <c r="Q37" s="79"/>
      <c r="R37" s="79"/>
      <c r="S37" s="79"/>
      <c r="T37" s="79"/>
      <c r="U37" s="79"/>
      <c r="V37" s="79"/>
      <c r="W37" s="79"/>
      <c r="X37" s="79"/>
      <c r="Y37" s="79"/>
      <c r="Z37" s="79"/>
      <c r="AA37" s="79"/>
      <c r="AB37" s="79"/>
      <c r="AC37" s="79"/>
      <c r="AD37" s="79"/>
      <c r="AE37" s="79"/>
      <c r="AF37" s="79"/>
      <c r="AG37" s="79"/>
    </row>
    <row r="38" spans="1:33" x14ac:dyDescent="0.25">
      <c r="A38" s="79"/>
      <c r="B38" s="79"/>
      <c r="C38" s="93"/>
      <c r="D38" s="82"/>
      <c r="E38" s="82"/>
      <c r="F38" s="110"/>
      <c r="G38" s="5" t="s">
        <v>135</v>
      </c>
      <c r="H38" s="5"/>
      <c r="I38" s="5"/>
      <c r="J38" s="5"/>
      <c r="K38" s="5"/>
      <c r="L38" s="5"/>
      <c r="M38" s="111"/>
      <c r="N38" s="82"/>
      <c r="O38" s="94"/>
      <c r="P38" s="79"/>
      <c r="Q38" s="79"/>
      <c r="R38" s="79"/>
      <c r="S38" s="79"/>
      <c r="T38" s="79"/>
      <c r="U38" s="79"/>
      <c r="V38" s="79"/>
      <c r="W38" s="79"/>
      <c r="X38" s="79"/>
      <c r="Y38" s="79"/>
      <c r="Z38" s="79"/>
      <c r="AA38" s="79"/>
      <c r="AB38" s="79"/>
      <c r="AC38" s="79"/>
      <c r="AD38" s="79"/>
      <c r="AE38" s="79"/>
      <c r="AF38" s="79"/>
      <c r="AG38" s="79"/>
    </row>
    <row r="39" spans="1:33" x14ac:dyDescent="0.25">
      <c r="A39" s="79"/>
      <c r="B39" s="79"/>
      <c r="C39" s="93"/>
      <c r="D39" s="82"/>
      <c r="E39" s="82"/>
      <c r="F39" s="112"/>
      <c r="G39" s="113"/>
      <c r="H39" s="113"/>
      <c r="I39" s="113"/>
      <c r="J39" s="113"/>
      <c r="K39" s="113"/>
      <c r="L39" s="113"/>
      <c r="M39" s="114"/>
      <c r="N39" s="82"/>
      <c r="O39" s="94"/>
      <c r="P39" s="79"/>
      <c r="Q39" s="79"/>
      <c r="R39" s="79"/>
      <c r="S39" s="79"/>
      <c r="T39" s="79"/>
      <c r="U39" s="79"/>
      <c r="V39" s="79"/>
      <c r="W39" s="79"/>
      <c r="X39" s="79"/>
      <c r="Y39" s="79"/>
      <c r="Z39" s="79"/>
      <c r="AA39" s="79"/>
      <c r="AB39" s="79"/>
      <c r="AC39" s="79"/>
      <c r="AD39" s="79"/>
      <c r="AE39" s="79"/>
      <c r="AF39" s="79"/>
      <c r="AG39" s="79"/>
    </row>
    <row r="40" spans="1:33" x14ac:dyDescent="0.25">
      <c r="A40" s="79"/>
      <c r="B40" s="79"/>
      <c r="C40" s="93"/>
      <c r="D40" s="82"/>
      <c r="E40" s="95" t="s">
        <v>119</v>
      </c>
      <c r="F40" s="154" t="s">
        <v>120</v>
      </c>
      <c r="G40" s="154"/>
      <c r="H40" s="82"/>
      <c r="I40" s="82"/>
      <c r="J40" s="152" t="s">
        <v>121</v>
      </c>
      <c r="K40" s="153"/>
      <c r="L40" s="155">
        <v>43312</v>
      </c>
      <c r="M40" s="154"/>
      <c r="N40" s="82"/>
      <c r="O40" s="94"/>
      <c r="P40" s="79"/>
      <c r="Q40" s="79"/>
      <c r="R40" s="79"/>
      <c r="S40" s="79"/>
      <c r="T40" s="79"/>
      <c r="U40" s="79"/>
      <c r="V40" s="79"/>
      <c r="W40" s="79"/>
      <c r="X40" s="79"/>
      <c r="Y40" s="79"/>
      <c r="Z40" s="79"/>
      <c r="AA40" s="79"/>
      <c r="AB40" s="79"/>
      <c r="AC40" s="79"/>
      <c r="AD40" s="79"/>
      <c r="AE40" s="79"/>
      <c r="AF40" s="79"/>
      <c r="AG40" s="79"/>
    </row>
    <row r="41" spans="1:33" ht="15.75" thickBot="1" x14ac:dyDescent="0.3">
      <c r="A41" s="79"/>
      <c r="B41" s="79"/>
      <c r="C41" s="96"/>
      <c r="D41" s="97"/>
      <c r="E41" s="97"/>
      <c r="F41" s="97"/>
      <c r="G41" s="97"/>
      <c r="H41" s="97"/>
      <c r="I41" s="97"/>
      <c r="J41" s="97"/>
      <c r="K41" s="97"/>
      <c r="L41" s="97"/>
      <c r="M41" s="97"/>
      <c r="N41" s="97"/>
      <c r="O41" s="98"/>
      <c r="P41" s="79"/>
      <c r="Q41" s="79"/>
      <c r="R41" s="79"/>
      <c r="S41" s="79"/>
      <c r="T41" s="79"/>
      <c r="U41" s="79"/>
      <c r="V41" s="79"/>
      <c r="W41" s="79"/>
      <c r="X41" s="79"/>
      <c r="Y41" s="79"/>
      <c r="Z41" s="79"/>
      <c r="AA41" s="79"/>
      <c r="AB41" s="79"/>
      <c r="AC41" s="79"/>
      <c r="AD41" s="79"/>
      <c r="AE41" s="79"/>
      <c r="AF41" s="79"/>
      <c r="AG41" s="79"/>
    </row>
    <row r="42" spans="1:33"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row>
    <row r="43" spans="1:33"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row>
    <row r="44" spans="1:33"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row>
    <row r="45" spans="1:33"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row>
    <row r="46" spans="1:33"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row>
    <row r="47" spans="1:33"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row>
    <row r="48" spans="1:33"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row>
    <row r="49" spans="1:33"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row>
    <row r="50" spans="1:33"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row>
    <row r="51" spans="1:33"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row>
    <row r="52" spans="1:33"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row>
    <row r="53" spans="1:33"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row>
    <row r="54" spans="1:33"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row>
    <row r="55" spans="1:33"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row>
    <row r="56" spans="1:33"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row>
    <row r="57" spans="1:33"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row>
    <row r="58" spans="1:33"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row>
    <row r="59" spans="1:33"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row>
    <row r="60" spans="1:33"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row>
    <row r="61" spans="1:33"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row>
    <row r="62" spans="1:33"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row>
    <row r="63" spans="1:33"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row>
    <row r="64" spans="1:33"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row>
  </sheetData>
  <dataConsolidate/>
  <mergeCells count="9">
    <mergeCell ref="F40:G40"/>
    <mergeCell ref="J40:K40"/>
    <mergeCell ref="L40:M40"/>
    <mergeCell ref="E2:M2"/>
    <mergeCell ref="S4:U4"/>
    <mergeCell ref="E24:I24"/>
    <mergeCell ref="E25:I25"/>
    <mergeCell ref="E26:I26"/>
    <mergeCell ref="D37:E37"/>
  </mergeCells>
  <dataValidations count="6">
    <dataValidation type="list" allowBlank="1" showInputMessage="1" showErrorMessage="1" sqref="U12">
      <formula1>SpL</formula1>
    </dataValidation>
    <dataValidation type="list" allowBlank="1" showInputMessage="1" showErrorMessage="1" sqref="U11">
      <formula1>Median</formula1>
    </dataValidation>
    <dataValidation type="whole" allowBlank="1" showInputMessage="1" showErrorMessage="1" errorTitle="Problem with volume value" error="Two-way hourly volume should not exceed 3500 vph (value should be a positive whole number)" sqref="U7">
      <formula1>0</formula1>
      <formula2>3500</formula2>
    </dataValidation>
    <dataValidation type="decimal" allowBlank="1" showInputMessage="1" showErrorMessage="1" errorTitle="Problem with distance value" error="The input value exceeds the maximum 2640 ft model _x000a_threshold" sqref="U8">
      <formula1>0</formula1>
      <formula2>2640</formula2>
    </dataValidation>
    <dataValidation type="decimal" allowBlank="1" showInputMessage="1" showErrorMessage="1" errorTitle="Problem with distance value" error="Value is greater than the maximum 1000 ft model threshold" sqref="U10">
      <formula1>0</formula1>
      <formula2>1000</formula2>
    </dataValidation>
    <dataValidation type="decimal" allowBlank="1" showErrorMessage="1" errorTitle="Problem with access density" error="The input value exceeds the maximum 100 access points per mile" sqref="U9">
      <formula1>0</formula1>
      <formula2>100</formula2>
    </dataValidation>
  </dataValidations>
  <pageMargins left="0.7" right="0.7" top="0.75" bottom="0.75" header="0.3" footer="0.3"/>
  <pageSetup scale="3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A93"/>
  <sheetViews>
    <sheetView zoomScale="55" zoomScaleNormal="55" workbookViewId="0">
      <selection activeCell="P65" sqref="P65"/>
    </sheetView>
  </sheetViews>
  <sheetFormatPr defaultRowHeight="15" x14ac:dyDescent="0.25"/>
  <sheetData>
    <row r="1" spans="1:52" x14ac:dyDescent="0.25">
      <c r="A1" s="78"/>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row>
    <row r="2" spans="1:52" ht="26.25" x14ac:dyDescent="0.4">
      <c r="A2" s="79"/>
      <c r="B2" s="85" t="s">
        <v>115</v>
      </c>
      <c r="C2" s="86"/>
      <c r="D2" s="86"/>
      <c r="E2" s="86"/>
      <c r="F2" s="86"/>
      <c r="G2" s="86"/>
      <c r="H2" s="86"/>
      <c r="I2" s="86"/>
      <c r="J2" s="86"/>
      <c r="K2" s="86"/>
      <c r="L2" s="87"/>
      <c r="M2" s="88"/>
      <c r="N2" s="88"/>
      <c r="O2" s="81"/>
      <c r="P2" s="81"/>
      <c r="Q2" s="81"/>
      <c r="R2" s="81"/>
      <c r="S2" s="89" t="s">
        <v>116</v>
      </c>
      <c r="T2" s="81"/>
      <c r="U2" s="81"/>
      <c r="V2" s="81"/>
      <c r="W2" s="65"/>
      <c r="X2" s="81"/>
      <c r="Y2" s="81"/>
      <c r="Z2" s="81"/>
      <c r="AA2" s="81"/>
      <c r="AB2" s="81"/>
      <c r="AC2" s="81"/>
      <c r="AD2" s="81"/>
      <c r="AE2" s="81"/>
      <c r="AF2" s="81"/>
      <c r="AG2" s="79"/>
      <c r="AH2" s="79"/>
      <c r="AI2" s="79"/>
      <c r="AJ2" s="79"/>
      <c r="AK2" s="79"/>
      <c r="AL2" s="79"/>
      <c r="AM2" s="79"/>
      <c r="AN2" s="79"/>
      <c r="AO2" s="79"/>
      <c r="AP2" s="79"/>
      <c r="AQ2" s="79"/>
      <c r="AR2" s="79"/>
      <c r="AS2" s="79"/>
      <c r="AT2" s="79"/>
      <c r="AU2" s="79"/>
      <c r="AV2" s="79"/>
      <c r="AW2" s="79"/>
      <c r="AX2" s="79"/>
      <c r="AY2" s="79"/>
      <c r="AZ2" s="79"/>
    </row>
    <row r="3" spans="1:52" x14ac:dyDescent="0.25">
      <c r="A3" s="79"/>
      <c r="B3" s="79"/>
      <c r="C3" s="79"/>
      <c r="D3" s="79"/>
      <c r="E3" s="79"/>
      <c r="F3" s="79"/>
      <c r="G3" s="79"/>
      <c r="H3" s="79"/>
      <c r="I3" s="79"/>
      <c r="J3" s="79"/>
      <c r="K3" s="79"/>
      <c r="L3" s="82"/>
      <c r="M3" s="82"/>
      <c r="N3" s="82"/>
      <c r="O3" s="82"/>
      <c r="P3" s="82"/>
      <c r="Q3" s="82"/>
      <c r="R3" s="82"/>
      <c r="S3" s="83"/>
      <c r="T3" s="83"/>
      <c r="U3" s="83"/>
      <c r="V3" s="83"/>
      <c r="W3" s="83"/>
      <c r="X3" s="83"/>
      <c r="Y3" s="83"/>
      <c r="Z3" s="83"/>
      <c r="AA3" s="83"/>
      <c r="AB3" s="83"/>
      <c r="AC3" s="83"/>
      <c r="AD3" s="83"/>
      <c r="AE3" s="83"/>
      <c r="AF3" s="83"/>
      <c r="AG3" s="79"/>
      <c r="AH3" s="79"/>
      <c r="AI3" s="79"/>
      <c r="AJ3" s="79"/>
      <c r="AK3" s="79"/>
      <c r="AL3" s="79"/>
      <c r="AM3" s="79"/>
      <c r="AN3" s="79"/>
      <c r="AO3" s="79"/>
      <c r="AP3" s="79"/>
      <c r="AQ3" s="79"/>
      <c r="AR3" s="79"/>
      <c r="AS3" s="79"/>
      <c r="AT3" s="79"/>
      <c r="AU3" s="79"/>
      <c r="AV3" s="79"/>
      <c r="AW3" s="79"/>
      <c r="AX3" s="79"/>
      <c r="AY3" s="79"/>
      <c r="AZ3" s="79"/>
    </row>
    <row r="4" spans="1:52" x14ac:dyDescent="0.2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row>
    <row r="5" spans="1:52" x14ac:dyDescent="0.25">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row>
    <row r="6" spans="1:52" x14ac:dyDescent="0.25">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row>
    <row r="7" spans="1:52" x14ac:dyDescent="0.25">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row>
    <row r="8" spans="1:52" x14ac:dyDescent="0.25">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row>
    <row r="9" spans="1:52" x14ac:dyDescent="0.25">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row>
    <row r="10" spans="1:52" x14ac:dyDescent="0.2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row>
    <row r="11" spans="1:52" x14ac:dyDescent="0.25">
      <c r="A11" s="79"/>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row>
    <row r="12" spans="1:52" x14ac:dyDescent="0.25">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row>
    <row r="13" spans="1:52" x14ac:dyDescent="0.25">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row>
    <row r="14" spans="1:52" x14ac:dyDescent="0.25">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row>
    <row r="15" spans="1:52" x14ac:dyDescent="0.25">
      <c r="A15" s="79"/>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row>
    <row r="16" spans="1:52" x14ac:dyDescent="0.25">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row>
    <row r="17" spans="1:52" x14ac:dyDescent="0.25">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row>
    <row r="18" spans="1:52" x14ac:dyDescent="0.25">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row>
    <row r="19" spans="1:52" x14ac:dyDescent="0.2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row>
    <row r="20" spans="1:52" x14ac:dyDescent="0.25">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row>
    <row r="21" spans="1:52" x14ac:dyDescent="0.25">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row>
    <row r="22" spans="1:52" x14ac:dyDescent="0.25">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row>
    <row r="23" spans="1:52" x14ac:dyDescent="0.2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row>
    <row r="24" spans="1:52" x14ac:dyDescent="0.2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row>
    <row r="25" spans="1:52" x14ac:dyDescent="0.25">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row>
    <row r="26" spans="1:52" x14ac:dyDescent="0.25">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row>
    <row r="27" spans="1:52" x14ac:dyDescent="0.2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row>
    <row r="28" spans="1:52"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row>
    <row r="29" spans="1:52"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row>
    <row r="30" spans="1:52"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row>
    <row r="31" spans="1:52"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row>
    <row r="32" spans="1:52"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row>
    <row r="33" spans="1:52" x14ac:dyDescent="0.2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row>
    <row r="34" spans="1:52"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row>
    <row r="35" spans="1:52"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row>
    <row r="36" spans="1:52"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row>
    <row r="37" spans="1:52"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row>
    <row r="38" spans="1:52"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row>
    <row r="39" spans="1:52"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row>
    <row r="40" spans="1:52"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row>
    <row r="41" spans="1:52"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row>
    <row r="42" spans="1:52"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row>
    <row r="43" spans="1:52"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row>
    <row r="44" spans="1:52"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52"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row>
    <row r="46" spans="1:52"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row>
    <row r="47" spans="1:52"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row>
    <row r="48" spans="1:52"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row>
    <row r="49" spans="1:53"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row>
    <row r="50" spans="1:53"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row>
    <row r="51" spans="1:53"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row>
    <row r="52" spans="1:53"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row>
    <row r="53" spans="1:53"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row>
    <row r="54" spans="1:53"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row>
    <row r="55" spans="1:53"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row>
    <row r="56" spans="1:53"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row>
    <row r="57" spans="1:53"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row>
    <row r="58" spans="1:53"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row>
    <row r="59" spans="1:53"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row>
    <row r="60" spans="1:53"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row>
    <row r="61" spans="1:53"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row>
    <row r="62" spans="1:53"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row>
    <row r="63" spans="1:53"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row>
    <row r="64" spans="1:53"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row>
    <row r="65" spans="1:53"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row>
    <row r="66" spans="1:53"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row>
    <row r="67" spans="1:53"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row>
    <row r="68" spans="1:53"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row>
    <row r="69" spans="1:53"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row>
    <row r="70" spans="1:53"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row>
    <row r="71" spans="1:53"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row>
    <row r="72" spans="1:53"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row>
    <row r="73" spans="1:53"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row>
    <row r="74" spans="1:53"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row>
    <row r="75" spans="1:53"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row>
    <row r="76" spans="1:53"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row>
    <row r="77" spans="1:53"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row>
    <row r="78" spans="1:53"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row>
    <row r="79" spans="1:53"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row>
    <row r="80" spans="1:53"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row>
    <row r="81" spans="1:53"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row>
    <row r="82" spans="1:53"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row>
    <row r="83" spans="1:53"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row>
    <row r="84" spans="1:53"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row>
    <row r="85" spans="1:53"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row>
    <row r="86" spans="1:53"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row>
    <row r="87" spans="1:53"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row>
    <row r="88" spans="1:53"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row>
    <row r="89" spans="1:53"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row>
    <row r="90" spans="1:53"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row>
    <row r="91" spans="1:53"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row>
    <row r="92" spans="1:53"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row>
    <row r="93" spans="1:53"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M17"/>
  <sheetViews>
    <sheetView workbookViewId="0">
      <selection activeCell="G9" sqref="G9"/>
    </sheetView>
  </sheetViews>
  <sheetFormatPr defaultRowHeight="15" x14ac:dyDescent="0.25"/>
  <cols>
    <col min="5" max="5" width="17.85546875" bestFit="1" customWidth="1"/>
    <col min="11" max="11" width="39.28515625" customWidth="1"/>
    <col min="12" max="12" width="20" customWidth="1"/>
    <col min="13" max="13" width="46.5703125" customWidth="1"/>
  </cols>
  <sheetData>
    <row r="4" spans="2:13" x14ac:dyDescent="0.25">
      <c r="B4" t="s">
        <v>130</v>
      </c>
      <c r="C4" t="s">
        <v>1</v>
      </c>
      <c r="D4" t="s">
        <v>142</v>
      </c>
      <c r="E4" t="s">
        <v>3</v>
      </c>
      <c r="G4" t="s">
        <v>7</v>
      </c>
      <c r="I4" t="s">
        <v>8</v>
      </c>
      <c r="K4" t="s">
        <v>48</v>
      </c>
      <c r="L4" t="s">
        <v>54</v>
      </c>
      <c r="M4" t="s">
        <v>81</v>
      </c>
    </row>
    <row r="5" spans="2:13" x14ac:dyDescent="0.25">
      <c r="B5" s="13">
        <v>20</v>
      </c>
      <c r="C5" s="1">
        <v>20</v>
      </c>
      <c r="D5" s="13">
        <v>20</v>
      </c>
      <c r="E5" s="13" t="s">
        <v>4</v>
      </c>
      <c r="G5" s="13">
        <v>1</v>
      </c>
      <c r="I5" s="17" t="s">
        <v>44</v>
      </c>
      <c r="K5" t="s">
        <v>90</v>
      </c>
      <c r="L5" t="s">
        <v>55</v>
      </c>
      <c r="M5" t="s">
        <v>82</v>
      </c>
    </row>
    <row r="6" spans="2:13" x14ac:dyDescent="0.25">
      <c r="B6" s="13">
        <v>25</v>
      </c>
      <c r="C6" s="1">
        <v>25</v>
      </c>
      <c r="D6" s="13">
        <v>25</v>
      </c>
      <c r="E6" s="13" t="s">
        <v>5</v>
      </c>
      <c r="G6" s="13">
        <v>2</v>
      </c>
      <c r="I6" s="17">
        <v>0.04</v>
      </c>
      <c r="K6" t="s">
        <v>84</v>
      </c>
      <c r="L6" t="s">
        <v>56</v>
      </c>
      <c r="M6" t="s">
        <v>83</v>
      </c>
    </row>
    <row r="7" spans="2:13" x14ac:dyDescent="0.25">
      <c r="B7" s="13">
        <v>30</v>
      </c>
      <c r="C7" s="1">
        <v>30</v>
      </c>
      <c r="D7" s="13">
        <v>30</v>
      </c>
      <c r="E7" s="13" t="s">
        <v>6</v>
      </c>
      <c r="G7" s="13">
        <v>3</v>
      </c>
      <c r="I7" s="17">
        <v>0.05</v>
      </c>
      <c r="K7" t="s">
        <v>46</v>
      </c>
      <c r="L7" t="s">
        <v>57</v>
      </c>
    </row>
    <row r="8" spans="2:13" x14ac:dyDescent="0.25">
      <c r="B8" s="13">
        <v>35</v>
      </c>
      <c r="C8" s="1">
        <v>35</v>
      </c>
      <c r="D8" s="13">
        <v>35</v>
      </c>
      <c r="G8" s="13">
        <v>4</v>
      </c>
      <c r="I8" s="17">
        <v>0.06</v>
      </c>
      <c r="K8" t="s">
        <v>47</v>
      </c>
      <c r="L8" t="s">
        <v>58</v>
      </c>
    </row>
    <row r="9" spans="2:13" x14ac:dyDescent="0.25">
      <c r="B9" s="13">
        <v>40</v>
      </c>
      <c r="C9" s="1">
        <v>40</v>
      </c>
      <c r="D9" s="13">
        <v>40</v>
      </c>
      <c r="G9" s="13"/>
      <c r="I9" s="17">
        <v>7.0000000000000007E-2</v>
      </c>
    </row>
    <row r="10" spans="2:13" x14ac:dyDescent="0.25">
      <c r="B10" s="13">
        <v>45</v>
      </c>
      <c r="C10" s="1">
        <v>45</v>
      </c>
      <c r="D10" s="13">
        <v>45</v>
      </c>
      <c r="G10" s="13"/>
      <c r="I10" s="17">
        <v>0.08</v>
      </c>
    </row>
    <row r="11" spans="2:13" x14ac:dyDescent="0.25">
      <c r="B11" s="13"/>
      <c r="C11" s="1">
        <v>50</v>
      </c>
      <c r="D11" s="13">
        <v>50</v>
      </c>
      <c r="G11" s="13"/>
      <c r="I11" s="17">
        <v>0.09</v>
      </c>
    </row>
    <row r="12" spans="2:13" x14ac:dyDescent="0.25">
      <c r="B12" s="13"/>
      <c r="C12" s="1">
        <v>55</v>
      </c>
      <c r="D12" s="13">
        <v>55</v>
      </c>
      <c r="G12" s="13"/>
      <c r="I12" s="17">
        <v>0.1</v>
      </c>
    </row>
    <row r="13" spans="2:13" x14ac:dyDescent="0.25">
      <c r="B13" s="13"/>
      <c r="C13" s="1">
        <v>60</v>
      </c>
      <c r="D13" s="1"/>
      <c r="G13" s="13"/>
    </row>
    <row r="14" spans="2:13" x14ac:dyDescent="0.25">
      <c r="B14" s="13"/>
      <c r="C14" s="1">
        <v>65</v>
      </c>
      <c r="D14" s="1"/>
      <c r="G14" s="13"/>
    </row>
    <row r="15" spans="2:13" x14ac:dyDescent="0.25">
      <c r="C15" s="1"/>
      <c r="D15" s="1"/>
      <c r="G15" s="13"/>
    </row>
    <row r="16" spans="2:13" x14ac:dyDescent="0.25">
      <c r="C16" s="1"/>
      <c r="D16" s="1"/>
    </row>
    <row r="17" spans="3:4" x14ac:dyDescent="0.25">
      <c r="C17" s="1"/>
      <c r="D17"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Signalized Diamond</vt:lpstr>
      <vt:lpstr>STOP-Controlled Diamond</vt:lpstr>
      <vt:lpstr>PARCLO</vt:lpstr>
      <vt:lpstr>SPUI</vt:lpstr>
      <vt:lpstr>Documentation</vt:lpstr>
      <vt:lpstr>Construction</vt:lpstr>
      <vt:lpstr>Documentation!_Ref520633883</vt:lpstr>
      <vt:lpstr>DesVeh</vt:lpstr>
      <vt:lpstr>Dspeed</vt:lpstr>
      <vt:lpstr>grade</vt:lpstr>
      <vt:lpstr>Median</vt:lpstr>
      <vt:lpstr>Nlanes</vt:lpstr>
      <vt:lpstr>Rspeed</vt:lpstr>
      <vt:lpstr>Rttype</vt:lpstr>
      <vt:lpstr>Slimit</vt:lpstr>
      <vt:lpstr>Speed</vt:lpstr>
      <vt:lpstr>SpL</vt:lpstr>
      <vt:lpstr>SpLtd</vt:lpstr>
      <vt:lpstr>Type</vt:lpstr>
      <vt:lpstr>Type2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Mackie, Paul</cp:lastModifiedBy>
  <cp:lastPrinted>2018-07-31T23:10:10Z</cp:lastPrinted>
  <dcterms:created xsi:type="dcterms:W3CDTF">2012-02-26T17:20:40Z</dcterms:created>
  <dcterms:modified xsi:type="dcterms:W3CDTF">2022-02-14T18:38:30Z</dcterms:modified>
</cp:coreProperties>
</file>