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nchrp\"/>
    </mc:Choice>
  </mc:AlternateContent>
  <bookViews>
    <workbookView xWindow="0" yWindow="0" windowWidth="11700" windowHeight="7170" tabRatio="803" firstSheet="5" activeTab="5"/>
  </bookViews>
  <sheets>
    <sheet name="Risk + principles" sheetId="3" state="hidden" r:id="rId1"/>
    <sheet name="Elizer Portfolio Rankings" sheetId="4" state="hidden" r:id="rId2"/>
    <sheet name="North Portfolio Rankings" sheetId="11" state="hidden" r:id="rId3"/>
    <sheet name="Original North Rankings" sheetId="6" state="hidden" r:id="rId4"/>
    <sheet name="Elizer+North Rankings" sheetId="12" state="hidden" r:id="rId5"/>
    <sheet name="Example Additive" sheetId="13" r:id="rId6"/>
    <sheet name="Example Multiplicative" sheetId="20" r:id="rId7"/>
    <sheet name="Criteria Definitions" sheetId="15" r:id="rId8"/>
  </sheets>
  <externalReferences>
    <externalReference r:id="rId9"/>
  </externalReferences>
  <definedNames>
    <definedName name="_xlnm.Print_Area" localSheetId="1">'Elizer Portfolio Rankings'!$A$1:$AA$46</definedName>
    <definedName name="_xlnm.Print_Area" localSheetId="4">'Elizer+North Rankings'!$A$1:$AJ$62</definedName>
    <definedName name="_xlnm.Print_Area" localSheetId="5">'Example Additive'!$A$1:$AA$35</definedName>
    <definedName name="_xlnm.Print_Area" localSheetId="6">'Example Multiplicative'!$A$1:$AA$35</definedName>
    <definedName name="_xlnm.Print_Area" localSheetId="2">'North Portfolio Rankings'!$A$1:$AA$29</definedName>
    <definedName name="X_value" localSheetId="7">'[1]Elizer Portfolio Rankings'!$AJ$4</definedName>
    <definedName name="X_value" localSheetId="4">'Elizer+North Rankings'!$AJ$4</definedName>
    <definedName name="X_value" localSheetId="5">'Example Additive'!$AA$4</definedName>
    <definedName name="X_value" localSheetId="6">'Example Multiplicative'!$AA$4</definedName>
    <definedName name="X_value" localSheetId="2">'North Portfolio Rankings'!$AA$4</definedName>
    <definedName name="X_value">'Elizer Portfolio Rankings'!$AA$4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0" l="1"/>
  <c r="G10" i="20"/>
  <c r="I9" i="20"/>
  <c r="G9" i="20"/>
  <c r="I8" i="20"/>
  <c r="G8" i="20"/>
  <c r="I7" i="20"/>
  <c r="G7" i="20"/>
  <c r="I6" i="20"/>
  <c r="G6" i="20"/>
  <c r="E6" i="20" l="1"/>
  <c r="E10" i="20"/>
  <c r="E8" i="20"/>
  <c r="E9" i="20"/>
  <c r="E7" i="20"/>
  <c r="H8" i="20"/>
  <c r="H7" i="20"/>
  <c r="H10" i="20"/>
  <c r="H9" i="20"/>
  <c r="J7" i="20"/>
  <c r="H6" i="20"/>
  <c r="J9" i="20"/>
  <c r="J6" i="20"/>
  <c r="J10" i="20"/>
  <c r="J8" i="20"/>
  <c r="G6" i="13"/>
  <c r="I6" i="13"/>
  <c r="I10" i="13"/>
  <c r="G10" i="13"/>
  <c r="I9" i="13"/>
  <c r="G9" i="13"/>
  <c r="I8" i="13"/>
  <c r="G8" i="13"/>
  <c r="I7" i="13"/>
  <c r="G7" i="13"/>
  <c r="F8" i="20" l="1"/>
  <c r="F7" i="20"/>
  <c r="F9" i="20"/>
  <c r="F6" i="20"/>
  <c r="F10" i="20"/>
  <c r="H7" i="13"/>
  <c r="H9" i="13"/>
  <c r="H6" i="13"/>
  <c r="H8" i="13"/>
  <c r="H10" i="13"/>
  <c r="J7" i="13"/>
  <c r="J9" i="13"/>
  <c r="J8" i="13"/>
  <c r="J10" i="13"/>
  <c r="J6" i="13"/>
  <c r="E6" i="13"/>
  <c r="E9" i="13"/>
  <c r="E7" i="13"/>
  <c r="E10" i="13"/>
  <c r="E8" i="13"/>
  <c r="G28" i="11"/>
  <c r="I28" i="11"/>
  <c r="G26" i="11"/>
  <c r="I26" i="11"/>
  <c r="G13" i="11"/>
  <c r="I13" i="11"/>
  <c r="G12" i="11"/>
  <c r="I12" i="11"/>
  <c r="G9" i="11"/>
  <c r="I9" i="11"/>
  <c r="G11" i="11"/>
  <c r="I11" i="11"/>
  <c r="G14" i="11"/>
  <c r="I14" i="11"/>
  <c r="G15" i="11"/>
  <c r="I15" i="11"/>
  <c r="F6" i="13" l="1"/>
  <c r="F10" i="13"/>
  <c r="F8" i="13"/>
  <c r="F7" i="13"/>
  <c r="F9" i="13"/>
  <c r="E28" i="11"/>
  <c r="E26" i="11"/>
  <c r="E12" i="11"/>
  <c r="E13" i="11"/>
  <c r="E11" i="11"/>
  <c r="E9" i="11"/>
  <c r="E14" i="11"/>
  <c r="E15" i="11"/>
  <c r="G6" i="4"/>
  <c r="I6" i="4"/>
  <c r="G7" i="4"/>
  <c r="I7" i="4"/>
  <c r="G8" i="4"/>
  <c r="I8" i="4"/>
  <c r="G9" i="4"/>
  <c r="I9" i="4"/>
  <c r="G10" i="4"/>
  <c r="I10" i="4"/>
  <c r="G11" i="4"/>
  <c r="I11" i="4"/>
  <c r="G12" i="4"/>
  <c r="I12" i="4"/>
  <c r="G13" i="4"/>
  <c r="I13" i="4"/>
  <c r="G14" i="4"/>
  <c r="I14" i="4"/>
  <c r="G15" i="4"/>
  <c r="I15" i="4"/>
  <c r="G16" i="4"/>
  <c r="I16" i="4"/>
  <c r="G17" i="4"/>
  <c r="I17" i="4"/>
  <c r="G18" i="4"/>
  <c r="I18" i="4"/>
  <c r="G19" i="4"/>
  <c r="I19" i="4"/>
  <c r="G20" i="4"/>
  <c r="I20" i="4"/>
  <c r="G21" i="4"/>
  <c r="I21" i="4"/>
  <c r="G22" i="4"/>
  <c r="I22" i="4"/>
  <c r="G23" i="4"/>
  <c r="I23" i="4"/>
  <c r="G24" i="4"/>
  <c r="I24" i="4"/>
  <c r="G25" i="4"/>
  <c r="I25" i="4"/>
  <c r="G26" i="4"/>
  <c r="I26" i="4"/>
  <c r="G27" i="4"/>
  <c r="I27" i="4"/>
  <c r="G28" i="4"/>
  <c r="I28" i="4"/>
  <c r="G29" i="4"/>
  <c r="I29" i="4"/>
  <c r="G30" i="4"/>
  <c r="I30" i="4"/>
  <c r="G31" i="4"/>
  <c r="I31" i="4"/>
  <c r="G32" i="4"/>
  <c r="I32" i="4"/>
  <c r="G33" i="4"/>
  <c r="I33" i="4"/>
  <c r="G34" i="4"/>
  <c r="I34" i="4"/>
  <c r="G35" i="4"/>
  <c r="I35" i="4"/>
  <c r="G36" i="4"/>
  <c r="I36" i="4"/>
  <c r="G37" i="4"/>
  <c r="I37" i="4"/>
  <c r="G38" i="4"/>
  <c r="I38" i="4"/>
  <c r="G39" i="4"/>
  <c r="I39" i="4"/>
  <c r="G40" i="4"/>
  <c r="I40" i="4"/>
  <c r="G41" i="4"/>
  <c r="I41" i="4"/>
  <c r="G42" i="4"/>
  <c r="I42" i="4"/>
  <c r="G43" i="4"/>
  <c r="I43" i="4"/>
  <c r="G44" i="4"/>
  <c r="I44" i="4"/>
  <c r="G45" i="4"/>
  <c r="I45" i="4"/>
  <c r="G46" i="4"/>
  <c r="I46" i="4"/>
  <c r="E41" i="4" l="1"/>
  <c r="E13" i="4"/>
  <c r="E34" i="4"/>
  <c r="E14" i="4"/>
  <c r="E10" i="4"/>
  <c r="E44" i="4"/>
  <c r="E35" i="4"/>
  <c r="E15" i="4"/>
  <c r="E11" i="4"/>
  <c r="J9" i="4"/>
  <c r="H44" i="4"/>
  <c r="H34" i="4"/>
  <c r="J39" i="4"/>
  <c r="E32" i="4"/>
  <c r="H24" i="4"/>
  <c r="J25" i="4"/>
  <c r="H16" i="4"/>
  <c r="H28" i="4"/>
  <c r="E46" i="4"/>
  <c r="E31" i="4"/>
  <c r="E23" i="4"/>
  <c r="E12" i="4"/>
  <c r="E45" i="4"/>
  <c r="H42" i="4"/>
  <c r="E30" i="4"/>
  <c r="E26" i="4"/>
  <c r="H37" i="4"/>
  <c r="E33" i="4"/>
  <c r="E29" i="4"/>
  <c r="E21" i="4"/>
  <c r="E17" i="4"/>
  <c r="H40" i="4"/>
  <c r="J36" i="4"/>
  <c r="H23" i="4"/>
  <c r="H36" i="4"/>
  <c r="E20" i="4"/>
  <c r="H17" i="4"/>
  <c r="H14" i="4"/>
  <c r="H11" i="4"/>
  <c r="H8" i="4"/>
  <c r="H41" i="4"/>
  <c r="E38" i="4"/>
  <c r="E36" i="4"/>
  <c r="J33" i="4"/>
  <c r="H31" i="4"/>
  <c r="E25" i="4"/>
  <c r="E22" i="4"/>
  <c r="J19" i="4"/>
  <c r="J16" i="4"/>
  <c r="J13" i="4"/>
  <c r="E8" i="4"/>
  <c r="J41" i="4"/>
  <c r="H29" i="4"/>
  <c r="J7" i="4"/>
  <c r="J11" i="4"/>
  <c r="H43" i="4"/>
  <c r="H25" i="4"/>
  <c r="H33" i="4"/>
  <c r="J27" i="4"/>
  <c r="J24" i="4"/>
  <c r="J21" i="4"/>
  <c r="E19" i="4"/>
  <c r="E16" i="4"/>
  <c r="H13" i="4"/>
  <c r="H10" i="4"/>
  <c r="H7" i="4"/>
  <c r="J31" i="4"/>
  <c r="J8" i="4"/>
  <c r="J43" i="4"/>
  <c r="E39" i="4"/>
  <c r="J40" i="4"/>
  <c r="J35" i="4"/>
  <c r="H22" i="4"/>
  <c r="E43" i="4"/>
  <c r="E42" i="4"/>
  <c r="E40" i="4"/>
  <c r="J37" i="4"/>
  <c r="H35" i="4"/>
  <c r="J32" i="4"/>
  <c r="H30" i="4"/>
  <c r="H27" i="4"/>
  <c r="E18" i="4"/>
  <c r="J15" i="4"/>
  <c r="J12" i="4"/>
  <c r="E7" i="4"/>
  <c r="H39" i="4"/>
  <c r="H26" i="4"/>
  <c r="H20" i="4"/>
  <c r="H46" i="4"/>
  <c r="J28" i="4"/>
  <c r="J45" i="4"/>
  <c r="H38" i="4"/>
  <c r="E28" i="4"/>
  <c r="H19" i="4"/>
  <c r="H45" i="4"/>
  <c r="J44" i="4"/>
  <c r="E37" i="4"/>
  <c r="H32" i="4"/>
  <c r="J29" i="4"/>
  <c r="E27" i="4"/>
  <c r="E24" i="4"/>
  <c r="H21" i="4"/>
  <c r="H18" i="4"/>
  <c r="H15" i="4"/>
  <c r="H12" i="4"/>
  <c r="E9" i="4"/>
  <c r="E6" i="4"/>
  <c r="J23" i="4"/>
  <c r="J20" i="4"/>
  <c r="J17" i="4"/>
  <c r="H9" i="4"/>
  <c r="H6" i="4"/>
  <c r="J46" i="4"/>
  <c r="J42" i="4"/>
  <c r="J38" i="4"/>
  <c r="J34" i="4"/>
  <c r="J30" i="4"/>
  <c r="J26" i="4"/>
  <c r="J22" i="4"/>
  <c r="J18" i="4"/>
  <c r="J14" i="4"/>
  <c r="J10" i="4"/>
  <c r="J6" i="4"/>
  <c r="F7" i="12"/>
  <c r="H7" i="12"/>
  <c r="F8" i="12"/>
  <c r="H8" i="12"/>
  <c r="F13" i="12"/>
  <c r="H13" i="12"/>
  <c r="F14" i="12"/>
  <c r="H14" i="12"/>
  <c r="F16" i="12"/>
  <c r="H16" i="12"/>
  <c r="F17" i="12"/>
  <c r="H17" i="12"/>
  <c r="F18" i="12"/>
  <c r="H18" i="12"/>
  <c r="F19" i="12"/>
  <c r="H19" i="12"/>
  <c r="F20" i="12"/>
  <c r="H20" i="12"/>
  <c r="F33" i="12"/>
  <c r="H33" i="12"/>
  <c r="F34" i="12"/>
  <c r="H34" i="12"/>
  <c r="F32" i="12"/>
  <c r="H32" i="12"/>
  <c r="F35" i="12"/>
  <c r="H35" i="12"/>
  <c r="F36" i="12"/>
  <c r="H36" i="12"/>
  <c r="F48" i="12"/>
  <c r="H48" i="12"/>
  <c r="F53" i="12"/>
  <c r="H53" i="12"/>
  <c r="F50" i="12"/>
  <c r="H50" i="12"/>
  <c r="F51" i="12"/>
  <c r="H51" i="12"/>
  <c r="F52" i="12"/>
  <c r="H52" i="12"/>
  <c r="F54" i="12"/>
  <c r="H54" i="12"/>
  <c r="F55" i="12"/>
  <c r="H55" i="12"/>
  <c r="F56" i="12"/>
  <c r="H56" i="12"/>
  <c r="F57" i="12"/>
  <c r="H57" i="12"/>
  <c r="F58" i="12"/>
  <c r="H58" i="12"/>
  <c r="F59" i="12"/>
  <c r="H59" i="12"/>
  <c r="F60" i="12"/>
  <c r="H60" i="12"/>
  <c r="F61" i="12"/>
  <c r="H61" i="12"/>
  <c r="F62" i="12"/>
  <c r="H62" i="12"/>
  <c r="F6" i="12"/>
  <c r="F9" i="12"/>
  <c r="F10" i="12"/>
  <c r="F11" i="12"/>
  <c r="F12" i="12"/>
  <c r="F15" i="12"/>
  <c r="F21" i="12"/>
  <c r="F22" i="12"/>
  <c r="F23" i="12"/>
  <c r="F24" i="12"/>
  <c r="F25" i="12"/>
  <c r="F26" i="12"/>
  <c r="F27" i="12"/>
  <c r="F28" i="12"/>
  <c r="F29" i="12"/>
  <c r="F30" i="12"/>
  <c r="F31" i="12"/>
  <c r="F37" i="12"/>
  <c r="F38" i="12"/>
  <c r="F39" i="12"/>
  <c r="F40" i="12"/>
  <c r="F41" i="12"/>
  <c r="F42" i="12"/>
  <c r="F43" i="12"/>
  <c r="F44" i="12"/>
  <c r="F45" i="12"/>
  <c r="F46" i="12"/>
  <c r="F47" i="12"/>
  <c r="F49" i="12"/>
  <c r="H6" i="12"/>
  <c r="H9" i="12"/>
  <c r="H10" i="12"/>
  <c r="H11" i="12"/>
  <c r="H12" i="12"/>
  <c r="H15" i="12"/>
  <c r="H21" i="12"/>
  <c r="H22" i="12"/>
  <c r="H23" i="12"/>
  <c r="H24" i="12"/>
  <c r="H25" i="12"/>
  <c r="H26" i="12"/>
  <c r="H27" i="12"/>
  <c r="H28" i="12"/>
  <c r="H29" i="12"/>
  <c r="H30" i="12"/>
  <c r="H31" i="12"/>
  <c r="H37" i="12"/>
  <c r="H38" i="12"/>
  <c r="H39" i="12"/>
  <c r="H40" i="12"/>
  <c r="H41" i="12"/>
  <c r="H42" i="12"/>
  <c r="H43" i="12"/>
  <c r="H44" i="12"/>
  <c r="H45" i="12"/>
  <c r="H46" i="12"/>
  <c r="H47" i="12"/>
  <c r="H49" i="12"/>
  <c r="G21" i="11"/>
  <c r="I21" i="11"/>
  <c r="G27" i="11"/>
  <c r="I27" i="11"/>
  <c r="G22" i="11"/>
  <c r="I22" i="11"/>
  <c r="G23" i="11"/>
  <c r="I23" i="11"/>
  <c r="G6" i="11"/>
  <c r="I6" i="11"/>
  <c r="G10" i="11"/>
  <c r="I10" i="11"/>
  <c r="G16" i="11"/>
  <c r="I16" i="11"/>
  <c r="G29" i="11"/>
  <c r="I29" i="11"/>
  <c r="G24" i="11"/>
  <c r="I24" i="11"/>
  <c r="G17" i="11"/>
  <c r="I17" i="11"/>
  <c r="G19" i="11"/>
  <c r="I19" i="11"/>
  <c r="I20" i="11"/>
  <c r="G20" i="11"/>
  <c r="I7" i="11"/>
  <c r="G7" i="11"/>
  <c r="I25" i="11"/>
  <c r="G25" i="11"/>
  <c r="I18" i="11"/>
  <c r="G18" i="11"/>
  <c r="D49" i="12" l="1"/>
  <c r="D44" i="12"/>
  <c r="D40" i="12"/>
  <c r="D31" i="12"/>
  <c r="D27" i="12"/>
  <c r="D23" i="12"/>
  <c r="D12" i="12"/>
  <c r="D6" i="12"/>
  <c r="D61" i="12"/>
  <c r="D59" i="12"/>
  <c r="D57" i="12"/>
  <c r="D55" i="12"/>
  <c r="D52" i="12"/>
  <c r="D50" i="12"/>
  <c r="D48" i="12"/>
  <c r="D35" i="12"/>
  <c r="D34" i="12"/>
  <c r="D20" i="12"/>
  <c r="D18" i="12"/>
  <c r="D16" i="12"/>
  <c r="D13" i="12"/>
  <c r="D7" i="12"/>
  <c r="D47" i="12"/>
  <c r="D43" i="12"/>
  <c r="D39" i="12"/>
  <c r="D30" i="12"/>
  <c r="D26" i="12"/>
  <c r="D22" i="12"/>
  <c r="D11" i="12"/>
  <c r="D45" i="12"/>
  <c r="D41" i="12"/>
  <c r="D37" i="12"/>
  <c r="D28" i="12"/>
  <c r="D24" i="12"/>
  <c r="D15" i="12"/>
  <c r="D9" i="12"/>
  <c r="D29" i="12"/>
  <c r="D25" i="12"/>
  <c r="D21" i="12"/>
  <c r="D53" i="12"/>
  <c r="D33" i="12"/>
  <c r="D17" i="12"/>
  <c r="D46" i="12"/>
  <c r="D42" i="12"/>
  <c r="D38" i="12"/>
  <c r="D10" i="12"/>
  <c r="D62" i="12"/>
  <c r="D60" i="12"/>
  <c r="D58" i="12"/>
  <c r="D56" i="12"/>
  <c r="D54" i="12"/>
  <c r="D51" i="12"/>
  <c r="D36" i="12"/>
  <c r="D32" i="12"/>
  <c r="D19" i="12"/>
  <c r="D14" i="12"/>
  <c r="D8" i="12"/>
  <c r="H28" i="11"/>
  <c r="J28" i="11"/>
  <c r="J26" i="11"/>
  <c r="H26" i="11"/>
  <c r="J13" i="11"/>
  <c r="H13" i="11"/>
  <c r="J12" i="11"/>
  <c r="H12" i="11"/>
  <c r="J9" i="11"/>
  <c r="H9" i="11"/>
  <c r="E19" i="11"/>
  <c r="E24" i="11"/>
  <c r="J11" i="11"/>
  <c r="H11" i="11"/>
  <c r="J14" i="11"/>
  <c r="H14" i="11"/>
  <c r="J15" i="11"/>
  <c r="H15" i="11"/>
  <c r="E16" i="11"/>
  <c r="E6" i="11"/>
  <c r="F23" i="4"/>
  <c r="F27" i="4"/>
  <c r="F38" i="4"/>
  <c r="F36" i="4"/>
  <c r="F45" i="4"/>
  <c r="F9" i="4"/>
  <c r="F42" i="4"/>
  <c r="F37" i="4"/>
  <c r="F22" i="4"/>
  <c r="F39" i="4"/>
  <c r="F19" i="4"/>
  <c r="F25" i="4"/>
  <c r="F12" i="4"/>
  <c r="F14" i="4"/>
  <c r="F24" i="4"/>
  <c r="F29" i="4"/>
  <c r="F41" i="4"/>
  <c r="F33" i="4"/>
  <c r="F32" i="4"/>
  <c r="F11" i="4"/>
  <c r="F30" i="4"/>
  <c r="F46" i="4"/>
  <c r="F15" i="4"/>
  <c r="F28" i="4"/>
  <c r="F13" i="4"/>
  <c r="F26" i="4"/>
  <c r="F10" i="4"/>
  <c r="F31" i="4"/>
  <c r="F16" i="4"/>
  <c r="F8" i="4"/>
  <c r="F35" i="4"/>
  <c r="F18" i="4"/>
  <c r="F17" i="4"/>
  <c r="F20" i="4"/>
  <c r="F34" i="4"/>
  <c r="F6" i="4"/>
  <c r="F21" i="4"/>
  <c r="F44" i="4"/>
  <c r="F7" i="4"/>
  <c r="F43" i="4"/>
  <c r="F40" i="4"/>
  <c r="I14" i="12"/>
  <c r="G13" i="12"/>
  <c r="G53" i="12"/>
  <c r="G36" i="12"/>
  <c r="G32" i="12"/>
  <c r="G33" i="12"/>
  <c r="G19" i="12"/>
  <c r="G17" i="12"/>
  <c r="G14" i="12"/>
  <c r="G8" i="12"/>
  <c r="I36" i="12"/>
  <c r="G34" i="12"/>
  <c r="G18" i="12"/>
  <c r="G16" i="12"/>
  <c r="G7" i="12"/>
  <c r="G48" i="12"/>
  <c r="I32" i="12"/>
  <c r="G20" i="12"/>
  <c r="I8" i="12"/>
  <c r="I48" i="12"/>
  <c r="I35" i="12"/>
  <c r="I34" i="12"/>
  <c r="I20" i="12"/>
  <c r="I18" i="12"/>
  <c r="I16" i="12"/>
  <c r="I13" i="12"/>
  <c r="I7" i="12"/>
  <c r="I53" i="12"/>
  <c r="G35" i="12"/>
  <c r="I33" i="12"/>
  <c r="I19" i="12"/>
  <c r="I17" i="12"/>
  <c r="I43" i="12"/>
  <c r="G44" i="12"/>
  <c r="I47" i="12"/>
  <c r="G49" i="12"/>
  <c r="I30" i="12"/>
  <c r="I11" i="12"/>
  <c r="I38" i="12"/>
  <c r="G47" i="12"/>
  <c r="G22" i="12"/>
  <c r="I39" i="12"/>
  <c r="I26" i="12"/>
  <c r="G40" i="12"/>
  <c r="G31" i="12"/>
  <c r="G27" i="12"/>
  <c r="G23" i="12"/>
  <c r="G12" i="12"/>
  <c r="G54" i="12"/>
  <c r="I29" i="12"/>
  <c r="I10" i="12"/>
  <c r="G43" i="12"/>
  <c r="G26" i="12"/>
  <c r="G61" i="12"/>
  <c r="G46" i="12"/>
  <c r="G42" i="12"/>
  <c r="G38" i="12"/>
  <c r="G25" i="12"/>
  <c r="G62" i="12"/>
  <c r="G57" i="12"/>
  <c r="I49" i="12"/>
  <c r="I44" i="12"/>
  <c r="I40" i="12"/>
  <c r="I27" i="12"/>
  <c r="I23" i="12"/>
  <c r="I12" i="12"/>
  <c r="G45" i="12"/>
  <c r="G41" i="12"/>
  <c r="G37" i="12"/>
  <c r="G28" i="12"/>
  <c r="G24" i="12"/>
  <c r="G15" i="12"/>
  <c r="G58" i="12"/>
  <c r="G52" i="12"/>
  <c r="I15" i="12"/>
  <c r="I41" i="12"/>
  <c r="G6" i="12"/>
  <c r="G10" i="12"/>
  <c r="G30" i="12"/>
  <c r="I42" i="12"/>
  <c r="I62" i="12"/>
  <c r="G56" i="12"/>
  <c r="I54" i="12"/>
  <c r="G51" i="12"/>
  <c r="I21" i="12"/>
  <c r="I37" i="12"/>
  <c r="I25" i="12"/>
  <c r="G59" i="12"/>
  <c r="I57" i="12"/>
  <c r="G55" i="12"/>
  <c r="I52" i="12"/>
  <c r="I31" i="12"/>
  <c r="G9" i="12"/>
  <c r="I60" i="12"/>
  <c r="I56" i="12"/>
  <c r="I51" i="12"/>
  <c r="I28" i="12"/>
  <c r="G29" i="12"/>
  <c r="I24" i="12"/>
  <c r="I6" i="12"/>
  <c r="I22" i="12"/>
  <c r="G60" i="12"/>
  <c r="I58" i="12"/>
  <c r="G11" i="12"/>
  <c r="I9" i="12"/>
  <c r="G21" i="12"/>
  <c r="G39" i="12"/>
  <c r="I46" i="12"/>
  <c r="I61" i="12"/>
  <c r="G50" i="12"/>
  <c r="I45" i="12"/>
  <c r="I59" i="12"/>
  <c r="I55" i="12"/>
  <c r="I50" i="12"/>
  <c r="H21" i="11"/>
  <c r="E17" i="11"/>
  <c r="E29" i="11"/>
  <c r="E23" i="11"/>
  <c r="E27" i="11"/>
  <c r="E21" i="11"/>
  <c r="H10" i="11"/>
  <c r="J19" i="11"/>
  <c r="H17" i="11"/>
  <c r="J29" i="11"/>
  <c r="J23" i="11"/>
  <c r="J10" i="11"/>
  <c r="H23" i="11"/>
  <c r="H19" i="11"/>
  <c r="J17" i="11"/>
  <c r="H29" i="11"/>
  <c r="E10" i="11"/>
  <c r="E22" i="11"/>
  <c r="H16" i="11"/>
  <c r="H6" i="11"/>
  <c r="H22" i="11"/>
  <c r="J24" i="11"/>
  <c r="J16" i="11"/>
  <c r="J6" i="11"/>
  <c r="J22" i="11"/>
  <c r="J27" i="11"/>
  <c r="J21" i="11"/>
  <c r="H24" i="11"/>
  <c r="H27" i="11"/>
  <c r="H18" i="11"/>
  <c r="J18" i="11"/>
  <c r="H25" i="11"/>
  <c r="E7" i="11"/>
  <c r="H20" i="11"/>
  <c r="E18" i="11"/>
  <c r="J25" i="11"/>
  <c r="J7" i="11"/>
  <c r="J20" i="11"/>
  <c r="H7" i="11"/>
  <c r="E25" i="11"/>
  <c r="E20" i="11"/>
  <c r="F28" i="11" l="1"/>
  <c r="F26" i="11"/>
  <c r="F13" i="11"/>
  <c r="F12" i="11"/>
  <c r="F9" i="11"/>
  <c r="F11" i="11"/>
  <c r="F14" i="11"/>
  <c r="F15" i="11"/>
  <c r="E32" i="12"/>
  <c r="E19" i="12"/>
  <c r="E13" i="12"/>
  <c r="E33" i="12"/>
  <c r="E20" i="12"/>
  <c r="E53" i="12"/>
  <c r="E34" i="12"/>
  <c r="E36" i="12"/>
  <c r="E18" i="12"/>
  <c r="E35" i="12"/>
  <c r="E7" i="12"/>
  <c r="E48" i="12"/>
  <c r="E17" i="12"/>
  <c r="E8" i="12"/>
  <c r="E16" i="12"/>
  <c r="E14" i="12"/>
  <c r="E24" i="12"/>
  <c r="E47" i="12"/>
  <c r="E38" i="12"/>
  <c r="E12" i="12"/>
  <c r="E57" i="12"/>
  <c r="E37" i="12"/>
  <c r="E10" i="12"/>
  <c r="E45" i="12"/>
  <c r="E28" i="12"/>
  <c r="E62" i="12"/>
  <c r="E21" i="12"/>
  <c r="E60" i="12"/>
  <c r="E51" i="12"/>
  <c r="E54" i="12"/>
  <c r="E56" i="12"/>
  <c r="E58" i="12"/>
  <c r="E43" i="12"/>
  <c r="E9" i="12"/>
  <c r="E59" i="12"/>
  <c r="E26" i="12"/>
  <c r="E25" i="12"/>
  <c r="E46" i="12"/>
  <c r="E11" i="12"/>
  <c r="E40" i="12"/>
  <c r="E52" i="12"/>
  <c r="E61" i="12"/>
  <c r="E6" i="12"/>
  <c r="E30" i="12"/>
  <c r="E49" i="12"/>
  <c r="E15" i="12"/>
  <c r="E42" i="12"/>
  <c r="E23" i="12"/>
  <c r="E50" i="12"/>
  <c r="E39" i="12"/>
  <c r="E29" i="12"/>
  <c r="E22" i="12"/>
  <c r="E27" i="12"/>
  <c r="E44" i="12"/>
  <c r="E55" i="12"/>
  <c r="E41" i="12"/>
  <c r="E31" i="12"/>
  <c r="F17" i="11"/>
  <c r="F22" i="11"/>
  <c r="F29" i="11"/>
  <c r="F23" i="11"/>
  <c r="F10" i="11"/>
  <c r="F24" i="11"/>
  <c r="F16" i="11"/>
  <c r="F6" i="11"/>
  <c r="F19" i="11"/>
  <c r="F27" i="11"/>
  <c r="F21" i="11"/>
  <c r="F18" i="11"/>
  <c r="F7" i="11"/>
  <c r="F25" i="11"/>
  <c r="F20" i="11"/>
</calcChain>
</file>

<file path=xl/sharedStrings.xml><?xml version="1.0" encoding="utf-8"?>
<sst xmlns="http://schemas.openxmlformats.org/spreadsheetml/2006/main" count="3004" uniqueCount="559">
  <si>
    <t>Core workforce &amp; competency</t>
  </si>
  <si>
    <t>Financial</t>
  </si>
  <si>
    <t>Health and Safety</t>
  </si>
  <si>
    <t>Legal and compliance</t>
  </si>
  <si>
    <t>Reputation and credibility</t>
  </si>
  <si>
    <t>Department performance</t>
  </si>
  <si>
    <t>Accounting &amp; Financial Services</t>
  </si>
  <si>
    <t>Active Transportation</t>
  </si>
  <si>
    <t>Aviation</t>
  </si>
  <si>
    <t>Budget &amp; Financial Analysis</t>
  </si>
  <si>
    <t>CFO</t>
  </si>
  <si>
    <t>Construction</t>
  </si>
  <si>
    <t>CPDM</t>
  </si>
  <si>
    <t>Development</t>
  </si>
  <si>
    <t>Bridges &amp; Structures</t>
  </si>
  <si>
    <t>RES Property Management</t>
  </si>
  <si>
    <t>Innovations - Eastern Region</t>
  </si>
  <si>
    <t>ER Local Programs</t>
  </si>
  <si>
    <t>ER Maintenance</t>
  </si>
  <si>
    <t>ER MM Planning</t>
  </si>
  <si>
    <t>ER</t>
  </si>
  <si>
    <t>ER - Stores/Warehouse</t>
  </si>
  <si>
    <t>ER - Traffic</t>
  </si>
  <si>
    <t>Ferries</t>
  </si>
  <si>
    <t>Human Resources &amp; Safety</t>
  </si>
  <si>
    <t>Information Technology</t>
  </si>
  <si>
    <t>Internal Audit</t>
  </si>
  <si>
    <t>Lean Process Improvement</t>
  </si>
  <si>
    <t>Local Programs</t>
  </si>
  <si>
    <t>Maintenance - M</t>
  </si>
  <si>
    <t>Maintenance - D</t>
  </si>
  <si>
    <t>Maintenance Ops - Cap Facilities</t>
  </si>
  <si>
    <t>MOM/OUMA</t>
  </si>
  <si>
    <t>Multimodal Planning</t>
  </si>
  <si>
    <t>NCR Local Programs</t>
  </si>
  <si>
    <t>NCR Planning</t>
  </si>
  <si>
    <t>NCR Traffic</t>
  </si>
  <si>
    <t>Northwest Region</t>
  </si>
  <si>
    <t>NWR/Mount Baker Area</t>
  </si>
  <si>
    <t>NWR Traffic</t>
  </si>
  <si>
    <t>OEO</t>
  </si>
  <si>
    <t>Olympic Region</t>
  </si>
  <si>
    <t>Olympic Region - Innovations</t>
  </si>
  <si>
    <t>OR Multimodal Planning</t>
  </si>
  <si>
    <t>OR Traffic</t>
  </si>
  <si>
    <t>Public Private Partnerships</t>
  </si>
  <si>
    <t>Public Transportation</t>
  </si>
  <si>
    <t>Rail, Freight &amp; Ports</t>
  </si>
  <si>
    <t>Regional Transit Coordination</t>
  </si>
  <si>
    <t>Risk Management &amp; Legal Services</t>
  </si>
  <si>
    <t>South Central Region</t>
  </si>
  <si>
    <t>SCR Traffic</t>
  </si>
  <si>
    <t>Secretary's Office</t>
  </si>
  <si>
    <t>Southwest Region (DPS &amp; H2)</t>
  </si>
  <si>
    <t>SWR - Materials Lab</t>
  </si>
  <si>
    <t>Southwest Region (I&amp;P)</t>
  </si>
  <si>
    <t>Southwest Region (I&amp;P DPS)</t>
  </si>
  <si>
    <t>SWR Traffic Operations</t>
  </si>
  <si>
    <t>M&amp;O - Transportation Equip. Fund</t>
  </si>
  <si>
    <t>Toll</t>
  </si>
  <si>
    <t>Traffic Operations</t>
  </si>
  <si>
    <t>Traffic Operations - DPS</t>
  </si>
  <si>
    <t>TSSA PMO</t>
  </si>
  <si>
    <t>TSSA ERM &amp; Safety</t>
  </si>
  <si>
    <t>TSSA Research &amp; Library Services</t>
  </si>
  <si>
    <t>TSSA SMO</t>
  </si>
  <si>
    <t>Urban Mobility &amp; Access</t>
  </si>
  <si>
    <t>Environmental</t>
  </si>
  <si>
    <t>Page</t>
  </si>
  <si>
    <t>Division</t>
  </si>
  <si>
    <t>Comments</t>
  </si>
  <si>
    <t>Item</t>
  </si>
  <si>
    <t>TSSA staff</t>
  </si>
  <si>
    <t>Column1</t>
  </si>
  <si>
    <t>Column2</t>
  </si>
  <si>
    <t>Column3</t>
  </si>
  <si>
    <t>Column4</t>
  </si>
  <si>
    <t>Column6</t>
  </si>
  <si>
    <t>Column7</t>
  </si>
  <si>
    <t>Column8</t>
  </si>
  <si>
    <t>Column9</t>
  </si>
  <si>
    <t>Column10</t>
  </si>
  <si>
    <t>Column11</t>
  </si>
  <si>
    <t>Column12</t>
  </si>
  <si>
    <t>Column13</t>
  </si>
  <si>
    <t>Column14</t>
  </si>
  <si>
    <t>Column15</t>
  </si>
  <si>
    <t>Column16</t>
  </si>
  <si>
    <t>Guiding Principles</t>
  </si>
  <si>
    <t>Inclusion</t>
  </si>
  <si>
    <t>Practical Solutions</t>
  </si>
  <si>
    <t>Workforce Develop.</t>
  </si>
  <si>
    <t>Safety</t>
  </si>
  <si>
    <t>Engagement</t>
  </si>
  <si>
    <t>Innovation</t>
  </si>
  <si>
    <t>Integrity</t>
  </si>
  <si>
    <t>Leadership</t>
  </si>
  <si>
    <t>Sustainability</t>
  </si>
  <si>
    <t>Column132</t>
  </si>
  <si>
    <t>Column133</t>
  </si>
  <si>
    <t>Column134</t>
  </si>
  <si>
    <t>Column135</t>
  </si>
  <si>
    <t>Column136</t>
  </si>
  <si>
    <t>Column137</t>
  </si>
  <si>
    <t>Column138</t>
  </si>
  <si>
    <t>Column139</t>
  </si>
  <si>
    <t>1-Safe operations &amp;maintenance</t>
  </si>
  <si>
    <t>Health and safety</t>
  </si>
  <si>
    <t>2-Legal requirements</t>
  </si>
  <si>
    <t>3-Social equity</t>
  </si>
  <si>
    <t>4-Preservation</t>
  </si>
  <si>
    <t>5-Strong owner</t>
  </si>
  <si>
    <t>6-Partnerships/5 buckets</t>
  </si>
  <si>
    <t>7-Geographic equity</t>
  </si>
  <si>
    <t>8-Stakeholder</t>
  </si>
  <si>
    <t>SG/DM</t>
  </si>
  <si>
    <t>JM</t>
  </si>
  <si>
    <t>GA/YW</t>
  </si>
  <si>
    <t>Design/Hydraulic/RES &amp; Tech Serv</t>
  </si>
  <si>
    <t>Data</t>
  </si>
  <si>
    <t>Efficiency, technology</t>
  </si>
  <si>
    <t>X</t>
  </si>
  <si>
    <t>Environmental Services</t>
  </si>
  <si>
    <t>Cross-functional impacts</t>
  </si>
  <si>
    <t>Potential risk categories</t>
  </si>
  <si>
    <t>2020 WSDOT Expenditure 
Reduction Recommendations
TSSA Risk Exercise</t>
  </si>
  <si>
    <t>DM</t>
  </si>
  <si>
    <t>work w/Fleckenstein</t>
  </si>
  <si>
    <t>YW</t>
  </si>
  <si>
    <t>DPS cross functional</t>
  </si>
  <si>
    <t>"No additional efficiencies…"</t>
  </si>
  <si>
    <t>All from improvement, preservation</t>
  </si>
  <si>
    <t>Financial, various orgs</t>
  </si>
  <si>
    <t xml:space="preserve">Defer CSR, bdgt sup, </t>
  </si>
  <si>
    <t>Development, more</t>
  </si>
  <si>
    <t>PMRS, Unifier, GIS</t>
  </si>
  <si>
    <t>Dvt, data, comm, ch mgt</t>
  </si>
  <si>
    <t>Decision making</t>
  </si>
  <si>
    <t>Asset mgt</t>
  </si>
  <si>
    <t>Decision making, interface sys</t>
  </si>
  <si>
    <t>Communication</t>
  </si>
  <si>
    <t>Investment tradeoffs</t>
  </si>
  <si>
    <t>FTEs across proposals</t>
  </si>
  <si>
    <t>Jeopardizing compliance?</t>
  </si>
  <si>
    <t>Maintained region funding?</t>
  </si>
  <si>
    <t>None</t>
  </si>
  <si>
    <t>FTEs in half (to 1.5)</t>
  </si>
  <si>
    <t>Maintenance, region</t>
  </si>
  <si>
    <t>May need centralized support</t>
  </si>
  <si>
    <t>Elim Skillsoft, PMP, Ind Hy spending</t>
  </si>
  <si>
    <t>All workforce</t>
  </si>
  <si>
    <t>Depends on IT sys improvements</t>
  </si>
  <si>
    <t>M</t>
  </si>
  <si>
    <t>H</t>
  </si>
  <si>
    <t>No reductions?</t>
  </si>
  <si>
    <t>Reductions vacancies, 11  current</t>
  </si>
  <si>
    <t>Recru, leave,  lab rel, class&amp;com</t>
  </si>
  <si>
    <t>Elim 14 filled positions</t>
  </si>
  <si>
    <t>Instructions:
For each division, enter item/subject in column C 
(Insert rows as needed, one row per item).
Use two words to identify cross-functional impacts in column D.
Put a "1" in the highest potential primary risk category in columns E-L; place an "M" for medium level and "H" for high level potential correlated risks.
(Some risks will be left blank.)
Mark an "X" in the appropriate columns M-T to indicate guiding principle(s).
Brief description of other concerns/opportunities in column U.
Initials of TSSA staff assigned in column V.
Comments, if any, in column W.</t>
  </si>
  <si>
    <t>Concerns, gaps and opportunities</t>
  </si>
  <si>
    <t>1:150&gt;1:180, compliance pos</t>
  </si>
  <si>
    <t>" + OneWA, regional impact, cultural change</t>
  </si>
  <si>
    <t>Innovations examples, centralizes, notes risk</t>
  </si>
  <si>
    <t>Possibly implementing layoffs system wide</t>
  </si>
  <si>
    <t xml:space="preserve">Employee experience focus, Union </t>
  </si>
  <si>
    <t>SR167masterplnupdate</t>
  </si>
  <si>
    <t>?</t>
  </si>
  <si>
    <t>Telework=reduced footprint</t>
  </si>
  <si>
    <t>Update is their only budget reduction</t>
  </si>
  <si>
    <t>Lists TSSA, M2D2, Traffic, SR167, research</t>
  </si>
  <si>
    <t>CPDM, all data users</t>
  </si>
  <si>
    <t>Efficiency, transparency</t>
  </si>
  <si>
    <t>Crash (data processing)(2FTE)</t>
  </si>
  <si>
    <t>Planning (4.5 FTE)</t>
  </si>
  <si>
    <t>TSSA (5FTE) perf publications</t>
  </si>
  <si>
    <t>ACT</t>
  </si>
  <si>
    <t>Regional planning studies</t>
  </si>
  <si>
    <t>mobility, stakeholders, PS</t>
  </si>
  <si>
    <t>T3 Research</t>
  </si>
  <si>
    <t>Preserves planning core work - how does this interrelate to agency work</t>
  </si>
  <si>
    <t>MPO dues - FTE, etc.</t>
  </si>
  <si>
    <t>Partnerships</t>
  </si>
  <si>
    <t xml:space="preserve"> </t>
  </si>
  <si>
    <t>Reallocation vs reduction</t>
  </si>
  <si>
    <t>No staff reductions? -travel, consultants</t>
  </si>
  <si>
    <t>FTE reductions, work orders</t>
  </si>
  <si>
    <t>Other jurisdiction planning studies</t>
  </si>
  <si>
    <t>Unclear - sal and ben?</t>
  </si>
  <si>
    <t>Also funded by Sound Transit</t>
  </si>
  <si>
    <t>No FTE reductions, "already spending more"</t>
  </si>
  <si>
    <t>Using $200K of $1.6M approp, temp, planning</t>
  </si>
  <si>
    <t>Refinements post exercise</t>
  </si>
  <si>
    <t>Cat 1 8%/state $  -VIP,FM/LM gr +</t>
  </si>
  <si>
    <t xml:space="preserve">Cat 2 12% reg mobility </t>
  </si>
  <si>
    <t>also green transportation on hold</t>
  </si>
  <si>
    <t>Not enough information</t>
  </si>
  <si>
    <t>GA</t>
  </si>
  <si>
    <t>Transportation System Performance</t>
  </si>
  <si>
    <t>Pjt dev oversight, enterprise bs sup</t>
  </si>
  <si>
    <t>Fed audit finding (fed $ state activities)</t>
  </si>
  <si>
    <t>Budget proviso untapped funds</t>
  </si>
  <si>
    <t>No access to workbook details</t>
  </si>
  <si>
    <t xml:space="preserve">PrgB=-$29M/ from reserves </t>
  </si>
  <si>
    <t>need proviso revision, MBR, assumes lower revenue</t>
  </si>
  <si>
    <t>Reducing insurance cost by 40%</t>
  </si>
  <si>
    <t>No WSP enforcement</t>
  </si>
  <si>
    <t>safety risk</t>
  </si>
  <si>
    <t>Close vendor walk-in centers</t>
  </si>
  <si>
    <t>Roadside data dashboard, performance</t>
  </si>
  <si>
    <t>4FTEs, permanent shift to telework, smaller footprint</t>
  </si>
  <si>
    <t>There are other details (w/offsets) in the proposal</t>
  </si>
  <si>
    <t>Insurance not required?</t>
  </si>
  <si>
    <t>Changes vendor contract</t>
  </si>
  <si>
    <t>safety risk, contract with WSP, increase transponder use?</t>
  </si>
  <si>
    <t>IRT, safety, operations</t>
  </si>
  <si>
    <t xml:space="preserve">safety, pass mobilty  </t>
  </si>
  <si>
    <t>82 Maintenance facilities</t>
  </si>
  <si>
    <t>Labor Reduction, road closures, safety</t>
  </si>
  <si>
    <t>catastrophic impacts to all cross functions</t>
  </si>
  <si>
    <t>pass IRT, safety, operations</t>
  </si>
  <si>
    <t>safety and operations, IRT, ITS</t>
  </si>
  <si>
    <t>safety and operations, IRT, ITS, signals</t>
  </si>
  <si>
    <t>Diminished community engagement</t>
  </si>
  <si>
    <t>Reduce non-NPIAS funding</t>
  </si>
  <si>
    <t>non-NPIAS airports get less funding</t>
  </si>
  <si>
    <t>Eliminate Telford Rest Area helipad project</t>
  </si>
  <si>
    <t>Project would decrease first responder times</t>
  </si>
  <si>
    <t>Reduce Amtrak service levels</t>
  </si>
  <si>
    <t>PT, federal partnerships</t>
  </si>
  <si>
    <t>Contracts with feds/Amtrak need revision</t>
  </si>
  <si>
    <t>Community health/safety/accessibility</t>
  </si>
  <si>
    <t>Reduced Community Engagement</t>
  </si>
  <si>
    <t>Directly impacts Inclusion SP goal</t>
  </si>
  <si>
    <t xml:space="preserve">No cuts/reductions? </t>
  </si>
  <si>
    <t>Seems unfinished/phoned in</t>
  </si>
  <si>
    <t>Reduce Program P8 funding</t>
  </si>
  <si>
    <t>Cuts to Bridge Condition Inspections</t>
  </si>
  <si>
    <t>Maint, freight, economic, safety</t>
  </si>
  <si>
    <t>Load limits restricting freight/economy. Safety.</t>
  </si>
  <si>
    <t>Revolving accounts</t>
  </si>
  <si>
    <t>Project completion</t>
  </si>
  <si>
    <t xml:space="preserve">redirect revolving accounts </t>
  </si>
  <si>
    <t>Defer internships</t>
  </si>
  <si>
    <t>WA DOC</t>
  </si>
  <si>
    <t>Partnerships... "Sustainability in Prisons", for example</t>
  </si>
  <si>
    <t>defer internships</t>
  </si>
  <si>
    <t>Reduce stormwater monitoring</t>
  </si>
  <si>
    <t>States "risk is a citizen lawsuit"</t>
  </si>
  <si>
    <t>stormwater monitoring</t>
  </si>
  <si>
    <t>Chronic streambank erosion</t>
  </si>
  <si>
    <t>Maintenance, bridges, RES</t>
  </si>
  <si>
    <t>Future flood, safety, infrastructure integrity risk</t>
  </si>
  <si>
    <t>unchecked erosion</t>
  </si>
  <si>
    <t>Reduced service levels, fleet</t>
  </si>
  <si>
    <t>OPPORTUNITY: Possible backlog reduction</t>
  </si>
  <si>
    <t>Ideas on various region issues</t>
  </si>
  <si>
    <t>resource allocation</t>
  </si>
  <si>
    <t>SG</t>
  </si>
  <si>
    <t>Proposing cuts to region TMC, IR, LCE</t>
  </si>
  <si>
    <t>Regions; HQ competency</t>
  </si>
  <si>
    <t>Lost training opportunity</t>
  </si>
  <si>
    <t>TMC, IR, LCE programs</t>
  </si>
  <si>
    <t>Safety and operations</t>
  </si>
  <si>
    <t>LCE, eliminate IRT, combine TMC</t>
  </si>
  <si>
    <t>LCE, IR, operations</t>
  </si>
  <si>
    <t xml:space="preserve">Operations, IR, LCE program </t>
  </si>
  <si>
    <t>Least Cost Enhancement (LCE) Program</t>
  </si>
  <si>
    <t>Q program not delivered</t>
  </si>
  <si>
    <t>Data, analysis, Incident response</t>
  </si>
  <si>
    <t>Design, operational, performance</t>
  </si>
  <si>
    <t>Technical Services</t>
  </si>
  <si>
    <t>Project delivery statewide</t>
  </si>
  <si>
    <t>Impacts WSDOT programs and other agencies</t>
  </si>
  <si>
    <t>Property ownership</t>
  </si>
  <si>
    <t>Bridge Assest Management Tool</t>
  </si>
  <si>
    <t>stormwater mapping</t>
  </si>
  <si>
    <t xml:space="preserve">Commitments </t>
  </si>
  <si>
    <t>No Reduction</t>
  </si>
  <si>
    <t>Public Safety</t>
  </si>
  <si>
    <t>Data Needs</t>
  </si>
  <si>
    <t>Workforce Reduction</t>
  </si>
  <si>
    <t>Reduction is salary and staff</t>
  </si>
  <si>
    <t>Strategic Plan</t>
  </si>
  <si>
    <t>Centralizing organization</t>
  </si>
  <si>
    <t>General</t>
  </si>
  <si>
    <t>Equity issue - difference in carrying out the directive</t>
  </si>
  <si>
    <t>Not analyzed</t>
  </si>
  <si>
    <t>Inconsistent application of exercise</t>
  </si>
  <si>
    <t>Many and varied</t>
  </si>
  <si>
    <t>T funding issue, lack of cross-functional communication</t>
  </si>
  <si>
    <t>Reassign Comm Aviation Coor funds</t>
  </si>
  <si>
    <t>Emp safety, prod/serv restrictions</t>
  </si>
  <si>
    <t>Transfer work to Maint, Eng, HQ</t>
  </si>
  <si>
    <t>Impacts across the agency</t>
  </si>
  <si>
    <t>Entire agency</t>
  </si>
  <si>
    <t>Data accuracy, no staff cuts</t>
  </si>
  <si>
    <t>Pandemic change to community</t>
  </si>
  <si>
    <t>Staff cuts, Increase of workload</t>
  </si>
  <si>
    <t>Travel data, GIS (17 FTE)</t>
  </si>
  <si>
    <t>Consultant use? Accuracy? Minimize collection?</t>
  </si>
  <si>
    <t>Across agency</t>
  </si>
  <si>
    <t>Minimum data collection, slower delivery</t>
  </si>
  <si>
    <t>Cut contribution to performance publications</t>
  </si>
  <si>
    <t>Safety, preserv., operations</t>
  </si>
  <si>
    <t>Dev, Mntnc? Unbalanced</t>
  </si>
  <si>
    <t>Investment areas</t>
  </si>
  <si>
    <t xml:space="preserve">Safety, pass mobilty  </t>
  </si>
  <si>
    <t>Safety, mobility</t>
  </si>
  <si>
    <t>Disproport impact underserved</t>
  </si>
  <si>
    <t>Consultants, office, travel</t>
  </si>
  <si>
    <t>Modes, freight, rail, GIS</t>
  </si>
  <si>
    <t>Workforce competency</t>
  </si>
  <si>
    <t>Lengthy review periods</t>
  </si>
  <si>
    <t>Disproportl impact/safety/mobility</t>
  </si>
  <si>
    <t>Public service, contract obligat.</t>
  </si>
  <si>
    <t>Ridership Reduction</t>
  </si>
  <si>
    <t>Transfer Tort Investigation to DES</t>
  </si>
  <si>
    <t>Reduced efficiencies to WSDOT</t>
  </si>
  <si>
    <t>Some areas reduced, others not</t>
  </si>
  <si>
    <t>Possible to backfill?</t>
  </si>
  <si>
    <t>Safety and operations, IRT, ITS, signals</t>
  </si>
  <si>
    <t>Safety and operations, IRT,</t>
  </si>
  <si>
    <t>Repair costs, increased risk</t>
  </si>
  <si>
    <t>Customer satisfaction</t>
  </si>
  <si>
    <t>Data already limited</t>
  </si>
  <si>
    <t>Cross funding DPS + Toll, RTC</t>
  </si>
  <si>
    <t>Reduced service levels</t>
  </si>
  <si>
    <t>Regional, local collaboration</t>
  </si>
  <si>
    <t>need proviso revision</t>
  </si>
  <si>
    <t>Unforeseen M&amp;O costs, adjudication</t>
  </si>
  <si>
    <t>Reduce FA program to achieve 20% target</t>
  </si>
  <si>
    <t>Maintenance, safety, mobility</t>
  </si>
  <si>
    <t>Rank</t>
  </si>
  <si>
    <t>Total Score</t>
  </si>
  <si>
    <t>Wt. =</t>
  </si>
  <si>
    <t>Column32</t>
  </si>
  <si>
    <t>Column33</t>
  </si>
  <si>
    <t>Column322</t>
  </si>
  <si>
    <t>Column323</t>
  </si>
  <si>
    <t>Column324</t>
  </si>
  <si>
    <t>Column325</t>
  </si>
  <si>
    <t>Column326</t>
  </si>
  <si>
    <t>New Instructions Needed for Ranking:
For each division, enter item/subject in column C 
(Insert rows as needed, one row per item).
Use two words to identify cross-functional impacts in column D.
Put a "1" in the highest potential primary risk category in columns E-L; place an "M" for medium level and "H" for high level potential correlated risks.
(Some risks will be left blank.)
Mark an "X" in the appropriate columns M-T to indicate guiding principle(s).
Brief description of other concerns/opportunities in column U.
Initials of TSSA staff assigned in column V.
Comments, if any, in column W.</t>
  </si>
  <si>
    <t>Column327</t>
  </si>
  <si>
    <t>Column328</t>
  </si>
  <si>
    <t>Column329</t>
  </si>
  <si>
    <t>Column330</t>
  </si>
  <si>
    <t>Column331</t>
  </si>
  <si>
    <t>Criteria 1</t>
  </si>
  <si>
    <t>Criteria 2</t>
  </si>
  <si>
    <t>Criteria 3</t>
  </si>
  <si>
    <t>Criteria 4</t>
  </si>
  <si>
    <t>Description</t>
  </si>
  <si>
    <t>Criteria 5</t>
  </si>
  <si>
    <t>2020 WSDOT Expenditure Reduction Rankings
TSSA Risk Exercise</t>
  </si>
  <si>
    <t>3FTEs@70%; travel, other; few options</t>
  </si>
  <si>
    <t>80% cuts from labor 222&gt;172 FTEs; maintain accreditation &amp; compliance</t>
  </si>
  <si>
    <t>Using P3 to offset P8 reduction; prior reduction FTE?</t>
  </si>
  <si>
    <t>Some deferred maintenance</t>
  </si>
  <si>
    <t>Equipment past lifecycle</t>
  </si>
  <si>
    <t>Canceled travel, training; hiring freeze</t>
  </si>
  <si>
    <t>Column5</t>
  </si>
  <si>
    <t>Column42</t>
  </si>
  <si>
    <t>Column43</t>
  </si>
  <si>
    <t>Column44</t>
  </si>
  <si>
    <t>Column45</t>
  </si>
  <si>
    <t>Column46</t>
  </si>
  <si>
    <t>Column47</t>
  </si>
  <si>
    <t>Column48</t>
  </si>
  <si>
    <t>Data-driven decisions / research</t>
  </si>
  <si>
    <t>Safe operations</t>
  </si>
  <si>
    <t>Preservation &amp; maintenance</t>
  </si>
  <si>
    <t>Stewardship / strong owner</t>
  </si>
  <si>
    <t>Social or geographic equity</t>
  </si>
  <si>
    <t>These instructions will be rewritten
New Instructions Needed for Ranking:
For each division, enter item/subject in column C 
(Insert rows as needed, one row per item).
Use two words to identify cross-functional impacts in column D.
Put a "1" in the highest potential primary risk category in columns E-L; place an "M" for medium level and "H" for high level potential correlated risks.
(Some risks will be left blank.)
Mark an "X" in the appropriate columns M-T to indicate guiding principle(s).
Brief description of other concerns/opportunities in column U.
Initials of TSSA staff assigned in column V.
Comments, if any, in column W.</t>
  </si>
  <si>
    <t>Technology / enterprise business support</t>
  </si>
  <si>
    <t>Capable workforce/sustainable knowledge</t>
  </si>
  <si>
    <t>Efficient delivery (project/PSE/construction)</t>
  </si>
  <si>
    <t>Column3210</t>
  </si>
  <si>
    <t>Column3211</t>
  </si>
  <si>
    <t>Column3212</t>
  </si>
  <si>
    <t>Column32112</t>
  </si>
  <si>
    <t>Cross-functional considerations</t>
  </si>
  <si>
    <t>2020 WSDOT Expenditure Reduction Rankings - TSSA Risk Exercise</t>
  </si>
  <si>
    <t>Overall Rank</t>
  </si>
  <si>
    <t>Risk Rank</t>
  </si>
  <si>
    <t>Potential Risk Category (Total)</t>
  </si>
  <si>
    <t>Cross-Functional Rank</t>
  </si>
  <si>
    <t>X =</t>
  </si>
  <si>
    <t>(X value Constant)</t>
  </si>
  <si>
    <t>Overall Totals (Risk + Cross Functional)</t>
  </si>
  <si>
    <t>Cross-Functional Considerations (Count*X)</t>
  </si>
  <si>
    <t>Reduce all staff FTE</t>
  </si>
  <si>
    <t xml:space="preserve">Safety, moblity, equity, ADA </t>
  </si>
  <si>
    <t>Modal expertise/credibility, Plan, design, operate/maintain multimodal system while need grows</t>
  </si>
  <si>
    <t>x</t>
  </si>
  <si>
    <t xml:space="preserve">Reduce staff, </t>
  </si>
  <si>
    <t>Potential consolidation geotech &amp; mats testing, unstable slopes</t>
  </si>
  <si>
    <t>Project modifications, unstable slope, safety</t>
  </si>
  <si>
    <t>can be deleted as it is a general lead in to the other areas</t>
  </si>
  <si>
    <t>Reduce TEF</t>
  </si>
  <si>
    <t>Reduce Safety Position</t>
  </si>
  <si>
    <t>continued aging may impact snow and ice, fleet reliability</t>
  </si>
  <si>
    <t>Safety, Risk Assessment</t>
  </si>
  <si>
    <t xml:space="preserve">Continued reduction in evalution capability in safety and risk, </t>
  </si>
  <si>
    <t>JM/YW</t>
  </si>
  <si>
    <t>DM/YW</t>
  </si>
  <si>
    <t>Column142</t>
  </si>
  <si>
    <t>AS</t>
  </si>
  <si>
    <t>MN</t>
  </si>
  <si>
    <t>EM</t>
  </si>
  <si>
    <t>Combined cuts with SRView, data</t>
  </si>
  <si>
    <t>FA reduce by $650K</t>
  </si>
  <si>
    <t xml:space="preserve">Reduce Perf. Mngmt., GNB, MMR, </t>
  </si>
  <si>
    <t>target setting, GNB, MMR</t>
  </si>
  <si>
    <t>Reduce research program, projects, library srvcs</t>
  </si>
  <si>
    <t>fewer research projects, pool fund, 25%</t>
  </si>
  <si>
    <t>Reduce Attain Rprt, ERM Assessment, Asset Risk</t>
  </si>
  <si>
    <t>Fewer risk assessment, strategic plan</t>
  </si>
  <si>
    <t>Reduce WSDOT support of OneWA</t>
  </si>
  <si>
    <t>Across state agencies</t>
  </si>
  <si>
    <t>Efficiencies help AFS absorb vacancies w/o critical impact</t>
  </si>
  <si>
    <t>Some efficiencies require support</t>
  </si>
  <si>
    <t>Vendors, all employees &amp; programs</t>
  </si>
  <si>
    <t>Risk not fully complying w/state policies</t>
  </si>
  <si>
    <t>Timely payments, inaccurate/inconsistent payments, grievances</t>
  </si>
  <si>
    <t>Very detailed impacts pp. 7-9</t>
  </si>
  <si>
    <t>Core financial systems at risk - legislative concern;</t>
  </si>
  <si>
    <t>Have to maintain legacy systems beyond lifecycle</t>
  </si>
  <si>
    <t xml:space="preserve">ID'd efficiencies WO's/ECMportal, ITD, TRAINs; </t>
  </si>
  <si>
    <t>Reductions result in delays, LOS decreases</t>
  </si>
  <si>
    <t>Reduce facility footprint</t>
  </si>
  <si>
    <t>Prioritize use of technology</t>
  </si>
  <si>
    <t>Change business practices</t>
  </si>
  <si>
    <t>Near term staff reduction</t>
  </si>
  <si>
    <t>If efficiencies are not gained then there will be ongoing challenges</t>
  </si>
  <si>
    <t>BFA 100% telework</t>
  </si>
  <si>
    <t>Maintain level of service?</t>
  </si>
  <si>
    <t>Use of legacy systems, risk is failure</t>
  </si>
  <si>
    <t>Consistency (legacy systems)</t>
  </si>
  <si>
    <t>Data sharing agreements</t>
  </si>
  <si>
    <t>Transportation Revenue Forecast Council</t>
  </si>
  <si>
    <t>Other positions need to be modified, expertise at risk</t>
  </si>
  <si>
    <t>Reporting, confusion about roles</t>
  </si>
  <si>
    <t>Legacy systems issues</t>
  </si>
  <si>
    <t>Software solutions possible</t>
  </si>
  <si>
    <t>Clarify roles, streamline processes</t>
  </si>
  <si>
    <t xml:space="preserve">DOL </t>
  </si>
  <si>
    <t>Forecast/transparency</t>
  </si>
  <si>
    <t>BFA performance&gt;timely information/engagement&gt;OFM/GOV</t>
  </si>
  <si>
    <t>Overlay and itegrate fiscal/forecast expertise</t>
  </si>
  <si>
    <t>Integrity/credibility</t>
  </si>
  <si>
    <t>Maintain executive assistant vacancy</t>
  </si>
  <si>
    <t>CFO gets needed admin support elsewhere</t>
  </si>
  <si>
    <t xml:space="preserve">Need to revise proposal </t>
  </si>
  <si>
    <t>Did cursory reduction; IT wants to adust based on other proposals</t>
  </si>
  <si>
    <t>Telework, paperless operations, findability process improvements</t>
  </si>
  <si>
    <t>Expect refinements post exercise</t>
  </si>
  <si>
    <t>Greenbelt training, process improvement reduced</t>
  </si>
  <si>
    <t>Workforce development</t>
  </si>
  <si>
    <t>No new Lean projects? Maintains vacancy</t>
  </si>
  <si>
    <t>Car share program</t>
  </si>
  <si>
    <t>Underpriviledged communities</t>
  </si>
  <si>
    <t>Delay advancement of EV infrastructure/ partner fatigue</t>
  </si>
  <si>
    <t>Cannot utlize EV network</t>
  </si>
  <si>
    <t>Not prudent in pandemic anyway</t>
  </si>
  <si>
    <t>Alternative funding ID'd by Commerce could accomplish the task</t>
  </si>
  <si>
    <t>Commerce electric vehicle study (contract)</t>
  </si>
  <si>
    <t>Partnerships and legal considerations</t>
  </si>
  <si>
    <t>Exec</t>
  </si>
  <si>
    <t>Column22</t>
  </si>
  <si>
    <t>Cross-functnl considertns</t>
  </si>
  <si>
    <t>Overall Totals (Risk * Cross Functional)</t>
  </si>
  <si>
    <t>(Overall Risk: +Additive)</t>
  </si>
  <si>
    <t>(Overall Risk: *Multiplicative)</t>
  </si>
  <si>
    <t xml:space="preserve">Enterprise LOS, </t>
  </si>
  <si>
    <t>Risk Impact Categories</t>
  </si>
  <si>
    <t>Departmental resources and competencies necessary to carry out the core functions of the department, including: engineering, information technology systems and technology; data collection, storage and management; materials and laboratory services; and geotechnical services</t>
  </si>
  <si>
    <t>The functional performance of all departmental processes including planning, scoping, design, pre-construction activities, construction, maintenance, traffic operations and supporting engineering, financial, and administrative processes.</t>
  </si>
  <si>
    <t>Smart technology</t>
  </si>
  <si>
    <t>The expanded acquisition, use, and functional performance of new and/or enhanced functional and reliable technology, whether proprietary and/or required department computer systems, to include internet and intranet access, data input collection, data retrieval, hardware and software, data storage, system integration, and information to be generated for management and required purposes.</t>
  </si>
  <si>
    <r>
      <t xml:space="preserve">Cross-functional Impacts </t>
    </r>
    <r>
      <rPr>
        <b/>
        <sz val="16"/>
        <color theme="1"/>
        <rFont val="Calibri"/>
        <family val="2"/>
        <scheme val="minor"/>
      </rPr>
      <t>(impacts to more than one office, division, project or program)</t>
    </r>
  </si>
  <si>
    <t>The ability to effectively, efficiently deliver projects, PSE and construction.</t>
  </si>
  <si>
    <t>The ability to leverage technology to gain long term operating efficiencies and support enterprise business functions.</t>
  </si>
  <si>
    <t>Leverages partnerships that promote stewardship and align with the five buckets; preserves the department's role as a strong owner with a prepared and right-sized workforce.</t>
  </si>
  <si>
    <t>Protects vulnerable populations and considers social and geographic equity.</t>
  </si>
  <si>
    <t xml:space="preserve">Guiding Principles, in order of importance </t>
  </si>
  <si>
    <r>
      <t>1.</t>
    </r>
    <r>
      <rPr>
        <sz val="7"/>
        <color theme="1"/>
        <rFont val="Times New Roman"/>
        <family val="1"/>
      </rPr>
      <t xml:space="preserve">       </t>
    </r>
    <r>
      <rPr>
        <sz val="11"/>
        <color theme="1"/>
        <rFont val="Calibri"/>
        <family val="2"/>
        <scheme val="minor"/>
      </rPr>
      <t>Ensure Safe Operation and Maintenance of the system.</t>
    </r>
  </si>
  <si>
    <r>
      <t>a.</t>
    </r>
    <r>
      <rPr>
        <sz val="7"/>
        <color theme="1"/>
        <rFont val="Times New Roman"/>
        <family val="1"/>
      </rPr>
      <t xml:space="preserve">       </t>
    </r>
    <r>
      <rPr>
        <sz val="11"/>
        <color theme="1"/>
        <rFont val="Calibri"/>
        <family val="2"/>
        <scheme val="minor"/>
      </rPr>
      <t>Prioritizing safety of employees</t>
    </r>
  </si>
  <si>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Minimizing workplace hazards, considering workplace ergonomics, using appropriate Personal Protective Equipment (PPE), etc.</t>
    </r>
  </si>
  <si>
    <r>
      <t>b.</t>
    </r>
    <r>
      <rPr>
        <sz val="7"/>
        <color theme="1"/>
        <rFont val="Times New Roman"/>
        <family val="1"/>
      </rPr>
      <t xml:space="preserve">       </t>
    </r>
    <r>
      <rPr>
        <sz val="11"/>
        <color theme="1"/>
        <rFont val="Calibri"/>
        <family val="2"/>
        <scheme val="minor"/>
      </rPr>
      <t>Prioritizing safety of the public.</t>
    </r>
  </si>
  <si>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Keeping the roadway surface passable, adjusting speed limits as conditions warrant, regulatory signing and striping, snow and ice control, providing critical passage across the Puget Sound, etc.</t>
    </r>
  </si>
  <si>
    <r>
      <t>2.</t>
    </r>
    <r>
      <rPr>
        <sz val="7"/>
        <color theme="1"/>
        <rFont val="Times New Roman"/>
        <family val="1"/>
      </rPr>
      <t xml:space="preserve">       </t>
    </r>
    <r>
      <rPr>
        <sz val="11"/>
        <color theme="1"/>
        <rFont val="Calibri"/>
        <family val="2"/>
        <scheme val="minor"/>
      </rPr>
      <t>Ensure we are meeting the minimum legal federal and state requirements, laws, rules, and directives. Consider meeting the bare minimum if necessary to achieve the proposed 20% scenario.</t>
    </r>
  </si>
  <si>
    <r>
      <t>a.</t>
    </r>
    <r>
      <rPr>
        <sz val="7"/>
        <color theme="1"/>
        <rFont val="Times New Roman"/>
        <family val="1"/>
      </rPr>
      <t xml:space="preserve">       </t>
    </r>
    <r>
      <rPr>
        <sz val="11"/>
        <color theme="1"/>
        <rFont val="Calibri"/>
        <family val="2"/>
        <scheme val="minor"/>
      </rPr>
      <t>Federal examples:  DBE, Fish passage, HPMS, Environment Permitting, National Bridge Inspection, Wage Rate Monitoring, Materials Testing, Monitoring Sub-recipients.</t>
    </r>
  </si>
  <si>
    <r>
      <t>b.</t>
    </r>
    <r>
      <rPr>
        <sz val="7"/>
        <color theme="1"/>
        <rFont val="Times New Roman"/>
        <family val="1"/>
      </rPr>
      <t xml:space="preserve">       </t>
    </r>
    <r>
      <rPr>
        <sz val="11"/>
        <color theme="1"/>
        <rFont val="Calibri"/>
        <family val="2"/>
        <scheme val="minor"/>
      </rPr>
      <t>State examples:  RCWs, WACs, Executive Orders, Provisos, Transportation Policy Goals from RCW 47.04.280.</t>
    </r>
  </si>
  <si>
    <r>
      <t>3.</t>
    </r>
    <r>
      <rPr>
        <sz val="7"/>
        <color theme="1"/>
        <rFont val="Times New Roman"/>
        <family val="1"/>
      </rPr>
      <t xml:space="preserve">       </t>
    </r>
    <r>
      <rPr>
        <sz val="11"/>
        <color theme="1"/>
        <rFont val="Calibri"/>
        <family val="2"/>
        <scheme val="minor"/>
      </rPr>
      <t>Protect vulnerable populations and consider the social equity and inclusion of any expenditure adjustments.</t>
    </r>
  </si>
  <si>
    <r>
      <t>a.</t>
    </r>
    <r>
      <rPr>
        <sz val="7"/>
        <color theme="1"/>
        <rFont val="Times New Roman"/>
        <family val="1"/>
      </rPr>
      <t xml:space="preserve">       </t>
    </r>
    <r>
      <rPr>
        <sz val="11"/>
        <color theme="1"/>
        <rFont val="Calibri"/>
        <family val="2"/>
        <scheme val="minor"/>
      </rPr>
      <t>Maintain critical routes to isolated populations (e.g. WSF is sole source of mobility to some islands, Maintenance clears mountain passes, Public Transportation invests in transit for vulnerable populations, Active Transportation invests in first and last mile).</t>
    </r>
  </si>
  <si>
    <r>
      <t>4.</t>
    </r>
    <r>
      <rPr>
        <sz val="7"/>
        <color theme="1"/>
        <rFont val="Times New Roman"/>
        <family val="1"/>
      </rPr>
      <t xml:space="preserve">       </t>
    </r>
    <r>
      <rPr>
        <sz val="11"/>
        <color theme="1"/>
        <rFont val="Calibri"/>
        <family val="2"/>
        <scheme val="minor"/>
      </rPr>
      <t>Emphasize preservation of existing taxpayer investments before expansion opportunities.</t>
    </r>
  </si>
  <si>
    <r>
      <t>a.</t>
    </r>
    <r>
      <rPr>
        <sz val="7"/>
        <color theme="1"/>
        <rFont val="Times New Roman"/>
        <family val="1"/>
      </rPr>
      <t xml:space="preserve">       </t>
    </r>
    <r>
      <rPr>
        <sz val="11"/>
        <color theme="1"/>
        <rFont val="Calibri"/>
        <family val="2"/>
        <scheme val="minor"/>
      </rPr>
      <t xml:space="preserve">Prioritize preservation through the asset management plan. </t>
    </r>
  </si>
  <si>
    <r>
      <t>b.</t>
    </r>
    <r>
      <rPr>
        <sz val="7"/>
        <color theme="1"/>
        <rFont val="Times New Roman"/>
        <family val="1"/>
      </rPr>
      <t xml:space="preserve">       </t>
    </r>
    <r>
      <rPr>
        <sz val="11"/>
        <color theme="1"/>
        <rFont val="Calibri"/>
        <family val="2"/>
        <scheme val="minor"/>
      </rPr>
      <t>This means not only a new lane, but also new activities, projects, work products, etc.</t>
    </r>
  </si>
  <si>
    <r>
      <t>c.</t>
    </r>
    <r>
      <rPr>
        <sz val="7"/>
        <color theme="1"/>
        <rFont val="Times New Roman"/>
        <family val="1"/>
      </rPr>
      <t xml:space="preserve">       </t>
    </r>
    <r>
      <rPr>
        <sz val="11"/>
        <color theme="1"/>
        <rFont val="Calibri"/>
        <family val="2"/>
        <scheme val="minor"/>
      </rPr>
      <t>Consider the long term return on investment of both proposed cuts and proposed new activities when making decisions.</t>
    </r>
  </si>
  <si>
    <r>
      <t>5.</t>
    </r>
    <r>
      <rPr>
        <sz val="7"/>
        <color theme="1"/>
        <rFont val="Times New Roman"/>
        <family val="1"/>
      </rPr>
      <t xml:space="preserve">       </t>
    </r>
    <r>
      <rPr>
        <sz val="11"/>
        <color theme="1"/>
        <rFont val="Calibri"/>
        <family val="2"/>
        <scheme val="minor"/>
      </rPr>
      <t>Preserve the department’s role as a strong owner, both now and into the future.</t>
    </r>
  </si>
  <si>
    <r>
      <t>b.</t>
    </r>
    <r>
      <rPr>
        <sz val="7"/>
        <color theme="1"/>
        <rFont val="Times New Roman"/>
        <family val="1"/>
      </rPr>
      <t xml:space="preserve">       </t>
    </r>
    <r>
      <rPr>
        <sz val="11"/>
        <color theme="1"/>
        <rFont val="Calibri"/>
        <family val="2"/>
        <scheme val="minor"/>
      </rPr>
      <t>Consider our mix of state employees to consultants to not exceed an appropriate core workforce size.</t>
    </r>
  </si>
  <si>
    <r>
      <t>c.</t>
    </r>
    <r>
      <rPr>
        <sz val="7"/>
        <color theme="1"/>
        <rFont val="Times New Roman"/>
        <family val="1"/>
      </rPr>
      <t xml:space="preserve">       </t>
    </r>
    <r>
      <rPr>
        <sz val="11"/>
        <color theme="1"/>
        <rFont val="Calibri"/>
        <family val="2"/>
        <scheme val="minor"/>
      </rPr>
      <t>Emphasize Workforce Development, including training for current and new way of doing business. Prepare for both today and tomorrow.</t>
    </r>
  </si>
  <si>
    <r>
      <t>6.</t>
    </r>
    <r>
      <rPr>
        <sz val="7"/>
        <color theme="1"/>
        <rFont val="Times New Roman"/>
        <family val="1"/>
      </rPr>
      <t xml:space="preserve">       </t>
    </r>
    <r>
      <rPr>
        <sz val="11"/>
        <color theme="1"/>
        <rFont val="Calibri"/>
        <family val="2"/>
        <scheme val="minor"/>
      </rPr>
      <t>Leverage partnerships that align with the five buckets.</t>
    </r>
  </si>
  <si>
    <r>
      <t>b.</t>
    </r>
    <r>
      <rPr>
        <sz val="7"/>
        <color theme="1"/>
        <rFont val="Times New Roman"/>
        <family val="1"/>
      </rPr>
      <t xml:space="preserve">       </t>
    </r>
    <r>
      <rPr>
        <sz val="11"/>
        <color theme="1"/>
        <rFont val="Calibri"/>
        <family val="2"/>
        <scheme val="minor"/>
      </rPr>
      <t>Manage demand to maximize existing capacity and throughput.</t>
    </r>
  </si>
  <si>
    <r>
      <t>7.</t>
    </r>
    <r>
      <rPr>
        <sz val="7"/>
        <color theme="1"/>
        <rFont val="Times New Roman"/>
        <family val="1"/>
      </rPr>
      <t xml:space="preserve">       </t>
    </r>
    <r>
      <rPr>
        <sz val="11"/>
        <color theme="1"/>
        <rFont val="Calibri"/>
        <family val="2"/>
        <scheme val="minor"/>
      </rPr>
      <t>Consider the geographical equity any expenditure adjustments.</t>
    </r>
  </si>
  <si>
    <r>
      <t>8.</t>
    </r>
    <r>
      <rPr>
        <sz val="7"/>
        <color theme="1"/>
        <rFont val="Times New Roman"/>
        <family val="1"/>
      </rPr>
      <t xml:space="preserve">       </t>
    </r>
    <r>
      <rPr>
        <sz val="11"/>
        <color theme="1"/>
        <rFont val="Calibri"/>
        <family val="2"/>
        <scheme val="minor"/>
      </rPr>
      <t>Consider potential partner and public reaction to any proposed changes.</t>
    </r>
  </si>
  <si>
    <t>Strategic Plan Goals</t>
  </si>
  <si>
    <t>Strategic Plan Values</t>
  </si>
  <si>
    <t>Risk categories</t>
  </si>
  <si>
    <t>Cross functional consid.</t>
  </si>
  <si>
    <t>Expenditure Reduction Rankings Template</t>
  </si>
  <si>
    <t>Agency fiscal responsibility to expend funds within the scope of inter and budget provided by the legislature and signed by the governor for all programs, projects, and services.</t>
  </si>
  <si>
    <t>The physical wellbeing of Agency employees, users of the State transportation system, and property owners with respect to death, disease, bodily injury, and property damage.</t>
  </si>
  <si>
    <t>Agency ability to comply with all federal, State, and departmental laws, regulations, and policies.</t>
  </si>
  <si>
    <t>The reputation and level of trust earned by the Agency from the public, the legislature, the governor, and other agencies to carry out its mission and meet its commitments of delivering the programs, projects, and services entrusted to it.</t>
  </si>
  <si>
    <t>The functional performance of all the transportation system modes and services within the responsibility of the Agency, including highway, ferry system, freight, and rail mobility, modal infrastructure preservation, maintenance, and operations.</t>
  </si>
  <si>
    <t xml:space="preserve">Prioritize the safety of employees and the traveling public while operating the Agency's integrated multimodal transportation system assets. </t>
  </si>
  <si>
    <t>The capabilities, competencies and knowledge to sustain our core workforce - the Agency is an employer of choice, hiring, training and retaining skilled workers to meet the State's transportation needs.</t>
  </si>
  <si>
    <r>
      <t>a.</t>
    </r>
    <r>
      <rPr>
        <sz val="7"/>
        <color theme="1"/>
        <rFont val="Times New Roman"/>
        <family val="1"/>
      </rPr>
      <t xml:space="preserve">       </t>
    </r>
    <r>
      <rPr>
        <sz val="11"/>
        <color theme="1"/>
        <rFont val="Calibri"/>
        <family val="2"/>
        <scheme val="minor"/>
      </rPr>
      <t>Find the right size workforce for the goods and services the Agency provides.</t>
    </r>
  </si>
  <si>
    <r>
      <t>a.</t>
    </r>
    <r>
      <rPr>
        <sz val="7"/>
        <color theme="1"/>
        <rFont val="Times New Roman"/>
        <family val="1"/>
      </rPr>
      <t xml:space="preserve">       </t>
    </r>
    <r>
      <rPr>
        <sz val="11"/>
        <color theme="1"/>
        <rFont val="Calibri"/>
        <family val="2"/>
        <scheme val="minor"/>
      </rPr>
      <t>Work to coordinate local planning organization plans with Agency plans.</t>
    </r>
  </si>
  <si>
    <t>The capacity to safely preserve and maintain existing taxpayer investments in transportation infrastructure and a state of good repair for the Agency's integrated multimodal transportation system assets.</t>
  </si>
  <si>
    <t>Supporting the Agency's strategic direction through data-driven decisions and research that leads to breakthroughs in solving problems and adopting new innovative technologies for a safe and resilient multimodal transportation system.</t>
  </si>
  <si>
    <t>Agency stewardship of the environment and natural resources within the Agency control and impact, including wetlands, bodies of water, fish and wildlife and their habitat, and vegetation.</t>
  </si>
  <si>
    <t>Division A</t>
  </si>
  <si>
    <t>Division B</t>
  </si>
  <si>
    <t>Division C</t>
  </si>
  <si>
    <t>Division D</t>
  </si>
  <si>
    <t>Division E</t>
  </si>
  <si>
    <t>AB</t>
  </si>
  <si>
    <t>CD</t>
  </si>
  <si>
    <t>EF</t>
  </si>
  <si>
    <t>GH</t>
  </si>
  <si>
    <t>IJ</t>
  </si>
  <si>
    <t>Item 1</t>
  </si>
  <si>
    <t>Item 2</t>
  </si>
  <si>
    <t>Item 3</t>
  </si>
  <si>
    <t>Item 4</t>
  </si>
  <si>
    <t>Item 5</t>
  </si>
  <si>
    <t>Concern 1</t>
  </si>
  <si>
    <t>Concern 2</t>
  </si>
  <si>
    <t>Concern 3</t>
  </si>
  <si>
    <t>Concern 5</t>
  </si>
  <si>
    <t>Concern 4</t>
  </si>
  <si>
    <t>KL</t>
  </si>
  <si>
    <t>OP</t>
  </si>
  <si>
    <t>QR</t>
  </si>
  <si>
    <t>ST</t>
  </si>
  <si>
    <t>Comment 1</t>
  </si>
  <si>
    <t>Comment 3</t>
  </si>
  <si>
    <t>Comment 2</t>
  </si>
  <si>
    <t>Comment 4</t>
  </si>
  <si>
    <t>Comment 5</t>
  </si>
  <si>
    <r>
      <rPr>
        <b/>
        <sz val="14"/>
        <color theme="1"/>
        <rFont val="Calibri"/>
        <family val="2"/>
        <scheme val="minor"/>
      </rPr>
      <t>Instructions for Ranking:</t>
    </r>
    <r>
      <rPr>
        <sz val="10"/>
        <color theme="1"/>
        <rFont val="Calibri"/>
        <family val="2"/>
        <scheme val="minor"/>
      </rPr>
      <t xml:space="preserve">
For each division, enter focus item/subject in column D 
Identify (X) cross-functional considerations X, these are from the guiding principles
Identify weight for guiding principles
Rank risk categories 1 low to 5 high
Brief description of other concerns/opportunities in column AJ
Comments, if any, in column AL
•	Multiplicative: [Overall Totals] = [cross-functional risk] x [Risk Category]
</t>
    </r>
    <r>
      <rPr>
        <sz val="10"/>
        <color rgb="FFFF0000"/>
        <rFont val="Calibri"/>
        <family val="2"/>
        <scheme val="minor"/>
      </rPr>
      <t xml:space="preserve">IMPORTANT NOTE: TO MAINTAIN FUNCTIONALITY OF FORMULAS, INSERT LINES (DO NOT ADD THEM FOLLOWING THE LAST ROW).
</t>
    </r>
    <r>
      <rPr>
        <sz val="10"/>
        <rFont val="Calibri"/>
        <family val="2"/>
        <scheme val="minor"/>
      </rPr>
      <t>TO CUSTOMIZE FOR YOUR OWN USE, define Potential Risk Categories (cells L1:S1) and Cross-functional Considerations (cells T1:AA1). Enter your items after row 11, then delete rows 6-10. There are multiple ways to sort, including overall ran, overall totals, risk rank and cross-functional rank.</t>
    </r>
  </si>
  <si>
    <t xml:space="preserve">Safety, mobility, equity, ADA </t>
  </si>
  <si>
    <r>
      <rPr>
        <b/>
        <sz val="16"/>
        <color theme="1"/>
        <rFont val="Calibri"/>
        <family val="2"/>
        <scheme val="minor"/>
      </rPr>
      <t>Instructions for Ranking</t>
    </r>
    <r>
      <rPr>
        <sz val="10"/>
        <color theme="1"/>
        <rFont val="Calibri"/>
        <family val="2"/>
        <scheme val="minor"/>
      </rPr>
      <t xml:space="preserve">:
For each division, enter focus item/subject in column D 
Identify (X) cross-functional considerations X, these are from the guiding principles
Identify weight for guiding principles
Rank risk categories 1 low to 5 high
Brief description of other concerns/opportunities in column AJ
Comments, if any, in column AL
•	Additive: [Overall Totals] = [cross-functional risk] + [Risk Category]
</t>
    </r>
    <r>
      <rPr>
        <sz val="10"/>
        <color rgb="FFFF0000"/>
        <rFont val="Calibri"/>
        <family val="2"/>
        <scheme val="minor"/>
      </rPr>
      <t xml:space="preserve">IMPORTANT NOTE: TO MAINTAIN FUNCTIONALITY OF FORMULAS, INSERT LINES (DO NOT ADD THEM FOLLOWING THE LAST ROW).
</t>
    </r>
    <r>
      <rPr>
        <sz val="10"/>
        <color theme="1"/>
        <rFont val="Calibri"/>
        <family val="2"/>
        <scheme val="minor"/>
      </rPr>
      <t>TO CUSTOMIZE FOR YOUR OWN USE, define Potential Risk Categories (cells L1:S1) and Cross-functional Considerations (cells T1:AA1). Enter your items after row 11, then delete rows 6-10. There are multiple ways to sort, including overall ran, overall totals, risk rank and cross-functional rank.</t>
    </r>
  </si>
  <si>
    <t>Potential Risk Categories</t>
  </si>
  <si>
    <t xml:space="preserve">Cross-Functional Considerations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</si>
</sst>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Calibri"/>
      <family val="2"/>
      <scheme val="minor"/>
    </font>
    <font>
      <sz val="11"/>
      <color rgb="FFFF0000"/>
      <name val="Calibri"/>
      <family val="2"/>
      <scheme val="minor"/>
    </font>
    <font>
      <sz val="11"/>
      <color theme="4" tint="-0.249977111117893"/>
      <name val="Calibri"/>
      <family val="2"/>
      <scheme val="minor"/>
    </font>
    <font>
      <sz val="11"/>
      <color theme="9" tint="-0.249977111117893"/>
      <name val="Calibri"/>
      <family val="2"/>
      <scheme val="minor"/>
    </font>
    <font>
      <b/>
      <sz val="11"/>
      <color rgb="FF538034"/>
      <name val="Calibri"/>
      <family val="2"/>
      <scheme val="minor"/>
    </font>
    <font>
      <u/>
      <sz val="11"/>
      <color theme="10"/>
      <name val="Calibri"/>
      <family val="2"/>
      <scheme val="minor"/>
    </font>
    <font>
      <sz val="11"/>
      <color theme="7" tint="0.79998168889431442"/>
      <name val="Calibri"/>
      <family val="2"/>
      <scheme val="minor"/>
    </font>
    <font>
      <sz val="11"/>
      <color theme="4" tint="0.59999389629810485"/>
      <name val="Calibri"/>
      <family val="2"/>
      <scheme val="minor"/>
    </font>
    <font>
      <b/>
      <sz val="10"/>
      <color theme="1"/>
      <name val="Calibri"/>
      <family val="2"/>
      <scheme val="minor"/>
    </font>
    <font>
      <b/>
      <sz val="11"/>
      <color rgb="FFFF0000"/>
      <name val="Calibri"/>
      <family val="2"/>
      <scheme val="minor"/>
    </font>
    <font>
      <sz val="11"/>
      <color theme="9"/>
      <name val="Calibri"/>
      <family val="2"/>
      <scheme val="minor"/>
    </font>
    <font>
      <sz val="11"/>
      <color rgb="FF7030A0"/>
      <name val="Calibri"/>
      <family val="2"/>
      <scheme val="minor"/>
    </font>
    <font>
      <b/>
      <sz val="11"/>
      <color rgb="FF7030A0"/>
      <name val="Calibri"/>
      <family val="2"/>
      <scheme val="minor"/>
    </font>
    <font>
      <b/>
      <sz val="11"/>
      <color theme="9"/>
      <name val="Calibri"/>
      <family val="2"/>
      <scheme val="minor"/>
    </font>
    <font>
      <b/>
      <sz val="10"/>
      <color theme="9"/>
      <name val="Calibri"/>
      <family val="2"/>
      <scheme val="minor"/>
    </font>
    <font>
      <b/>
      <sz val="10"/>
      <color rgb="FF7030A0"/>
      <name val="Calibri"/>
      <family val="2"/>
      <scheme val="minor"/>
    </font>
    <font>
      <b/>
      <sz val="10"/>
      <color rgb="FFFF0000"/>
      <name val="Calibri"/>
      <family val="2"/>
      <scheme val="minor"/>
    </font>
    <font>
      <b/>
      <sz val="20"/>
      <color theme="9"/>
      <name val="Calibri"/>
      <family val="2"/>
      <scheme val="minor"/>
    </font>
    <font>
      <sz val="10"/>
      <color theme="1"/>
      <name val="Calibri"/>
      <family val="2"/>
      <scheme val="minor"/>
    </font>
    <font>
      <sz val="11"/>
      <color theme="1"/>
      <name val="Calibri"/>
      <family val="2"/>
      <scheme val="minor"/>
    </font>
    <font>
      <sz val="11"/>
      <color rgb="FFFF0000"/>
      <name val="Calibri"/>
      <family val="2"/>
      <scheme val="minor"/>
    </font>
    <font>
      <sz val="11"/>
      <color rgb="FF7030A0"/>
      <name val="Calibri"/>
      <family val="2"/>
      <scheme val="minor"/>
    </font>
    <font>
      <sz val="11"/>
      <color theme="9"/>
      <name val="Calibri"/>
      <family val="2"/>
      <scheme val="minor"/>
    </font>
    <font>
      <b/>
      <sz val="11"/>
      <color theme="4" tint="0.59999389629810485"/>
      <name val="Calibri"/>
      <family val="2"/>
      <scheme val="minor"/>
    </font>
    <font>
      <b/>
      <sz val="20"/>
      <color rgb="FFFF0000"/>
      <name val="Calibri"/>
      <family val="2"/>
      <scheme val="minor"/>
    </font>
    <font>
      <b/>
      <sz val="20"/>
      <color rgb="FF7030A0"/>
      <name val="Calibri"/>
      <family val="2"/>
      <scheme val="minor"/>
    </font>
    <font>
      <b/>
      <sz val="10"/>
      <color rgb="FF00B050"/>
      <name val="Calibri"/>
      <family val="2"/>
      <scheme val="minor"/>
    </font>
    <font>
      <sz val="11"/>
      <color rgb="FF00B050"/>
      <name val="Calibri"/>
      <family val="2"/>
      <scheme val="minor"/>
    </font>
    <font>
      <b/>
      <sz val="11"/>
      <color rgb="FF00B050"/>
      <name val="Calibri"/>
      <family val="2"/>
      <scheme val="minor"/>
    </font>
    <font>
      <b/>
      <sz val="20"/>
      <color rgb="FF00B050"/>
      <name val="Calibri"/>
      <family val="2"/>
      <scheme val="minor"/>
    </font>
    <font>
      <b/>
      <sz val="10"/>
      <name val="Calibri"/>
      <family val="2"/>
      <scheme val="minor"/>
    </font>
    <font>
      <b/>
      <sz val="11"/>
      <name val="Calibri"/>
      <family val="2"/>
      <scheme val="minor"/>
    </font>
    <font>
      <sz val="11"/>
      <name val="Calibri"/>
      <family val="2"/>
      <scheme val="minor"/>
    </font>
    <font>
      <b/>
      <sz val="20"/>
      <color rgb="FFFF00FF"/>
      <name val="Calibri"/>
      <family val="2"/>
      <scheme val="minor"/>
    </font>
    <font>
      <b/>
      <sz val="11"/>
      <color rgb="FFFF00FF"/>
      <name val="Calibri"/>
      <family val="2"/>
      <scheme val="minor"/>
    </font>
    <font>
      <sz val="11"/>
      <color rgb="FFFF00FF"/>
      <name val="Calibri"/>
      <family val="2"/>
      <scheme val="minor"/>
    </font>
    <font>
      <b/>
      <sz val="16"/>
      <color theme="1"/>
      <name val="Calibri"/>
      <family val="2"/>
      <scheme val="minor"/>
    </font>
    <font>
      <sz val="7"/>
      <color theme="1"/>
      <name val="Times New Roman"/>
      <family val="1"/>
    </font>
    <font>
      <b/>
      <sz val="10"/>
      <color rgb="FFFF00FF"/>
      <name val="Calibri"/>
      <family val="2"/>
      <scheme val="minor"/>
    </font>
    <font>
      <b/>
      <sz val="14"/>
      <color rgb="FF00B050"/>
      <name val="Calibri"/>
      <family val="2"/>
      <scheme val="minor"/>
    </font>
    <font>
      <b/>
      <sz val="14"/>
      <color rgb="FFFF0000"/>
      <name val="Calibri"/>
      <family val="2"/>
      <scheme val="minor"/>
    </font>
    <font>
      <sz val="10"/>
      <name val="Calibri"/>
      <family val="2"/>
      <scheme val="minor"/>
    </font>
    <font>
      <sz val="10"/>
      <color rgb="FFFF0000"/>
      <name val="Calibri"/>
      <family val="2"/>
      <scheme val="minor"/>
    </font>
    <font>
      <b/>
      <sz val="14"/>
      <color theme="1"/>
      <name val="Calibri"/>
      <family val="2"/>
      <scheme val="minor"/>
    </font>
    <font>
      <b/>
      <sz val="12"/>
      <color rgb="FFFF00FF"/>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68">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tted">
        <color auto="1"/>
      </left>
      <right/>
      <top style="dotted">
        <color auto="1"/>
      </top>
      <bottom style="thin">
        <color indexed="64"/>
      </bottom>
      <diagonal/>
    </border>
    <border>
      <left/>
      <right/>
      <top style="dotted">
        <color auto="1"/>
      </top>
      <bottom style="thin">
        <color indexed="64"/>
      </bottom>
      <diagonal/>
    </border>
    <border>
      <left/>
      <right style="dotted">
        <color auto="1"/>
      </right>
      <top style="dotted">
        <color auto="1"/>
      </top>
      <bottom style="thin">
        <color indexed="64"/>
      </bottom>
      <diagonal/>
    </border>
    <border>
      <left style="thin">
        <color auto="1"/>
      </left>
      <right style="hair">
        <color auto="1"/>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thin">
        <color auto="1"/>
      </right>
      <top style="hair">
        <color auto="1"/>
      </top>
      <bottom style="thin">
        <color indexed="64"/>
      </bottom>
      <diagonal/>
    </border>
    <border>
      <left/>
      <right/>
      <top style="dotted">
        <color auto="1"/>
      </top>
      <bottom/>
      <diagonal/>
    </border>
    <border>
      <left style="thin">
        <color indexed="64"/>
      </left>
      <right/>
      <top/>
      <bottom style="hair">
        <color auto="1"/>
      </bottom>
      <diagonal/>
    </border>
    <border>
      <left/>
      <right style="thin">
        <color indexed="64"/>
      </right>
      <top/>
      <bottom style="hair">
        <color auto="1"/>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403">
    <xf numFmtId="0" fontId="0" fillId="0" borderId="0" xfId="0"/>
    <xf numFmtId="0" fontId="1" fillId="0" borderId="0" xfId="0" applyFont="1" applyAlignment="1">
      <alignment textRotation="90"/>
    </xf>
    <xf numFmtId="0" fontId="1" fillId="0" borderId="0" xfId="0" applyFont="1" applyBorder="1"/>
    <xf numFmtId="0" fontId="1" fillId="0" borderId="1" xfId="0" applyFont="1" applyBorder="1"/>
    <xf numFmtId="0" fontId="0" fillId="0" borderId="5" xfId="0" applyBorder="1"/>
    <xf numFmtId="0" fontId="0" fillId="0" borderId="0" xfId="0" applyBorder="1"/>
    <xf numFmtId="0" fontId="0" fillId="0" borderId="6" xfId="0" applyBorder="1"/>
    <xf numFmtId="0" fontId="1" fillId="0" borderId="2" xfId="0" applyFont="1" applyBorder="1"/>
    <xf numFmtId="0" fontId="0" fillId="0" borderId="7" xfId="0" applyBorder="1"/>
    <xf numFmtId="0" fontId="0" fillId="0" borderId="0" xfId="0" applyFont="1"/>
    <xf numFmtId="0" fontId="0" fillId="0" borderId="7" xfId="0" applyFont="1" applyBorder="1"/>
    <xf numFmtId="0" fontId="0" fillId="0" borderId="5"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3" fillId="0" borderId="0" xfId="0" applyFont="1" applyFill="1"/>
    <xf numFmtId="0" fontId="3" fillId="0" borderId="7" xfId="0" applyFont="1" applyFill="1" applyBorder="1"/>
    <xf numFmtId="0" fontId="3" fillId="0" borderId="5" xfId="0" applyFont="1" applyFill="1" applyBorder="1" applyAlignment="1">
      <alignment horizontal="center"/>
    </xf>
    <xf numFmtId="0" fontId="3" fillId="0" borderId="0" xfId="0" applyFont="1" applyFill="1" applyAlignment="1">
      <alignment horizontal="center"/>
    </xf>
    <xf numFmtId="0" fontId="3" fillId="0" borderId="6" xfId="0" applyFont="1" applyFill="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0" fillId="0" borderId="7" xfId="0" applyFont="1" applyFill="1" applyBorder="1"/>
    <xf numFmtId="0" fontId="0" fillId="0" borderId="0" xfId="0" applyFont="1" applyFill="1"/>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5" fillId="0" borderId="0" xfId="0" applyFont="1"/>
    <xf numFmtId="0" fontId="5" fillId="0" borderId="7" xfId="0" applyFont="1" applyBorder="1"/>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0" fillId="0" borderId="7" xfId="0" applyFont="1" applyBorder="1" applyAlignment="1">
      <alignment wrapText="1"/>
    </xf>
    <xf numFmtId="0" fontId="4" fillId="0" borderId="0" xfId="0" applyFont="1"/>
    <xf numFmtId="0" fontId="5" fillId="0" borderId="0" xfId="0" applyFont="1" applyAlignment="1">
      <alignment horizontal="center" vertical="center" wrapText="1"/>
    </xf>
    <xf numFmtId="0" fontId="6" fillId="0" borderId="0" xfId="0" applyFont="1"/>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5" xfId="0" applyFont="1" applyFill="1" applyBorder="1" applyAlignment="1">
      <alignment horizontal="center"/>
    </xf>
    <xf numFmtId="0" fontId="5" fillId="0" borderId="7" xfId="0" applyFont="1" applyFill="1" applyBorder="1" applyAlignment="1">
      <alignment wrapText="1"/>
    </xf>
    <xf numFmtId="0" fontId="5"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Fill="1"/>
    <xf numFmtId="0" fontId="5" fillId="0" borderId="7" xfId="0" applyFont="1" applyBorder="1" applyAlignment="1">
      <alignment horizontal="left"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Fill="1" applyBorder="1"/>
    <xf numFmtId="0" fontId="5" fillId="0" borderId="5" xfId="0" applyFont="1" applyFill="1" applyBorder="1" applyAlignment="1">
      <alignment horizontal="center"/>
    </xf>
    <xf numFmtId="0" fontId="5" fillId="0" borderId="0" xfId="0" applyFont="1" applyFill="1" applyAlignment="1">
      <alignment horizontal="center"/>
    </xf>
    <xf numFmtId="0" fontId="5" fillId="0" borderId="6" xfId="0" applyFont="1" applyFill="1" applyBorder="1" applyAlignment="1">
      <alignment horizontal="center"/>
    </xf>
    <xf numFmtId="0" fontId="5" fillId="0" borderId="7" xfId="0" applyFont="1" applyBorder="1" applyAlignment="1">
      <alignment horizontal="left"/>
    </xf>
    <xf numFmtId="0" fontId="5" fillId="0" borderId="7" xfId="0" applyFont="1" applyBorder="1" applyAlignment="1">
      <alignment vertical="top" wrapText="1"/>
    </xf>
    <xf numFmtId="0" fontId="0" fillId="3" borderId="0" xfId="0" applyFill="1"/>
    <xf numFmtId="0" fontId="7" fillId="4" borderId="11" xfId="0" applyFont="1" applyFill="1" applyBorder="1" applyAlignment="1" applyProtection="1">
      <alignment horizontal="center" vertical="top" wrapText="1"/>
    </xf>
    <xf numFmtId="0" fontId="7" fillId="0" borderId="12" xfId="0" applyFont="1" applyFill="1" applyBorder="1" applyAlignment="1" applyProtection="1">
      <alignment horizontal="center" vertical="top" wrapText="1"/>
      <protection locked="0"/>
    </xf>
    <xf numFmtId="0" fontId="7" fillId="4" borderId="13" xfId="0" applyFont="1" applyFill="1" applyBorder="1" applyAlignment="1" applyProtection="1">
      <alignment horizontal="center" vertical="top" wrapText="1"/>
    </xf>
    <xf numFmtId="0" fontId="7" fillId="0" borderId="14" xfId="0" applyFont="1" applyFill="1" applyBorder="1" applyAlignment="1" applyProtection="1">
      <alignment horizontal="center" vertical="top" wrapText="1"/>
      <protection locked="0"/>
    </xf>
    <xf numFmtId="0" fontId="7" fillId="4" borderId="14" xfId="0" applyFont="1" applyFill="1" applyBorder="1" applyAlignment="1" applyProtection="1">
      <alignment horizontal="center" vertical="top" wrapText="1"/>
    </xf>
    <xf numFmtId="0" fontId="7" fillId="0" borderId="15" xfId="0" applyFont="1" applyFill="1" applyBorder="1" applyAlignment="1" applyProtection="1">
      <alignment horizontal="center" vertical="top" wrapText="1"/>
      <protection locked="0"/>
    </xf>
    <xf numFmtId="0" fontId="1" fillId="0" borderId="7" xfId="0" applyFont="1" applyBorder="1"/>
    <xf numFmtId="0" fontId="5" fillId="0" borderId="0" xfId="0" applyFont="1" applyBorder="1"/>
    <xf numFmtId="0" fontId="3" fillId="0" borderId="0" xfId="0" applyFont="1" applyFill="1" applyBorder="1"/>
    <xf numFmtId="0" fontId="10" fillId="0" borderId="0" xfId="0" applyFont="1"/>
    <xf numFmtId="0" fontId="10" fillId="0" borderId="7" xfId="0" applyFont="1" applyBorder="1"/>
    <xf numFmtId="0" fontId="10" fillId="0" borderId="5" xfId="0" applyFont="1" applyBorder="1"/>
    <xf numFmtId="0" fontId="10" fillId="0" borderId="0" xfId="0" applyFont="1" applyBorder="1"/>
    <xf numFmtId="0" fontId="10" fillId="0" borderId="6" xfId="0" applyFont="1" applyBorder="1"/>
    <xf numFmtId="0" fontId="5" fillId="0" borderId="0" xfId="0" applyFont="1" applyFill="1" applyBorder="1"/>
    <xf numFmtId="0" fontId="7" fillId="4" borderId="20" xfId="0" applyFont="1" applyFill="1" applyBorder="1" applyAlignment="1" applyProtection="1">
      <alignment horizontal="center" vertical="top" wrapText="1"/>
    </xf>
    <xf numFmtId="0" fontId="7" fillId="0" borderId="20" xfId="0" applyFont="1" applyFill="1" applyBorder="1" applyAlignment="1" applyProtection="1">
      <alignment horizontal="center" vertical="top" wrapText="1"/>
      <protection locked="0"/>
    </xf>
    <xf numFmtId="0" fontId="10" fillId="0" borderId="19" xfId="0" applyFont="1" applyBorder="1"/>
    <xf numFmtId="0" fontId="10" fillId="0" borderId="20" xfId="0" applyFont="1" applyBorder="1"/>
    <xf numFmtId="0" fontId="3" fillId="0" borderId="19" xfId="0" applyFont="1" applyFill="1" applyBorder="1"/>
    <xf numFmtId="0" fontId="3" fillId="0" borderId="20" xfId="0" applyFont="1" applyFill="1" applyBorder="1"/>
    <xf numFmtId="0" fontId="4" fillId="0" borderId="20" xfId="0" applyFont="1" applyBorder="1"/>
    <xf numFmtId="0" fontId="4" fillId="0" borderId="20" xfId="0" applyFont="1" applyFill="1" applyBorder="1"/>
    <xf numFmtId="0" fontId="0" fillId="0" borderId="20" xfId="0" applyFont="1" applyBorder="1"/>
    <xf numFmtId="0" fontId="0" fillId="0" borderId="19" xfId="0" applyFont="1" applyBorder="1"/>
    <xf numFmtId="0" fontId="5" fillId="0" borderId="19" xfId="0" applyFont="1" applyBorder="1"/>
    <xf numFmtId="0" fontId="5" fillId="0" borderId="20" xfId="0" applyFont="1" applyBorder="1"/>
    <xf numFmtId="0" fontId="0" fillId="0" borderId="20" xfId="0" applyFont="1" applyBorder="1" applyAlignment="1">
      <alignment wrapText="1"/>
    </xf>
    <xf numFmtId="0" fontId="4" fillId="0" borderId="20" xfId="0" applyFont="1" applyBorder="1" applyAlignment="1">
      <alignment wrapText="1"/>
    </xf>
    <xf numFmtId="0" fontId="5" fillId="0" borderId="19" xfId="0" applyFont="1" applyFill="1" applyBorder="1"/>
    <xf numFmtId="0" fontId="5" fillId="0" borderId="20" xfId="0" applyFont="1" applyFill="1" applyBorder="1"/>
    <xf numFmtId="0" fontId="5" fillId="0" borderId="19" xfId="0" applyFont="1" applyBorder="1" applyAlignment="1">
      <alignment horizontal="right" vertical="center" wrapText="1"/>
    </xf>
    <xf numFmtId="0" fontId="5" fillId="0" borderId="20" xfId="0" applyFont="1" applyBorder="1" applyAlignment="1">
      <alignment horizontal="left" vertical="center" wrapText="1"/>
    </xf>
    <xf numFmtId="0" fontId="4" fillId="0" borderId="20" xfId="0" applyFont="1" applyBorder="1" applyAlignment="1">
      <alignment horizontal="right" vertical="center" wrapText="1"/>
    </xf>
    <xf numFmtId="0" fontId="0" fillId="0" borderId="20" xfId="0" applyFont="1" applyFill="1" applyBorder="1"/>
    <xf numFmtId="0" fontId="0" fillId="0" borderId="21" xfId="0" applyFont="1" applyBorder="1"/>
    <xf numFmtId="0" fontId="0" fillId="0" borderId="22" xfId="0" applyFont="1" applyBorder="1"/>
    <xf numFmtId="0" fontId="4" fillId="0" borderId="22" xfId="0" applyFont="1" applyBorder="1"/>
    <xf numFmtId="0" fontId="2" fillId="5" borderId="23" xfId="0" applyFont="1" applyFill="1" applyBorder="1" applyAlignment="1">
      <alignment vertical="center"/>
    </xf>
    <xf numFmtId="0" fontId="2" fillId="5" borderId="24" xfId="0" applyFont="1" applyFill="1" applyBorder="1" applyAlignment="1">
      <alignment vertical="center"/>
    </xf>
    <xf numFmtId="0" fontId="2" fillId="5" borderId="24" xfId="0" applyFont="1" applyFill="1" applyBorder="1" applyAlignment="1">
      <alignment vertical="center" wrapText="1"/>
    </xf>
    <xf numFmtId="0" fontId="13" fillId="0" borderId="0" xfId="0" applyFont="1" applyFill="1" applyBorder="1" applyAlignment="1">
      <alignment horizontal="center"/>
    </xf>
    <xf numFmtId="0" fontId="13" fillId="0" borderId="6" xfId="0" applyFont="1" applyFill="1" applyBorder="1" applyAlignment="1">
      <alignment horizontal="center"/>
    </xf>
    <xf numFmtId="0" fontId="13" fillId="0" borderId="0" xfId="0" applyFont="1" applyBorder="1" applyAlignment="1">
      <alignment horizontal="center"/>
    </xf>
    <xf numFmtId="0" fontId="13" fillId="0" borderId="6" xfId="0" applyFont="1" applyBorder="1" applyAlignment="1">
      <alignment horizontal="center"/>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Fill="1" applyBorder="1" applyAlignment="1">
      <alignment horizontal="center"/>
    </xf>
    <xf numFmtId="0" fontId="14" fillId="0" borderId="0" xfId="0" applyFont="1" applyBorder="1" applyAlignment="1">
      <alignment horizontal="center"/>
    </xf>
    <xf numFmtId="0" fontId="14" fillId="0" borderId="6" xfId="0" applyFont="1" applyBorder="1" applyAlignment="1">
      <alignment horizontal="center"/>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20" xfId="0" applyFont="1" applyFill="1" applyBorder="1"/>
    <xf numFmtId="0" fontId="13" fillId="0" borderId="20" xfId="0" applyFont="1" applyBorder="1"/>
    <xf numFmtId="0" fontId="13" fillId="0" borderId="22" xfId="0" applyFont="1" applyFill="1" applyBorder="1"/>
    <xf numFmtId="0" fontId="13" fillId="0" borderId="22" xfId="0" applyFont="1" applyBorder="1"/>
    <xf numFmtId="0" fontId="14" fillId="0" borderId="20" xfId="0" applyFont="1" applyFill="1" applyBorder="1"/>
    <xf numFmtId="0" fontId="14" fillId="0" borderId="20" xfId="0" applyFont="1" applyBorder="1"/>
    <xf numFmtId="0" fontId="14" fillId="0" borderId="22" xfId="0" applyFont="1" applyFill="1" applyBorder="1"/>
    <xf numFmtId="0" fontId="14" fillId="0" borderId="22" xfId="0" applyFont="1" applyBorder="1"/>
    <xf numFmtId="0" fontId="0" fillId="0" borderId="0" xfId="0" applyFont="1" applyBorder="1"/>
    <xf numFmtId="0" fontId="17" fillId="3" borderId="28" xfId="0" applyFont="1" applyFill="1" applyBorder="1" applyAlignment="1"/>
    <xf numFmtId="164" fontId="19" fillId="3" borderId="29" xfId="0" applyNumberFormat="1" applyFont="1" applyFill="1" applyBorder="1" applyAlignment="1">
      <alignment horizontal="center"/>
    </xf>
    <xf numFmtId="0" fontId="10" fillId="0" borderId="30" xfId="0" applyFont="1" applyBorder="1"/>
    <xf numFmtId="0" fontId="14" fillId="0" borderId="0" xfId="0" applyFont="1" applyFill="1" applyBorder="1" applyAlignment="1">
      <alignment horizontal="center"/>
    </xf>
    <xf numFmtId="0" fontId="10" fillId="0" borderId="33" xfId="0" applyFont="1" applyBorder="1"/>
    <xf numFmtId="0" fontId="3" fillId="0" borderId="33" xfId="0" applyFont="1" applyFill="1" applyBorder="1"/>
    <xf numFmtId="0" fontId="0" fillId="0" borderId="33" xfId="0" applyFont="1" applyBorder="1"/>
    <xf numFmtId="0" fontId="5" fillId="0" borderId="33" xfId="0" applyFont="1" applyFill="1" applyBorder="1"/>
    <xf numFmtId="0" fontId="5" fillId="0" borderId="33" xfId="0" applyFont="1" applyBorder="1"/>
    <xf numFmtId="0" fontId="5" fillId="0" borderId="33" xfId="0" applyFont="1" applyBorder="1" applyAlignment="1">
      <alignment horizontal="left" vertical="center" wrapText="1"/>
    </xf>
    <xf numFmtId="0" fontId="0" fillId="0" borderId="34" xfId="0" applyFont="1" applyBorder="1"/>
    <xf numFmtId="0" fontId="10" fillId="0" borderId="35" xfId="0" applyFont="1" applyBorder="1"/>
    <xf numFmtId="0" fontId="3" fillId="0" borderId="35" xfId="0" applyFont="1" applyFill="1" applyBorder="1"/>
    <xf numFmtId="0" fontId="0" fillId="0" borderId="35" xfId="0" applyFont="1" applyBorder="1"/>
    <xf numFmtId="0" fontId="5" fillId="0" borderId="35" xfId="0" applyFont="1" applyFill="1" applyBorder="1"/>
    <xf numFmtId="0" fontId="5" fillId="0" borderId="35" xfId="0" applyFont="1" applyBorder="1"/>
    <xf numFmtId="0" fontId="6" fillId="0" borderId="35" xfId="0" applyFont="1" applyBorder="1"/>
    <xf numFmtId="0" fontId="0" fillId="0" borderId="35" xfId="0" applyFont="1" applyBorder="1" applyAlignment="1">
      <alignment horizontal="center" vertical="center" wrapText="1"/>
    </xf>
    <xf numFmtId="0" fontId="0" fillId="0" borderId="35" xfId="0" applyFont="1" applyFill="1" applyBorder="1"/>
    <xf numFmtId="0" fontId="0" fillId="0" borderId="38"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36" xfId="0" applyFont="1" applyBorder="1"/>
    <xf numFmtId="0" fontId="0" fillId="0" borderId="39" xfId="0" applyFont="1" applyBorder="1"/>
    <xf numFmtId="0" fontId="0" fillId="0" borderId="40" xfId="0" applyFont="1" applyBorder="1"/>
    <xf numFmtId="0" fontId="20" fillId="5" borderId="31" xfId="0" applyFont="1" applyFill="1" applyBorder="1" applyAlignment="1">
      <alignment vertical="center"/>
    </xf>
    <xf numFmtId="0" fontId="0" fillId="3" borderId="19" xfId="0" applyFont="1" applyFill="1" applyBorder="1"/>
    <xf numFmtId="0" fontId="0" fillId="3" borderId="20" xfId="0" applyFont="1" applyFill="1" applyBorder="1"/>
    <xf numFmtId="0" fontId="4" fillId="3" borderId="20" xfId="0" applyFont="1" applyFill="1" applyBorder="1"/>
    <xf numFmtId="0" fontId="14" fillId="3" borderId="20" xfId="0" applyFont="1" applyFill="1" applyBorder="1"/>
    <xf numFmtId="0" fontId="13" fillId="3" borderId="20" xfId="0" applyFont="1" applyFill="1" applyBorder="1"/>
    <xf numFmtId="0" fontId="0" fillId="3" borderId="33" xfId="0" applyFont="1" applyFill="1" applyBorder="1"/>
    <xf numFmtId="0" fontId="14" fillId="3" borderId="0" xfId="0" applyFont="1" applyFill="1" applyBorder="1" applyAlignment="1">
      <alignment horizontal="center"/>
    </xf>
    <xf numFmtId="0" fontId="14" fillId="3" borderId="6"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0" fillId="3" borderId="5" xfId="0" applyFont="1" applyFill="1" applyBorder="1" applyAlignment="1">
      <alignment horizontal="center"/>
    </xf>
    <xf numFmtId="0" fontId="0" fillId="3" borderId="0" xfId="0" applyFont="1" applyFill="1" applyBorder="1" applyAlignment="1">
      <alignment horizontal="center"/>
    </xf>
    <xf numFmtId="0" fontId="0" fillId="3" borderId="6" xfId="0" applyFont="1" applyFill="1" applyBorder="1" applyAlignment="1">
      <alignment horizontal="center"/>
    </xf>
    <xf numFmtId="0" fontId="0" fillId="3" borderId="0" xfId="0" applyFont="1" applyFill="1" applyBorder="1"/>
    <xf numFmtId="0" fontId="0" fillId="3" borderId="7" xfId="0" applyFont="1" applyFill="1" applyBorder="1"/>
    <xf numFmtId="0" fontId="0" fillId="3" borderId="35" xfId="0" applyFont="1" applyFill="1" applyBorder="1"/>
    <xf numFmtId="0" fontId="5" fillId="3" borderId="19" xfId="0" applyFont="1" applyFill="1" applyBorder="1"/>
    <xf numFmtId="0" fontId="5" fillId="3" borderId="20" xfId="0" applyFont="1" applyFill="1" applyBorder="1"/>
    <xf numFmtId="0" fontId="5" fillId="3" borderId="33" xfId="0" applyFont="1" applyFill="1" applyBorder="1"/>
    <xf numFmtId="0" fontId="4" fillId="3" borderId="6" xfId="0" applyFont="1" applyFill="1" applyBorder="1" applyAlignment="1">
      <alignment horizontal="center"/>
    </xf>
    <xf numFmtId="0" fontId="8" fillId="3" borderId="35" xfId="1" applyFill="1" applyBorder="1"/>
    <xf numFmtId="0" fontId="4" fillId="0" borderId="33" xfId="1" applyFont="1" applyBorder="1"/>
    <xf numFmtId="0" fontId="6" fillId="0" borderId="0" xfId="0" applyFont="1" applyBorder="1"/>
    <xf numFmtId="0" fontId="0" fillId="0" borderId="41" xfId="0" applyBorder="1"/>
    <xf numFmtId="0" fontId="17" fillId="0" borderId="42" xfId="0" applyFont="1" applyBorder="1" applyAlignment="1"/>
    <xf numFmtId="0" fontId="1" fillId="0" borderId="28" xfId="0" applyFont="1" applyBorder="1"/>
    <xf numFmtId="0" fontId="1" fillId="0" borderId="43" xfId="0" applyFont="1" applyBorder="1"/>
    <xf numFmtId="0" fontId="1" fillId="0" borderId="44" xfId="0" applyFont="1" applyBorder="1"/>
    <xf numFmtId="0" fontId="5" fillId="0" borderId="5" xfId="0" applyFont="1" applyFill="1" applyBorder="1"/>
    <xf numFmtId="0" fontId="14" fillId="0" borderId="45" xfId="0" applyFont="1" applyFill="1" applyBorder="1" applyAlignment="1">
      <alignment horizontal="center"/>
    </xf>
    <xf numFmtId="0" fontId="14" fillId="0" borderId="20" xfId="0" applyFont="1" applyFill="1" applyBorder="1" applyAlignment="1">
      <alignment horizontal="center"/>
    </xf>
    <xf numFmtId="0" fontId="14" fillId="0" borderId="33" xfId="0" applyFont="1" applyFill="1" applyBorder="1" applyAlignment="1">
      <alignment horizontal="center"/>
    </xf>
    <xf numFmtId="0" fontId="14" fillId="0" borderId="45" xfId="0" applyFont="1" applyBorder="1" applyAlignment="1">
      <alignment horizontal="center"/>
    </xf>
    <xf numFmtId="0" fontId="14" fillId="0" borderId="20" xfId="0" applyFont="1" applyBorder="1" applyAlignment="1">
      <alignment horizontal="center"/>
    </xf>
    <xf numFmtId="0" fontId="14" fillId="0" borderId="33" xfId="0" applyFont="1" applyBorder="1" applyAlignment="1">
      <alignment horizontal="center"/>
    </xf>
    <xf numFmtId="0" fontId="14" fillId="3" borderId="45" xfId="0" applyFont="1" applyFill="1" applyBorder="1" applyAlignment="1">
      <alignment horizontal="center"/>
    </xf>
    <xf numFmtId="0" fontId="14" fillId="3" borderId="20" xfId="0" applyFont="1" applyFill="1" applyBorder="1" applyAlignment="1">
      <alignment horizontal="center"/>
    </xf>
    <xf numFmtId="0" fontId="14" fillId="3" borderId="33" xfId="0" applyFont="1" applyFill="1" applyBorder="1" applyAlignment="1">
      <alignment horizontal="center"/>
    </xf>
    <xf numFmtId="0" fontId="14" fillId="0" borderId="4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46" xfId="0" applyFont="1" applyBorder="1" applyAlignment="1">
      <alignment horizontal="center"/>
    </xf>
    <xf numFmtId="0" fontId="14" fillId="0" borderId="22" xfId="0" applyFont="1" applyBorder="1" applyAlignment="1">
      <alignment horizontal="center"/>
    </xf>
    <xf numFmtId="0" fontId="14" fillId="0" borderId="34" xfId="0" applyFont="1" applyBorder="1" applyAlignment="1">
      <alignment horizontal="center"/>
    </xf>
    <xf numFmtId="0" fontId="13" fillId="0" borderId="45" xfId="0" applyFont="1" applyFill="1" applyBorder="1" applyAlignment="1">
      <alignment horizontal="center"/>
    </xf>
    <xf numFmtId="0" fontId="13" fillId="0" borderId="20" xfId="0" applyFont="1" applyFill="1" applyBorder="1" applyAlignment="1">
      <alignment horizontal="center"/>
    </xf>
    <xf numFmtId="0" fontId="13" fillId="0" borderId="33" xfId="0" applyFont="1" applyFill="1" applyBorder="1" applyAlignment="1">
      <alignment horizontal="center"/>
    </xf>
    <xf numFmtId="0" fontId="13" fillId="0" borderId="45" xfId="0" applyFont="1" applyBorder="1" applyAlignment="1">
      <alignment horizontal="center"/>
    </xf>
    <xf numFmtId="0" fontId="13" fillId="0" borderId="20" xfId="0" applyFont="1" applyBorder="1" applyAlignment="1">
      <alignment horizontal="center"/>
    </xf>
    <xf numFmtId="0" fontId="13" fillId="0" borderId="33" xfId="0" applyFont="1" applyBorder="1" applyAlignment="1">
      <alignment horizontal="center"/>
    </xf>
    <xf numFmtId="0" fontId="13" fillId="3" borderId="45" xfId="0" applyFont="1" applyFill="1" applyBorder="1" applyAlignment="1">
      <alignment horizontal="center"/>
    </xf>
    <xf numFmtId="0" fontId="13" fillId="3" borderId="20" xfId="0" applyFont="1" applyFill="1" applyBorder="1" applyAlignment="1">
      <alignment horizontal="center"/>
    </xf>
    <xf numFmtId="0" fontId="13" fillId="3" borderId="33" xfId="0" applyFont="1" applyFill="1" applyBorder="1" applyAlignment="1">
      <alignment horizontal="center"/>
    </xf>
    <xf numFmtId="0" fontId="4" fillId="3" borderId="33" xfId="0" applyFont="1" applyFill="1" applyBorder="1" applyAlignment="1">
      <alignment horizontal="center"/>
    </xf>
    <xf numFmtId="0" fontId="13" fillId="0" borderId="45"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46" xfId="0" applyFont="1" applyBorder="1" applyAlignment="1">
      <alignment horizontal="center"/>
    </xf>
    <xf numFmtId="0" fontId="13" fillId="0" borderId="22" xfId="0" applyFont="1" applyBorder="1" applyAlignment="1">
      <alignment horizontal="center"/>
    </xf>
    <xf numFmtId="0" fontId="13" fillId="0" borderId="34" xfId="0" applyFont="1" applyBorder="1" applyAlignment="1">
      <alignment horizontal="center"/>
    </xf>
    <xf numFmtId="0" fontId="3" fillId="3" borderId="0" xfId="0" applyFont="1" applyFill="1" applyBorder="1"/>
    <xf numFmtId="0" fontId="3" fillId="3" borderId="35" xfId="0" applyFont="1" applyFill="1" applyBorder="1"/>
    <xf numFmtId="0" fontId="0" fillId="3" borderId="22" xfId="0" applyFont="1" applyFill="1" applyBorder="1"/>
    <xf numFmtId="0" fontId="0" fillId="3" borderId="34" xfId="0" applyFont="1" applyFill="1" applyBorder="1"/>
    <xf numFmtId="0" fontId="14" fillId="3" borderId="36" xfId="0" applyFont="1" applyFill="1" applyBorder="1" applyAlignment="1">
      <alignment horizontal="center"/>
    </xf>
    <xf numFmtId="0" fontId="14" fillId="3" borderId="37" xfId="0" applyFont="1" applyFill="1" applyBorder="1" applyAlignment="1">
      <alignment horizontal="center"/>
    </xf>
    <xf numFmtId="0" fontId="13" fillId="3" borderId="36" xfId="0" applyFont="1" applyFill="1" applyBorder="1" applyAlignment="1">
      <alignment horizontal="center"/>
    </xf>
    <xf numFmtId="0" fontId="13" fillId="3" borderId="37" xfId="0" applyFont="1" applyFill="1" applyBorder="1" applyAlignment="1">
      <alignment horizontal="center"/>
    </xf>
    <xf numFmtId="0" fontId="0" fillId="3" borderId="36" xfId="0" applyFont="1" applyFill="1" applyBorder="1"/>
    <xf numFmtId="0" fontId="0" fillId="3" borderId="40" xfId="0" applyFont="1" applyFill="1" applyBorder="1"/>
    <xf numFmtId="0" fontId="22" fillId="0" borderId="0" xfId="0" applyFont="1" applyFill="1"/>
    <xf numFmtId="0" fontId="23" fillId="0" borderId="20" xfId="0" applyNumberFormat="1" applyFont="1" applyBorder="1"/>
    <xf numFmtId="0" fontId="23" fillId="0" borderId="20" xfId="0" applyNumberFormat="1" applyFont="1" applyBorder="1" applyAlignment="1">
      <alignment wrapText="1"/>
    </xf>
    <xf numFmtId="0" fontId="24" fillId="0" borderId="20" xfId="0" applyNumberFormat="1" applyFont="1" applyFill="1" applyBorder="1"/>
    <xf numFmtId="0" fontId="24" fillId="0" borderId="20" xfId="0" applyFont="1" applyFill="1" applyBorder="1" applyAlignment="1">
      <alignment wrapText="1"/>
    </xf>
    <xf numFmtId="0" fontId="25" fillId="0" borderId="20" xfId="0" applyNumberFormat="1" applyFont="1" applyFill="1" applyBorder="1"/>
    <xf numFmtId="0" fontId="25" fillId="0" borderId="20" xfId="0" applyNumberFormat="1" applyFont="1" applyBorder="1"/>
    <xf numFmtId="0" fontId="24" fillId="0" borderId="0" xfId="0" applyFont="1" applyFill="1" applyAlignment="1">
      <alignment horizontal="center"/>
    </xf>
    <xf numFmtId="0" fontId="25" fillId="0" borderId="0" xfId="0" applyFont="1" applyBorder="1" applyAlignment="1">
      <alignment horizontal="center"/>
    </xf>
    <xf numFmtId="0" fontId="25" fillId="0" borderId="6" xfId="0" applyFont="1" applyBorder="1" applyAlignment="1">
      <alignment horizontal="center"/>
    </xf>
    <xf numFmtId="0" fontId="22" fillId="0" borderId="5" xfId="0" applyFont="1" applyBorder="1" applyAlignment="1">
      <alignment horizontal="center"/>
    </xf>
    <xf numFmtId="0" fontId="22" fillId="0" borderId="0" xfId="0" applyFont="1" applyBorder="1" applyAlignment="1">
      <alignment horizontal="center"/>
    </xf>
    <xf numFmtId="0" fontId="22" fillId="0" borderId="6" xfId="0" applyFont="1" applyBorder="1" applyAlignment="1">
      <alignment horizontal="center"/>
    </xf>
    <xf numFmtId="0" fontId="23" fillId="0" borderId="0" xfId="0" applyNumberFormat="1" applyFont="1"/>
    <xf numFmtId="0" fontId="24" fillId="0" borderId="0" xfId="0" applyNumberFormat="1" applyFont="1"/>
    <xf numFmtId="0" fontId="24" fillId="0" borderId="0" xfId="0" applyFont="1" applyFill="1" applyAlignment="1">
      <alignment wrapText="1"/>
    </xf>
    <xf numFmtId="0" fontId="25" fillId="0" borderId="0" xfId="0" applyNumberFormat="1" applyFont="1" applyFill="1"/>
    <xf numFmtId="0" fontId="25" fillId="0" borderId="0" xfId="0" applyNumberFormat="1" applyFont="1"/>
    <xf numFmtId="0" fontId="26" fillId="0" borderId="20" xfId="0" applyFont="1" applyBorder="1"/>
    <xf numFmtId="0" fontId="0" fillId="0" borderId="49" xfId="0" applyBorder="1"/>
    <xf numFmtId="0" fontId="27" fillId="5" borderId="24" xfId="0" applyFont="1" applyFill="1" applyBorder="1" applyAlignment="1">
      <alignment vertical="center"/>
    </xf>
    <xf numFmtId="0" fontId="28" fillId="5" borderId="24" xfId="0" applyFont="1" applyFill="1" applyBorder="1" applyAlignment="1">
      <alignment vertical="center"/>
    </xf>
    <xf numFmtId="0" fontId="14" fillId="0" borderId="0" xfId="0" applyFont="1"/>
    <xf numFmtId="0" fontId="29" fillId="0" borderId="42" xfId="0" applyFont="1" applyBorder="1" applyAlignment="1"/>
    <xf numFmtId="0" fontId="29" fillId="3" borderId="28" xfId="0" applyFont="1" applyFill="1" applyBorder="1" applyAlignment="1"/>
    <xf numFmtId="0" fontId="30" fillId="0" borderId="0" xfId="0" applyFont="1"/>
    <xf numFmtId="0" fontId="32" fillId="5" borderId="31" xfId="0" applyFont="1" applyFill="1" applyBorder="1" applyAlignment="1">
      <alignment vertical="center"/>
    </xf>
    <xf numFmtId="0" fontId="32" fillId="5" borderId="24" xfId="0" applyFont="1" applyFill="1" applyBorder="1" applyAlignment="1">
      <alignment vertical="center"/>
    </xf>
    <xf numFmtId="0" fontId="34" fillId="0" borderId="28" xfId="0" applyFont="1" applyBorder="1"/>
    <xf numFmtId="0" fontId="35" fillId="0" borderId="0" xfId="0" applyFont="1"/>
    <xf numFmtId="0" fontId="12" fillId="0" borderId="0" xfId="0" applyFont="1"/>
    <xf numFmtId="0" fontId="15" fillId="0" borderId="0" xfId="0" applyFont="1"/>
    <xf numFmtId="0" fontId="31" fillId="0" borderId="0" xfId="0" applyFont="1"/>
    <xf numFmtId="0" fontId="0" fillId="0" borderId="51" xfId="0" applyBorder="1"/>
    <xf numFmtId="0" fontId="0" fillId="0" borderId="50" xfId="0" applyBorder="1"/>
    <xf numFmtId="0" fontId="4" fillId="0" borderId="50" xfId="0" applyFont="1" applyBorder="1"/>
    <xf numFmtId="0" fontId="15" fillId="0" borderId="50" xfId="0" applyFont="1" applyBorder="1"/>
    <xf numFmtId="0" fontId="14" fillId="0" borderId="50" xfId="0" applyFont="1" applyBorder="1"/>
    <xf numFmtId="0" fontId="31" fillId="0" borderId="50" xfId="0" applyFont="1" applyBorder="1"/>
    <xf numFmtId="0" fontId="0" fillId="0" borderId="52" xfId="0" applyBorder="1"/>
    <xf numFmtId="0" fontId="10" fillId="0" borderId="47" xfId="0" applyFont="1" applyBorder="1"/>
    <xf numFmtId="0" fontId="26" fillId="0" borderId="45" xfId="0" applyFont="1" applyBorder="1"/>
    <xf numFmtId="0" fontId="12" fillId="0" borderId="54" xfId="0" applyFont="1" applyBorder="1"/>
    <xf numFmtId="0" fontId="30" fillId="0" borderId="57" xfId="0" applyFont="1" applyBorder="1"/>
    <xf numFmtId="0" fontId="10" fillId="0" borderId="58" xfId="0" applyFont="1" applyBorder="1"/>
    <xf numFmtId="0" fontId="35" fillId="0" borderId="52" xfId="0" applyFont="1" applyBorder="1"/>
    <xf numFmtId="0" fontId="0" fillId="0" borderId="54" xfId="0" applyBorder="1"/>
    <xf numFmtId="0" fontId="0" fillId="0" borderId="59" xfId="0" applyBorder="1"/>
    <xf numFmtId="0" fontId="14" fillId="0" borderId="50" xfId="0" applyFont="1" applyBorder="1" applyAlignment="1">
      <alignment horizontal="center"/>
    </xf>
    <xf numFmtId="0" fontId="14" fillId="0" borderId="52" xfId="0" applyFont="1" applyBorder="1" applyAlignment="1">
      <alignment horizontal="center"/>
    </xf>
    <xf numFmtId="0" fontId="30" fillId="0" borderId="54" xfId="0" applyFont="1" applyBorder="1" applyAlignment="1">
      <alignment horizontal="center" vertical="center"/>
    </xf>
    <xf numFmtId="0" fontId="30" fillId="0" borderId="50" xfId="0" applyFont="1" applyBorder="1" applyAlignment="1">
      <alignment horizontal="center" vertical="center"/>
    </xf>
    <xf numFmtId="0" fontId="30" fillId="0" borderId="57" xfId="0" applyFont="1" applyBorder="1" applyAlignment="1">
      <alignment horizontal="center" vertical="center"/>
    </xf>
    <xf numFmtId="0" fontId="35" fillId="0" borderId="51" xfId="0" applyFont="1" applyBorder="1" applyAlignment="1">
      <alignment horizontal="center" vertical="center"/>
    </xf>
    <xf numFmtId="0" fontId="35" fillId="0" borderId="50" xfId="0" applyFont="1" applyBorder="1" applyAlignment="1">
      <alignment horizontal="center" vertical="center"/>
    </xf>
    <xf numFmtId="0" fontId="14" fillId="0" borderId="51" xfId="0" applyFont="1" applyBorder="1" applyAlignment="1">
      <alignment horizontal="center"/>
    </xf>
    <xf numFmtId="0" fontId="36" fillId="5" borderId="24" xfId="0" applyFont="1" applyFill="1" applyBorder="1" applyAlignment="1">
      <alignment vertical="center"/>
    </xf>
    <xf numFmtId="0" fontId="37" fillId="0" borderId="54" xfId="0" applyFont="1" applyBorder="1"/>
    <xf numFmtId="0" fontId="38" fillId="0" borderId="50" xfId="0" applyFont="1" applyBorder="1"/>
    <xf numFmtId="0" fontId="37" fillId="0" borderId="0" xfId="0" applyFont="1"/>
    <xf numFmtId="0" fontId="38" fillId="0" borderId="0" xfId="0" applyFont="1"/>
    <xf numFmtId="0" fontId="1" fillId="0" borderId="0" xfId="0" applyFont="1" applyAlignment="1">
      <alignment vertical="center"/>
    </xf>
    <xf numFmtId="0" fontId="0" fillId="5" borderId="60" xfId="0" applyFill="1" applyBorder="1" applyAlignment="1">
      <alignment vertical="center" wrapText="1"/>
    </xf>
    <xf numFmtId="0" fontId="0" fillId="5" borderId="35" xfId="0" applyFill="1" applyBorder="1" applyAlignment="1">
      <alignment wrapText="1"/>
    </xf>
    <xf numFmtId="0" fontId="0" fillId="0" borderId="0" xfId="0" applyAlignment="1">
      <alignment horizontal="left" vertical="center"/>
    </xf>
    <xf numFmtId="0" fontId="18" fillId="0" borderId="0" xfId="0" applyFont="1" applyBorder="1" applyAlignment="1"/>
    <xf numFmtId="0" fontId="0" fillId="5" borderId="61" xfId="0" applyFill="1" applyBorder="1" applyAlignment="1">
      <alignment vertical="center" wrapText="1"/>
    </xf>
    <xf numFmtId="0" fontId="0" fillId="5" borderId="40" xfId="0" applyFill="1" applyBorder="1" applyAlignment="1">
      <alignment wrapText="1"/>
    </xf>
    <xf numFmtId="0" fontId="0" fillId="0" borderId="0" xfId="0" applyAlignment="1">
      <alignment vertical="center"/>
    </xf>
    <xf numFmtId="0" fontId="17" fillId="0" borderId="0" xfId="0" applyFont="1" applyBorder="1" applyAlignment="1"/>
    <xf numFmtId="0" fontId="0" fillId="5" borderId="35" xfId="0" applyFill="1" applyBorder="1" applyAlignment="1">
      <alignment vertical="center" wrapText="1"/>
    </xf>
    <xf numFmtId="0" fontId="1" fillId="5" borderId="62" xfId="0" applyFont="1" applyFill="1" applyBorder="1" applyAlignment="1">
      <alignment vertical="center"/>
    </xf>
    <xf numFmtId="0" fontId="0" fillId="5" borderId="63" xfId="0" applyFill="1" applyBorder="1" applyAlignment="1">
      <alignment horizontal="left" vertical="center"/>
    </xf>
    <xf numFmtId="0" fontId="1" fillId="5" borderId="63" xfId="0" applyFont="1" applyFill="1" applyBorder="1" applyAlignment="1">
      <alignment vertical="center"/>
    </xf>
    <xf numFmtId="0" fontId="0" fillId="5" borderId="64" xfId="0" applyFill="1" applyBorder="1" applyAlignment="1">
      <alignment horizontal="left" vertical="center"/>
    </xf>
    <xf numFmtId="164" fontId="41" fillId="3" borderId="29" xfId="0" applyNumberFormat="1" applyFont="1" applyFill="1" applyBorder="1" applyAlignment="1">
      <alignment horizontal="center"/>
    </xf>
    <xf numFmtId="0" fontId="42" fillId="5" borderId="31" xfId="0" applyFont="1" applyFill="1" applyBorder="1" applyAlignment="1">
      <alignment vertical="center"/>
    </xf>
    <xf numFmtId="0" fontId="42" fillId="5" borderId="24" xfId="0" applyFont="1" applyFill="1" applyBorder="1" applyAlignment="1">
      <alignment vertical="center"/>
    </xf>
    <xf numFmtId="0" fontId="43" fillId="5" borderId="24" xfId="0" quotePrefix="1" applyFont="1" applyFill="1" applyBorder="1" applyAlignment="1">
      <alignment vertical="center"/>
    </xf>
    <xf numFmtId="0" fontId="2" fillId="5" borderId="23" xfId="0" applyFont="1" applyFill="1" applyBorder="1" applyAlignment="1"/>
    <xf numFmtId="0" fontId="10" fillId="0" borderId="19" xfId="0" applyFont="1" applyBorder="1" applyAlignment="1"/>
    <xf numFmtId="0" fontId="0" fillId="0" borderId="51" xfId="0" applyBorder="1" applyAlignment="1"/>
    <xf numFmtId="0" fontId="0" fillId="0" borderId="0" xfId="0" applyAlignment="1"/>
    <xf numFmtId="0" fontId="47" fillId="5" borderId="24" xfId="0" quotePrefix="1" applyFont="1" applyFill="1" applyBorder="1" applyAlignment="1">
      <alignment vertical="center"/>
    </xf>
    <xf numFmtId="0" fontId="29" fillId="0" borderId="6" xfId="0" applyFont="1" applyBorder="1" applyAlignment="1"/>
    <xf numFmtId="0" fontId="29" fillId="0" borderId="0" xfId="0" applyFont="1" applyBorder="1" applyAlignment="1"/>
    <xf numFmtId="0" fontId="18" fillId="0" borderId="6" xfId="0" applyFont="1" applyBorder="1" applyAlignment="1"/>
    <xf numFmtId="0" fontId="15" fillId="0" borderId="65" xfId="0" applyFont="1" applyBorder="1" applyAlignment="1">
      <alignment horizontal="center"/>
    </xf>
    <xf numFmtId="0" fontId="18" fillId="0" borderId="66" xfId="0" applyFont="1" applyBorder="1" applyAlignment="1"/>
    <xf numFmtId="0" fontId="29" fillId="0" borderId="66" xfId="0" applyFont="1" applyBorder="1" applyAlignment="1">
      <alignment horizontal="center"/>
    </xf>
    <xf numFmtId="0" fontId="29" fillId="0" borderId="66" xfId="0" applyFont="1" applyBorder="1" applyAlignment="1"/>
    <xf numFmtId="0" fontId="29" fillId="0" borderId="67" xfId="0" applyFont="1" applyBorder="1" applyAlignment="1"/>
    <xf numFmtId="0" fontId="2" fillId="0" borderId="0" xfId="0" applyFont="1" applyAlignment="1">
      <alignment horizontal="center" vertical="center" wrapText="1"/>
    </xf>
    <xf numFmtId="0" fontId="2" fillId="0" borderId="0" xfId="0" applyFont="1" applyAlignment="1">
      <alignment horizontal="center" vertical="center"/>
    </xf>
    <xf numFmtId="0" fontId="0" fillId="2" borderId="8" xfId="0" applyFont="1" applyFill="1" applyBorder="1" applyAlignment="1">
      <alignment horizontal="left" vertical="center" wrapText="1" indent="1"/>
    </xf>
    <xf numFmtId="0" fontId="0" fillId="2" borderId="9" xfId="0" applyFont="1" applyFill="1" applyBorder="1" applyAlignment="1">
      <alignment horizontal="left" vertical="center" indent="1"/>
    </xf>
    <xf numFmtId="0" fontId="0" fillId="2" borderId="10" xfId="0" applyFont="1" applyFill="1" applyBorder="1" applyAlignment="1">
      <alignment horizontal="left" vertical="center" indent="1"/>
    </xf>
    <xf numFmtId="0" fontId="1" fillId="0" borderId="3"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2" fillId="0" borderId="27" xfId="0" applyFont="1" applyBorder="1" applyAlignment="1">
      <alignment horizontal="center" wrapText="1"/>
    </xf>
    <xf numFmtId="0" fontId="12" fillId="0" borderId="20" xfId="0" applyFont="1" applyBorder="1" applyAlignment="1">
      <alignment horizontal="center" wrapText="1"/>
    </xf>
    <xf numFmtId="0" fontId="11" fillId="0" borderId="24" xfId="0" applyFont="1" applyBorder="1" applyAlignment="1">
      <alignment horizontal="center" textRotation="90"/>
    </xf>
    <xf numFmtId="0" fontId="11" fillId="0" borderId="0" xfId="0" applyFont="1" applyBorder="1" applyAlignment="1">
      <alignment horizontal="center" textRotation="90"/>
    </xf>
    <xf numFmtId="0" fontId="1" fillId="0" borderId="26" xfId="0" applyFont="1" applyBorder="1" applyAlignment="1">
      <alignment horizontal="center"/>
    </xf>
    <xf numFmtId="0" fontId="1" fillId="0" borderId="19" xfId="0" applyFont="1" applyBorder="1" applyAlignment="1">
      <alignment horizontal="center"/>
    </xf>
    <xf numFmtId="0" fontId="1" fillId="0" borderId="27" xfId="0" applyFont="1" applyBorder="1" applyAlignment="1">
      <alignment horizontal="center"/>
    </xf>
    <xf numFmtId="0" fontId="1" fillId="0" borderId="20" xfId="0" applyFont="1" applyBorder="1" applyAlignment="1">
      <alignment horizontal="center"/>
    </xf>
    <xf numFmtId="0" fontId="16" fillId="0" borderId="27" xfId="0" applyFont="1" applyBorder="1" applyAlignment="1">
      <alignment horizontal="center" wrapText="1"/>
    </xf>
    <xf numFmtId="0" fontId="16" fillId="0" borderId="20" xfId="0" applyFont="1" applyBorder="1" applyAlignment="1">
      <alignment horizontal="center" wrapText="1"/>
    </xf>
    <xf numFmtId="0" fontId="17" fillId="0" borderId="24" xfId="0" applyFont="1" applyBorder="1" applyAlignment="1">
      <alignment horizontal="center" textRotation="90"/>
    </xf>
    <xf numFmtId="0" fontId="17" fillId="0" borderId="0" xfId="0" applyFont="1" applyBorder="1" applyAlignment="1">
      <alignment horizontal="center" textRotation="90"/>
    </xf>
    <xf numFmtId="0" fontId="15" fillId="0" borderId="27" xfId="0" applyFont="1" applyBorder="1" applyAlignment="1">
      <alignment horizontal="center" wrapText="1"/>
    </xf>
    <xf numFmtId="0" fontId="15" fillId="0" borderId="20" xfId="0" applyFont="1" applyBorder="1" applyAlignment="1">
      <alignment horizontal="center" wrapText="1"/>
    </xf>
    <xf numFmtId="0" fontId="1" fillId="0" borderId="32" xfId="0" applyFont="1" applyBorder="1" applyAlignment="1">
      <alignment horizontal="center"/>
    </xf>
    <xf numFmtId="0" fontId="1" fillId="0" borderId="33" xfId="0" applyFont="1" applyBorder="1" applyAlignment="1">
      <alignment horizontal="center"/>
    </xf>
    <xf numFmtId="0" fontId="18" fillId="0" borderId="31" xfId="0" applyFont="1" applyBorder="1" applyAlignment="1">
      <alignment horizontal="center" textRotation="90"/>
    </xf>
    <xf numFmtId="0" fontId="18" fillId="0" borderId="6" xfId="0" applyFont="1" applyBorder="1" applyAlignment="1">
      <alignment horizontal="center" textRotation="90"/>
    </xf>
    <xf numFmtId="0" fontId="18" fillId="0" borderId="28" xfId="0" applyFont="1" applyBorder="1" applyAlignment="1">
      <alignment horizontal="center"/>
    </xf>
    <xf numFmtId="0" fontId="18" fillId="0" borderId="42" xfId="0" applyFont="1" applyBorder="1" applyAlignment="1">
      <alignment horizontal="center"/>
    </xf>
    <xf numFmtId="0" fontId="18" fillId="0" borderId="29" xfId="0" applyFont="1" applyBorder="1" applyAlignment="1">
      <alignment horizontal="center"/>
    </xf>
    <xf numFmtId="0" fontId="1" fillId="0" borderId="28" xfId="0" applyFont="1" applyBorder="1" applyAlignment="1">
      <alignment horizontal="center"/>
    </xf>
    <xf numFmtId="0" fontId="1" fillId="0" borderId="42" xfId="0" applyFont="1" applyBorder="1" applyAlignment="1">
      <alignment horizontal="center"/>
    </xf>
    <xf numFmtId="0" fontId="1" fillId="0" borderId="29" xfId="0" applyFont="1" applyBorder="1" applyAlignment="1">
      <alignment horizontal="center"/>
    </xf>
    <xf numFmtId="0" fontId="18" fillId="0" borderId="24" xfId="0" applyFont="1" applyBorder="1" applyAlignment="1">
      <alignment horizontal="center" textRotation="90"/>
    </xf>
    <xf numFmtId="0" fontId="18" fillId="0" borderId="0" xfId="0" applyFont="1" applyBorder="1" applyAlignment="1">
      <alignment horizontal="center" textRotation="90"/>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11" fillId="0" borderId="31" xfId="0" applyFont="1" applyBorder="1" applyAlignment="1">
      <alignment horizontal="center" textRotation="90"/>
    </xf>
    <xf numFmtId="0" fontId="11" fillId="0" borderId="6" xfId="0" applyFont="1" applyBorder="1" applyAlignment="1">
      <alignment horizontal="center" textRotation="90"/>
    </xf>
    <xf numFmtId="0" fontId="17" fillId="0" borderId="31" xfId="0" applyFont="1" applyBorder="1" applyAlignment="1">
      <alignment horizontal="center" textRotation="90"/>
    </xf>
    <xf numFmtId="0" fontId="17" fillId="0" borderId="6" xfId="0" applyFont="1" applyBorder="1" applyAlignment="1">
      <alignment horizontal="center" textRotation="90"/>
    </xf>
    <xf numFmtId="0" fontId="21" fillId="2" borderId="16"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 fillId="0" borderId="0" xfId="0" applyFont="1" applyAlignment="1">
      <alignment horizontal="center" textRotation="90"/>
    </xf>
    <xf numFmtId="0" fontId="1" fillId="0" borderId="0"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wrapText="1"/>
    </xf>
    <xf numFmtId="0" fontId="1" fillId="0" borderId="7" xfId="0" applyFont="1" applyBorder="1" applyAlignment="1">
      <alignment horizontal="center" wrapText="1"/>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0" borderId="6" xfId="0" applyFont="1" applyBorder="1" applyAlignment="1">
      <alignment horizontal="center"/>
    </xf>
    <xf numFmtId="0" fontId="0" fillId="2" borderId="16"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 fillId="5" borderId="5" xfId="0" applyFont="1" applyFill="1" applyBorder="1" applyAlignment="1">
      <alignment horizontal="center" wrapText="1"/>
    </xf>
    <xf numFmtId="0" fontId="1" fillId="5" borderId="0" xfId="0" applyFont="1" applyFill="1" applyBorder="1" applyAlignment="1">
      <alignment horizontal="center" wrapText="1"/>
    </xf>
    <xf numFmtId="0" fontId="1" fillId="5" borderId="17" xfId="0" applyFont="1" applyFill="1" applyBorder="1" applyAlignment="1">
      <alignment horizontal="center" wrapText="1"/>
    </xf>
    <xf numFmtId="0" fontId="1" fillId="5" borderId="18" xfId="0" applyFont="1" applyFill="1" applyBorder="1" applyAlignment="1">
      <alignment horizontal="center" wrapText="1"/>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1" fillId="5" borderId="20" xfId="0" applyFont="1" applyFill="1" applyBorder="1" applyAlignment="1">
      <alignment horizontal="center" wrapText="1"/>
    </xf>
    <xf numFmtId="0" fontId="1" fillId="5" borderId="27" xfId="0" applyFont="1" applyFill="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0" fontId="31" fillId="0" borderId="27" xfId="0" applyFont="1" applyBorder="1" applyAlignment="1">
      <alignment horizontal="center" wrapText="1"/>
    </xf>
    <xf numFmtId="0" fontId="31" fillId="0" borderId="20" xfId="0" applyFont="1" applyBorder="1" applyAlignment="1">
      <alignment horizontal="center" wrapText="1"/>
    </xf>
    <xf numFmtId="0" fontId="31" fillId="0" borderId="32" xfId="0" applyFont="1" applyBorder="1" applyAlignment="1">
      <alignment horizontal="center" wrapText="1"/>
    </xf>
    <xf numFmtId="0" fontId="31" fillId="0" borderId="33" xfId="0" applyFont="1" applyBorder="1" applyAlignment="1">
      <alignment horizontal="center" wrapText="1"/>
    </xf>
    <xf numFmtId="0" fontId="29" fillId="0" borderId="24" xfId="0" applyFont="1" applyBorder="1" applyAlignment="1">
      <alignment horizontal="center" textRotation="90"/>
    </xf>
    <xf numFmtId="0" fontId="29" fillId="0" borderId="0" xfId="0" applyFont="1" applyBorder="1" applyAlignment="1">
      <alignment horizontal="center" textRotation="90"/>
    </xf>
    <xf numFmtId="0" fontId="29" fillId="0" borderId="31" xfId="0" applyFont="1" applyBorder="1" applyAlignment="1">
      <alignment horizontal="center" textRotation="90"/>
    </xf>
    <xf numFmtId="0" fontId="29" fillId="0" borderId="6" xfId="0" applyFont="1" applyBorder="1" applyAlignment="1">
      <alignment horizontal="center" textRotation="90"/>
    </xf>
    <xf numFmtId="0" fontId="33" fillId="0" borderId="24" xfId="0" applyFont="1" applyBorder="1" applyAlignment="1">
      <alignment horizontal="center" textRotation="90"/>
    </xf>
    <xf numFmtId="0" fontId="33" fillId="0" borderId="0" xfId="0" applyFont="1" applyBorder="1" applyAlignment="1">
      <alignment horizontal="center" textRotation="90"/>
    </xf>
    <xf numFmtId="0" fontId="1" fillId="0" borderId="48" xfId="0" applyFont="1" applyBorder="1" applyAlignment="1">
      <alignment horizontal="center"/>
    </xf>
    <xf numFmtId="0" fontId="1" fillId="0" borderId="47" xfId="0" applyFont="1" applyBorder="1" applyAlignment="1">
      <alignment horizontal="center"/>
    </xf>
    <xf numFmtId="0" fontId="12" fillId="0" borderId="53" xfId="0" applyFont="1" applyBorder="1" applyAlignment="1">
      <alignment horizontal="center" wrapText="1"/>
    </xf>
    <xf numFmtId="0" fontId="12" fillId="0" borderId="45" xfId="0" applyFont="1" applyBorder="1" applyAlignment="1">
      <alignment horizontal="center" wrapText="1"/>
    </xf>
    <xf numFmtId="0" fontId="34" fillId="0" borderId="28" xfId="0" applyFont="1" applyBorder="1" applyAlignment="1">
      <alignment horizontal="center"/>
    </xf>
    <xf numFmtId="0" fontId="34" fillId="0" borderId="42" xfId="0" applyFont="1" applyBorder="1" applyAlignment="1">
      <alignment horizontal="center"/>
    </xf>
    <xf numFmtId="0" fontId="34" fillId="0" borderId="29" xfId="0" applyFont="1" applyBorder="1" applyAlignment="1">
      <alignment horizontal="center"/>
    </xf>
    <xf numFmtId="0" fontId="33" fillId="0" borderId="31" xfId="0" applyFont="1" applyBorder="1" applyAlignment="1">
      <alignment horizontal="center" textRotation="90"/>
    </xf>
    <xf numFmtId="0" fontId="33" fillId="0" borderId="6" xfId="0" applyFont="1" applyBorder="1" applyAlignment="1">
      <alignment horizontal="center" textRotation="90"/>
    </xf>
    <xf numFmtId="0" fontId="37" fillId="0" borderId="27" xfId="0" applyFont="1" applyBorder="1" applyAlignment="1">
      <alignment horizontal="center" wrapText="1"/>
    </xf>
    <xf numFmtId="0" fontId="37" fillId="0" borderId="20" xfId="0" applyFont="1" applyBorder="1" applyAlignment="1">
      <alignment horizontal="center" wrapText="1"/>
    </xf>
    <xf numFmtId="0" fontId="37" fillId="0" borderId="53" xfId="0" applyFont="1" applyBorder="1" applyAlignment="1">
      <alignment horizontal="center" wrapText="1"/>
    </xf>
    <xf numFmtId="0" fontId="37" fillId="0" borderId="45" xfId="0" applyFont="1" applyBorder="1" applyAlignment="1">
      <alignment horizontal="center" wrapText="1"/>
    </xf>
    <xf numFmtId="0" fontId="0" fillId="5" borderId="60" xfId="0" applyFill="1" applyBorder="1" applyAlignment="1">
      <alignment horizontal="left" vertical="center" wrapText="1"/>
    </xf>
    <xf numFmtId="0" fontId="0" fillId="5" borderId="35" xfId="0" applyFill="1" applyBorder="1" applyAlignment="1">
      <alignment horizontal="left" vertical="center" wrapText="1"/>
    </xf>
    <xf numFmtId="0" fontId="2" fillId="5" borderId="23"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3"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40" fillId="5" borderId="60" xfId="0" applyFont="1" applyFill="1" applyBorder="1" applyAlignment="1">
      <alignment horizontal="left" vertical="center" wrapText="1"/>
    </xf>
    <xf numFmtId="0" fontId="0" fillId="5" borderId="61" xfId="0" applyFill="1" applyBorder="1" applyAlignment="1">
      <alignment horizontal="left" vertical="center" wrapText="1"/>
    </xf>
    <xf numFmtId="0" fontId="0" fillId="5" borderId="40" xfId="0" applyFill="1" applyBorder="1" applyAlignment="1">
      <alignment horizontal="left" vertical="center" wrapText="1"/>
    </xf>
  </cellXfs>
  <cellStyles count="2">
    <cellStyle name="Hyperlink" xfId="1" builtinId="8"/>
    <cellStyle name="Normal" xfId="0" builtinId="0"/>
  </cellStyles>
  <dxfs count="277">
    <dxf>
      <font>
        <strike val="0"/>
        <outline val="0"/>
        <shadow val="0"/>
        <u val="none"/>
        <vertAlign val="baseline"/>
        <sz val="11"/>
        <color theme="1"/>
        <name val="Calibri"/>
        <scheme val="minor"/>
      </font>
      <fill>
        <patternFill patternType="solid">
          <fgColor indexed="64"/>
          <bgColor rgb="FFFFFF00"/>
        </patternFill>
      </fill>
      <border diagonalUp="0" diagonalDown="0">
        <left style="hair">
          <color indexed="64"/>
        </left>
        <right style="hair">
          <color indexed="64"/>
        </right>
        <top/>
        <bottom/>
        <vertical style="hair">
          <color indexed="64"/>
        </vertical>
        <horizontal/>
      </border>
    </dxf>
    <dxf>
      <font>
        <strike val="0"/>
        <outline val="0"/>
        <shadow val="0"/>
        <u val="none"/>
        <vertAlign val="baseline"/>
        <sz val="11"/>
        <color theme="1"/>
        <name val="Calibri"/>
        <scheme val="minor"/>
      </font>
      <border diagonalUp="0" diagonalDown="0">
        <left style="thin">
          <color indexed="64"/>
        </left>
        <right style="hair">
          <color indexed="64"/>
        </right>
        <top/>
        <bottom/>
        <vertical style="hair">
          <color indexed="64"/>
        </vertical>
        <horizontal/>
      </border>
    </dxf>
    <dxf>
      <font>
        <strike val="0"/>
        <outline val="0"/>
        <shadow val="0"/>
        <u val="none"/>
        <vertAlign val="baseline"/>
        <sz val="11"/>
        <color auto="1"/>
        <name val="Calibri"/>
        <scheme val="minor"/>
      </font>
      <fill>
        <patternFill patternType="solid">
          <fgColor indexed="64"/>
          <bgColor rgb="FFFFFF00"/>
        </patternFill>
      </fill>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thin">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thin">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theme="1"/>
        <name val="Calibri"/>
        <scheme val="minor"/>
      </font>
      <border diagonalUp="0" diagonalDown="0">
        <left style="thin">
          <color indexed="64"/>
        </left>
        <right style="thin">
          <color indexed="64"/>
        </right>
        <top style="hair">
          <color auto="1"/>
        </top>
        <bottom style="hair">
          <color auto="1"/>
        </bottom>
        <vertical/>
        <horizontal style="hair">
          <color auto="1"/>
        </horizontal>
      </border>
    </dxf>
    <dxf>
      <font>
        <b val="0"/>
        <i val="0"/>
        <strike val="0"/>
        <condense val="0"/>
        <extend val="0"/>
        <outline val="0"/>
        <shadow val="0"/>
        <u val="none"/>
        <vertAlign val="baseline"/>
        <sz val="11"/>
        <color rgb="FF00B050"/>
        <name val="Calibri"/>
        <scheme val="minor"/>
      </font>
      <numFmt numFmtId="0" formatCode="General"/>
      <border diagonalUp="0" diagonalDown="0">
        <left style="hair">
          <color indexed="64"/>
        </left>
        <right style="thin">
          <color indexed="64"/>
        </right>
        <top style="hair">
          <color auto="1"/>
        </top>
        <bottom style="hair">
          <color auto="1"/>
        </bottom>
        <vertical style="hair">
          <color indexed="64"/>
        </vertical>
        <horizontal style="hair">
          <color auto="1"/>
        </horizontal>
      </border>
    </dxf>
    <dxf>
      <font>
        <b/>
        <i val="0"/>
        <strike val="0"/>
        <condense val="0"/>
        <extend val="0"/>
        <outline val="0"/>
        <shadow val="0"/>
        <u val="none"/>
        <vertAlign val="baseline"/>
        <sz val="11"/>
        <color rgb="FF00B050"/>
        <name val="Calibri"/>
        <scheme val="minor"/>
      </font>
      <numFmt numFmtId="0" formatCode="General"/>
      <fill>
        <patternFill patternType="none">
          <fgColor indexed="64"/>
          <bgColor indexed="65"/>
        </patternFill>
      </fill>
      <border diagonalUp="0" diagonalDown="0">
        <left style="hair">
          <color indexed="64"/>
        </left>
        <right style="hair">
          <color indexed="64"/>
        </right>
        <top style="hair">
          <color auto="1"/>
        </top>
        <bottom style="hair">
          <color auto="1"/>
        </bottom>
        <vertical style="hair">
          <color indexed="64"/>
        </vertical>
        <horizontal style="hair">
          <color auto="1"/>
        </horizontal>
      </border>
    </dxf>
    <dxf>
      <font>
        <b val="0"/>
        <i val="0"/>
        <strike val="0"/>
        <condense val="0"/>
        <extend val="0"/>
        <outline val="0"/>
        <shadow val="0"/>
        <u val="none"/>
        <vertAlign val="baseline"/>
        <sz val="11"/>
        <color rgb="FF7030A0"/>
        <name val="Calibri"/>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hair">
          <color indexed="64"/>
        </left>
        <right style="hair">
          <color indexed="64"/>
        </right>
        <top style="hair">
          <color auto="1"/>
        </top>
        <bottom style="hair">
          <color auto="1"/>
        </bottom>
        <vertical style="hair">
          <color indexed="64"/>
        </vertical>
        <horizontal style="hair">
          <color auto="1"/>
        </horizontal>
      </border>
    </dxf>
    <dxf>
      <font>
        <b/>
        <i val="0"/>
        <strike val="0"/>
        <condense val="0"/>
        <extend val="0"/>
        <outline val="0"/>
        <shadow val="0"/>
        <u val="none"/>
        <vertAlign val="baseline"/>
        <sz val="11"/>
        <color rgb="FF7030A0"/>
        <name val="Calibri"/>
        <scheme val="minor"/>
      </font>
      <numFmt numFmtId="0" formatCode="General"/>
      <border diagonalUp="0" diagonalDown="0">
        <left style="hair">
          <color indexed="64"/>
        </left>
        <right style="hair">
          <color indexed="64"/>
        </right>
        <top style="hair">
          <color auto="1"/>
        </top>
        <bottom style="hair">
          <color auto="1"/>
        </bottom>
        <vertical style="hair">
          <color indexed="64"/>
        </vertical>
        <horizontal style="hair">
          <color auto="1"/>
        </horizontal>
      </border>
    </dxf>
    <dxf>
      <font>
        <b val="0"/>
        <i val="0"/>
        <strike val="0"/>
        <condense val="0"/>
        <extend val="0"/>
        <outline val="0"/>
        <shadow val="0"/>
        <u val="none"/>
        <vertAlign val="baseline"/>
        <sz val="11"/>
        <color rgb="FFFF00FF"/>
        <name val="Calibri"/>
        <scheme val="minor"/>
      </font>
      <numFmt numFmtId="0" formatCode="General"/>
      <border diagonalUp="0" diagonalDown="0" outline="0">
        <left style="hair">
          <color indexed="64"/>
        </left>
        <right style="hair">
          <color indexed="64"/>
        </right>
        <top style="hair">
          <color auto="1"/>
        </top>
        <bottom style="hair">
          <color auto="1"/>
        </bottom>
      </border>
    </dxf>
    <dxf>
      <font>
        <b/>
        <i val="0"/>
        <strike val="0"/>
        <condense val="0"/>
        <extend val="0"/>
        <outline val="0"/>
        <shadow val="0"/>
        <u val="none"/>
        <vertAlign val="baseline"/>
        <sz val="11"/>
        <color rgb="FFFF00FF"/>
        <name val="Calibri"/>
        <scheme val="minor"/>
      </font>
      <numFmt numFmtId="0" formatCode="General"/>
      <border diagonalUp="0" diagonalDown="0" outline="0">
        <left style="thin">
          <color indexed="64"/>
        </left>
        <right style="hair">
          <color indexed="64"/>
        </right>
        <top style="hair">
          <color auto="1"/>
        </top>
        <bottom style="hair">
          <color auto="1"/>
        </bottom>
      </border>
    </dxf>
    <dxf>
      <font>
        <strike val="0"/>
        <outline val="0"/>
        <shadow val="0"/>
        <u val="none"/>
        <vertAlign val="baseline"/>
        <sz val="11"/>
        <color theme="1"/>
        <name val="Calibri"/>
        <scheme val="minor"/>
      </font>
      <border diagonalUp="0" diagonalDown="0">
        <left style="hair">
          <color indexed="64"/>
        </left>
        <right style="hair">
          <color indexed="64"/>
        </right>
        <top/>
        <bottom/>
        <vertical style="hair">
          <color indexed="64"/>
        </vertical>
        <horizontal/>
      </border>
    </dxf>
    <dxf>
      <font>
        <b val="0"/>
        <i val="0"/>
        <strike val="0"/>
        <condense val="0"/>
        <extend val="0"/>
        <outline val="0"/>
        <shadow val="0"/>
        <u val="none"/>
        <vertAlign val="baseline"/>
        <sz val="11"/>
        <color theme="1"/>
        <name val="Calibri"/>
        <scheme val="minor"/>
      </font>
      <border diagonalUp="0" diagonalDown="0">
        <left style="hair">
          <color indexed="64"/>
        </left>
        <right style="hair">
          <color indexed="64"/>
        </right>
        <top/>
        <bottom/>
        <vertical style="hair">
          <color indexed="64"/>
        </vertical>
        <horizontal/>
      </border>
    </dxf>
    <dxf>
      <font>
        <strike val="0"/>
        <outline val="0"/>
        <shadow val="0"/>
        <u val="none"/>
        <vertAlign val="baseline"/>
        <sz val="11"/>
        <color theme="1"/>
        <name val="Calibri"/>
        <scheme val="minor"/>
      </font>
      <border diagonalUp="0" diagonalDown="0">
        <left style="hair">
          <color indexed="64"/>
        </left>
        <right style="hair">
          <color indexed="64"/>
        </right>
        <top/>
        <bottom/>
        <vertical style="hair">
          <color indexed="64"/>
        </vertical>
        <horizontal/>
      </border>
    </dxf>
    <dxf>
      <font>
        <strike val="0"/>
        <outline val="0"/>
        <shadow val="0"/>
        <u val="none"/>
        <vertAlign val="baseline"/>
        <sz val="11"/>
        <color theme="1"/>
        <name val="Calibri"/>
        <scheme val="minor"/>
      </font>
      <border diagonalUp="0" diagonalDown="0">
        <left/>
        <right style="hair">
          <color indexed="64"/>
        </right>
        <top/>
        <bottom/>
        <vertical style="hair">
          <color indexed="64"/>
        </vertical>
        <horizontal/>
      </border>
    </dxf>
    <dxf>
      <border outline="0">
        <top style="double">
          <color rgb="FF000000"/>
        </top>
      </border>
    </dxf>
    <dxf>
      <font>
        <strike val="0"/>
        <outline val="0"/>
        <shadow val="0"/>
        <u val="none"/>
        <vertAlign val="baseline"/>
        <sz val="11"/>
        <color rgb="FF000000"/>
        <name val="Calibri"/>
        <scheme val="none"/>
      </font>
    </dxf>
    <dxf>
      <font>
        <strike val="0"/>
        <outline val="0"/>
        <shadow val="0"/>
        <u val="none"/>
        <vertAlign val="baseline"/>
        <sz val="11"/>
        <color theme="4" tint="0.59999389629810485"/>
        <name val="Calibri"/>
        <scheme val="minor"/>
      </font>
    </dxf>
    <dxf>
      <font>
        <strike val="0"/>
        <outline val="0"/>
        <shadow val="0"/>
        <u val="none"/>
        <vertAlign val="baseline"/>
        <sz val="11"/>
        <color theme="1"/>
        <name val="Calibri"/>
        <scheme val="minor"/>
      </font>
      <fill>
        <patternFill patternType="solid">
          <fgColor indexed="64"/>
          <bgColor rgb="FFFFFF00"/>
        </patternFill>
      </fill>
      <border diagonalUp="0" diagonalDown="0">
        <left style="hair">
          <color indexed="64"/>
        </left>
        <right style="hair">
          <color indexed="64"/>
        </right>
        <top/>
        <bottom/>
        <vertical style="hair">
          <color indexed="64"/>
        </vertical>
        <horizontal/>
      </border>
    </dxf>
    <dxf>
      <font>
        <strike val="0"/>
        <outline val="0"/>
        <shadow val="0"/>
        <u val="none"/>
        <vertAlign val="baseline"/>
        <sz val="11"/>
        <color theme="1"/>
        <name val="Calibri"/>
        <scheme val="minor"/>
      </font>
      <border diagonalUp="0" diagonalDown="0">
        <left style="thin">
          <color indexed="64"/>
        </left>
        <right style="hair">
          <color indexed="64"/>
        </right>
        <top/>
        <bottom/>
        <vertical style="hair">
          <color indexed="64"/>
        </vertical>
        <horizontal/>
      </border>
    </dxf>
    <dxf>
      <font>
        <strike val="0"/>
        <outline val="0"/>
        <shadow val="0"/>
        <u val="none"/>
        <vertAlign val="baseline"/>
        <sz val="11"/>
        <color auto="1"/>
        <name val="Calibri"/>
        <scheme val="minor"/>
      </font>
      <fill>
        <patternFill patternType="solid">
          <fgColor indexed="64"/>
          <bgColor rgb="FFFFFF00"/>
        </patternFill>
      </fill>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thin">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1"/>
        <color rgb="FF00B050"/>
        <name val="Calibri"/>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thin">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hair">
          <color indexed="64"/>
        </left>
        <right style="hair">
          <color indexed="64"/>
        </right>
        <top/>
        <bottom/>
      </border>
    </dxf>
    <dxf>
      <font>
        <strike val="0"/>
        <outline val="0"/>
        <shadow val="0"/>
        <u val="none"/>
        <vertAlign val="baseline"/>
        <sz val="11"/>
        <color theme="1"/>
        <name val="Calibri"/>
        <scheme val="minor"/>
      </font>
      <border diagonalUp="0" diagonalDown="0">
        <left style="thin">
          <color indexed="64"/>
        </left>
        <right style="thin">
          <color indexed="64"/>
        </right>
        <top style="hair">
          <color auto="1"/>
        </top>
        <bottom style="hair">
          <color auto="1"/>
        </bottom>
        <vertical/>
        <horizontal style="hair">
          <color auto="1"/>
        </horizontal>
      </border>
    </dxf>
    <dxf>
      <font>
        <b val="0"/>
        <i val="0"/>
        <strike val="0"/>
        <condense val="0"/>
        <extend val="0"/>
        <outline val="0"/>
        <shadow val="0"/>
        <u val="none"/>
        <vertAlign val="baseline"/>
        <sz val="11"/>
        <color rgb="FF00B050"/>
        <name val="Calibri"/>
        <scheme val="minor"/>
      </font>
      <numFmt numFmtId="0" formatCode="General"/>
      <border diagonalUp="0" diagonalDown="0">
        <left style="hair">
          <color indexed="64"/>
        </left>
        <right style="thin">
          <color indexed="64"/>
        </right>
        <top style="hair">
          <color auto="1"/>
        </top>
        <bottom style="hair">
          <color auto="1"/>
        </bottom>
        <vertical style="hair">
          <color indexed="64"/>
        </vertical>
        <horizontal style="hair">
          <color auto="1"/>
        </horizontal>
      </border>
    </dxf>
    <dxf>
      <font>
        <b/>
        <i val="0"/>
        <strike val="0"/>
        <condense val="0"/>
        <extend val="0"/>
        <outline val="0"/>
        <shadow val="0"/>
        <u val="none"/>
        <vertAlign val="baseline"/>
        <sz val="11"/>
        <color rgb="FF00B050"/>
        <name val="Calibri"/>
        <scheme val="minor"/>
      </font>
      <numFmt numFmtId="0" formatCode="General"/>
      <fill>
        <patternFill patternType="none">
          <fgColor indexed="64"/>
          <bgColor indexed="65"/>
        </patternFill>
      </fill>
      <border diagonalUp="0" diagonalDown="0">
        <left style="hair">
          <color indexed="64"/>
        </left>
        <right style="hair">
          <color indexed="64"/>
        </right>
        <top style="hair">
          <color auto="1"/>
        </top>
        <bottom style="hair">
          <color auto="1"/>
        </bottom>
        <vertical style="hair">
          <color indexed="64"/>
        </vertical>
        <horizontal style="hair">
          <color auto="1"/>
        </horizontal>
      </border>
    </dxf>
    <dxf>
      <font>
        <b val="0"/>
        <i val="0"/>
        <strike val="0"/>
        <condense val="0"/>
        <extend val="0"/>
        <outline val="0"/>
        <shadow val="0"/>
        <u val="none"/>
        <vertAlign val="baseline"/>
        <sz val="11"/>
        <color rgb="FF7030A0"/>
        <name val="Calibri"/>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hair">
          <color indexed="64"/>
        </left>
        <right style="hair">
          <color indexed="64"/>
        </right>
        <top style="hair">
          <color auto="1"/>
        </top>
        <bottom style="hair">
          <color auto="1"/>
        </bottom>
        <vertical style="hair">
          <color indexed="64"/>
        </vertical>
        <horizontal style="hair">
          <color auto="1"/>
        </horizontal>
      </border>
    </dxf>
    <dxf>
      <font>
        <b/>
        <i val="0"/>
        <strike val="0"/>
        <condense val="0"/>
        <extend val="0"/>
        <outline val="0"/>
        <shadow val="0"/>
        <u val="none"/>
        <vertAlign val="baseline"/>
        <sz val="11"/>
        <color rgb="FF7030A0"/>
        <name val="Calibri"/>
        <scheme val="minor"/>
      </font>
      <numFmt numFmtId="0" formatCode="General"/>
      <border diagonalUp="0" diagonalDown="0">
        <left style="hair">
          <color indexed="64"/>
        </left>
        <right style="hair">
          <color indexed="64"/>
        </right>
        <top style="hair">
          <color auto="1"/>
        </top>
        <bottom style="hair">
          <color auto="1"/>
        </bottom>
        <vertical style="hair">
          <color indexed="64"/>
        </vertical>
        <horizontal style="hair">
          <color auto="1"/>
        </horizontal>
      </border>
    </dxf>
    <dxf>
      <font>
        <b val="0"/>
        <i val="0"/>
        <strike val="0"/>
        <condense val="0"/>
        <extend val="0"/>
        <outline val="0"/>
        <shadow val="0"/>
        <u val="none"/>
        <vertAlign val="baseline"/>
        <sz val="11"/>
        <color rgb="FFFF0000"/>
        <name val="Calibri"/>
        <scheme val="minor"/>
      </font>
      <numFmt numFmtId="0" formatCode="General"/>
      <border diagonalUp="0" diagonalDown="0">
        <left style="hair">
          <color indexed="64"/>
        </left>
        <right style="hair">
          <color indexed="64"/>
        </right>
        <top style="hair">
          <color auto="1"/>
        </top>
        <bottom style="hair">
          <color auto="1"/>
        </bottom>
        <vertical style="hair">
          <color indexed="64"/>
        </vertical>
        <horizontal style="hair">
          <color auto="1"/>
        </horizontal>
      </border>
    </dxf>
    <dxf>
      <font>
        <b/>
        <i val="0"/>
        <strike val="0"/>
        <condense val="0"/>
        <extend val="0"/>
        <outline val="0"/>
        <shadow val="0"/>
        <u val="none"/>
        <vertAlign val="baseline"/>
        <sz val="11"/>
        <color rgb="FFFF0000"/>
        <name val="Calibri"/>
        <scheme val="minor"/>
      </font>
      <numFmt numFmtId="0" formatCode="General"/>
      <border diagonalUp="0" diagonalDown="0">
        <left style="thin">
          <color indexed="64"/>
        </left>
        <right style="hair">
          <color indexed="64"/>
        </right>
        <top style="hair">
          <color auto="1"/>
        </top>
        <bottom style="hair">
          <color auto="1"/>
        </bottom>
        <vertical style="hair">
          <color indexed="64"/>
        </vertical>
        <horizontal style="hair">
          <color auto="1"/>
        </horizontal>
      </border>
    </dxf>
    <dxf>
      <font>
        <strike val="0"/>
        <outline val="0"/>
        <shadow val="0"/>
        <u val="none"/>
        <vertAlign val="baseline"/>
        <sz val="11"/>
        <color theme="1"/>
        <name val="Calibri"/>
        <scheme val="minor"/>
      </font>
      <border diagonalUp="0" diagonalDown="0">
        <left style="hair">
          <color indexed="64"/>
        </left>
        <right style="hair">
          <color indexed="64"/>
        </right>
        <top/>
        <bottom/>
        <vertical style="hair">
          <color indexed="64"/>
        </vertical>
        <horizontal/>
      </border>
    </dxf>
    <dxf>
      <font>
        <b val="0"/>
        <i val="0"/>
        <strike val="0"/>
        <condense val="0"/>
        <extend val="0"/>
        <outline val="0"/>
        <shadow val="0"/>
        <u val="none"/>
        <vertAlign val="baseline"/>
        <sz val="11"/>
        <color theme="1"/>
        <name val="Calibri"/>
        <scheme val="minor"/>
      </font>
      <border diagonalUp="0" diagonalDown="0">
        <left style="hair">
          <color indexed="64"/>
        </left>
        <right style="hair">
          <color indexed="64"/>
        </right>
        <top/>
        <bottom/>
        <vertical style="hair">
          <color indexed="64"/>
        </vertical>
        <horizontal/>
      </border>
    </dxf>
    <dxf>
      <font>
        <strike val="0"/>
        <outline val="0"/>
        <shadow val="0"/>
        <u val="none"/>
        <vertAlign val="baseline"/>
        <sz val="11"/>
        <color theme="1"/>
        <name val="Calibri"/>
        <scheme val="minor"/>
      </font>
      <border diagonalUp="0" diagonalDown="0">
        <left style="hair">
          <color indexed="64"/>
        </left>
        <right style="hair">
          <color indexed="64"/>
        </right>
        <top/>
        <bottom/>
        <vertical style="hair">
          <color indexed="64"/>
        </vertical>
        <horizontal/>
      </border>
    </dxf>
    <dxf>
      <font>
        <strike val="0"/>
        <outline val="0"/>
        <shadow val="0"/>
        <u val="none"/>
        <vertAlign val="baseline"/>
        <sz val="11"/>
        <color theme="1"/>
        <name val="Calibri"/>
        <scheme val="minor"/>
      </font>
      <alignment vertical="bottom" textRotation="0" wrapText="0" indent="0" justifyLastLine="0" shrinkToFit="0" readingOrder="0"/>
      <border diagonalUp="0" diagonalDown="0" outline="0">
        <left/>
        <right style="hair">
          <color indexed="64"/>
        </right>
        <top/>
        <bottom/>
      </border>
    </dxf>
    <dxf>
      <border outline="0">
        <top style="double">
          <color rgb="FF000000"/>
        </top>
      </border>
    </dxf>
    <dxf>
      <font>
        <strike val="0"/>
        <outline val="0"/>
        <shadow val="0"/>
        <u val="none"/>
        <vertAlign val="baseline"/>
        <sz val="11"/>
        <color rgb="FF000000"/>
        <name val="Calibri"/>
        <scheme val="none"/>
      </font>
    </dxf>
    <dxf>
      <font>
        <strike val="0"/>
        <outline val="0"/>
        <shadow val="0"/>
        <u val="none"/>
        <vertAlign val="baseline"/>
        <sz val="11"/>
        <color theme="4" tint="0.59999389629810485"/>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border diagonalUp="0" diagonalDown="0">
        <left style="hair">
          <color indexed="64"/>
        </left>
        <right style="thin">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border diagonalUp="0" diagonalDown="0">
        <left style="thin">
          <color indexed="64"/>
        </left>
        <right style="hair">
          <color indexed="64"/>
        </right>
        <top style="hair">
          <color indexed="64"/>
        </top>
        <bottom style="hair">
          <color indexed="64"/>
        </bottom>
        <vertical style="hair">
          <color indexed="64"/>
        </vertical>
        <horizontal style="hair">
          <color indexed="64"/>
        </horizontal>
      </border>
    </dxf>
    <dxf>
      <font>
        <strike val="0"/>
        <outline val="0"/>
        <shadow val="0"/>
        <u val="none"/>
        <vertAlign val="baseline"/>
        <sz val="11"/>
        <color rgb="FF7030A0"/>
        <name val="Calibri"/>
        <scheme val="minor"/>
      </font>
      <alignment horizontal="center" vertical="bottom" textRotation="0" wrapText="0" indent="0" justifyLastLine="0" shrinkToFit="0" readingOrder="0"/>
      <border diagonalUp="0" diagonalDown="0">
        <left style="hair">
          <color indexed="64"/>
        </left>
        <right style="thin">
          <color indexed="64"/>
        </right>
        <top style="hair">
          <color indexed="64"/>
        </top>
        <bottom style="hair">
          <color indexed="64"/>
        </bottom>
        <vertical style="hair">
          <color indexed="64"/>
        </vertical>
        <horizontal style="hair">
          <color indexed="64"/>
        </horizontal>
      </border>
    </dxf>
    <dxf>
      <font>
        <strike val="0"/>
        <outline val="0"/>
        <shadow val="0"/>
        <u val="none"/>
        <vertAlign val="baseline"/>
        <sz val="11"/>
        <color rgb="FF7030A0"/>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strike val="0"/>
        <outline val="0"/>
        <shadow val="0"/>
        <u val="none"/>
        <vertAlign val="baseline"/>
        <sz val="11"/>
        <color rgb="FF7030A0"/>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strike val="0"/>
        <outline val="0"/>
        <shadow val="0"/>
        <u val="none"/>
        <vertAlign val="baseline"/>
        <sz val="11"/>
        <color rgb="FF7030A0"/>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strike val="0"/>
        <outline val="0"/>
        <shadow val="0"/>
        <u val="none"/>
        <vertAlign val="baseline"/>
        <sz val="11"/>
        <color rgb="FF7030A0"/>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strike val="0"/>
        <outline val="0"/>
        <shadow val="0"/>
        <u val="none"/>
        <vertAlign val="baseline"/>
        <sz val="11"/>
        <color rgb="FF7030A0"/>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strike val="0"/>
        <outline val="0"/>
        <shadow val="0"/>
        <u val="none"/>
        <vertAlign val="baseline"/>
        <sz val="11"/>
        <color rgb="FF7030A0"/>
        <name val="Calibri"/>
        <scheme val="minor"/>
      </font>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strike val="0"/>
        <outline val="0"/>
        <shadow val="0"/>
        <u val="none"/>
        <vertAlign val="baseline"/>
        <sz val="11"/>
        <color rgb="FF7030A0"/>
        <name val="Calibri"/>
        <scheme val="minor"/>
      </font>
      <alignment horizontal="center" vertical="bottom" textRotation="0" wrapText="0" indent="0" justifyLastLine="0" shrinkToFit="0" readingOrder="0"/>
      <border diagonalUp="0" diagonalDown="0">
        <left style="thin">
          <color indexed="64"/>
        </left>
        <right style="hair">
          <color indexed="64"/>
        </right>
        <top style="hair">
          <color indexed="64"/>
        </top>
        <bottom style="hair">
          <color indexed="64"/>
        </bottom>
        <vertical style="hair">
          <color indexed="64"/>
        </vertical>
        <horizontal style="hair">
          <color indexed="64"/>
        </horizontal>
      </border>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9"/>
        <name val="Calibri"/>
        <scheme val="minor"/>
      </font>
      <numFmt numFmtId="0" formatCode="General"/>
    </dxf>
    <dxf>
      <font>
        <b val="0"/>
        <i val="0"/>
        <strike val="0"/>
        <condense val="0"/>
        <extend val="0"/>
        <outline val="0"/>
        <shadow val="0"/>
        <u val="none"/>
        <vertAlign val="baseline"/>
        <sz val="11"/>
        <color theme="9"/>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rgb="FF7030A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7030A0"/>
        <name val="Calibri"/>
        <scheme val="minor"/>
      </font>
      <numFmt numFmtId="0" formatCode="General"/>
    </dxf>
    <dxf>
      <font>
        <b val="0"/>
        <i val="0"/>
        <strike val="0"/>
        <condense val="0"/>
        <extend val="0"/>
        <outline val="0"/>
        <shadow val="0"/>
        <u val="none"/>
        <vertAlign val="baseline"/>
        <sz val="11"/>
        <color rgb="FFFF0000"/>
        <name val="Calibri"/>
        <scheme val="minor"/>
      </font>
      <numFmt numFmtId="0" formatCode="General"/>
    </dxf>
    <dxf>
      <font>
        <b val="0"/>
        <i val="0"/>
        <strike val="0"/>
        <condense val="0"/>
        <extend val="0"/>
        <outline val="0"/>
        <shadow val="0"/>
        <u val="none"/>
        <vertAlign val="baseline"/>
        <sz val="11"/>
        <color rgb="FFFF0000"/>
        <name val="Calibri"/>
        <scheme val="minor"/>
      </font>
      <numFmt numFmtId="0" formatCode="General"/>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border outline="0">
        <top style="double">
          <color rgb="FF000000"/>
        </top>
      </border>
    </dxf>
    <dxf>
      <font>
        <strike val="0"/>
        <outline val="0"/>
        <shadow val="0"/>
        <u val="none"/>
        <vertAlign val="baseline"/>
        <sz val="11"/>
        <color rgb="FF000000"/>
        <name val="Calibri"/>
        <scheme val="none"/>
      </font>
    </dxf>
    <dxf>
      <font>
        <strike val="0"/>
        <outline val="0"/>
        <shadow val="0"/>
        <u val="none"/>
        <vertAlign val="baseline"/>
        <sz val="11"/>
        <color theme="4" tint="0.59999389629810485"/>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border diagonalUp="0" diagonalDown="0" outline="0">
        <left style="thin">
          <color indexed="64"/>
        </left>
        <right style="thin">
          <color indexed="64"/>
        </right>
        <top/>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1"/>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strike val="0"/>
        <outline val="0"/>
        <shadow val="0"/>
        <u val="none"/>
        <vertAlign val="baseline"/>
        <sz val="11"/>
        <color theme="1"/>
        <name val="Calibri"/>
        <scheme val="minor"/>
      </font>
      <border diagonalUp="0" diagonalDown="0" outline="0">
        <left style="thin">
          <color indexed="64"/>
        </left>
        <right style="thin">
          <color indexed="64"/>
        </right>
        <top/>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border outline="0">
        <top style="double">
          <color indexed="64"/>
        </top>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alignment horizontal="center" vertical="bottom" textRotation="0" wrapText="0" indent="0" justifyLastLine="0" shrinkToFit="0" readingOrder="0"/>
    </dxf>
    <dxf>
      <font>
        <strike val="0"/>
        <outline val="0"/>
        <shadow val="0"/>
        <u val="none"/>
        <vertAlign val="baseline"/>
        <sz val="11"/>
        <color rgb="FF7030A0"/>
        <name val="Calibri"/>
        <scheme val="minor"/>
      </font>
      <alignment horizontal="center" vertical="bottom" textRotation="0" wrapText="0" indent="0" justifyLastLine="0" shrinkToFit="0" readingOrder="0"/>
    </dxf>
    <dxf>
      <font>
        <strike val="0"/>
        <outline val="0"/>
        <shadow val="0"/>
        <u val="none"/>
        <vertAlign val="baseline"/>
        <sz val="11"/>
        <color rgb="FF7030A0"/>
        <name val="Calibri"/>
        <scheme val="minor"/>
      </font>
      <alignment horizontal="center" vertical="bottom" textRotation="0" wrapText="0" indent="0" justifyLastLine="0" shrinkToFit="0" readingOrder="0"/>
    </dxf>
    <dxf>
      <font>
        <strike val="0"/>
        <outline val="0"/>
        <shadow val="0"/>
        <u val="none"/>
        <vertAlign val="baseline"/>
        <sz val="11"/>
        <color rgb="FF7030A0"/>
        <name val="Calibri"/>
        <scheme val="minor"/>
      </font>
      <alignment horizontal="center" vertical="bottom" textRotation="0" wrapText="0" indent="0" justifyLastLine="0" shrinkToFit="0" readingOrder="0"/>
    </dxf>
    <dxf>
      <font>
        <strike val="0"/>
        <outline val="0"/>
        <shadow val="0"/>
        <u val="none"/>
        <vertAlign val="baseline"/>
        <sz val="11"/>
        <color rgb="FF7030A0"/>
        <name val="Calibri"/>
        <scheme val="minor"/>
      </font>
      <alignment horizontal="center" vertical="bottom" textRotation="0" wrapText="0" indent="0" justifyLastLine="0" shrinkToFit="0" readingOrder="0"/>
    </dxf>
    <dxf>
      <font>
        <strike val="0"/>
        <outline val="0"/>
        <shadow val="0"/>
        <u val="none"/>
        <vertAlign val="baseline"/>
        <sz val="11"/>
        <color rgb="FF7030A0"/>
        <name val="Calibri"/>
        <scheme val="minor"/>
      </font>
      <alignment horizontal="center" vertical="bottom" textRotation="0" wrapText="0" indent="0" justifyLastLine="0" shrinkToFit="0" readingOrder="0"/>
    </dxf>
    <dxf>
      <font>
        <strike val="0"/>
        <outline val="0"/>
        <shadow val="0"/>
        <u val="none"/>
        <vertAlign val="baseline"/>
        <sz val="11"/>
        <color rgb="FF7030A0"/>
        <name val="Calibri"/>
        <scheme val="minor"/>
      </font>
      <alignment horizontal="center" vertical="bottom" textRotation="0" wrapText="0" indent="0" justifyLastLine="0" shrinkToFit="0" readingOrder="0"/>
    </dxf>
    <dxf>
      <font>
        <strike val="0"/>
        <outline val="0"/>
        <shadow val="0"/>
        <u val="none"/>
        <vertAlign val="baseline"/>
        <sz val="11"/>
        <color rgb="FF7030A0"/>
        <name val="Calibri"/>
        <scheme val="minor"/>
      </font>
      <alignment horizontal="center" vertical="bottom" textRotation="0" wrapText="0" indent="0" justifyLastLine="0" shrinkToFit="0" readingOrder="0"/>
    </dxf>
    <dxf>
      <font>
        <strike val="0"/>
        <outline val="0"/>
        <shadow val="0"/>
        <u val="none"/>
        <vertAlign val="baseline"/>
        <sz val="11"/>
        <color rgb="FF7030A0"/>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9"/>
        <name val="Calibri"/>
        <scheme val="minor"/>
      </font>
      <numFmt numFmtId="0" formatCode="General"/>
    </dxf>
    <dxf>
      <font>
        <b val="0"/>
        <i val="0"/>
        <strike val="0"/>
        <condense val="0"/>
        <extend val="0"/>
        <outline val="0"/>
        <shadow val="0"/>
        <u val="none"/>
        <vertAlign val="baseline"/>
        <sz val="11"/>
        <color theme="9"/>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rgb="FF7030A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7030A0"/>
        <name val="Calibri"/>
        <scheme val="minor"/>
      </font>
      <numFmt numFmtId="0" formatCode="General"/>
    </dxf>
    <dxf>
      <font>
        <b val="0"/>
        <i val="0"/>
        <strike val="0"/>
        <condense val="0"/>
        <extend val="0"/>
        <outline val="0"/>
        <shadow val="0"/>
        <u val="none"/>
        <vertAlign val="baseline"/>
        <sz val="11"/>
        <color rgb="FFFF0000"/>
        <name val="Calibri"/>
        <scheme val="minor"/>
      </font>
      <numFmt numFmtId="0" formatCode="General"/>
    </dxf>
    <dxf>
      <font>
        <b val="0"/>
        <i val="0"/>
        <strike val="0"/>
        <condense val="0"/>
        <extend val="0"/>
        <outline val="0"/>
        <shadow val="0"/>
        <u val="none"/>
        <vertAlign val="baseline"/>
        <sz val="11"/>
        <color rgb="FFFF0000"/>
        <name val="Calibri"/>
        <scheme val="minor"/>
      </font>
      <numFmt numFmtId="0" formatCode="General"/>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border outline="0">
        <top style="double">
          <color rgb="FF000000"/>
        </top>
      </border>
    </dxf>
    <dxf>
      <font>
        <strike val="0"/>
        <outline val="0"/>
        <shadow val="0"/>
        <u val="none"/>
        <vertAlign val="baseline"/>
        <sz val="11"/>
        <color rgb="FF000000"/>
        <name val="Calibri"/>
        <scheme val="none"/>
      </font>
    </dxf>
    <dxf>
      <font>
        <strike val="0"/>
        <outline val="0"/>
        <shadow val="0"/>
        <u val="none"/>
        <vertAlign val="baseline"/>
        <sz val="11"/>
        <color theme="4" tint="0.59999389629810485"/>
        <name val="Calibri"/>
        <scheme val="minor"/>
      </font>
    </dxf>
    <dxf>
      <font>
        <strike val="0"/>
        <outline val="0"/>
        <shadow val="0"/>
        <u val="none"/>
        <vertAlign val="baseline"/>
        <sz val="11"/>
        <color theme="1"/>
        <name val="Calibri"/>
        <scheme val="minor"/>
      </font>
      <fill>
        <patternFill patternType="solid">
          <fgColor indexed="64"/>
          <bgColor rgb="FFFFFF00"/>
        </patternFill>
      </fill>
      <border diagonalUp="0" diagonalDown="0">
        <left/>
        <right style="medium">
          <color indexed="64"/>
        </right>
        <top/>
        <bottom/>
        <vertical/>
        <horizontal/>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fill>
        <patternFill patternType="solid">
          <fgColor indexed="64"/>
          <bgColor rgb="FFFFFF00"/>
        </patternFill>
      </fill>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fill>
        <patternFill patternType="solid">
          <fgColor indexed="64"/>
          <bgColor rgb="FFFFFF0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9"/>
        <name val="Calibri"/>
        <scheme val="minor"/>
      </font>
      <fill>
        <patternFill patternType="solid">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fill>
        <patternFill patternType="solid">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fill>
        <patternFill patternType="solid">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fill>
        <patternFill patternType="solid">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fill>
        <patternFill patternType="solid">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fill>
        <patternFill patternType="solid">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theme="9"/>
        <name val="Calibri"/>
        <scheme val="minor"/>
      </font>
      <fill>
        <patternFill patternType="solid">
          <fgColor indexed="64"/>
          <bgColor rgb="FFFFFF00"/>
        </patternFill>
      </fill>
      <alignment horizontal="center" vertical="bottom" textRotation="0" wrapText="0" indent="0" justifyLastLine="0" shrinkToFit="0" readingOrder="0"/>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dxf>
    <dxf>
      <font>
        <strike val="0"/>
        <outline val="0"/>
        <shadow val="0"/>
        <u val="none"/>
        <vertAlign val="baseline"/>
        <sz val="11"/>
        <color rgb="FF7030A0"/>
        <name val="Calibri"/>
        <scheme val="minor"/>
      </font>
      <fill>
        <patternFill patternType="solid">
          <fgColor indexed="64"/>
          <bgColor rgb="FFFFFF00"/>
        </patternFill>
      </fill>
      <alignment horizontal="center" vertical="bottom" textRotation="0" wrapText="0" indent="0" justifyLastLine="0" shrinkToFit="0" readingOrder="0"/>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9"/>
        <name val="Calibri"/>
        <scheme val="minor"/>
      </font>
      <numFmt numFmtId="0" formatCode="General"/>
    </dxf>
    <dxf>
      <font>
        <b val="0"/>
        <i val="0"/>
        <strike val="0"/>
        <condense val="0"/>
        <extend val="0"/>
        <outline val="0"/>
        <shadow val="0"/>
        <u val="none"/>
        <vertAlign val="baseline"/>
        <sz val="11"/>
        <color theme="9"/>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rgb="FF7030A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7030A0"/>
        <name val="Calibri"/>
        <scheme val="minor"/>
      </font>
      <numFmt numFmtId="0" formatCode="General"/>
    </dxf>
    <dxf>
      <font>
        <b val="0"/>
        <i val="0"/>
        <strike val="0"/>
        <condense val="0"/>
        <extend val="0"/>
        <outline val="0"/>
        <shadow val="0"/>
        <u val="none"/>
        <vertAlign val="baseline"/>
        <sz val="11"/>
        <color rgb="FFFF0000"/>
        <name val="Calibri"/>
        <scheme val="minor"/>
      </font>
      <numFmt numFmtId="0" formatCode="General"/>
    </dxf>
    <dxf>
      <font>
        <b val="0"/>
        <i val="0"/>
        <strike val="0"/>
        <condense val="0"/>
        <extend val="0"/>
        <outline val="0"/>
        <shadow val="0"/>
        <u val="none"/>
        <vertAlign val="baseline"/>
        <sz val="11"/>
        <color rgb="FFFF0000"/>
        <name val="Calibri"/>
        <scheme val="minor"/>
      </font>
      <numFmt numFmtId="0" formatCode="General"/>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hair">
          <color indexed="64"/>
        </left>
        <right style="hair">
          <color indexed="64"/>
        </right>
        <top style="hair">
          <color indexed="64"/>
        </top>
        <bottom style="hair">
          <color indexed="64"/>
        </bottom>
        <vertical/>
        <horizontal/>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border outline="0">
        <top style="double">
          <color indexed="64"/>
        </top>
      </border>
    </dxf>
    <dxf>
      <font>
        <strike val="0"/>
        <outline val="0"/>
        <shadow val="0"/>
        <u val="none"/>
        <vertAlign val="baseline"/>
        <sz val="11"/>
        <color theme="1"/>
        <name val="Calibri"/>
        <scheme val="minor"/>
      </font>
    </dxf>
    <dxf>
      <font>
        <strike val="0"/>
        <outline val="0"/>
        <shadow val="0"/>
        <u val="none"/>
        <vertAlign val="baseline"/>
        <sz val="11"/>
        <color theme="4" tint="0.59999389629810485"/>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border diagonalUp="0" diagonalDown="0" outline="0">
        <left style="thin">
          <color indexed="64"/>
        </left>
        <right style="thin">
          <color indexed="64"/>
        </right>
        <top/>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1"/>
        <color theme="1"/>
        <name val="Calibri"/>
        <scheme val="minor"/>
      </font>
      <border diagonalUp="0" diagonalDown="0" outline="0">
        <left style="thin">
          <color indexed="64"/>
        </left>
        <right style="thin">
          <color indexed="64"/>
        </right>
        <top/>
        <bottom/>
      </border>
    </dxf>
    <dxf>
      <font>
        <strike val="0"/>
        <outline val="0"/>
        <shadow val="0"/>
        <u val="none"/>
        <vertAlign val="baseline"/>
        <sz val="11"/>
        <color theme="1"/>
        <name val="Calibri"/>
        <scheme val="minor"/>
      </font>
      <border diagonalUp="0" diagonalDown="0" outline="0">
        <left style="thin">
          <color indexed="64"/>
        </left>
        <right style="thin">
          <color indexed="64"/>
        </right>
        <top/>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border outline="0">
        <top style="double">
          <color indexed="64"/>
        </top>
      </border>
    </dxf>
    <dxf>
      <font>
        <strike val="0"/>
        <outline val="0"/>
        <shadow val="0"/>
        <u val="none"/>
        <vertAlign val="baseline"/>
        <sz val="11"/>
        <color theme="1"/>
        <name val="Calibri"/>
        <scheme val="minor"/>
      </font>
    </dxf>
    <dxf>
      <font>
        <color theme="1"/>
      </font>
    </dxf>
  </dxfs>
  <tableStyles count="1" defaultTableStyle="TableStyleMedium2" defaultPivotStyle="PivotStyleLight16">
    <tableStyle name="Table Style 1" pivot="0" count="1">
      <tableStyleElement type="wholeTable" dxfId="276"/>
    </tableStyle>
  </tableStyles>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hamem\AppData\Local\Microsoft\Windows\INetCache\Content.Outlook\7ENP4E5U\2020%20WSDOT%20Expenditure%20Reduction%20Rankings%20-TSSA%20Risk%20Exercise%20additive%20YWD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 principles"/>
      <sheetName val="Elizer Portfolio Rankings"/>
      <sheetName val="North Portfolio Rankings"/>
      <sheetName val="Original North Rankings"/>
      <sheetName val="Elizer+North Rankings"/>
      <sheetName val="Criteria Definitions"/>
      <sheetName val="Executive Portfolio Rankings"/>
      <sheetName val="Dayton Portfolio Rankings"/>
      <sheetName val="Rubstello Portfolio Rankings"/>
      <sheetName val="Scarton Portfolio Rankings"/>
      <sheetName val="Guiding principles +"/>
    </sheetNames>
    <sheetDataSet>
      <sheetData sheetId="0" refreshError="1"/>
      <sheetData sheetId="1">
        <row r="4">
          <cell r="AJ4">
            <v>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ables/table1.xml><?xml version="1.0" encoding="utf-8"?>
<table xmlns="http://schemas.openxmlformats.org/spreadsheetml/2006/main" id="2" name="Table13" displayName="Table13" ref="A3:W113" totalsRowShown="0" dataDxfId="275" tableBorderDxfId="274" dataCellStyle="Normal">
  <autoFilter ref="A3:W113"/>
  <tableColumns count="23">
    <tableColumn id="1" name="Column1" dataDxfId="273" dataCellStyle="Normal"/>
    <tableColumn id="2" name="Column2" dataDxfId="272" dataCellStyle="Normal"/>
    <tableColumn id="3" name="Column3" dataDxfId="271" dataCellStyle="Normal"/>
    <tableColumn id="4" name="Column4" dataDxfId="270" dataCellStyle="Normal"/>
    <tableColumn id="6" name="Column6" dataDxfId="269" dataCellStyle="Normal"/>
    <tableColumn id="7" name="Column7" dataDxfId="268" dataCellStyle="Normal"/>
    <tableColumn id="8" name="Column8" dataDxfId="267" dataCellStyle="Normal"/>
    <tableColumn id="9" name="Column9" dataDxfId="266" dataCellStyle="Normal"/>
    <tableColumn id="10" name="Column10" dataDxfId="265" dataCellStyle="Normal"/>
    <tableColumn id="11" name="Column11" dataDxfId="264" dataCellStyle="Normal"/>
    <tableColumn id="12" name="Column12" dataDxfId="263" dataCellStyle="Normal"/>
    <tableColumn id="13" name="Column13" dataDxfId="262" dataCellStyle="Normal"/>
    <tableColumn id="24" name="Column139" dataDxfId="261"/>
    <tableColumn id="23" name="Column138" dataDxfId="260"/>
    <tableColumn id="22" name="Column137" dataDxfId="259"/>
    <tableColumn id="21" name="Column136" dataDxfId="258"/>
    <tableColumn id="20" name="Column135" dataDxfId="257"/>
    <tableColumn id="19" name="Column134" dataDxfId="256"/>
    <tableColumn id="18" name="Column133" dataDxfId="255"/>
    <tableColumn id="17" name="Column132" dataDxfId="254"/>
    <tableColumn id="14" name="Column14" dataDxfId="253" dataCellStyle="Normal"/>
    <tableColumn id="15" name="Column15" dataDxfId="252" dataCellStyle="Normal"/>
    <tableColumn id="16" name="Column16" dataDxfId="251" dataCellStyle="Normal"/>
  </tableColumns>
  <tableStyleInfo name="TableStyleLight2" showFirstColumn="0" showLastColumn="0" showRowStripes="1" showColumnStripes="0"/>
</table>
</file>

<file path=xl/tables/table2.xml><?xml version="1.0" encoding="utf-8"?>
<table xmlns="http://schemas.openxmlformats.org/spreadsheetml/2006/main" id="4" name="Table135" displayName="Table135" ref="A5:AL46" totalsRowShown="0" headerRowDxfId="250" dataDxfId="249" tableBorderDxfId="248" dataCellStyle="Normal">
  <autoFilter ref="A5:AL46"/>
  <sortState ref="A6:AU46">
    <sortCondition ref="A5:A46"/>
  </sortState>
  <tableColumns count="38">
    <tableColumn id="1" name="Column1" dataDxfId="247" dataCellStyle="Normal"/>
    <tableColumn id="2" name="Column2" dataDxfId="246" dataCellStyle="Normal"/>
    <tableColumn id="44" name="Column22" dataDxfId="245"/>
    <tableColumn id="3" name="Column3" dataDxfId="244" dataCellStyle="Normal"/>
    <tableColumn id="5" name="Column32" dataDxfId="243">
      <calculatedColumnFormula>Table135[[#This Row],[Column3210]]+Table135[[#This Row],[Column3211]]</calculatedColumnFormula>
    </tableColumn>
    <tableColumn id="25" name="Column33" dataDxfId="242">
      <calculatedColumnFormula>_xlfn.RANK.EQ(Table135[[#This Row],[Column32]],E$6:E$46)</calculatedColumnFormula>
    </tableColumn>
    <tableColumn id="46" name="Column3211" dataDxfId="241">
      <calculatedColumnFormula>SUM(Table135[[#This Row],[Column6]:[Column13]])</calculatedColumnFormula>
    </tableColumn>
    <tableColumn id="48" name="Column32112" dataDxfId="240">
      <calculatedColumnFormula>_xlfn.RANK.EQ(Table135[[#This Row],[Column3211]],G$6:G$46)</calculatedColumnFormula>
    </tableColumn>
    <tableColumn id="45" name="Column3210" dataDxfId="239">
      <calculatedColumnFormula>(COUNTA(Table135[[#This Row],[Column48]:[Column5]]))*X_value</calculatedColumnFormula>
    </tableColumn>
    <tableColumn id="47" name="Column3212" dataDxfId="238">
      <calculatedColumnFormula>_xlfn.RANK.EQ(Table135[[#This Row],[Column3210]],I$6:I$46)</calculatedColumnFormula>
    </tableColumn>
    <tableColumn id="4" name="Column4" dataDxfId="237" dataCellStyle="Normal"/>
    <tableColumn id="6" name="Column6" dataDxfId="236" dataCellStyle="Normal"/>
    <tableColumn id="7" name="Column7" dataDxfId="235" dataCellStyle="Normal"/>
    <tableColumn id="8" name="Column8" dataDxfId="234" dataCellStyle="Normal"/>
    <tableColumn id="9" name="Column9" dataDxfId="233" dataCellStyle="Normal"/>
    <tableColumn id="10" name="Column10" dataDxfId="232" dataCellStyle="Normal"/>
    <tableColumn id="11" name="Column11" dataDxfId="231" dataCellStyle="Normal"/>
    <tableColumn id="12" name="Column12" dataDxfId="230" dataCellStyle="Normal"/>
    <tableColumn id="13" name="Column13" dataDxfId="229" dataCellStyle="Normal"/>
    <tableColumn id="43" name="Column48" dataDxfId="228"/>
    <tableColumn id="42" name="Column47" dataDxfId="227"/>
    <tableColumn id="41" name="Column46" dataDxfId="226"/>
    <tableColumn id="40" name="Column45" dataDxfId="225"/>
    <tableColumn id="39" name="Column44" dataDxfId="224"/>
    <tableColumn id="38" name="Column43" dataDxfId="223"/>
    <tableColumn id="37" name="Column42" dataDxfId="222"/>
    <tableColumn id="36" name="Column5" dataDxfId="221"/>
    <tableColumn id="24" name="Column139" dataDxfId="220"/>
    <tableColumn id="23" name="Column138" dataDxfId="219"/>
    <tableColumn id="22" name="Column137" dataDxfId="218"/>
    <tableColumn id="21" name="Column136" dataDxfId="217"/>
    <tableColumn id="20" name="Column135" dataDxfId="216"/>
    <tableColumn id="19" name="Column134" dataDxfId="215"/>
    <tableColumn id="18" name="Column133" dataDxfId="214"/>
    <tableColumn id="17" name="Column132" dataDxfId="213"/>
    <tableColumn id="14" name="Column14" dataDxfId="212" dataCellStyle="Normal"/>
    <tableColumn id="15" name="Column15" dataDxfId="211" dataCellStyle="Normal"/>
    <tableColumn id="16" name="Column16" dataDxfId="210" dataCellStyle="Normal"/>
  </tableColumns>
  <tableStyleInfo name="TableStyleLight2" showFirstColumn="0" showLastColumn="0" showRowStripes="1" showColumnStripes="0"/>
</table>
</file>

<file path=xl/tables/table3.xml><?xml version="1.0" encoding="utf-8"?>
<table xmlns="http://schemas.openxmlformats.org/spreadsheetml/2006/main" id="8" name="Table1359" displayName="Table1359" ref="A5:AL29" totalsRowShown="0" headerRowDxfId="209" dataDxfId="208" tableBorderDxfId="207" dataCellStyle="Normal">
  <autoFilter ref="A5:AL29"/>
  <sortState ref="A6:AU21">
    <sortCondition ref="A5:A21"/>
  </sortState>
  <tableColumns count="38">
    <tableColumn id="1" name="Column1" dataDxfId="206" dataCellStyle="Normal"/>
    <tableColumn id="2" name="Column2" dataDxfId="205" dataCellStyle="Normal"/>
    <tableColumn id="51" name="Column22"/>
    <tableColumn id="3" name="Column3" dataDxfId="204" dataCellStyle="Normal"/>
    <tableColumn id="5" name="Column32" dataDxfId="203">
      <calculatedColumnFormula>Table1359[[#This Row],[Column3210]]+Table1359[[#This Row],[Column3211]]</calculatedColumnFormula>
    </tableColumn>
    <tableColumn id="25" name="Column33" dataDxfId="202">
      <calculatedColumnFormula>_xlfn.RANK.EQ(Table1359[[#This Row],[Column32]],E$6:E$29)</calculatedColumnFormula>
    </tableColumn>
    <tableColumn id="46" name="Column3211" dataDxfId="201">
      <calculatedColumnFormula>SUM(Table1359[[#This Row],[Column6]:[Column13]])</calculatedColumnFormula>
    </tableColumn>
    <tableColumn id="48" name="Column32112" dataDxfId="200">
      <calculatedColumnFormula>_xlfn.RANK.EQ(Table1359[[#This Row],[Column3211]],G$6:G$29)</calculatedColumnFormula>
    </tableColumn>
    <tableColumn id="45" name="Column3210" dataDxfId="199">
      <calculatedColumnFormula>(COUNTA(Table1359[[#This Row],[Column48]:[Column5]]))*X_value</calculatedColumnFormula>
    </tableColumn>
    <tableColumn id="47" name="Column3212" dataDxfId="198">
      <calculatedColumnFormula>_xlfn.RANK.EQ(Table1359[[#This Row],[Column3210]],I$6:I$29)</calculatedColumnFormula>
    </tableColumn>
    <tableColumn id="4" name="Column4" dataDxfId="197" dataCellStyle="Normal"/>
    <tableColumn id="6" name="Column6" dataDxfId="196" dataCellStyle="Normal"/>
    <tableColumn id="7" name="Column7" dataDxfId="195" dataCellStyle="Normal"/>
    <tableColumn id="8" name="Column8" dataDxfId="194" dataCellStyle="Normal"/>
    <tableColumn id="9" name="Column9" dataDxfId="193" dataCellStyle="Normal"/>
    <tableColumn id="10" name="Column10" dataDxfId="192" dataCellStyle="Normal"/>
    <tableColumn id="11" name="Column11" dataDxfId="191" dataCellStyle="Normal"/>
    <tableColumn id="12" name="Column12" dataDxfId="190" dataCellStyle="Normal"/>
    <tableColumn id="13" name="Column13" dataDxfId="189" dataCellStyle="Normal"/>
    <tableColumn id="43" name="Column48" dataDxfId="188"/>
    <tableColumn id="42" name="Column47" dataDxfId="187"/>
    <tableColumn id="41" name="Column46" dataDxfId="186"/>
    <tableColumn id="40" name="Column45" dataDxfId="185"/>
    <tableColumn id="39" name="Column44" dataDxfId="184"/>
    <tableColumn id="38" name="Column43" dataDxfId="183"/>
    <tableColumn id="37" name="Column42" dataDxfId="182"/>
    <tableColumn id="36" name="Column5" dataDxfId="181"/>
    <tableColumn id="24" name="Column139" dataDxfId="180"/>
    <tableColumn id="23" name="Column138" dataDxfId="179"/>
    <tableColumn id="22" name="Column137" dataDxfId="178"/>
    <tableColumn id="21" name="Column136" dataDxfId="177"/>
    <tableColumn id="20" name="Column135" dataDxfId="176"/>
    <tableColumn id="19" name="Column134" dataDxfId="175"/>
    <tableColumn id="18" name="Column133" dataDxfId="174"/>
    <tableColumn id="17" name="Column132" dataDxfId="173"/>
    <tableColumn id="14" name="Column14" dataDxfId="172" dataCellStyle="Normal"/>
    <tableColumn id="15" name="Column15" dataDxfId="171" dataCellStyle="Normal"/>
    <tableColumn id="16" name="Column16" dataDxfId="170" dataCellStyle="Normal"/>
  </tableColumns>
  <tableStyleInfo name="TableStyleLight2" showFirstColumn="0" showLastColumn="0" showRowStripes="1" showColumnStripes="0"/>
</table>
</file>

<file path=xl/tables/table4.xml><?xml version="1.0" encoding="utf-8"?>
<table xmlns="http://schemas.openxmlformats.org/spreadsheetml/2006/main" id="1" name="Table1352" displayName="Table1352" ref="A5:AI21" totalsRowShown="0" dataDxfId="169" tableBorderDxfId="168" dataCellStyle="Normal">
  <autoFilter ref="A5:AI21"/>
  <tableColumns count="35">
    <tableColumn id="1" name="Column1" dataDxfId="167" dataCellStyle="Normal"/>
    <tableColumn id="2" name="Column2" dataDxfId="166" dataCellStyle="Normal"/>
    <tableColumn id="3" name="Column3" dataDxfId="165" dataCellStyle="Normal"/>
    <tableColumn id="25" name="Column33" dataDxfId="164"/>
    <tableColumn id="5" name="Column32" dataDxfId="163"/>
    <tableColumn id="31" name="Column327" dataDxfId="162"/>
    <tableColumn id="32" name="Column328" dataDxfId="161"/>
    <tableColumn id="33" name="Column329" dataDxfId="160"/>
    <tableColumn id="34" name="Column330" dataDxfId="159"/>
    <tableColumn id="35" name="Column331" dataDxfId="158"/>
    <tableColumn id="30" name="Column326" dataDxfId="157"/>
    <tableColumn id="29" name="Column325" dataDxfId="156"/>
    <tableColumn id="28" name="Column324" dataDxfId="155"/>
    <tableColumn id="27" name="Column323" dataDxfId="154"/>
    <tableColumn id="26" name="Column322" dataDxfId="153"/>
    <tableColumn id="4" name="Column4" dataDxfId="152" dataCellStyle="Normal"/>
    <tableColumn id="6" name="Column6" dataDxfId="151" dataCellStyle="Normal"/>
    <tableColumn id="7" name="Column7" dataDxfId="150" dataCellStyle="Normal"/>
    <tableColumn id="8" name="Column8" dataDxfId="149" dataCellStyle="Normal"/>
    <tableColumn id="9" name="Column9" dataDxfId="148" dataCellStyle="Normal"/>
    <tableColumn id="10" name="Column10" dataDxfId="147" dataCellStyle="Normal"/>
    <tableColumn id="11" name="Column11" dataDxfId="146" dataCellStyle="Normal"/>
    <tableColumn id="12" name="Column12" dataDxfId="145" dataCellStyle="Normal"/>
    <tableColumn id="13" name="Column13" dataDxfId="144" dataCellStyle="Normal"/>
    <tableColumn id="24" name="Column139" dataDxfId="143"/>
    <tableColumn id="23" name="Column138" dataDxfId="142"/>
    <tableColumn id="22" name="Column137" dataDxfId="141"/>
    <tableColumn id="21" name="Column136" dataDxfId="140"/>
    <tableColumn id="20" name="Column135" dataDxfId="139"/>
    <tableColumn id="19" name="Column134" dataDxfId="138"/>
    <tableColumn id="18" name="Column133" dataDxfId="137"/>
    <tableColumn id="17" name="Column132" dataDxfId="136"/>
    <tableColumn id="14" name="Column14" dataDxfId="135" dataCellStyle="Normal"/>
    <tableColumn id="15" name="Column15" dataDxfId="134" dataCellStyle="Normal"/>
    <tableColumn id="16" name="Column16" dataDxfId="133" dataCellStyle="Normal"/>
  </tableColumns>
  <tableStyleInfo name="TableStyleLight2" showFirstColumn="0" showLastColumn="0" showRowStripes="1" showColumnStripes="0"/>
</table>
</file>

<file path=xl/tables/table5.xml><?xml version="1.0" encoding="utf-8"?>
<table xmlns="http://schemas.openxmlformats.org/spreadsheetml/2006/main" id="9" name="Table13510" displayName="Table13510" ref="A5:AV62" totalsRowShown="0" headerRowDxfId="132" dataDxfId="131" tableBorderDxfId="130" dataCellStyle="Normal">
  <autoFilter ref="A5:AV62"/>
  <sortState ref="A6:AV62">
    <sortCondition ref="A5:A62"/>
  </sortState>
  <tableColumns count="48">
    <tableColumn id="1" name="Column1" dataDxfId="129" dataCellStyle="Normal"/>
    <tableColumn id="2" name="Column2" dataDxfId="128" dataCellStyle="Normal"/>
    <tableColumn id="3" name="Column3" dataDxfId="127" dataCellStyle="Normal"/>
    <tableColumn id="5" name="Column32" dataDxfId="126">
      <calculatedColumnFormula>Table13510[[#This Row],[Column3210]]+Table13510[[#This Row],[Column3211]]</calculatedColumnFormula>
    </tableColumn>
    <tableColumn id="25" name="Column33" dataDxfId="125">
      <calculatedColumnFormula>_xlfn.RANK.EQ(Table13510[[#This Row],[Column32]],D$6:D$62)</calculatedColumnFormula>
    </tableColumn>
    <tableColumn id="46" name="Column3211" dataDxfId="124">
      <calculatedColumnFormula>SUM(Table13510[[#This Row],[Column6]:[Column13]])</calculatedColumnFormula>
    </tableColumn>
    <tableColumn id="48" name="Column32112" dataDxfId="123">
      <calculatedColumnFormula>_xlfn.RANK.EQ(Table13510[[#This Row],[Column3211]],F$6:F$62)</calculatedColumnFormula>
    </tableColumn>
    <tableColumn id="45" name="Column3210" dataDxfId="122">
      <calculatedColumnFormula>(COUNTA(Table13510[[#This Row],[Column48]:[Column5]]))*X_value</calculatedColumnFormula>
    </tableColumn>
    <tableColumn id="47" name="Column3212" dataDxfId="121">
      <calculatedColumnFormula>_xlfn.RANK.EQ(Table13510[[#This Row],[Column3210]],H$6:H$62)</calculatedColumnFormula>
    </tableColumn>
    <tableColumn id="31" name="Column327" dataDxfId="120"/>
    <tableColumn id="32" name="Column328" dataDxfId="119"/>
    <tableColumn id="33" name="Column329" dataDxfId="118"/>
    <tableColumn id="34" name="Column330" dataDxfId="117"/>
    <tableColumn id="35" name="Column331" dataDxfId="116"/>
    <tableColumn id="30" name="Column326" dataDxfId="115"/>
    <tableColumn id="29" name="Column325" dataDxfId="114"/>
    <tableColumn id="28" name="Column324" dataDxfId="113"/>
    <tableColumn id="27" name="Column323" dataDxfId="112"/>
    <tableColumn id="26" name="Column322" dataDxfId="111"/>
    <tableColumn id="4" name="Column4" dataDxfId="110" dataCellStyle="Normal"/>
    <tableColumn id="6" name="Column6" dataDxfId="109" dataCellStyle="Normal"/>
    <tableColumn id="7" name="Column7" dataDxfId="108" dataCellStyle="Normal"/>
    <tableColumn id="8" name="Column8" dataDxfId="107" dataCellStyle="Normal"/>
    <tableColumn id="9" name="Column9" dataDxfId="106" dataCellStyle="Normal"/>
    <tableColumn id="10" name="Column10" dataDxfId="105" dataCellStyle="Normal"/>
    <tableColumn id="11" name="Column11" dataDxfId="104" dataCellStyle="Normal"/>
    <tableColumn id="12" name="Column12" dataDxfId="103" dataCellStyle="Normal"/>
    <tableColumn id="13" name="Column13" dataDxfId="102" dataCellStyle="Normal"/>
    <tableColumn id="43" name="Column48" dataDxfId="101"/>
    <tableColumn id="42" name="Column47" dataDxfId="100"/>
    <tableColumn id="41" name="Column46" dataDxfId="99"/>
    <tableColumn id="40" name="Column45" dataDxfId="98"/>
    <tableColumn id="39" name="Column44" dataDxfId="97"/>
    <tableColumn id="38" name="Column43" dataDxfId="96"/>
    <tableColumn id="37" name="Column42" dataDxfId="95"/>
    <tableColumn id="36" name="Column5" dataDxfId="94"/>
    <tableColumn id="24" name="Column139" dataDxfId="93"/>
    <tableColumn id="23" name="Column138" dataDxfId="92"/>
    <tableColumn id="22" name="Column137" dataDxfId="91"/>
    <tableColumn id="21" name="Column136" dataDxfId="90"/>
    <tableColumn id="20" name="Column135" dataDxfId="89"/>
    <tableColumn id="19" name="Column134" dataDxfId="88"/>
    <tableColumn id="18" name="Column133" dataDxfId="87"/>
    <tableColumn id="17" name="Column132" dataDxfId="86"/>
    <tableColumn id="14" name="Column14" dataDxfId="85" dataCellStyle="Normal"/>
    <tableColumn id="49" name="Column142" dataDxfId="84"/>
    <tableColumn id="15" name="Column15" dataDxfId="83" dataCellStyle="Normal"/>
    <tableColumn id="16" name="Column16" dataDxfId="82" dataCellStyle="Normal"/>
  </tableColumns>
  <tableStyleInfo name="TableStyleLight2" showFirstColumn="0" showLastColumn="0" showRowStripes="1" showColumnStripes="0"/>
</table>
</file>

<file path=xl/tables/table6.xml><?xml version="1.0" encoding="utf-8"?>
<table xmlns="http://schemas.openxmlformats.org/spreadsheetml/2006/main" id="10" name="Table13511" displayName="Table13511" ref="A5:AL58" totalsRowShown="0" headerRowDxfId="81" dataDxfId="80" tableBorderDxfId="79" dataCellStyle="Normal">
  <autoFilter ref="A5:AL58"/>
  <sortState ref="A6:AL58">
    <sortCondition ref="A5:A58"/>
  </sortState>
  <tableColumns count="38">
    <tableColumn id="1" name="Column1" dataDxfId="78" dataCellStyle="Normal"/>
    <tableColumn id="2" name="Column2" dataDxfId="77" dataCellStyle="Normal"/>
    <tableColumn id="44" name="Column22" dataDxfId="76"/>
    <tableColumn id="3" name="Column3" dataDxfId="75" dataCellStyle="Normal"/>
    <tableColumn id="5" name="Column32" dataDxfId="74">
      <calculatedColumnFormula>Table13511[[#This Row],[Column3210]]+Table13511[[#This Row],[Column3211]]</calculatedColumnFormula>
    </tableColumn>
    <tableColumn id="25" name="Column33" dataDxfId="73">
      <calculatedColumnFormula>_xlfn.RANK.EQ(Table13511[[#This Row],[Column32]],Table13511[Column32])</calculatedColumnFormula>
    </tableColumn>
    <tableColumn id="46" name="Column3211" dataDxfId="72">
      <calculatedColumnFormula>SUM(Table13511[[#This Row],[Column6]:[Column13]])</calculatedColumnFormula>
    </tableColumn>
    <tableColumn id="48" name="Column32112" dataDxfId="71">
      <calculatedColumnFormula>_xlfn.RANK.EQ(Table13511[[#This Row],[Column3211]],Table13511[Column3211])</calculatedColumnFormula>
    </tableColumn>
    <tableColumn id="45" name="Column3210" dataDxfId="70">
      <calculatedColumnFormula>(COUNTA(Table13511[[#This Row],[Column48]:[Column5]]))*X_value</calculatedColumnFormula>
    </tableColumn>
    <tableColumn id="47" name="Column3212" dataDxfId="69">
      <calculatedColumnFormula>_xlfn.RANK.EQ(Table13511[[#This Row],[Column3210]],Table13511[Column3210])</calculatedColumnFormula>
    </tableColumn>
    <tableColumn id="4" name="Column4" dataDxfId="68" dataCellStyle="Normal"/>
    <tableColumn id="6" name="Column6" dataDxfId="67" dataCellStyle="Normal"/>
    <tableColumn id="7" name="Column7" dataDxfId="66" dataCellStyle="Normal"/>
    <tableColumn id="8" name="Column8" dataDxfId="65" dataCellStyle="Normal"/>
    <tableColumn id="9" name="Column9" dataDxfId="64" dataCellStyle="Normal"/>
    <tableColumn id="10" name="Column10" dataDxfId="63" dataCellStyle="Normal"/>
    <tableColumn id="11" name="Column11" dataDxfId="62" dataCellStyle="Normal"/>
    <tableColumn id="12" name="Column12" dataDxfId="61" dataCellStyle="Normal"/>
    <tableColumn id="13" name="Column13" dataDxfId="60" dataCellStyle="Normal"/>
    <tableColumn id="43" name="Column48" dataDxfId="59"/>
    <tableColumn id="42" name="Column47" dataDxfId="58"/>
    <tableColumn id="41" name="Column46" dataDxfId="57"/>
    <tableColumn id="40" name="Column45" dataDxfId="56"/>
    <tableColumn id="39" name="Column44" dataDxfId="55"/>
    <tableColumn id="38" name="Column43" dataDxfId="54"/>
    <tableColumn id="37" name="Column42" dataDxfId="53"/>
    <tableColumn id="36" name="Column5" dataDxfId="52"/>
    <tableColumn id="24" name="Column139" dataDxfId="51"/>
    <tableColumn id="23" name="Column138" dataDxfId="50"/>
    <tableColumn id="22" name="Column137" dataDxfId="49"/>
    <tableColumn id="21" name="Column136" dataDxfId="48"/>
    <tableColumn id="20" name="Column135" dataDxfId="47"/>
    <tableColumn id="19" name="Column134" dataDxfId="46"/>
    <tableColumn id="18" name="Column133" dataDxfId="45"/>
    <tableColumn id="17" name="Column132" dataDxfId="44"/>
    <tableColumn id="14" name="Column14" dataDxfId="43" dataCellStyle="Normal"/>
    <tableColumn id="15" name="Column15" dataDxfId="42" dataCellStyle="Normal"/>
    <tableColumn id="16" name="Column16" dataDxfId="41" dataCellStyle="Normal"/>
  </tableColumns>
  <tableStyleInfo name="TableStyleLight2" showFirstColumn="0" showLastColumn="0" showRowStripes="1" showColumnStripes="0"/>
</table>
</file>

<file path=xl/tables/table7.xml><?xml version="1.0" encoding="utf-8"?>
<table xmlns="http://schemas.openxmlformats.org/spreadsheetml/2006/main" id="12" name="Table1351113" displayName="Table1351113" ref="A5:AL58" totalsRowShown="0" headerRowDxfId="40" dataDxfId="39" tableBorderDxfId="38" dataCellStyle="Normal">
  <autoFilter ref="A5:AL58"/>
  <sortState ref="A6:AL58">
    <sortCondition ref="A5:A58"/>
  </sortState>
  <tableColumns count="38">
    <tableColumn id="1" name="Column1" dataDxfId="37" dataCellStyle="Normal"/>
    <tableColumn id="2" name="Column2" dataDxfId="36" dataCellStyle="Normal"/>
    <tableColumn id="44" name="Column22" dataDxfId="35"/>
    <tableColumn id="3" name="Column3" dataDxfId="34" dataCellStyle="Normal"/>
    <tableColumn id="5" name="Column32" dataDxfId="33">
      <calculatedColumnFormula>Table1351113[[#This Row],[Column3210]]*Table1351113[[#This Row],[Column3211]]</calculatedColumnFormula>
    </tableColumn>
    <tableColumn id="25" name="Column33" dataDxfId="32">
      <calculatedColumnFormula>_xlfn.RANK.EQ(Table1351113[[#This Row],[Column32]],Table1351113[Column32])</calculatedColumnFormula>
    </tableColumn>
    <tableColumn id="46" name="Column3211" dataDxfId="31">
      <calculatedColumnFormula>SUM(Table1351113[[#This Row],[Column6]:[Column13]])</calculatedColumnFormula>
    </tableColumn>
    <tableColumn id="48" name="Column32112" dataDxfId="30">
      <calculatedColumnFormula>_xlfn.RANK.EQ(Table1351113[[#This Row],[Column3211]],Table1351113[Column3211])</calculatedColumnFormula>
    </tableColumn>
    <tableColumn id="45" name="Column3210" dataDxfId="29">
      <calculatedColumnFormula>(COUNTA(Table1351113[[#This Row],[Column48]:[Column5]]))*X_value</calculatedColumnFormula>
    </tableColumn>
    <tableColumn id="47" name="Column3212" dataDxfId="28">
      <calculatedColumnFormula>_xlfn.RANK.EQ(Table1351113[[#This Row],[Column3210]],Table1351113[Column3210])</calculatedColumnFormula>
    </tableColumn>
    <tableColumn id="4" name="Column4" dataDxfId="27" dataCellStyle="Normal"/>
    <tableColumn id="6" name="Column6" dataDxfId="26" dataCellStyle="Normal"/>
    <tableColumn id="7" name="Column7" dataDxfId="25" dataCellStyle="Normal"/>
    <tableColumn id="8" name="Column8" dataDxfId="24" dataCellStyle="Normal"/>
    <tableColumn id="9" name="Column9" dataDxfId="23" dataCellStyle="Normal"/>
    <tableColumn id="10" name="Column10" dataDxfId="22" dataCellStyle="Normal"/>
    <tableColumn id="11" name="Column11" dataDxfId="21" dataCellStyle="Normal"/>
    <tableColumn id="12" name="Column12" dataDxfId="20" dataCellStyle="Normal"/>
    <tableColumn id="13" name="Column13" dataDxfId="19" dataCellStyle="Normal"/>
    <tableColumn id="43" name="Column48" dataDxfId="18"/>
    <tableColumn id="42" name="Column47" dataDxfId="17"/>
    <tableColumn id="41" name="Column46" dataDxfId="16"/>
    <tableColumn id="40" name="Column45" dataDxfId="15"/>
    <tableColumn id="39" name="Column44" dataDxfId="14"/>
    <tableColumn id="38" name="Column43" dataDxfId="13"/>
    <tableColumn id="37" name="Column42" dataDxfId="12"/>
    <tableColumn id="36" name="Column5" dataDxfId="11"/>
    <tableColumn id="24" name="Column139" dataDxfId="10"/>
    <tableColumn id="23" name="Column138" dataDxfId="9"/>
    <tableColumn id="22" name="Column137" dataDxfId="8"/>
    <tableColumn id="21" name="Column136" dataDxfId="7"/>
    <tableColumn id="20" name="Column135" dataDxfId="6"/>
    <tableColumn id="19" name="Column134" dataDxfId="5"/>
    <tableColumn id="18" name="Column133" dataDxfId="4"/>
    <tableColumn id="17" name="Column132" dataDxfId="3"/>
    <tableColumn id="14" name="Column14" dataDxfId="2" dataCellStyle="Normal"/>
    <tableColumn id="15" name="Column15" dataDxfId="1" dataCellStyle="Normal"/>
    <tableColumn id="16" name="Column16" dataDxfId="0" dataCellStyle="Normal"/>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3FTEs@70%25;%20travel,%20other;%20few%20options"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mailto:3FTEs@70%25;%20travel,%20other;%20few%20option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hyperlink" Target="mailto:3FTEs@70%25;%20travel,%20other;%20few%20options"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6.bin"/><Relationship Id="rId1" Type="http://schemas.openxmlformats.org/officeDocument/2006/relationships/hyperlink" Target="mailto:3FTEs@70%25;%20travel,%20other;%20few%20options"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7.bin"/><Relationship Id="rId1" Type="http://schemas.openxmlformats.org/officeDocument/2006/relationships/hyperlink" Target="mailto:3FTEs@70%25;%20travel,%20other;%20few%20option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zoomScaleNormal="100" workbookViewId="0">
      <selection activeCell="L15" sqref="L15"/>
    </sheetView>
  </sheetViews>
  <sheetFormatPr defaultRowHeight="15" x14ac:dyDescent="0.25"/>
  <cols>
    <col min="1" max="1" width="5.5703125" customWidth="1"/>
    <col min="2" max="2" width="35" bestFit="1" customWidth="1"/>
    <col min="3" max="3" width="33.28515625" customWidth="1"/>
    <col min="4" max="4" width="30.7109375" bestFit="1" customWidth="1"/>
    <col min="5" max="20" width="3.7109375" customWidth="1"/>
    <col min="21" max="21" width="48" customWidth="1"/>
    <col min="22" max="22" width="12" hidden="1" customWidth="1"/>
    <col min="23" max="23" width="49.140625" bestFit="1" customWidth="1"/>
    <col min="24" max="24" width="28.28515625" hidden="1" customWidth="1"/>
  </cols>
  <sheetData>
    <row r="1" spans="1:24" ht="168" customHeight="1" x14ac:dyDescent="0.25">
      <c r="A1" s="307" t="s">
        <v>125</v>
      </c>
      <c r="B1" s="308"/>
      <c r="C1" s="308"/>
      <c r="D1" s="308"/>
      <c r="E1" s="1" t="s">
        <v>0</v>
      </c>
      <c r="F1" s="1" t="s">
        <v>5</v>
      </c>
      <c r="G1" s="1" t="s">
        <v>67</v>
      </c>
      <c r="H1" s="1" t="s">
        <v>1</v>
      </c>
      <c r="I1" s="1" t="s">
        <v>107</v>
      </c>
      <c r="J1" s="1" t="s">
        <v>3</v>
      </c>
      <c r="K1" s="1" t="s">
        <v>4</v>
      </c>
      <c r="L1" s="1" t="s">
        <v>197</v>
      </c>
      <c r="M1" s="1" t="s">
        <v>106</v>
      </c>
      <c r="N1" s="1" t="s">
        <v>108</v>
      </c>
      <c r="O1" s="1" t="s">
        <v>109</v>
      </c>
      <c r="P1" s="1" t="s">
        <v>110</v>
      </c>
      <c r="Q1" s="1" t="s">
        <v>111</v>
      </c>
      <c r="R1" s="1" t="s">
        <v>112</v>
      </c>
      <c r="S1" s="1" t="s">
        <v>113</v>
      </c>
      <c r="T1" s="1" t="s">
        <v>114</v>
      </c>
      <c r="U1" s="309" t="s">
        <v>158</v>
      </c>
      <c r="V1" s="310"/>
      <c r="W1" s="311"/>
    </row>
    <row r="2" spans="1:24" s="2" customFormat="1" x14ac:dyDescent="0.25">
      <c r="A2" s="3" t="s">
        <v>68</v>
      </c>
      <c r="B2" s="3" t="s">
        <v>69</v>
      </c>
      <c r="C2" s="7" t="s">
        <v>71</v>
      </c>
      <c r="D2" s="7" t="s">
        <v>123</v>
      </c>
      <c r="E2" s="312" t="s">
        <v>124</v>
      </c>
      <c r="F2" s="313"/>
      <c r="G2" s="313"/>
      <c r="H2" s="313"/>
      <c r="I2" s="313"/>
      <c r="J2" s="313"/>
      <c r="K2" s="313"/>
      <c r="L2" s="314"/>
      <c r="M2" s="312" t="s">
        <v>88</v>
      </c>
      <c r="N2" s="313"/>
      <c r="O2" s="313"/>
      <c r="P2" s="313"/>
      <c r="Q2" s="313"/>
      <c r="R2" s="313"/>
      <c r="S2" s="313"/>
      <c r="T2" s="314"/>
      <c r="U2" s="3" t="s">
        <v>159</v>
      </c>
      <c r="V2" s="7" t="s">
        <v>72</v>
      </c>
      <c r="W2" s="3" t="s">
        <v>70</v>
      </c>
      <c r="X2" s="2" t="s">
        <v>0</v>
      </c>
    </row>
    <row r="3" spans="1:24" hidden="1" x14ac:dyDescent="0.25">
      <c r="A3" t="s">
        <v>73</v>
      </c>
      <c r="B3" t="s">
        <v>74</v>
      </c>
      <c r="C3" s="8" t="s">
        <v>75</v>
      </c>
      <c r="D3" s="8" t="s">
        <v>76</v>
      </c>
      <c r="E3" s="4" t="s">
        <v>77</v>
      </c>
      <c r="F3" s="5" t="s">
        <v>78</v>
      </c>
      <c r="G3" s="5" t="s">
        <v>79</v>
      </c>
      <c r="H3" s="5" t="s">
        <v>80</v>
      </c>
      <c r="I3" s="5" t="s">
        <v>81</v>
      </c>
      <c r="J3" s="5" t="s">
        <v>82</v>
      </c>
      <c r="K3" s="5" t="s">
        <v>83</v>
      </c>
      <c r="L3" s="6" t="s">
        <v>84</v>
      </c>
      <c r="M3" s="4" t="s">
        <v>105</v>
      </c>
      <c r="N3" s="5" t="s">
        <v>104</v>
      </c>
      <c r="O3" s="5" t="s">
        <v>103</v>
      </c>
      <c r="P3" s="5" t="s">
        <v>102</v>
      </c>
      <c r="Q3" s="5" t="s">
        <v>101</v>
      </c>
      <c r="R3" s="5" t="s">
        <v>100</v>
      </c>
      <c r="S3" s="5" t="s">
        <v>99</v>
      </c>
      <c r="T3" s="6" t="s">
        <v>98</v>
      </c>
      <c r="U3" t="s">
        <v>85</v>
      </c>
      <c r="V3" s="8" t="s">
        <v>86</v>
      </c>
      <c r="W3" t="s">
        <v>87</v>
      </c>
      <c r="X3" t="s">
        <v>5</v>
      </c>
    </row>
    <row r="4" spans="1:24" x14ac:dyDescent="0.25">
      <c r="A4" s="14"/>
      <c r="B4" s="14" t="s">
        <v>284</v>
      </c>
      <c r="C4" s="15" t="s">
        <v>287</v>
      </c>
      <c r="D4" s="15" t="s">
        <v>288</v>
      </c>
      <c r="E4" s="16"/>
      <c r="F4" s="17"/>
      <c r="G4" s="17"/>
      <c r="H4" s="17"/>
      <c r="I4" s="17"/>
      <c r="J4" s="17"/>
      <c r="K4" s="17"/>
      <c r="L4" s="18"/>
      <c r="M4" s="19"/>
      <c r="N4" s="20"/>
      <c r="O4" s="20"/>
      <c r="P4" s="20"/>
      <c r="Q4" s="20"/>
      <c r="R4" s="20"/>
      <c r="S4" s="20"/>
      <c r="T4" s="21"/>
      <c r="U4" s="14" t="s">
        <v>285</v>
      </c>
      <c r="V4" s="15"/>
      <c r="W4" s="14" t="s">
        <v>289</v>
      </c>
    </row>
    <row r="5" spans="1:24" x14ac:dyDescent="0.25">
      <c r="A5" s="9">
        <v>2</v>
      </c>
      <c r="B5" s="9" t="s">
        <v>6</v>
      </c>
      <c r="C5" s="10" t="s">
        <v>286</v>
      </c>
      <c r="D5" s="10"/>
      <c r="E5" s="11"/>
      <c r="F5" s="12"/>
      <c r="G5" s="12"/>
      <c r="H5" s="12"/>
      <c r="I5" s="12"/>
      <c r="J5" s="12"/>
      <c r="K5" s="12"/>
      <c r="L5" s="13"/>
      <c r="M5" s="11"/>
      <c r="N5" s="12"/>
      <c r="O5" s="12"/>
      <c r="P5" s="12"/>
      <c r="Q5" s="12"/>
      <c r="R5" s="12"/>
      <c r="S5" s="12"/>
      <c r="T5" s="13"/>
      <c r="U5" s="9"/>
      <c r="V5" s="10"/>
      <c r="W5" s="9"/>
      <c r="X5" t="s">
        <v>67</v>
      </c>
    </row>
    <row r="6" spans="1:24" x14ac:dyDescent="0.25">
      <c r="A6" s="9">
        <v>11</v>
      </c>
      <c r="B6" s="9" t="s">
        <v>7</v>
      </c>
      <c r="C6" s="10" t="s">
        <v>286</v>
      </c>
      <c r="D6" s="10"/>
      <c r="E6" s="11"/>
      <c r="F6" s="12"/>
      <c r="G6" s="12"/>
      <c r="H6" s="12"/>
      <c r="I6" s="12"/>
      <c r="J6" s="12"/>
      <c r="K6" s="12"/>
      <c r="L6" s="13"/>
      <c r="M6" s="11"/>
      <c r="N6" s="12"/>
      <c r="O6" s="12"/>
      <c r="P6" s="12"/>
      <c r="Q6" s="12"/>
      <c r="R6" s="12"/>
      <c r="S6" s="12"/>
      <c r="T6" s="13"/>
      <c r="U6" s="9"/>
      <c r="V6" s="10"/>
      <c r="W6" s="9"/>
      <c r="X6" t="s">
        <v>1</v>
      </c>
    </row>
    <row r="7" spans="1:24" ht="15" customHeight="1" x14ac:dyDescent="0.25">
      <c r="A7" s="30">
        <v>14</v>
      </c>
      <c r="B7" s="30" t="s">
        <v>8</v>
      </c>
      <c r="C7" s="35" t="s">
        <v>290</v>
      </c>
      <c r="D7" s="10"/>
      <c r="E7" s="11"/>
      <c r="F7" s="12"/>
      <c r="G7" s="12"/>
      <c r="H7" s="12" t="s">
        <v>153</v>
      </c>
      <c r="I7" s="12"/>
      <c r="J7" s="12"/>
      <c r="K7" s="12">
        <v>1</v>
      </c>
      <c r="L7" s="13"/>
      <c r="M7" s="11"/>
      <c r="N7" s="12"/>
      <c r="O7" s="12" t="s">
        <v>121</v>
      </c>
      <c r="P7" s="12"/>
      <c r="Q7" s="12"/>
      <c r="R7" s="12" t="s">
        <v>121</v>
      </c>
      <c r="S7" s="12"/>
      <c r="T7" s="13" t="s">
        <v>121</v>
      </c>
      <c r="U7" s="9" t="s">
        <v>222</v>
      </c>
      <c r="V7" s="10" t="s">
        <v>126</v>
      </c>
      <c r="W7" s="9" t="s">
        <v>127</v>
      </c>
      <c r="X7" t="s">
        <v>2</v>
      </c>
    </row>
    <row r="8" spans="1:24" ht="15" customHeight="1" x14ac:dyDescent="0.25">
      <c r="A8" s="46">
        <v>14</v>
      </c>
      <c r="B8" s="46" t="s">
        <v>8</v>
      </c>
      <c r="C8" s="15" t="s">
        <v>223</v>
      </c>
      <c r="D8" s="15"/>
      <c r="E8" s="16"/>
      <c r="F8" s="17"/>
      <c r="G8" s="17"/>
      <c r="H8" s="17"/>
      <c r="I8" s="17"/>
      <c r="J8" s="17"/>
      <c r="K8" s="17">
        <v>1</v>
      </c>
      <c r="L8" s="18"/>
      <c r="M8" s="19"/>
      <c r="N8" s="20"/>
      <c r="O8" s="20" t="s">
        <v>121</v>
      </c>
      <c r="P8" s="20"/>
      <c r="Q8" s="20"/>
      <c r="R8" s="20" t="s">
        <v>121</v>
      </c>
      <c r="S8" s="20" t="s">
        <v>121</v>
      </c>
      <c r="T8" s="21" t="s">
        <v>121</v>
      </c>
      <c r="U8" s="14" t="s">
        <v>224</v>
      </c>
      <c r="V8" s="15" t="s">
        <v>126</v>
      </c>
      <c r="W8" s="14"/>
    </row>
    <row r="9" spans="1:24" x14ac:dyDescent="0.25">
      <c r="A9" s="9">
        <v>14</v>
      </c>
      <c r="B9" s="9" t="s">
        <v>8</v>
      </c>
      <c r="C9" s="10" t="s">
        <v>225</v>
      </c>
      <c r="D9" s="10" t="s">
        <v>92</v>
      </c>
      <c r="E9" s="11"/>
      <c r="F9" s="12"/>
      <c r="G9" s="12"/>
      <c r="H9" s="12"/>
      <c r="I9" s="12">
        <v>1</v>
      </c>
      <c r="J9" s="12"/>
      <c r="K9" s="12" t="s">
        <v>153</v>
      </c>
      <c r="L9" s="13"/>
      <c r="M9" s="11" t="s">
        <v>121</v>
      </c>
      <c r="N9" s="12"/>
      <c r="O9" s="12" t="s">
        <v>121</v>
      </c>
      <c r="P9" s="12"/>
      <c r="Q9" s="12"/>
      <c r="R9" s="12"/>
      <c r="S9" s="12" t="s">
        <v>121</v>
      </c>
      <c r="T9" s="13" t="s">
        <v>121</v>
      </c>
      <c r="U9" s="9"/>
      <c r="V9" s="10" t="s">
        <v>126</v>
      </c>
      <c r="W9" s="9" t="s">
        <v>226</v>
      </c>
      <c r="X9" t="s">
        <v>3</v>
      </c>
    </row>
    <row r="10" spans="1:24" x14ac:dyDescent="0.25">
      <c r="A10" s="9">
        <v>18</v>
      </c>
      <c r="B10" s="9" t="s">
        <v>9</v>
      </c>
      <c r="C10" s="10" t="s">
        <v>286</v>
      </c>
      <c r="D10" s="10"/>
      <c r="E10" s="11"/>
      <c r="F10" s="12"/>
      <c r="G10" s="12"/>
      <c r="H10" s="12"/>
      <c r="I10" s="12"/>
      <c r="J10" s="12"/>
      <c r="K10" s="12"/>
      <c r="L10" s="13"/>
      <c r="M10" s="11"/>
      <c r="N10" s="12"/>
      <c r="O10" s="12"/>
      <c r="P10" s="12"/>
      <c r="Q10" s="12"/>
      <c r="R10" s="12"/>
      <c r="S10" s="12"/>
      <c r="T10" s="13"/>
      <c r="U10" s="9"/>
      <c r="V10" s="10"/>
      <c r="W10" s="9"/>
      <c r="X10" t="s">
        <v>4</v>
      </c>
    </row>
    <row r="11" spans="1:24" x14ac:dyDescent="0.25">
      <c r="A11" s="9">
        <v>24</v>
      </c>
      <c r="B11" s="9" t="s">
        <v>10</v>
      </c>
      <c r="C11" s="10" t="s">
        <v>286</v>
      </c>
      <c r="D11" s="10"/>
      <c r="E11" s="11"/>
      <c r="F11" s="12"/>
      <c r="G11" s="12"/>
      <c r="H11" s="12"/>
      <c r="I11" s="12"/>
      <c r="J11" s="12"/>
      <c r="K11" s="12"/>
      <c r="L11" s="13"/>
      <c r="M11" s="11"/>
      <c r="N11" s="12"/>
      <c r="O11" s="12"/>
      <c r="P11" s="12"/>
      <c r="Q11" s="12"/>
      <c r="R11" s="12"/>
      <c r="S11" s="12"/>
      <c r="T11" s="13"/>
      <c r="U11" s="9"/>
      <c r="V11" s="10"/>
      <c r="W11" s="9"/>
    </row>
    <row r="12" spans="1:24" x14ac:dyDescent="0.25">
      <c r="A12" s="9">
        <v>25</v>
      </c>
      <c r="B12" s="9" t="s">
        <v>11</v>
      </c>
      <c r="C12" s="10" t="s">
        <v>286</v>
      </c>
      <c r="D12" s="10"/>
      <c r="E12" s="11"/>
      <c r="F12" s="12"/>
      <c r="G12" s="12"/>
      <c r="H12" s="12"/>
      <c r="I12" s="12"/>
      <c r="J12" s="12"/>
      <c r="K12" s="12"/>
      <c r="L12" s="13"/>
      <c r="M12" s="11"/>
      <c r="N12" s="12"/>
      <c r="O12" s="12"/>
      <c r="P12" s="12"/>
      <c r="Q12" s="12"/>
      <c r="R12" s="12"/>
      <c r="S12" s="12"/>
      <c r="T12" s="13"/>
      <c r="U12" s="9"/>
      <c r="V12" s="10"/>
      <c r="W12" s="9"/>
    </row>
    <row r="13" spans="1:24" x14ac:dyDescent="0.25">
      <c r="A13" s="9">
        <v>36</v>
      </c>
      <c r="B13" s="9" t="s">
        <v>12</v>
      </c>
      <c r="C13" s="10" t="s">
        <v>131</v>
      </c>
      <c r="D13" s="10" t="s">
        <v>331</v>
      </c>
      <c r="E13" s="11" t="s">
        <v>152</v>
      </c>
      <c r="F13" s="12">
        <v>1</v>
      </c>
      <c r="G13" s="12" t="s">
        <v>152</v>
      </c>
      <c r="H13" s="12"/>
      <c r="I13" s="12" t="s">
        <v>152</v>
      </c>
      <c r="J13" s="12"/>
      <c r="K13" s="12" t="s">
        <v>153</v>
      </c>
      <c r="L13" s="13" t="s">
        <v>153</v>
      </c>
      <c r="M13" s="11"/>
      <c r="N13" s="12" t="s">
        <v>121</v>
      </c>
      <c r="O13" s="12"/>
      <c r="P13" s="12"/>
      <c r="Q13" s="12"/>
      <c r="R13" s="12"/>
      <c r="S13" s="12"/>
      <c r="T13" s="13"/>
      <c r="U13" s="9" t="s">
        <v>130</v>
      </c>
      <c r="V13" s="10" t="s">
        <v>128</v>
      </c>
      <c r="W13" s="9" t="s">
        <v>129</v>
      </c>
    </row>
    <row r="14" spans="1:24" x14ac:dyDescent="0.25">
      <c r="A14" s="9">
        <v>36</v>
      </c>
      <c r="B14" s="9" t="s">
        <v>12</v>
      </c>
      <c r="C14" s="15" t="s">
        <v>198</v>
      </c>
      <c r="D14" s="15" t="s">
        <v>136</v>
      </c>
      <c r="E14" s="16" t="s">
        <v>152</v>
      </c>
      <c r="F14" s="17">
        <v>1</v>
      </c>
      <c r="G14" s="17" t="s">
        <v>152</v>
      </c>
      <c r="H14" s="17" t="s">
        <v>153</v>
      </c>
      <c r="I14" s="17" t="s">
        <v>152</v>
      </c>
      <c r="J14" s="17"/>
      <c r="K14" s="17" t="s">
        <v>153</v>
      </c>
      <c r="L14" s="18" t="s">
        <v>153</v>
      </c>
      <c r="M14" s="19"/>
      <c r="N14" s="20" t="s">
        <v>121</v>
      </c>
      <c r="O14" s="20"/>
      <c r="P14" s="20"/>
      <c r="Q14" s="20"/>
      <c r="R14" s="20"/>
      <c r="S14" s="20"/>
      <c r="T14" s="21"/>
      <c r="U14" s="14"/>
      <c r="V14" s="10" t="s">
        <v>128</v>
      </c>
      <c r="W14" s="14" t="s">
        <v>142</v>
      </c>
    </row>
    <row r="15" spans="1:24" x14ac:dyDescent="0.25">
      <c r="A15" s="9">
        <v>36</v>
      </c>
      <c r="B15" s="9" t="s">
        <v>12</v>
      </c>
      <c r="C15" s="15" t="s">
        <v>133</v>
      </c>
      <c r="D15" s="15" t="s">
        <v>132</v>
      </c>
      <c r="E15" s="16"/>
      <c r="F15" s="17" t="s">
        <v>153</v>
      </c>
      <c r="G15" s="17"/>
      <c r="H15" s="17">
        <v>1</v>
      </c>
      <c r="I15" s="17"/>
      <c r="J15" s="17"/>
      <c r="K15" s="17"/>
      <c r="L15" s="18"/>
      <c r="M15" s="19"/>
      <c r="N15" s="20" t="s">
        <v>121</v>
      </c>
      <c r="O15" s="20"/>
      <c r="P15" s="20"/>
      <c r="Q15" s="20"/>
      <c r="R15" s="20"/>
      <c r="S15" s="20"/>
      <c r="T15" s="21"/>
      <c r="U15" s="14" t="s">
        <v>139</v>
      </c>
      <c r="V15" s="10" t="s">
        <v>128</v>
      </c>
      <c r="W15" s="14" t="s">
        <v>143</v>
      </c>
    </row>
    <row r="16" spans="1:24" x14ac:dyDescent="0.25">
      <c r="A16" s="14">
        <v>36</v>
      </c>
      <c r="B16" s="14" t="s">
        <v>12</v>
      </c>
      <c r="C16" s="15" t="s">
        <v>135</v>
      </c>
      <c r="D16" s="15" t="s">
        <v>134</v>
      </c>
      <c r="E16" s="16" t="s">
        <v>152</v>
      </c>
      <c r="F16" s="17">
        <v>1</v>
      </c>
      <c r="G16" s="17"/>
      <c r="H16" s="17" t="s">
        <v>153</v>
      </c>
      <c r="I16" s="17"/>
      <c r="J16" s="17"/>
      <c r="K16" s="17"/>
      <c r="L16" s="18"/>
      <c r="M16" s="19"/>
      <c r="N16" s="20" t="s">
        <v>121</v>
      </c>
      <c r="O16" s="20"/>
      <c r="P16" s="20"/>
      <c r="Q16" s="20"/>
      <c r="R16" s="20"/>
      <c r="S16" s="20"/>
      <c r="T16" s="21"/>
      <c r="U16" s="14" t="s">
        <v>140</v>
      </c>
      <c r="V16" s="10" t="s">
        <v>128</v>
      </c>
      <c r="W16" s="14"/>
    </row>
    <row r="17" spans="1:23" x14ac:dyDescent="0.25">
      <c r="A17" s="14">
        <v>36</v>
      </c>
      <c r="B17" s="14" t="s">
        <v>12</v>
      </c>
      <c r="C17" s="15" t="s">
        <v>138</v>
      </c>
      <c r="D17" s="15" t="s">
        <v>137</v>
      </c>
      <c r="E17" s="16" t="s">
        <v>152</v>
      </c>
      <c r="F17" s="17">
        <v>1</v>
      </c>
      <c r="G17" s="17" t="s">
        <v>152</v>
      </c>
      <c r="H17" s="17" t="s">
        <v>152</v>
      </c>
      <c r="I17" s="17" t="s">
        <v>152</v>
      </c>
      <c r="J17" s="17" t="s">
        <v>152</v>
      </c>
      <c r="K17" s="17" t="s">
        <v>152</v>
      </c>
      <c r="L17" s="18" t="s">
        <v>152</v>
      </c>
      <c r="M17" s="19"/>
      <c r="N17" s="20" t="s">
        <v>121</v>
      </c>
      <c r="O17" s="20"/>
      <c r="P17" s="20"/>
      <c r="Q17" s="20"/>
      <c r="R17" s="20"/>
      <c r="S17" s="20"/>
      <c r="T17" s="21"/>
      <c r="U17" s="14" t="s">
        <v>141</v>
      </c>
      <c r="V17" s="10" t="s">
        <v>128</v>
      </c>
      <c r="W17" s="14"/>
    </row>
    <row r="18" spans="1:23" x14ac:dyDescent="0.25">
      <c r="A18" s="9">
        <v>41</v>
      </c>
      <c r="B18" s="9" t="s">
        <v>13</v>
      </c>
      <c r="C18" s="15" t="s">
        <v>286</v>
      </c>
      <c r="D18" s="15"/>
      <c r="E18" s="16"/>
      <c r="F18" s="17"/>
      <c r="G18" s="17"/>
      <c r="H18" s="17"/>
      <c r="I18" s="17"/>
      <c r="J18" s="17"/>
      <c r="K18" s="17"/>
      <c r="L18" s="18"/>
      <c r="M18" s="19"/>
      <c r="N18" s="20"/>
      <c r="O18" s="20"/>
      <c r="P18" s="20"/>
      <c r="Q18" s="20"/>
      <c r="R18" s="20"/>
      <c r="S18" s="20"/>
      <c r="T18" s="21"/>
      <c r="U18" s="14"/>
      <c r="V18" s="15" t="s">
        <v>115</v>
      </c>
      <c r="W18" s="14"/>
    </row>
    <row r="19" spans="1:23" s="38" customFormat="1" x14ac:dyDescent="0.25">
      <c r="A19" s="30">
        <v>43</v>
      </c>
      <c r="B19" s="30" t="s">
        <v>122</v>
      </c>
      <c r="C19" s="31" t="s">
        <v>119</v>
      </c>
      <c r="D19" s="31" t="s">
        <v>120</v>
      </c>
      <c r="E19" s="32" t="s">
        <v>121</v>
      </c>
      <c r="F19" s="33">
        <v>1</v>
      </c>
      <c r="G19" s="33" t="s">
        <v>121</v>
      </c>
      <c r="H19" s="33"/>
      <c r="I19" s="33"/>
      <c r="J19" s="33" t="s">
        <v>121</v>
      </c>
      <c r="K19" s="33"/>
      <c r="L19" s="34"/>
      <c r="M19" s="32" t="s">
        <v>121</v>
      </c>
      <c r="N19" s="33" t="s">
        <v>121</v>
      </c>
      <c r="O19" s="33" t="s">
        <v>121</v>
      </c>
      <c r="P19" s="33" t="s">
        <v>121</v>
      </c>
      <c r="Q19" s="33" t="s">
        <v>121</v>
      </c>
      <c r="R19" s="33" t="s">
        <v>121</v>
      </c>
      <c r="S19" s="33" t="s">
        <v>121</v>
      </c>
      <c r="T19" s="34" t="s">
        <v>121</v>
      </c>
      <c r="U19" s="30"/>
      <c r="V19" s="31" t="s">
        <v>257</v>
      </c>
      <c r="W19" s="30" t="s">
        <v>275</v>
      </c>
    </row>
    <row r="20" spans="1:23" s="38" customFormat="1" x14ac:dyDescent="0.25">
      <c r="A20" s="46">
        <v>43</v>
      </c>
      <c r="B20" s="46" t="s">
        <v>122</v>
      </c>
      <c r="C20" s="51" t="s">
        <v>239</v>
      </c>
      <c r="D20" s="51" t="s">
        <v>240</v>
      </c>
      <c r="E20" s="42"/>
      <c r="F20" s="53">
        <v>1</v>
      </c>
      <c r="G20" s="53" t="s">
        <v>152</v>
      </c>
      <c r="H20" s="53" t="s">
        <v>153</v>
      </c>
      <c r="I20" s="53"/>
      <c r="J20" s="53"/>
      <c r="K20" s="53" t="s">
        <v>152</v>
      </c>
      <c r="L20" s="54" t="s">
        <v>152</v>
      </c>
      <c r="M20" s="32"/>
      <c r="N20" s="33" t="s">
        <v>121</v>
      </c>
      <c r="O20" s="33"/>
      <c r="P20" s="33" t="s">
        <v>121</v>
      </c>
      <c r="Q20" s="33"/>
      <c r="R20" s="33"/>
      <c r="S20" s="33"/>
      <c r="T20" s="34"/>
      <c r="U20" s="46"/>
      <c r="V20" s="51" t="s">
        <v>126</v>
      </c>
      <c r="W20" s="46" t="s">
        <v>241</v>
      </c>
    </row>
    <row r="21" spans="1:23" s="38" customFormat="1" x14ac:dyDescent="0.25">
      <c r="A21" s="46">
        <v>43</v>
      </c>
      <c r="B21" s="46" t="s">
        <v>122</v>
      </c>
      <c r="C21" s="51" t="s">
        <v>242</v>
      </c>
      <c r="D21" s="51" t="s">
        <v>243</v>
      </c>
      <c r="E21" s="42">
        <v>1</v>
      </c>
      <c r="F21" s="53" t="s">
        <v>152</v>
      </c>
      <c r="G21" s="53" t="s">
        <v>152</v>
      </c>
      <c r="H21" s="53"/>
      <c r="I21" s="53"/>
      <c r="J21" s="53"/>
      <c r="K21" s="53" t="s">
        <v>152</v>
      </c>
      <c r="L21" s="54"/>
      <c r="M21" s="32"/>
      <c r="N21" s="33"/>
      <c r="O21" s="33" t="s">
        <v>121</v>
      </c>
      <c r="P21" s="33"/>
      <c r="Q21" s="33"/>
      <c r="R21" s="33" t="s">
        <v>121</v>
      </c>
      <c r="S21" s="33"/>
      <c r="T21" s="34"/>
      <c r="U21" s="46" t="s">
        <v>244</v>
      </c>
      <c r="V21" s="51" t="s">
        <v>126</v>
      </c>
      <c r="W21" s="46" t="s">
        <v>245</v>
      </c>
    </row>
    <row r="22" spans="1:23" s="38" customFormat="1" x14ac:dyDescent="0.25">
      <c r="A22" s="46">
        <v>43</v>
      </c>
      <c r="B22" s="46" t="s">
        <v>122</v>
      </c>
      <c r="C22" s="51" t="s">
        <v>246</v>
      </c>
      <c r="D22" s="51"/>
      <c r="E22" s="42"/>
      <c r="F22" s="53"/>
      <c r="G22" s="53">
        <v>1</v>
      </c>
      <c r="H22" s="53"/>
      <c r="I22" s="53"/>
      <c r="J22" s="53" t="s">
        <v>152</v>
      </c>
      <c r="K22" s="53"/>
      <c r="L22" s="54"/>
      <c r="M22" s="32"/>
      <c r="N22" s="33" t="s">
        <v>121</v>
      </c>
      <c r="O22" s="33"/>
      <c r="P22" s="33" t="s">
        <v>121</v>
      </c>
      <c r="Q22" s="33"/>
      <c r="R22" s="33"/>
      <c r="S22" s="33"/>
      <c r="T22" s="34"/>
      <c r="U22" s="46" t="s">
        <v>247</v>
      </c>
      <c r="V22" s="51" t="s">
        <v>126</v>
      </c>
      <c r="W22" s="46" t="s">
        <v>248</v>
      </c>
    </row>
    <row r="23" spans="1:23" s="38" customFormat="1" x14ac:dyDescent="0.25">
      <c r="A23" s="46">
        <v>43</v>
      </c>
      <c r="B23" s="46" t="s">
        <v>122</v>
      </c>
      <c r="C23" s="51" t="s">
        <v>249</v>
      </c>
      <c r="D23" s="51" t="s">
        <v>250</v>
      </c>
      <c r="E23" s="42"/>
      <c r="F23" s="53"/>
      <c r="G23" s="53">
        <v>1</v>
      </c>
      <c r="H23" s="53"/>
      <c r="I23" s="53" t="s">
        <v>153</v>
      </c>
      <c r="J23" s="53" t="s">
        <v>152</v>
      </c>
      <c r="K23" s="53" t="s">
        <v>152</v>
      </c>
      <c r="L23" s="54" t="s">
        <v>153</v>
      </c>
      <c r="M23" s="32" t="s">
        <v>121</v>
      </c>
      <c r="N23" s="33"/>
      <c r="O23" s="33"/>
      <c r="P23" s="33" t="s">
        <v>121</v>
      </c>
      <c r="Q23" s="33"/>
      <c r="R23" s="33"/>
      <c r="S23" s="33"/>
      <c r="T23" s="34"/>
      <c r="U23" s="46" t="s">
        <v>251</v>
      </c>
      <c r="V23" s="51" t="s">
        <v>126</v>
      </c>
      <c r="W23" s="46" t="s">
        <v>252</v>
      </c>
    </row>
    <row r="24" spans="1:23" x14ac:dyDescent="0.25">
      <c r="A24" s="46">
        <v>51</v>
      </c>
      <c r="B24" s="30" t="s">
        <v>14</v>
      </c>
      <c r="C24" s="31" t="s">
        <v>236</v>
      </c>
      <c r="D24" s="31" t="s">
        <v>237</v>
      </c>
      <c r="E24" s="39"/>
      <c r="F24" s="33" t="s">
        <v>153</v>
      </c>
      <c r="G24" s="33"/>
      <c r="H24" s="33" t="s">
        <v>153</v>
      </c>
      <c r="I24" s="33" t="s">
        <v>153</v>
      </c>
      <c r="J24" s="33"/>
      <c r="K24" s="33" t="s">
        <v>153</v>
      </c>
      <c r="L24" s="34">
        <v>1</v>
      </c>
      <c r="M24" s="32" t="s">
        <v>121</v>
      </c>
      <c r="N24" s="33" t="s">
        <v>121</v>
      </c>
      <c r="O24" s="33"/>
      <c r="P24" s="33" t="s">
        <v>121</v>
      </c>
      <c r="Q24" s="33"/>
      <c r="R24" s="33"/>
      <c r="S24" s="33"/>
      <c r="T24" s="34"/>
      <c r="U24" s="30" t="s">
        <v>238</v>
      </c>
      <c r="V24" s="31" t="s">
        <v>126</v>
      </c>
      <c r="W24" s="38"/>
    </row>
    <row r="25" spans="1:23" x14ac:dyDescent="0.25">
      <c r="A25" s="46">
        <v>51</v>
      </c>
      <c r="B25" s="46" t="s">
        <v>14</v>
      </c>
      <c r="C25" s="31" t="s">
        <v>274</v>
      </c>
      <c r="D25" s="31" t="s">
        <v>137</v>
      </c>
      <c r="E25" s="11"/>
      <c r="F25" s="12">
        <v>1</v>
      </c>
      <c r="G25" s="12"/>
      <c r="H25" s="12" t="s">
        <v>152</v>
      </c>
      <c r="I25" s="12" t="s">
        <v>152</v>
      </c>
      <c r="J25" s="12" t="s">
        <v>153</v>
      </c>
      <c r="K25" s="12" t="s">
        <v>152</v>
      </c>
      <c r="L25" s="13"/>
      <c r="M25" s="19"/>
      <c r="N25" s="20"/>
      <c r="O25" s="20"/>
      <c r="P25" s="20"/>
      <c r="Q25" s="20"/>
      <c r="R25" s="20"/>
      <c r="S25" s="20"/>
      <c r="T25" s="21"/>
      <c r="U25" s="14"/>
      <c r="V25" s="15" t="s">
        <v>257</v>
      </c>
      <c r="W25" s="14"/>
    </row>
    <row r="26" spans="1:23" x14ac:dyDescent="0.25">
      <c r="A26" s="30">
        <v>58</v>
      </c>
      <c r="B26" s="30" t="s">
        <v>15</v>
      </c>
      <c r="C26" s="31" t="s">
        <v>235</v>
      </c>
      <c r="D26" s="31"/>
      <c r="E26" s="39"/>
      <c r="F26" s="33" t="s">
        <v>153</v>
      </c>
      <c r="G26" s="33"/>
      <c r="H26" s="33">
        <v>1</v>
      </c>
      <c r="I26" s="33"/>
      <c r="J26" s="33" t="s">
        <v>153</v>
      </c>
      <c r="K26" s="33"/>
      <c r="L26" s="34"/>
      <c r="M26" s="32"/>
      <c r="N26" s="33" t="s">
        <v>121</v>
      </c>
      <c r="O26" s="33"/>
      <c r="P26" s="40"/>
      <c r="Q26" s="40"/>
      <c r="R26" s="40"/>
      <c r="S26" s="40"/>
      <c r="T26" s="41"/>
      <c r="U26" s="38"/>
      <c r="V26" s="31" t="s">
        <v>126</v>
      </c>
      <c r="W26" s="38"/>
    </row>
    <row r="27" spans="1:23" x14ac:dyDescent="0.25">
      <c r="A27" s="46">
        <v>58</v>
      </c>
      <c r="B27" s="46" t="s">
        <v>15</v>
      </c>
      <c r="C27" s="31" t="s">
        <v>272</v>
      </c>
      <c r="D27" s="31" t="s">
        <v>273</v>
      </c>
      <c r="E27" s="11" t="s">
        <v>152</v>
      </c>
      <c r="F27" s="12">
        <v>1</v>
      </c>
      <c r="G27" s="12"/>
      <c r="H27" s="12" t="s">
        <v>152</v>
      </c>
      <c r="I27" s="12"/>
      <c r="J27" s="12" t="s">
        <v>152</v>
      </c>
      <c r="K27" s="12"/>
      <c r="L27" s="13"/>
      <c r="M27" s="19"/>
      <c r="N27" s="20"/>
      <c r="O27" s="20"/>
      <c r="P27" s="20"/>
      <c r="Q27" s="20"/>
      <c r="R27" s="20"/>
      <c r="S27" s="20"/>
      <c r="T27" s="21"/>
      <c r="U27" s="14"/>
      <c r="V27" s="15" t="s">
        <v>257</v>
      </c>
      <c r="W27" s="14"/>
    </row>
    <row r="28" spans="1:23" x14ac:dyDescent="0.25">
      <c r="A28" s="30">
        <v>62</v>
      </c>
      <c r="B28" s="30" t="s">
        <v>118</v>
      </c>
      <c r="C28" s="31" t="s">
        <v>270</v>
      </c>
      <c r="D28" s="31" t="s">
        <v>271</v>
      </c>
      <c r="E28" s="11" t="s">
        <v>152</v>
      </c>
      <c r="F28" s="12">
        <v>1</v>
      </c>
      <c r="G28" s="12"/>
      <c r="H28" s="12"/>
      <c r="I28" s="12"/>
      <c r="J28" s="12" t="s">
        <v>152</v>
      </c>
      <c r="K28" s="12"/>
      <c r="L28" s="13" t="s">
        <v>152</v>
      </c>
      <c r="M28" s="11"/>
      <c r="N28" s="12"/>
      <c r="O28" s="12"/>
      <c r="P28" s="12"/>
      <c r="Q28" s="12"/>
      <c r="R28" s="12"/>
      <c r="S28" s="12"/>
      <c r="T28" s="13"/>
      <c r="U28" s="9"/>
      <c r="V28" s="10" t="s">
        <v>257</v>
      </c>
      <c r="W28" s="9"/>
    </row>
    <row r="29" spans="1:23" x14ac:dyDescent="0.25">
      <c r="A29" s="30">
        <v>75</v>
      </c>
      <c r="B29" s="30" t="s">
        <v>16</v>
      </c>
      <c r="C29" s="31" t="s">
        <v>233</v>
      </c>
      <c r="D29" s="31"/>
      <c r="E29" s="39"/>
      <c r="F29" s="40"/>
      <c r="G29" s="40"/>
      <c r="H29" s="40"/>
      <c r="I29" s="40"/>
      <c r="J29" s="40"/>
      <c r="K29" s="40"/>
      <c r="L29" s="41"/>
      <c r="M29" s="39"/>
      <c r="N29" s="40"/>
      <c r="O29" s="40"/>
      <c r="P29" s="40"/>
      <c r="Q29" s="40"/>
      <c r="R29" s="40"/>
      <c r="S29" s="40"/>
      <c r="T29" s="41"/>
      <c r="U29" s="38"/>
      <c r="V29" s="31" t="s">
        <v>126</v>
      </c>
      <c r="W29" s="30" t="s">
        <v>234</v>
      </c>
    </row>
    <row r="30" spans="1:23" x14ac:dyDescent="0.25">
      <c r="A30" s="46">
        <v>75</v>
      </c>
      <c r="B30" s="46" t="s">
        <v>16</v>
      </c>
      <c r="C30" s="31" t="s">
        <v>255</v>
      </c>
      <c r="D30" s="31" t="s">
        <v>256</v>
      </c>
      <c r="E30" s="11">
        <v>1</v>
      </c>
      <c r="F30" s="53"/>
      <c r="G30" s="53"/>
      <c r="H30" s="53"/>
      <c r="I30" s="53"/>
      <c r="J30" s="53"/>
      <c r="K30" s="53"/>
      <c r="L30" s="54"/>
      <c r="M30" s="32"/>
      <c r="N30" s="33"/>
      <c r="O30" s="33"/>
      <c r="P30" s="33"/>
      <c r="Q30" s="33"/>
      <c r="R30" s="33"/>
      <c r="S30" s="33"/>
      <c r="T30" s="34"/>
      <c r="U30" s="46"/>
      <c r="V30" s="15" t="s">
        <v>257</v>
      </c>
      <c r="W30" s="14"/>
    </row>
    <row r="31" spans="1:23" x14ac:dyDescent="0.25">
      <c r="A31" s="30">
        <v>81</v>
      </c>
      <c r="B31" s="30" t="s">
        <v>17</v>
      </c>
      <c r="C31" s="31" t="s">
        <v>286</v>
      </c>
      <c r="D31" s="31"/>
      <c r="E31" s="39"/>
      <c r="F31" s="33" t="s">
        <v>152</v>
      </c>
      <c r="G31" s="33"/>
      <c r="H31" s="33"/>
      <c r="I31" s="33"/>
      <c r="J31" s="33"/>
      <c r="K31" s="33">
        <v>1</v>
      </c>
      <c r="L31" s="34"/>
      <c r="M31" s="32"/>
      <c r="N31" s="33"/>
      <c r="O31" s="33" t="s">
        <v>121</v>
      </c>
      <c r="P31" s="33"/>
      <c r="Q31" s="33"/>
      <c r="R31" s="33" t="s">
        <v>121</v>
      </c>
      <c r="S31" s="33"/>
      <c r="T31" s="34" t="s">
        <v>121</v>
      </c>
      <c r="U31" s="30" t="s">
        <v>231</v>
      </c>
      <c r="V31" s="31" t="s">
        <v>126</v>
      </c>
      <c r="W31" s="30" t="s">
        <v>232</v>
      </c>
    </row>
    <row r="32" spans="1:23" x14ac:dyDescent="0.25">
      <c r="A32" s="30">
        <v>83</v>
      </c>
      <c r="B32" s="30" t="s">
        <v>18</v>
      </c>
      <c r="C32" s="31" t="s">
        <v>286</v>
      </c>
      <c r="D32" s="31"/>
      <c r="E32" s="11"/>
      <c r="F32" s="12"/>
      <c r="G32" s="12"/>
      <c r="H32" s="12"/>
      <c r="I32" s="12"/>
      <c r="J32" s="12"/>
      <c r="K32" s="12"/>
      <c r="L32" s="13"/>
      <c r="M32" s="11"/>
      <c r="N32" s="12"/>
      <c r="O32" s="12"/>
      <c r="P32" s="12"/>
      <c r="Q32" s="12"/>
      <c r="R32" s="12"/>
      <c r="S32" s="12"/>
      <c r="T32" s="13"/>
      <c r="U32" s="9"/>
      <c r="V32" s="10" t="s">
        <v>116</v>
      </c>
      <c r="W32" s="9"/>
    </row>
    <row r="33" spans="1:23" x14ac:dyDescent="0.25">
      <c r="A33" s="30">
        <v>92</v>
      </c>
      <c r="B33" s="30" t="s">
        <v>19</v>
      </c>
      <c r="C33" s="31" t="s">
        <v>144</v>
      </c>
      <c r="D33" s="31" t="s">
        <v>145</v>
      </c>
      <c r="E33" s="11"/>
      <c r="F33" s="12"/>
      <c r="G33" s="12"/>
      <c r="H33" s="12"/>
      <c r="I33" s="12"/>
      <c r="J33" s="12"/>
      <c r="K33" s="12"/>
      <c r="L33" s="13"/>
      <c r="M33" s="11"/>
      <c r="N33" s="12"/>
      <c r="O33" s="12"/>
      <c r="P33" s="12"/>
      <c r="Q33" s="12"/>
      <c r="R33" s="12"/>
      <c r="S33" s="12"/>
      <c r="T33" s="13"/>
      <c r="U33" s="9" t="s">
        <v>154</v>
      </c>
      <c r="V33" s="10" t="s">
        <v>128</v>
      </c>
      <c r="W33" s="9" t="s">
        <v>154</v>
      </c>
    </row>
    <row r="34" spans="1:23" x14ac:dyDescent="0.25">
      <c r="A34" s="45">
        <v>92</v>
      </c>
      <c r="B34" s="44" t="s">
        <v>19</v>
      </c>
      <c r="C34" s="47" t="s">
        <v>276</v>
      </c>
      <c r="D34" s="47" t="s">
        <v>277</v>
      </c>
      <c r="E34" s="26"/>
      <c r="F34" s="49" t="s">
        <v>153</v>
      </c>
      <c r="G34" s="49"/>
      <c r="H34" s="49"/>
      <c r="I34" s="49"/>
      <c r="J34" s="49">
        <v>1</v>
      </c>
      <c r="K34" s="49"/>
      <c r="L34" s="50"/>
      <c r="M34" s="48" t="s">
        <v>121</v>
      </c>
      <c r="N34" s="49" t="s">
        <v>121</v>
      </c>
      <c r="O34" s="49" t="s">
        <v>121</v>
      </c>
      <c r="P34" s="49" t="s">
        <v>121</v>
      </c>
      <c r="Q34" s="49" t="s">
        <v>121</v>
      </c>
      <c r="R34" s="49" t="s">
        <v>121</v>
      </c>
      <c r="S34" s="49" t="s">
        <v>121</v>
      </c>
      <c r="T34" s="50" t="s">
        <v>121</v>
      </c>
      <c r="U34" s="25"/>
      <c r="V34" s="47" t="s">
        <v>196</v>
      </c>
      <c r="W34" s="24"/>
    </row>
    <row r="35" spans="1:23" x14ac:dyDescent="0.25">
      <c r="A35" s="30">
        <v>95</v>
      </c>
      <c r="B35" s="30" t="s">
        <v>20</v>
      </c>
      <c r="C35" s="55" t="s">
        <v>286</v>
      </c>
      <c r="D35" s="31"/>
      <c r="E35" s="11"/>
      <c r="F35" s="12"/>
      <c r="G35" s="12"/>
      <c r="H35" s="12"/>
      <c r="I35" s="12"/>
      <c r="J35" s="12"/>
      <c r="K35" s="12"/>
      <c r="L35" s="13"/>
      <c r="M35" s="11"/>
      <c r="N35" s="12"/>
      <c r="O35" s="12"/>
      <c r="P35" s="12"/>
      <c r="Q35" s="12"/>
      <c r="R35" s="12"/>
      <c r="S35" s="12"/>
      <c r="T35" s="13"/>
      <c r="U35" s="9"/>
      <c r="V35" s="10" t="s">
        <v>116</v>
      </c>
      <c r="W35" s="9"/>
    </row>
    <row r="36" spans="1:23" x14ac:dyDescent="0.25">
      <c r="A36" s="30">
        <v>103</v>
      </c>
      <c r="B36" s="30" t="s">
        <v>21</v>
      </c>
      <c r="C36" s="31" t="s">
        <v>146</v>
      </c>
      <c r="D36" s="31" t="s">
        <v>147</v>
      </c>
      <c r="E36" s="11" t="s">
        <v>152</v>
      </c>
      <c r="F36" s="12" t="s">
        <v>152</v>
      </c>
      <c r="G36" s="12"/>
      <c r="H36" s="12"/>
      <c r="I36" s="12"/>
      <c r="J36" s="12"/>
      <c r="K36" s="12"/>
      <c r="L36" s="13"/>
      <c r="M36" s="11" t="s">
        <v>121</v>
      </c>
      <c r="N36" s="12"/>
      <c r="O36" s="12"/>
      <c r="P36" s="12" t="s">
        <v>121</v>
      </c>
      <c r="Q36" s="12" t="s">
        <v>121</v>
      </c>
      <c r="R36" s="12"/>
      <c r="S36" s="12" t="s">
        <v>121</v>
      </c>
      <c r="T36" s="13"/>
      <c r="U36" s="9" t="s">
        <v>148</v>
      </c>
      <c r="V36" s="10" t="s">
        <v>128</v>
      </c>
      <c r="W36" s="9"/>
    </row>
    <row r="37" spans="1:23" s="28" customFormat="1" x14ac:dyDescent="0.25">
      <c r="A37" s="45">
        <v>103</v>
      </c>
      <c r="B37" s="44" t="s">
        <v>21</v>
      </c>
      <c r="C37" s="47" t="s">
        <v>291</v>
      </c>
      <c r="D37" s="47" t="s">
        <v>292</v>
      </c>
      <c r="E37" s="48" t="s">
        <v>152</v>
      </c>
      <c r="F37" s="49" t="s">
        <v>152</v>
      </c>
      <c r="G37" s="49"/>
      <c r="H37" s="49"/>
      <c r="I37" s="49" t="s">
        <v>153</v>
      </c>
      <c r="J37" s="49">
        <v>1</v>
      </c>
      <c r="K37" s="49"/>
      <c r="L37" s="50"/>
      <c r="M37" s="48" t="s">
        <v>121</v>
      </c>
      <c r="N37" s="49" t="s">
        <v>121</v>
      </c>
      <c r="O37" s="49"/>
      <c r="P37" s="49"/>
      <c r="Q37" s="49"/>
      <c r="R37" s="49" t="s">
        <v>121</v>
      </c>
      <c r="S37" s="49"/>
      <c r="T37" s="27"/>
      <c r="U37" s="24"/>
      <c r="V37" s="47" t="s">
        <v>196</v>
      </c>
      <c r="W37" s="24"/>
    </row>
    <row r="38" spans="1:23" x14ac:dyDescent="0.25">
      <c r="A38" s="9">
        <v>105</v>
      </c>
      <c r="B38" s="9" t="s">
        <v>22</v>
      </c>
      <c r="C38" s="10" t="s">
        <v>214</v>
      </c>
      <c r="D38" s="10" t="s">
        <v>215</v>
      </c>
      <c r="E38" s="11"/>
      <c r="F38" s="12" t="s">
        <v>153</v>
      </c>
      <c r="G38" s="12"/>
      <c r="H38" s="12"/>
      <c r="I38" s="12" t="s">
        <v>153</v>
      </c>
      <c r="J38" s="12"/>
      <c r="K38" s="12" t="s">
        <v>152</v>
      </c>
      <c r="L38" s="13">
        <v>1</v>
      </c>
      <c r="M38" s="11"/>
      <c r="N38" s="12"/>
      <c r="O38" s="12"/>
      <c r="P38" s="12"/>
      <c r="Q38" s="12"/>
      <c r="R38" s="12"/>
      <c r="S38" s="12"/>
      <c r="T38" s="13"/>
      <c r="U38" s="9"/>
      <c r="V38" s="10" t="s">
        <v>116</v>
      </c>
      <c r="W38" s="9"/>
    </row>
    <row r="39" spans="1:23" x14ac:dyDescent="0.25">
      <c r="A39" s="14">
        <v>105</v>
      </c>
      <c r="B39" s="14" t="s">
        <v>22</v>
      </c>
      <c r="C39" s="10" t="s">
        <v>268</v>
      </c>
      <c r="D39" s="10" t="s">
        <v>269</v>
      </c>
      <c r="E39" s="11"/>
      <c r="F39" s="12" t="s">
        <v>153</v>
      </c>
      <c r="G39" s="12"/>
      <c r="H39" s="12"/>
      <c r="I39" s="12" t="s">
        <v>153</v>
      </c>
      <c r="J39" s="12"/>
      <c r="K39" s="12" t="s">
        <v>152</v>
      </c>
      <c r="L39" s="13">
        <v>1</v>
      </c>
      <c r="M39" s="19"/>
      <c r="N39" s="20"/>
      <c r="O39" s="20"/>
      <c r="P39" s="20"/>
      <c r="Q39" s="20"/>
      <c r="R39" s="20"/>
      <c r="S39" s="20"/>
      <c r="T39" s="21"/>
      <c r="U39" s="14"/>
      <c r="V39" s="15" t="s">
        <v>257</v>
      </c>
      <c r="W39" s="14"/>
    </row>
    <row r="40" spans="1:23" x14ac:dyDescent="0.25">
      <c r="A40" s="30">
        <v>110</v>
      </c>
      <c r="B40" s="30" t="s">
        <v>23</v>
      </c>
      <c r="C40" s="31" t="s">
        <v>253</v>
      </c>
      <c r="D40" s="31"/>
      <c r="E40" s="32" t="s">
        <v>153</v>
      </c>
      <c r="F40" s="33" t="s">
        <v>153</v>
      </c>
      <c r="G40" s="33"/>
      <c r="H40" s="33" t="s">
        <v>152</v>
      </c>
      <c r="I40" s="33"/>
      <c r="J40" s="33"/>
      <c r="K40" s="33" t="s">
        <v>152</v>
      </c>
      <c r="L40" s="34">
        <v>1</v>
      </c>
      <c r="M40" s="32" t="s">
        <v>121</v>
      </c>
      <c r="N40" s="33"/>
      <c r="O40" s="33"/>
      <c r="P40" s="33" t="s">
        <v>121</v>
      </c>
      <c r="Q40" s="33"/>
      <c r="R40" s="33" t="s">
        <v>121</v>
      </c>
      <c r="S40" s="33" t="s">
        <v>121</v>
      </c>
      <c r="T40" s="34" t="s">
        <v>121</v>
      </c>
      <c r="U40" s="30" t="s">
        <v>254</v>
      </c>
      <c r="V40" s="31" t="s">
        <v>126</v>
      </c>
      <c r="W40" s="30"/>
    </row>
    <row r="41" spans="1:23" x14ac:dyDescent="0.25">
      <c r="A41" s="9">
        <v>114</v>
      </c>
      <c r="B41" s="9" t="s">
        <v>24</v>
      </c>
      <c r="C41" s="10" t="s">
        <v>149</v>
      </c>
      <c r="D41" s="10" t="s">
        <v>150</v>
      </c>
      <c r="E41" s="11">
        <v>1</v>
      </c>
      <c r="F41" s="12" t="s">
        <v>152</v>
      </c>
      <c r="G41" s="12"/>
      <c r="H41" s="12"/>
      <c r="I41" s="12" t="s">
        <v>152</v>
      </c>
      <c r="J41" s="12"/>
      <c r="K41" s="12"/>
      <c r="L41" s="13"/>
      <c r="M41" s="11" t="s">
        <v>121</v>
      </c>
      <c r="N41" s="12" t="s">
        <v>121</v>
      </c>
      <c r="O41" s="12"/>
      <c r="P41" s="12"/>
      <c r="Q41" s="12" t="s">
        <v>121</v>
      </c>
      <c r="R41" s="12"/>
      <c r="S41" s="12"/>
      <c r="T41" s="13"/>
      <c r="U41" s="14" t="s">
        <v>151</v>
      </c>
      <c r="V41" s="10" t="s">
        <v>128</v>
      </c>
      <c r="W41" s="9" t="s">
        <v>164</v>
      </c>
    </row>
    <row r="42" spans="1:23" x14ac:dyDescent="0.25">
      <c r="A42" s="9">
        <v>114</v>
      </c>
      <c r="B42" s="9" t="s">
        <v>24</v>
      </c>
      <c r="C42" s="15" t="s">
        <v>155</v>
      </c>
      <c r="D42" s="15" t="s">
        <v>156</v>
      </c>
      <c r="E42" s="16">
        <v>1</v>
      </c>
      <c r="F42" s="17" t="s">
        <v>152</v>
      </c>
      <c r="G42" s="17"/>
      <c r="H42" s="17"/>
      <c r="I42" s="17" t="s">
        <v>152</v>
      </c>
      <c r="J42" s="17" t="s">
        <v>152</v>
      </c>
      <c r="K42" s="17"/>
      <c r="L42" s="18"/>
      <c r="M42" s="19"/>
      <c r="N42" s="20" t="s">
        <v>121</v>
      </c>
      <c r="O42" s="20"/>
      <c r="P42" s="20"/>
      <c r="Q42" s="20" t="s">
        <v>121</v>
      </c>
      <c r="R42" s="20"/>
      <c r="S42" s="20"/>
      <c r="T42" s="21"/>
      <c r="U42" s="14" t="s">
        <v>151</v>
      </c>
      <c r="V42" s="10" t="s">
        <v>128</v>
      </c>
      <c r="W42" s="14" t="s">
        <v>163</v>
      </c>
    </row>
    <row r="43" spans="1:23" x14ac:dyDescent="0.25">
      <c r="A43" s="9">
        <v>114</v>
      </c>
      <c r="B43" s="9" t="s">
        <v>24</v>
      </c>
      <c r="C43" s="15" t="s">
        <v>157</v>
      </c>
      <c r="D43" s="15" t="s">
        <v>160</v>
      </c>
      <c r="E43" s="16">
        <v>1</v>
      </c>
      <c r="F43" s="17" t="s">
        <v>152</v>
      </c>
      <c r="G43" s="17"/>
      <c r="H43" s="17" t="s">
        <v>152</v>
      </c>
      <c r="I43" s="17" t="s">
        <v>152</v>
      </c>
      <c r="J43" s="17"/>
      <c r="K43" s="17" t="s">
        <v>152</v>
      </c>
      <c r="L43" s="18"/>
      <c r="M43" s="19" t="s">
        <v>121</v>
      </c>
      <c r="N43" s="20" t="s">
        <v>121</v>
      </c>
      <c r="O43" s="20"/>
      <c r="P43" s="20"/>
      <c r="Q43" s="20" t="s">
        <v>121</v>
      </c>
      <c r="R43" s="20" t="s">
        <v>121</v>
      </c>
      <c r="S43" s="20"/>
      <c r="T43" s="21"/>
      <c r="U43" s="14" t="s">
        <v>161</v>
      </c>
      <c r="V43" s="15" t="s">
        <v>128</v>
      </c>
      <c r="W43" s="14" t="s">
        <v>162</v>
      </c>
    </row>
    <row r="44" spans="1:23" x14ac:dyDescent="0.25">
      <c r="A44" s="9">
        <v>121</v>
      </c>
      <c r="B44" s="9" t="s">
        <v>25</v>
      </c>
      <c r="C44" s="10" t="s">
        <v>191</v>
      </c>
      <c r="D44" s="10" t="s">
        <v>294</v>
      </c>
      <c r="E44" s="11"/>
      <c r="F44" s="12"/>
      <c r="G44" s="12"/>
      <c r="H44" s="12"/>
      <c r="I44" s="12"/>
      <c r="J44" s="12"/>
      <c r="K44" s="12"/>
      <c r="L44" s="13"/>
      <c r="M44" s="11"/>
      <c r="N44" s="12"/>
      <c r="O44" s="12"/>
      <c r="P44" s="12"/>
      <c r="Q44" s="12"/>
      <c r="R44" s="12"/>
      <c r="S44" s="12"/>
      <c r="T44" s="13"/>
      <c r="U44" s="9"/>
      <c r="V44" s="10" t="s">
        <v>128</v>
      </c>
      <c r="W44" s="9"/>
    </row>
    <row r="45" spans="1:23" x14ac:dyDescent="0.25">
      <c r="A45" s="9">
        <v>128</v>
      </c>
      <c r="B45" s="9" t="s">
        <v>26</v>
      </c>
      <c r="C45" s="10" t="s">
        <v>286</v>
      </c>
      <c r="D45" s="10"/>
      <c r="E45" s="11"/>
      <c r="F45" s="12"/>
      <c r="G45" s="12"/>
      <c r="H45" s="12"/>
      <c r="I45" s="12"/>
      <c r="J45" s="12"/>
      <c r="K45" s="12"/>
      <c r="L45" s="13"/>
      <c r="M45" s="11"/>
      <c r="N45" s="12"/>
      <c r="O45" s="12"/>
      <c r="P45" s="12"/>
      <c r="Q45" s="12"/>
      <c r="R45" s="12"/>
      <c r="S45" s="12"/>
      <c r="T45" s="13"/>
      <c r="U45" s="9"/>
      <c r="V45" s="10"/>
      <c r="W45" s="9"/>
    </row>
    <row r="46" spans="1:23" x14ac:dyDescent="0.25">
      <c r="A46" s="9">
        <v>132</v>
      </c>
      <c r="B46" s="9" t="s">
        <v>27</v>
      </c>
      <c r="C46" s="10" t="s">
        <v>286</v>
      </c>
      <c r="D46" s="10"/>
      <c r="E46" s="11"/>
      <c r="F46" s="12"/>
      <c r="G46" s="12"/>
      <c r="H46" s="12"/>
      <c r="I46" s="12"/>
      <c r="J46" s="12"/>
      <c r="K46" s="12"/>
      <c r="L46" s="13"/>
      <c r="M46" s="11"/>
      <c r="N46" s="12"/>
      <c r="O46" s="12"/>
      <c r="P46" s="12"/>
      <c r="Q46" s="12"/>
      <c r="R46" s="12"/>
      <c r="S46" s="12"/>
      <c r="T46" s="13"/>
      <c r="U46" s="9"/>
      <c r="V46" s="10"/>
      <c r="W46" s="9"/>
    </row>
    <row r="47" spans="1:23" x14ac:dyDescent="0.25">
      <c r="A47" s="9">
        <v>134</v>
      </c>
      <c r="B47" s="9" t="s">
        <v>28</v>
      </c>
      <c r="C47" s="10" t="s">
        <v>283</v>
      </c>
      <c r="D47" s="10" t="s">
        <v>293</v>
      </c>
      <c r="E47" s="11"/>
      <c r="F47" s="12"/>
      <c r="G47" s="12"/>
      <c r="H47" s="12"/>
      <c r="I47" s="12"/>
      <c r="J47" s="12"/>
      <c r="K47" s="12"/>
      <c r="L47" s="13"/>
      <c r="M47" s="11"/>
      <c r="N47" s="12"/>
      <c r="O47" s="12"/>
      <c r="P47" s="12"/>
      <c r="Q47" s="12"/>
      <c r="R47" s="12"/>
      <c r="S47" s="12"/>
      <c r="T47" s="13"/>
      <c r="U47" s="9"/>
      <c r="V47" s="10"/>
      <c r="W47" s="9"/>
    </row>
    <row r="48" spans="1:23" x14ac:dyDescent="0.25">
      <c r="A48" s="9">
        <v>138</v>
      </c>
      <c r="B48" s="9" t="s">
        <v>30</v>
      </c>
      <c r="C48" s="10" t="s">
        <v>216</v>
      </c>
      <c r="D48" s="10" t="s">
        <v>303</v>
      </c>
      <c r="E48" s="11"/>
      <c r="F48" s="12" t="s">
        <v>152</v>
      </c>
      <c r="G48" s="12" t="s">
        <v>152</v>
      </c>
      <c r="H48" s="12"/>
      <c r="I48" s="12" t="s">
        <v>153</v>
      </c>
      <c r="J48" s="12"/>
      <c r="K48" s="12" t="s">
        <v>153</v>
      </c>
      <c r="L48" s="13">
        <v>1</v>
      </c>
      <c r="M48" s="11"/>
      <c r="N48" s="12"/>
      <c r="O48" s="12"/>
      <c r="P48" s="12"/>
      <c r="Q48" s="12"/>
      <c r="R48" s="12"/>
      <c r="S48" s="12"/>
      <c r="T48" s="13"/>
      <c r="U48" s="9"/>
      <c r="V48" s="10" t="s">
        <v>116</v>
      </c>
      <c r="W48" s="9"/>
    </row>
    <row r="49" spans="1:23" x14ac:dyDescent="0.25">
      <c r="A49" s="9">
        <v>142</v>
      </c>
      <c r="B49" s="9" t="s">
        <v>29</v>
      </c>
      <c r="C49" s="10" t="s">
        <v>217</v>
      </c>
      <c r="D49" s="10" t="s">
        <v>303</v>
      </c>
      <c r="E49" s="11" t="s">
        <v>153</v>
      </c>
      <c r="F49" s="12" t="s">
        <v>153</v>
      </c>
      <c r="G49" s="12" t="s">
        <v>153</v>
      </c>
      <c r="H49" s="12" t="s">
        <v>153</v>
      </c>
      <c r="I49" s="12" t="s">
        <v>153</v>
      </c>
      <c r="J49" s="12" t="s">
        <v>153</v>
      </c>
      <c r="K49" s="12" t="s">
        <v>153</v>
      </c>
      <c r="L49" s="13">
        <v>1</v>
      </c>
      <c r="M49" s="11"/>
      <c r="N49" s="12"/>
      <c r="O49" s="12"/>
      <c r="P49" s="12"/>
      <c r="Q49" s="12"/>
      <c r="R49" s="12"/>
      <c r="S49" s="12"/>
      <c r="T49" s="13"/>
      <c r="U49" s="9" t="s">
        <v>218</v>
      </c>
      <c r="V49" s="10" t="s">
        <v>116</v>
      </c>
      <c r="W49" s="9"/>
    </row>
    <row r="50" spans="1:23" x14ac:dyDescent="0.25">
      <c r="A50" s="9">
        <v>164</v>
      </c>
      <c r="B50" s="9" t="s">
        <v>31</v>
      </c>
      <c r="C50" s="10" t="s">
        <v>286</v>
      </c>
      <c r="D50" s="10"/>
      <c r="E50" s="11"/>
      <c r="F50" s="12"/>
      <c r="G50" s="12"/>
      <c r="H50" s="12"/>
      <c r="I50" s="12"/>
      <c r="J50" s="12"/>
      <c r="K50" s="12"/>
      <c r="L50" s="13"/>
      <c r="M50" s="11"/>
      <c r="N50" s="12"/>
      <c r="O50" s="12"/>
      <c r="P50" s="12"/>
      <c r="Q50" s="12"/>
      <c r="R50" s="12"/>
      <c r="S50" s="12"/>
      <c r="T50" s="13"/>
      <c r="U50" s="9"/>
      <c r="V50" s="10"/>
      <c r="W50" s="9"/>
    </row>
    <row r="51" spans="1:23" x14ac:dyDescent="0.25">
      <c r="A51" s="9">
        <v>166</v>
      </c>
      <c r="B51" s="9" t="s">
        <v>32</v>
      </c>
      <c r="C51" s="10" t="s">
        <v>165</v>
      </c>
      <c r="D51" s="10" t="s">
        <v>304</v>
      </c>
      <c r="E51" s="11"/>
      <c r="F51" s="12" t="s">
        <v>153</v>
      </c>
      <c r="G51" s="12"/>
      <c r="H51" s="12"/>
      <c r="I51" s="12"/>
      <c r="J51" s="12" t="s">
        <v>166</v>
      </c>
      <c r="K51" s="12" t="s">
        <v>152</v>
      </c>
      <c r="L51" s="13">
        <v>1</v>
      </c>
      <c r="M51" s="11" t="s">
        <v>121</v>
      </c>
      <c r="N51" s="12" t="s">
        <v>121</v>
      </c>
      <c r="O51" s="12" t="s">
        <v>121</v>
      </c>
      <c r="P51" s="12" t="s">
        <v>121</v>
      </c>
      <c r="Q51" s="12" t="s">
        <v>121</v>
      </c>
      <c r="R51" s="12" t="s">
        <v>121</v>
      </c>
      <c r="S51" s="12" t="s">
        <v>121</v>
      </c>
      <c r="T51" s="13" t="s">
        <v>121</v>
      </c>
      <c r="U51" s="9" t="s">
        <v>167</v>
      </c>
      <c r="V51" s="10" t="s">
        <v>117</v>
      </c>
      <c r="W51" s="9" t="s">
        <v>168</v>
      </c>
    </row>
    <row r="52" spans="1:23" s="28" customFormat="1" x14ac:dyDescent="0.25">
      <c r="A52" s="45">
        <v>166</v>
      </c>
      <c r="B52" s="44" t="s">
        <v>32</v>
      </c>
      <c r="C52" s="47" t="s">
        <v>295</v>
      </c>
      <c r="D52" s="47" t="s">
        <v>278</v>
      </c>
      <c r="E52" s="48"/>
      <c r="F52" s="49" t="s">
        <v>153</v>
      </c>
      <c r="G52" s="49"/>
      <c r="H52" s="49"/>
      <c r="I52" s="49">
        <v>1</v>
      </c>
      <c r="J52" s="49"/>
      <c r="K52" s="49"/>
      <c r="L52" s="50"/>
      <c r="M52" s="48" t="s">
        <v>121</v>
      </c>
      <c r="N52" s="49" t="s">
        <v>121</v>
      </c>
      <c r="O52" s="49"/>
      <c r="P52" s="49"/>
      <c r="Q52" s="49"/>
      <c r="R52" s="49"/>
      <c r="S52" s="49"/>
      <c r="T52" s="50"/>
      <c r="U52" s="24"/>
      <c r="V52" s="47" t="s">
        <v>196</v>
      </c>
      <c r="W52" s="29"/>
    </row>
    <row r="53" spans="1:23" s="28" customFormat="1" x14ac:dyDescent="0.25">
      <c r="A53" s="45">
        <v>166</v>
      </c>
      <c r="B53" s="44" t="s">
        <v>32</v>
      </c>
      <c r="C53" s="47" t="s">
        <v>296</v>
      </c>
      <c r="D53" s="47" t="s">
        <v>278</v>
      </c>
      <c r="E53" s="48"/>
      <c r="F53" s="49" t="s">
        <v>153</v>
      </c>
      <c r="G53" s="49"/>
      <c r="H53" s="49"/>
      <c r="I53" s="49">
        <v>1</v>
      </c>
      <c r="J53" s="49"/>
      <c r="K53" s="49"/>
      <c r="L53" s="50"/>
      <c r="M53" s="48" t="s">
        <v>121</v>
      </c>
      <c r="N53" s="49" t="s">
        <v>121</v>
      </c>
      <c r="O53" s="49"/>
      <c r="P53" s="49"/>
      <c r="Q53" s="49"/>
      <c r="R53" s="49"/>
      <c r="S53" s="49"/>
      <c r="T53" s="50"/>
      <c r="U53" s="24"/>
      <c r="V53" s="47" t="s">
        <v>196</v>
      </c>
      <c r="W53" s="29"/>
    </row>
    <row r="54" spans="1:23" s="28" customFormat="1" x14ac:dyDescent="0.25">
      <c r="A54" s="45">
        <v>170</v>
      </c>
      <c r="B54" s="44" t="s">
        <v>33</v>
      </c>
      <c r="C54" s="47" t="s">
        <v>297</v>
      </c>
      <c r="D54" s="47" t="s">
        <v>279</v>
      </c>
      <c r="E54" s="48"/>
      <c r="F54" s="49" t="s">
        <v>152</v>
      </c>
      <c r="G54" s="49"/>
      <c r="H54" s="49"/>
      <c r="I54" s="49">
        <v>1</v>
      </c>
      <c r="J54" s="49" t="s">
        <v>153</v>
      </c>
      <c r="K54" s="49"/>
      <c r="L54" s="50"/>
      <c r="M54" s="48" t="s">
        <v>121</v>
      </c>
      <c r="N54" s="49" t="s">
        <v>121</v>
      </c>
      <c r="O54" s="49"/>
      <c r="P54" s="49"/>
      <c r="Q54" s="49"/>
      <c r="R54" s="49"/>
      <c r="S54" s="49"/>
      <c r="T54" s="50"/>
      <c r="U54" s="14" t="s">
        <v>301</v>
      </c>
      <c r="V54" s="47" t="s">
        <v>196</v>
      </c>
      <c r="W54" s="29"/>
    </row>
    <row r="55" spans="1:23" x14ac:dyDescent="0.25">
      <c r="A55" s="9">
        <v>170</v>
      </c>
      <c r="B55" s="9" t="s">
        <v>33</v>
      </c>
      <c r="C55" s="10" t="s">
        <v>298</v>
      </c>
      <c r="D55" s="10" t="s">
        <v>170</v>
      </c>
      <c r="E55" s="11" t="s">
        <v>153</v>
      </c>
      <c r="F55" s="12" t="s">
        <v>153</v>
      </c>
      <c r="G55" s="12"/>
      <c r="H55" s="12" t="s">
        <v>152</v>
      </c>
      <c r="I55" s="12"/>
      <c r="J55" s="12" t="s">
        <v>152</v>
      </c>
      <c r="K55" s="12" t="s">
        <v>153</v>
      </c>
      <c r="L55" s="13">
        <v>1</v>
      </c>
      <c r="M55" s="11" t="s">
        <v>121</v>
      </c>
      <c r="N55" s="12"/>
      <c r="O55" s="12"/>
      <c r="P55" s="12"/>
      <c r="Q55" s="12" t="s">
        <v>121</v>
      </c>
      <c r="R55" s="12" t="s">
        <v>121</v>
      </c>
      <c r="S55" s="12"/>
      <c r="T55" s="13" t="s">
        <v>121</v>
      </c>
      <c r="U55" s="9" t="s">
        <v>299</v>
      </c>
      <c r="V55" s="10" t="s">
        <v>117</v>
      </c>
      <c r="W55" s="9" t="s">
        <v>169</v>
      </c>
    </row>
    <row r="56" spans="1:23" x14ac:dyDescent="0.25">
      <c r="A56" s="9">
        <v>170</v>
      </c>
      <c r="B56" s="9" t="s">
        <v>33</v>
      </c>
      <c r="C56" s="15" t="s">
        <v>172</v>
      </c>
      <c r="D56" s="15" t="s">
        <v>300</v>
      </c>
      <c r="E56" s="16"/>
      <c r="F56" s="17" t="s">
        <v>153</v>
      </c>
      <c r="G56" s="17" t="s">
        <v>153</v>
      </c>
      <c r="H56" s="17" t="s">
        <v>153</v>
      </c>
      <c r="I56" s="17"/>
      <c r="J56" s="17"/>
      <c r="K56" s="17" t="s">
        <v>153</v>
      </c>
      <c r="L56" s="18">
        <v>1</v>
      </c>
      <c r="M56" s="19" t="s">
        <v>121</v>
      </c>
      <c r="N56" s="20" t="s">
        <v>121</v>
      </c>
      <c r="O56" s="20" t="s">
        <v>121</v>
      </c>
      <c r="P56" s="20"/>
      <c r="Q56" s="20"/>
      <c r="R56" s="20"/>
      <c r="S56" s="20"/>
      <c r="T56" s="21" t="s">
        <v>121</v>
      </c>
      <c r="U56" s="14" t="s">
        <v>179</v>
      </c>
      <c r="V56" s="10" t="s">
        <v>117</v>
      </c>
      <c r="W56" s="14" t="s">
        <v>326</v>
      </c>
    </row>
    <row r="57" spans="1:23" x14ac:dyDescent="0.25">
      <c r="A57" s="9">
        <v>170</v>
      </c>
      <c r="B57" s="9" t="s">
        <v>33</v>
      </c>
      <c r="C57" s="15" t="s">
        <v>173</v>
      </c>
      <c r="D57" s="15" t="s">
        <v>327</v>
      </c>
      <c r="E57" s="16"/>
      <c r="F57" s="17" t="s">
        <v>153</v>
      </c>
      <c r="G57" s="17"/>
      <c r="H57" s="17"/>
      <c r="I57" s="17"/>
      <c r="J57" s="17"/>
      <c r="K57" s="17">
        <v>1</v>
      </c>
      <c r="L57" s="18" t="s">
        <v>153</v>
      </c>
      <c r="M57" s="19" t="s">
        <v>121</v>
      </c>
      <c r="N57" s="20" t="s">
        <v>121</v>
      </c>
      <c r="O57" s="20"/>
      <c r="P57" s="20"/>
      <c r="Q57" s="20"/>
      <c r="R57" s="20"/>
      <c r="S57" s="20"/>
      <c r="T57" s="21" t="s">
        <v>121</v>
      </c>
      <c r="U57" s="14" t="s">
        <v>302</v>
      </c>
      <c r="V57" s="10" t="s">
        <v>117</v>
      </c>
      <c r="W57" s="14" t="s">
        <v>171</v>
      </c>
    </row>
    <row r="58" spans="1:23" x14ac:dyDescent="0.25">
      <c r="A58" s="14">
        <v>172</v>
      </c>
      <c r="B58" s="9" t="s">
        <v>33</v>
      </c>
      <c r="C58" s="15" t="s">
        <v>174</v>
      </c>
      <c r="D58" s="15" t="s">
        <v>175</v>
      </c>
      <c r="E58" s="16"/>
      <c r="F58" s="17" t="s">
        <v>153</v>
      </c>
      <c r="G58" s="17"/>
      <c r="H58" s="17"/>
      <c r="I58" s="17"/>
      <c r="J58" s="17"/>
      <c r="K58" s="17">
        <v>1</v>
      </c>
      <c r="L58" s="18" t="s">
        <v>153</v>
      </c>
      <c r="M58" s="19" t="s">
        <v>121</v>
      </c>
      <c r="N58" s="20" t="s">
        <v>121</v>
      </c>
      <c r="O58" s="20" t="s">
        <v>121</v>
      </c>
      <c r="P58" s="20" t="s">
        <v>121</v>
      </c>
      <c r="Q58" s="20" t="s">
        <v>121</v>
      </c>
      <c r="R58" s="20" t="s">
        <v>121</v>
      </c>
      <c r="S58" s="20" t="s">
        <v>121</v>
      </c>
      <c r="T58" s="21" t="s">
        <v>121</v>
      </c>
      <c r="U58" s="14"/>
      <c r="V58" s="10" t="s">
        <v>117</v>
      </c>
      <c r="W58" s="14"/>
    </row>
    <row r="59" spans="1:23" x14ac:dyDescent="0.25">
      <c r="A59" s="14">
        <v>172</v>
      </c>
      <c r="B59" s="14" t="s">
        <v>33</v>
      </c>
      <c r="C59" s="15" t="s">
        <v>176</v>
      </c>
      <c r="D59" s="15" t="s">
        <v>177</v>
      </c>
      <c r="E59" s="16"/>
      <c r="F59" s="17" t="s">
        <v>153</v>
      </c>
      <c r="G59" s="17"/>
      <c r="H59" s="17"/>
      <c r="I59" s="17"/>
      <c r="J59" s="17"/>
      <c r="K59" s="17">
        <v>1</v>
      </c>
      <c r="L59" s="18" t="s">
        <v>153</v>
      </c>
      <c r="M59" s="19" t="s">
        <v>121</v>
      </c>
      <c r="N59" s="20" t="s">
        <v>121</v>
      </c>
      <c r="O59" s="20" t="s">
        <v>121</v>
      </c>
      <c r="P59" s="20" t="s">
        <v>121</v>
      </c>
      <c r="Q59" s="20" t="s">
        <v>121</v>
      </c>
      <c r="R59" s="20" t="s">
        <v>121</v>
      </c>
      <c r="S59" s="20" t="s">
        <v>121</v>
      </c>
      <c r="T59" s="21" t="s">
        <v>121</v>
      </c>
      <c r="U59" s="14"/>
      <c r="V59" s="10" t="s">
        <v>117</v>
      </c>
      <c r="W59" s="14"/>
    </row>
    <row r="60" spans="1:23" x14ac:dyDescent="0.25">
      <c r="A60" s="14">
        <v>172</v>
      </c>
      <c r="B60" s="14" t="s">
        <v>33</v>
      </c>
      <c r="C60" s="15" t="s">
        <v>178</v>
      </c>
      <c r="D60" s="15" t="s">
        <v>305</v>
      </c>
      <c r="E60" s="16"/>
      <c r="F60" s="17">
        <v>1</v>
      </c>
      <c r="G60" s="17"/>
      <c r="H60" s="17"/>
      <c r="I60" s="17"/>
      <c r="J60" s="17"/>
      <c r="K60" s="17" t="s">
        <v>153</v>
      </c>
      <c r="L60" s="18" t="s">
        <v>153</v>
      </c>
      <c r="M60" s="19" t="s">
        <v>121</v>
      </c>
      <c r="N60" s="20" t="s">
        <v>121</v>
      </c>
      <c r="O60" s="20" t="s">
        <v>121</v>
      </c>
      <c r="P60" s="20" t="s">
        <v>121</v>
      </c>
      <c r="Q60" s="20" t="s">
        <v>121</v>
      </c>
      <c r="R60" s="20" t="s">
        <v>121</v>
      </c>
      <c r="S60" s="20" t="s">
        <v>121</v>
      </c>
      <c r="T60" s="21" t="s">
        <v>121</v>
      </c>
      <c r="U60" s="14"/>
      <c r="V60" s="10" t="s">
        <v>117</v>
      </c>
      <c r="W60" s="14"/>
    </row>
    <row r="61" spans="1:23" x14ac:dyDescent="0.25">
      <c r="A61" s="9">
        <v>176</v>
      </c>
      <c r="B61" s="9" t="s">
        <v>34</v>
      </c>
      <c r="C61" s="10" t="s">
        <v>286</v>
      </c>
      <c r="D61" s="10"/>
      <c r="E61" s="11"/>
      <c r="F61" s="12"/>
      <c r="G61" s="12"/>
      <c r="H61" s="12"/>
      <c r="I61" s="12"/>
      <c r="J61" s="12"/>
      <c r="K61" s="12"/>
      <c r="L61" s="13"/>
      <c r="M61" s="11"/>
      <c r="N61" s="12"/>
      <c r="O61" s="12"/>
      <c r="P61" s="12"/>
      <c r="Q61" s="12"/>
      <c r="R61" s="12"/>
      <c r="S61" s="12"/>
      <c r="T61" s="13"/>
      <c r="U61" s="9"/>
      <c r="V61" s="10"/>
      <c r="W61" s="9"/>
    </row>
    <row r="62" spans="1:23" x14ac:dyDescent="0.25">
      <c r="A62" s="9">
        <v>178</v>
      </c>
      <c r="B62" s="9" t="s">
        <v>34</v>
      </c>
      <c r="C62" s="10" t="s">
        <v>286</v>
      </c>
      <c r="D62" s="10"/>
      <c r="E62" s="11"/>
      <c r="F62" s="12"/>
      <c r="G62" s="12"/>
      <c r="H62" s="12"/>
      <c r="I62" s="12"/>
      <c r="J62" s="12"/>
      <c r="K62" s="12"/>
      <c r="L62" s="13"/>
      <c r="M62" s="11"/>
      <c r="N62" s="12"/>
      <c r="O62" s="12"/>
      <c r="P62" s="12"/>
      <c r="Q62" s="12"/>
      <c r="R62" s="12"/>
      <c r="S62" s="12"/>
      <c r="T62" s="13"/>
      <c r="U62" s="9"/>
      <c r="V62" s="10"/>
      <c r="W62" s="9"/>
    </row>
    <row r="63" spans="1:23" x14ac:dyDescent="0.25">
      <c r="A63" s="9">
        <v>181</v>
      </c>
      <c r="B63" s="9" t="s">
        <v>35</v>
      </c>
      <c r="C63" s="10" t="s">
        <v>180</v>
      </c>
      <c r="D63" s="10" t="s">
        <v>181</v>
      </c>
      <c r="E63" s="11"/>
      <c r="F63" s="12"/>
      <c r="G63" s="12"/>
      <c r="H63" s="12"/>
      <c r="I63" s="12"/>
      <c r="J63" s="12" t="s">
        <v>152</v>
      </c>
      <c r="K63" s="12">
        <v>1</v>
      </c>
      <c r="L63" s="13"/>
      <c r="M63" s="11"/>
      <c r="N63" s="12"/>
      <c r="O63" s="12"/>
      <c r="P63" s="12"/>
      <c r="Q63" s="12"/>
      <c r="R63" s="12"/>
      <c r="S63" s="12" t="s">
        <v>121</v>
      </c>
      <c r="T63" s="13" t="s">
        <v>121</v>
      </c>
      <c r="U63" s="9"/>
      <c r="V63" s="10" t="s">
        <v>128</v>
      </c>
      <c r="W63" s="9"/>
    </row>
    <row r="64" spans="1:23" s="28" customFormat="1" x14ac:dyDescent="0.25">
      <c r="A64" s="45">
        <v>181</v>
      </c>
      <c r="B64" s="44" t="s">
        <v>35</v>
      </c>
      <c r="C64" s="47" t="s">
        <v>181</v>
      </c>
      <c r="D64" s="47" t="s">
        <v>89</v>
      </c>
      <c r="E64" s="48"/>
      <c r="F64" s="49" t="s">
        <v>152</v>
      </c>
      <c r="G64" s="49"/>
      <c r="H64" s="49"/>
      <c r="I64" s="49"/>
      <c r="J64" s="49">
        <v>1</v>
      </c>
      <c r="K64" s="49" t="s">
        <v>153</v>
      </c>
      <c r="L64" s="50"/>
      <c r="M64" s="48"/>
      <c r="N64" s="49" t="s">
        <v>121</v>
      </c>
      <c r="O64" s="49" t="s">
        <v>121</v>
      </c>
      <c r="P64" s="49"/>
      <c r="Q64" s="49"/>
      <c r="R64" s="49" t="s">
        <v>121</v>
      </c>
      <c r="S64" s="49"/>
      <c r="T64" s="50"/>
      <c r="U64" s="37"/>
      <c r="V64" s="47" t="s">
        <v>196</v>
      </c>
      <c r="W64" s="37"/>
    </row>
    <row r="65" spans="1:23" x14ac:dyDescent="0.25">
      <c r="A65" s="9">
        <v>183</v>
      </c>
      <c r="B65" s="9" t="s">
        <v>36</v>
      </c>
      <c r="C65" s="10" t="s">
        <v>219</v>
      </c>
      <c r="D65" s="10" t="s">
        <v>306</v>
      </c>
      <c r="E65" s="11"/>
      <c r="F65" s="12" t="s">
        <v>153</v>
      </c>
      <c r="G65" s="12"/>
      <c r="H65" s="12"/>
      <c r="I65" s="12" t="s">
        <v>153</v>
      </c>
      <c r="J65" s="12"/>
      <c r="K65" s="12" t="s">
        <v>152</v>
      </c>
      <c r="L65" s="13">
        <v>1</v>
      </c>
      <c r="M65" s="11"/>
      <c r="N65" s="12"/>
      <c r="O65" s="12"/>
      <c r="P65" s="12"/>
      <c r="Q65" s="12"/>
      <c r="R65" s="12"/>
      <c r="S65" s="12"/>
      <c r="T65" s="13"/>
      <c r="U65" s="9"/>
      <c r="V65" s="10" t="s">
        <v>116</v>
      </c>
      <c r="W65" s="9"/>
    </row>
    <row r="66" spans="1:23" x14ac:dyDescent="0.25">
      <c r="A66" s="14">
        <v>183</v>
      </c>
      <c r="B66" s="14" t="s">
        <v>36</v>
      </c>
      <c r="C66" s="10" t="s">
        <v>266</v>
      </c>
      <c r="D66" s="10" t="s">
        <v>267</v>
      </c>
      <c r="E66" s="11"/>
      <c r="F66" s="12" t="s">
        <v>153</v>
      </c>
      <c r="G66" s="12"/>
      <c r="H66" s="12"/>
      <c r="I66" s="12" t="s">
        <v>153</v>
      </c>
      <c r="J66" s="12"/>
      <c r="K66" s="12" t="s">
        <v>152</v>
      </c>
      <c r="L66" s="13">
        <v>1</v>
      </c>
      <c r="M66" s="19"/>
      <c r="N66" s="20"/>
      <c r="O66" s="20"/>
      <c r="P66" s="20"/>
      <c r="Q66" s="20"/>
      <c r="R66" s="20"/>
      <c r="S66" s="20"/>
      <c r="T66" s="21"/>
      <c r="U66" s="14"/>
      <c r="V66" s="15" t="s">
        <v>257</v>
      </c>
      <c r="W66" s="14"/>
    </row>
    <row r="67" spans="1:23" x14ac:dyDescent="0.25">
      <c r="A67" s="9">
        <v>186</v>
      </c>
      <c r="B67" s="9" t="s">
        <v>37</v>
      </c>
      <c r="C67" s="10" t="s">
        <v>286</v>
      </c>
      <c r="D67" s="10"/>
      <c r="E67" s="11"/>
      <c r="F67" s="12"/>
      <c r="G67" s="12"/>
      <c r="H67" s="12"/>
      <c r="I67" s="12"/>
      <c r="J67" s="12"/>
      <c r="K67" s="12"/>
      <c r="L67" s="13"/>
      <c r="M67" s="11"/>
      <c r="N67" s="12"/>
      <c r="O67" s="12"/>
      <c r="P67" s="12"/>
      <c r="Q67" s="12"/>
      <c r="R67" s="12"/>
      <c r="S67" s="12"/>
      <c r="T67" s="13"/>
      <c r="U67" s="9"/>
      <c r="V67" s="10"/>
      <c r="W67" s="9"/>
    </row>
    <row r="68" spans="1:23" x14ac:dyDescent="0.25">
      <c r="A68" s="9">
        <v>191</v>
      </c>
      <c r="B68" s="9" t="s">
        <v>38</v>
      </c>
      <c r="C68" s="10" t="s">
        <v>286</v>
      </c>
      <c r="D68" s="10"/>
      <c r="E68" s="11"/>
      <c r="F68" s="12"/>
      <c r="G68" s="12"/>
      <c r="H68" s="12"/>
      <c r="I68" s="12"/>
      <c r="J68" s="12"/>
      <c r="K68" s="12"/>
      <c r="L68" s="13"/>
      <c r="M68" s="11"/>
      <c r="N68" s="12"/>
      <c r="O68" s="12"/>
      <c r="P68" s="12"/>
      <c r="Q68" s="12"/>
      <c r="R68" s="12"/>
      <c r="S68" s="12"/>
      <c r="T68" s="13"/>
      <c r="U68" s="9"/>
      <c r="V68" s="10"/>
      <c r="W68" s="9"/>
    </row>
    <row r="69" spans="1:23" x14ac:dyDescent="0.25">
      <c r="A69" s="9">
        <v>194</v>
      </c>
      <c r="B69" s="9" t="s">
        <v>39</v>
      </c>
      <c r="C69" s="10" t="s">
        <v>220</v>
      </c>
      <c r="D69" s="10" t="s">
        <v>307</v>
      </c>
      <c r="E69" s="11"/>
      <c r="F69" s="12" t="s">
        <v>153</v>
      </c>
      <c r="G69" s="12"/>
      <c r="H69" s="12"/>
      <c r="I69" s="12" t="s">
        <v>153</v>
      </c>
      <c r="J69" s="12"/>
      <c r="K69" s="12" t="s">
        <v>153</v>
      </c>
      <c r="L69" s="13">
        <v>1</v>
      </c>
      <c r="M69" s="11"/>
      <c r="N69" s="12"/>
      <c r="O69" s="12"/>
      <c r="P69" s="12"/>
      <c r="Q69" s="12"/>
      <c r="R69" s="12"/>
      <c r="S69" s="12"/>
      <c r="T69" s="13"/>
      <c r="U69" s="9"/>
      <c r="V69" s="10" t="s">
        <v>116</v>
      </c>
      <c r="W69" s="9"/>
    </row>
    <row r="70" spans="1:23" x14ac:dyDescent="0.25">
      <c r="A70" s="14">
        <v>194</v>
      </c>
      <c r="B70" s="14" t="s">
        <v>39</v>
      </c>
      <c r="C70" s="10" t="s">
        <v>265</v>
      </c>
      <c r="D70" s="10" t="s">
        <v>262</v>
      </c>
      <c r="E70" s="11"/>
      <c r="F70" s="12" t="s">
        <v>153</v>
      </c>
      <c r="G70" s="12"/>
      <c r="H70" s="12"/>
      <c r="I70" s="12" t="s">
        <v>153</v>
      </c>
      <c r="J70" s="12"/>
      <c r="K70" s="12" t="s">
        <v>152</v>
      </c>
      <c r="L70" s="13">
        <v>1</v>
      </c>
      <c r="M70" s="19"/>
      <c r="N70" s="20"/>
      <c r="O70" s="20"/>
      <c r="P70" s="20"/>
      <c r="Q70" s="20"/>
      <c r="R70" s="20"/>
      <c r="S70" s="20"/>
      <c r="T70" s="21"/>
      <c r="U70" s="14"/>
      <c r="V70" s="15" t="s">
        <v>257</v>
      </c>
      <c r="W70" s="14"/>
    </row>
    <row r="71" spans="1:23" x14ac:dyDescent="0.25">
      <c r="A71" s="9">
        <v>198</v>
      </c>
      <c r="B71" s="9" t="s">
        <v>40</v>
      </c>
      <c r="C71" s="10" t="s">
        <v>183</v>
      </c>
      <c r="D71" s="10" t="s">
        <v>308</v>
      </c>
      <c r="E71" s="11" t="s">
        <v>182</v>
      </c>
      <c r="F71" s="12" t="s">
        <v>153</v>
      </c>
      <c r="G71" s="12"/>
      <c r="H71" s="12"/>
      <c r="I71" s="12"/>
      <c r="J71" s="12">
        <v>1</v>
      </c>
      <c r="K71" s="12"/>
      <c r="L71" s="13"/>
      <c r="M71" s="11"/>
      <c r="N71" s="12" t="s">
        <v>121</v>
      </c>
      <c r="O71" s="12" t="s">
        <v>121</v>
      </c>
      <c r="P71" s="12"/>
      <c r="Q71" s="12"/>
      <c r="R71" s="12"/>
      <c r="S71" s="12"/>
      <c r="T71" s="13"/>
      <c r="U71" s="9" t="s">
        <v>184</v>
      </c>
      <c r="V71" s="10" t="s">
        <v>128</v>
      </c>
      <c r="W71" s="9"/>
    </row>
    <row r="72" spans="1:23" x14ac:dyDescent="0.25">
      <c r="A72" s="46">
        <v>198</v>
      </c>
      <c r="B72" s="46" t="s">
        <v>40</v>
      </c>
      <c r="C72" s="51" t="s">
        <v>309</v>
      </c>
      <c r="D72" s="51"/>
      <c r="E72" s="48"/>
      <c r="F72" s="49" t="s">
        <v>153</v>
      </c>
      <c r="G72" s="49"/>
      <c r="H72" s="49"/>
      <c r="I72" s="49"/>
      <c r="J72" s="49">
        <v>1</v>
      </c>
      <c r="K72" s="49" t="s">
        <v>152</v>
      </c>
      <c r="L72" s="50"/>
      <c r="M72" s="48"/>
      <c r="N72" s="49" t="s">
        <v>121</v>
      </c>
      <c r="O72" s="49" t="s">
        <v>121</v>
      </c>
      <c r="P72" s="49"/>
      <c r="Q72" s="49"/>
      <c r="R72" s="49" t="s">
        <v>121</v>
      </c>
      <c r="S72" s="49"/>
      <c r="T72" s="50"/>
      <c r="U72" s="14"/>
      <c r="V72" s="15" t="s">
        <v>196</v>
      </c>
      <c r="W72" s="14"/>
    </row>
    <row r="73" spans="1:23" x14ac:dyDescent="0.25">
      <c r="A73" s="9">
        <v>203</v>
      </c>
      <c r="B73" s="9" t="s">
        <v>41</v>
      </c>
      <c r="C73" s="10" t="s">
        <v>286</v>
      </c>
      <c r="D73" s="10"/>
      <c r="E73" s="11"/>
      <c r="F73" s="12"/>
      <c r="G73" s="12"/>
      <c r="H73" s="12"/>
      <c r="I73" s="12"/>
      <c r="J73" s="12"/>
      <c r="K73" s="12"/>
      <c r="L73" s="13"/>
      <c r="M73" s="11"/>
      <c r="N73" s="12"/>
      <c r="O73" s="12"/>
      <c r="P73" s="12"/>
      <c r="Q73" s="12"/>
      <c r="R73" s="12"/>
      <c r="S73" s="12"/>
      <c r="T73" s="13"/>
      <c r="U73" s="9"/>
      <c r="V73" s="10"/>
      <c r="W73" s="9"/>
    </row>
    <row r="74" spans="1:23" x14ac:dyDescent="0.25">
      <c r="A74" s="9">
        <v>205</v>
      </c>
      <c r="B74" s="9" t="s">
        <v>42</v>
      </c>
      <c r="C74" s="10" t="s">
        <v>286</v>
      </c>
      <c r="D74" s="10"/>
      <c r="E74" s="11"/>
      <c r="F74" s="12"/>
      <c r="G74" s="12"/>
      <c r="H74" s="12"/>
      <c r="I74" s="12"/>
      <c r="J74" s="12"/>
      <c r="K74" s="12"/>
      <c r="L74" s="13"/>
      <c r="M74" s="11"/>
      <c r="N74" s="12"/>
      <c r="O74" s="12"/>
      <c r="P74" s="12"/>
      <c r="Q74" s="12"/>
      <c r="R74" s="12"/>
      <c r="S74" s="12"/>
      <c r="T74" s="13"/>
      <c r="U74" s="9"/>
      <c r="V74" s="10"/>
      <c r="W74" s="9"/>
    </row>
    <row r="75" spans="1:23" x14ac:dyDescent="0.25">
      <c r="A75" s="9">
        <v>207</v>
      </c>
      <c r="B75" s="9" t="s">
        <v>43</v>
      </c>
      <c r="C75" s="10" t="s">
        <v>185</v>
      </c>
      <c r="D75" s="10" t="s">
        <v>310</v>
      </c>
      <c r="E75" s="11" t="s">
        <v>152</v>
      </c>
      <c r="F75" s="12" t="s">
        <v>153</v>
      </c>
      <c r="G75" s="12"/>
      <c r="H75" s="12"/>
      <c r="I75" s="12"/>
      <c r="J75" s="12" t="s">
        <v>152</v>
      </c>
      <c r="K75" s="12"/>
      <c r="L75" s="13">
        <v>1</v>
      </c>
      <c r="M75" s="11"/>
      <c r="N75" s="12"/>
      <c r="O75" s="12"/>
      <c r="P75" s="12"/>
      <c r="Q75" s="12"/>
      <c r="R75" s="12"/>
      <c r="S75" s="12"/>
      <c r="T75" s="13"/>
      <c r="U75" s="9" t="s">
        <v>186</v>
      </c>
      <c r="V75" s="10" t="s">
        <v>128</v>
      </c>
      <c r="W75" s="9"/>
    </row>
    <row r="76" spans="1:23" x14ac:dyDescent="0.25">
      <c r="A76" s="46">
        <v>207</v>
      </c>
      <c r="B76" s="46" t="s">
        <v>43</v>
      </c>
      <c r="C76" s="51" t="s">
        <v>280</v>
      </c>
      <c r="D76" s="43" t="s">
        <v>312</v>
      </c>
      <c r="E76" s="52">
        <v>1</v>
      </c>
      <c r="F76" s="53" t="s">
        <v>152</v>
      </c>
      <c r="G76" s="53"/>
      <c r="H76" s="53"/>
      <c r="I76" s="53"/>
      <c r="J76" s="53"/>
      <c r="K76" s="53"/>
      <c r="L76" s="54"/>
      <c r="M76" s="48"/>
      <c r="N76" s="49"/>
      <c r="O76" s="49"/>
      <c r="P76" s="49"/>
      <c r="Q76" s="49" t="s">
        <v>121</v>
      </c>
      <c r="R76" s="49"/>
      <c r="S76" s="49"/>
      <c r="T76" s="50"/>
      <c r="U76" s="46" t="s">
        <v>311</v>
      </c>
      <c r="V76" s="51" t="s">
        <v>196</v>
      </c>
      <c r="W76" s="23"/>
    </row>
    <row r="77" spans="1:23" x14ac:dyDescent="0.25">
      <c r="A77" s="9">
        <v>209</v>
      </c>
      <c r="B77" s="9" t="s">
        <v>44</v>
      </c>
      <c r="C77" s="10" t="s">
        <v>221</v>
      </c>
      <c r="D77" s="10" t="s">
        <v>307</v>
      </c>
      <c r="E77" s="11"/>
      <c r="F77" s="12" t="s">
        <v>153</v>
      </c>
      <c r="G77" s="12"/>
      <c r="H77" s="12"/>
      <c r="I77" s="12" t="s">
        <v>153</v>
      </c>
      <c r="J77" s="12"/>
      <c r="K77" s="12" t="s">
        <v>153</v>
      </c>
      <c r="L77" s="13">
        <v>1</v>
      </c>
      <c r="M77" s="11"/>
      <c r="N77" s="12"/>
      <c r="O77" s="12"/>
      <c r="P77" s="12"/>
      <c r="Q77" s="12"/>
      <c r="R77" s="12"/>
      <c r="S77" s="12"/>
      <c r="T77" s="13"/>
      <c r="U77" s="9"/>
      <c r="V77" s="31" t="s">
        <v>116</v>
      </c>
      <c r="W77" s="9"/>
    </row>
    <row r="78" spans="1:23" x14ac:dyDescent="0.25">
      <c r="A78" s="14">
        <v>209</v>
      </c>
      <c r="B78" s="14" t="s">
        <v>44</v>
      </c>
      <c r="C78" s="10" t="s">
        <v>264</v>
      </c>
      <c r="D78" s="10" t="s">
        <v>262</v>
      </c>
      <c r="E78" s="11"/>
      <c r="F78" s="12" t="s">
        <v>152</v>
      </c>
      <c r="G78" s="12"/>
      <c r="H78" s="12"/>
      <c r="I78" s="12" t="s">
        <v>152</v>
      </c>
      <c r="J78" s="12"/>
      <c r="K78" s="12" t="s">
        <v>152</v>
      </c>
      <c r="L78" s="13">
        <v>1</v>
      </c>
      <c r="M78" s="19"/>
      <c r="N78" s="20"/>
      <c r="O78" s="20"/>
      <c r="P78" s="20"/>
      <c r="Q78" s="20"/>
      <c r="R78" s="20"/>
      <c r="S78" s="20"/>
      <c r="T78" s="21"/>
      <c r="U78" s="14"/>
      <c r="V78" s="51" t="s">
        <v>257</v>
      </c>
      <c r="W78" s="14"/>
    </row>
    <row r="79" spans="1:23" x14ac:dyDescent="0.25">
      <c r="A79" s="9">
        <v>211</v>
      </c>
      <c r="B79" s="9" t="s">
        <v>45</v>
      </c>
      <c r="C79" s="10" t="s">
        <v>286</v>
      </c>
      <c r="D79" s="10"/>
      <c r="E79" s="11"/>
      <c r="F79" s="12"/>
      <c r="G79" s="12"/>
      <c r="H79" s="12"/>
      <c r="I79" s="12"/>
      <c r="J79" s="12"/>
      <c r="K79" s="12"/>
      <c r="L79" s="13"/>
      <c r="M79" s="11"/>
      <c r="N79" s="12"/>
      <c r="O79" s="12"/>
      <c r="P79" s="12"/>
      <c r="Q79" s="12"/>
      <c r="R79" s="12"/>
      <c r="S79" s="12"/>
      <c r="T79" s="13"/>
      <c r="U79" s="9"/>
      <c r="V79" s="31"/>
      <c r="W79" s="9"/>
    </row>
    <row r="80" spans="1:23" x14ac:dyDescent="0.25">
      <c r="A80" s="9">
        <v>214</v>
      </c>
      <c r="B80" s="9" t="s">
        <v>46</v>
      </c>
      <c r="C80" s="10" t="s">
        <v>192</v>
      </c>
      <c r="D80" s="10" t="s">
        <v>313</v>
      </c>
      <c r="E80" s="11" t="s">
        <v>152</v>
      </c>
      <c r="F80" s="12" t="s">
        <v>153</v>
      </c>
      <c r="G80" s="12"/>
      <c r="H80" s="12"/>
      <c r="I80" s="12" t="s">
        <v>152</v>
      </c>
      <c r="J80" s="12" t="s">
        <v>153</v>
      </c>
      <c r="K80" s="12" t="s">
        <v>153</v>
      </c>
      <c r="L80" s="13">
        <v>1</v>
      </c>
      <c r="M80" s="11" t="s">
        <v>121</v>
      </c>
      <c r="N80" s="12" t="s">
        <v>121</v>
      </c>
      <c r="O80" s="12" t="s">
        <v>121</v>
      </c>
      <c r="P80" s="12" t="s">
        <v>121</v>
      </c>
      <c r="Q80" s="12" t="s">
        <v>121</v>
      </c>
      <c r="R80" s="12" t="s">
        <v>121</v>
      </c>
      <c r="S80" s="12" t="s">
        <v>121</v>
      </c>
      <c r="T80" s="13" t="s">
        <v>121</v>
      </c>
      <c r="U80" s="9" t="s">
        <v>328</v>
      </c>
      <c r="V80" s="31" t="s">
        <v>128</v>
      </c>
      <c r="W80" s="9"/>
    </row>
    <row r="81" spans="1:23" x14ac:dyDescent="0.25">
      <c r="A81" s="9">
        <v>214</v>
      </c>
      <c r="B81" s="9" t="s">
        <v>46</v>
      </c>
      <c r="C81" s="15" t="s">
        <v>193</v>
      </c>
      <c r="D81" s="10" t="s">
        <v>313</v>
      </c>
      <c r="E81" s="16" t="s">
        <v>152</v>
      </c>
      <c r="F81" s="17" t="s">
        <v>153</v>
      </c>
      <c r="G81" s="17" t="s">
        <v>153</v>
      </c>
      <c r="H81" s="17"/>
      <c r="I81" s="17" t="s">
        <v>152</v>
      </c>
      <c r="J81" s="17" t="s">
        <v>153</v>
      </c>
      <c r="K81" s="17" t="s">
        <v>153</v>
      </c>
      <c r="L81" s="18">
        <v>1</v>
      </c>
      <c r="M81" s="11" t="s">
        <v>121</v>
      </c>
      <c r="N81" s="12" t="s">
        <v>121</v>
      </c>
      <c r="O81" s="12" t="s">
        <v>121</v>
      </c>
      <c r="P81" s="12" t="s">
        <v>121</v>
      </c>
      <c r="Q81" s="12" t="s">
        <v>121</v>
      </c>
      <c r="R81" s="12" t="s">
        <v>121</v>
      </c>
      <c r="S81" s="12" t="s">
        <v>121</v>
      </c>
      <c r="T81" s="13" t="s">
        <v>121</v>
      </c>
      <c r="U81" s="14" t="s">
        <v>194</v>
      </c>
      <c r="V81" s="31" t="s">
        <v>128</v>
      </c>
      <c r="W81" s="14" t="s">
        <v>199</v>
      </c>
    </row>
    <row r="82" spans="1:23" x14ac:dyDescent="0.25">
      <c r="A82" s="30">
        <v>219</v>
      </c>
      <c r="B82" s="30" t="s">
        <v>47</v>
      </c>
      <c r="C82" s="31" t="s">
        <v>227</v>
      </c>
      <c r="D82" s="31" t="s">
        <v>228</v>
      </c>
      <c r="E82" s="32"/>
      <c r="F82" s="33" t="s">
        <v>152</v>
      </c>
      <c r="G82" s="33"/>
      <c r="H82" s="33"/>
      <c r="I82" s="33"/>
      <c r="J82" s="33">
        <v>1</v>
      </c>
      <c r="K82" s="33" t="s">
        <v>152</v>
      </c>
      <c r="L82" s="34" t="s">
        <v>152</v>
      </c>
      <c r="M82" s="32"/>
      <c r="N82" s="33" t="s">
        <v>121</v>
      </c>
      <c r="O82" s="33"/>
      <c r="P82" s="33"/>
      <c r="Q82" s="33"/>
      <c r="R82" s="33" t="s">
        <v>121</v>
      </c>
      <c r="S82" s="33"/>
      <c r="T82" s="34" t="s">
        <v>121</v>
      </c>
      <c r="U82" s="30" t="s">
        <v>229</v>
      </c>
      <c r="V82" s="31" t="s">
        <v>126</v>
      </c>
      <c r="W82" s="9"/>
    </row>
    <row r="83" spans="1:23" x14ac:dyDescent="0.25">
      <c r="A83" s="46">
        <v>219</v>
      </c>
      <c r="B83" s="46" t="s">
        <v>47</v>
      </c>
      <c r="C83" s="47" t="s">
        <v>315</v>
      </c>
      <c r="D83" s="47" t="s">
        <v>314</v>
      </c>
      <c r="E83" s="52"/>
      <c r="F83" s="53" t="s">
        <v>152</v>
      </c>
      <c r="G83" s="53"/>
      <c r="H83" s="53"/>
      <c r="I83" s="53"/>
      <c r="J83" s="53">
        <v>1</v>
      </c>
      <c r="K83" s="53" t="s">
        <v>153</v>
      </c>
      <c r="L83" s="54"/>
      <c r="M83" s="48"/>
      <c r="N83" s="49" t="s">
        <v>121</v>
      </c>
      <c r="O83" s="49"/>
      <c r="P83" s="49"/>
      <c r="Q83" s="49" t="s">
        <v>121</v>
      </c>
      <c r="R83" s="49"/>
      <c r="S83" s="49" t="s">
        <v>121</v>
      </c>
      <c r="T83" s="50"/>
      <c r="U83" s="46"/>
      <c r="V83" s="51" t="s">
        <v>196</v>
      </c>
      <c r="W83" s="23"/>
    </row>
    <row r="84" spans="1:23" x14ac:dyDescent="0.25">
      <c r="A84" s="9">
        <v>221</v>
      </c>
      <c r="B84" s="9" t="s">
        <v>48</v>
      </c>
      <c r="C84" s="10" t="s">
        <v>200</v>
      </c>
      <c r="D84" s="10" t="s">
        <v>188</v>
      </c>
      <c r="E84" s="11"/>
      <c r="F84" s="12"/>
      <c r="G84" s="12"/>
      <c r="H84" s="12"/>
      <c r="I84" s="12"/>
      <c r="J84" s="12"/>
      <c r="K84" s="12"/>
      <c r="L84" s="13"/>
      <c r="M84" s="11"/>
      <c r="N84" s="12"/>
      <c r="O84" s="12"/>
      <c r="P84" s="12"/>
      <c r="Q84" s="12" t="s">
        <v>121</v>
      </c>
      <c r="R84" s="12" t="s">
        <v>121</v>
      </c>
      <c r="S84" s="12"/>
      <c r="T84" s="13"/>
      <c r="U84" s="9" t="s">
        <v>190</v>
      </c>
      <c r="V84" s="31" t="s">
        <v>128</v>
      </c>
      <c r="W84" s="9" t="s">
        <v>189</v>
      </c>
    </row>
    <row r="85" spans="1:23" x14ac:dyDescent="0.25">
      <c r="A85" s="30">
        <v>221</v>
      </c>
      <c r="B85" s="30" t="s">
        <v>48</v>
      </c>
      <c r="C85" s="31"/>
      <c r="D85" s="10"/>
      <c r="E85" s="11"/>
      <c r="F85" s="12" t="s">
        <v>152</v>
      </c>
      <c r="G85" s="12"/>
      <c r="H85" s="12"/>
      <c r="I85" s="12" t="s">
        <v>152</v>
      </c>
      <c r="J85" s="12"/>
      <c r="K85" s="12">
        <v>1</v>
      </c>
      <c r="L85" s="13" t="s">
        <v>152</v>
      </c>
      <c r="M85" s="11"/>
      <c r="N85" s="12"/>
      <c r="O85" s="12" t="s">
        <v>121</v>
      </c>
      <c r="P85" s="12"/>
      <c r="Q85" s="12"/>
      <c r="R85" s="12"/>
      <c r="S85" s="12" t="s">
        <v>121</v>
      </c>
      <c r="T85" s="13" t="s">
        <v>121</v>
      </c>
      <c r="U85" s="30" t="s">
        <v>230</v>
      </c>
      <c r="V85" s="31" t="s">
        <v>126</v>
      </c>
      <c r="W85" s="9"/>
    </row>
    <row r="86" spans="1:23" ht="15" customHeight="1" x14ac:dyDescent="0.25">
      <c r="A86" s="30">
        <v>224</v>
      </c>
      <c r="B86" s="30" t="s">
        <v>49</v>
      </c>
      <c r="C86" s="56" t="s">
        <v>318</v>
      </c>
      <c r="D86" s="35" t="s">
        <v>316</v>
      </c>
      <c r="E86" s="16"/>
      <c r="F86" s="12" t="s">
        <v>153</v>
      </c>
      <c r="G86" s="12"/>
      <c r="H86" s="12" t="s">
        <v>152</v>
      </c>
      <c r="I86" s="12"/>
      <c r="J86" s="12">
        <v>1</v>
      </c>
      <c r="K86" s="12"/>
      <c r="L86" s="13"/>
      <c r="M86" s="11" t="s">
        <v>121</v>
      </c>
      <c r="N86" s="12" t="s">
        <v>121</v>
      </c>
      <c r="O86" s="12"/>
      <c r="P86" s="12"/>
      <c r="Q86" s="12" t="s">
        <v>121</v>
      </c>
      <c r="R86" s="12"/>
      <c r="S86" s="12"/>
      <c r="T86" s="13"/>
      <c r="U86" s="9" t="s">
        <v>317</v>
      </c>
      <c r="V86" s="10" t="s">
        <v>196</v>
      </c>
      <c r="W86" s="9" t="s">
        <v>319</v>
      </c>
    </row>
    <row r="87" spans="1:23" x14ac:dyDescent="0.25">
      <c r="A87" s="9">
        <v>228</v>
      </c>
      <c r="B87" s="9" t="s">
        <v>50</v>
      </c>
      <c r="C87" s="10" t="s">
        <v>286</v>
      </c>
      <c r="D87" s="10"/>
      <c r="E87" s="11"/>
      <c r="F87" s="12"/>
      <c r="G87" s="12"/>
      <c r="H87" s="12"/>
      <c r="I87" s="12"/>
      <c r="J87" s="12"/>
      <c r="K87" s="12"/>
      <c r="L87" s="13"/>
      <c r="M87" s="11"/>
      <c r="N87" s="12"/>
      <c r="O87" s="12"/>
      <c r="P87" s="12"/>
      <c r="Q87" s="12"/>
      <c r="R87" s="12"/>
      <c r="S87" s="12"/>
      <c r="T87" s="13"/>
      <c r="U87" s="9"/>
      <c r="V87" s="10"/>
      <c r="W87" s="9"/>
    </row>
    <row r="88" spans="1:23" x14ac:dyDescent="0.25">
      <c r="A88" s="9">
        <v>234</v>
      </c>
      <c r="B88" s="9" t="s">
        <v>51</v>
      </c>
      <c r="C88" s="10" t="s">
        <v>320</v>
      </c>
      <c r="D88" s="10" t="s">
        <v>307</v>
      </c>
      <c r="E88" s="11"/>
      <c r="F88" s="12" t="s">
        <v>153</v>
      </c>
      <c r="G88" s="12"/>
      <c r="H88" s="12"/>
      <c r="I88" s="12" t="s">
        <v>153</v>
      </c>
      <c r="J88" s="12"/>
      <c r="K88" s="12" t="s">
        <v>153</v>
      </c>
      <c r="L88" s="13">
        <v>1</v>
      </c>
      <c r="M88" s="11"/>
      <c r="N88" s="12"/>
      <c r="O88" s="12"/>
      <c r="P88" s="12"/>
      <c r="Q88" s="12"/>
      <c r="R88" s="12"/>
      <c r="S88" s="12"/>
      <c r="T88" s="13"/>
      <c r="U88" s="9"/>
      <c r="V88" s="10" t="s">
        <v>116</v>
      </c>
      <c r="W88" s="9"/>
    </row>
    <row r="89" spans="1:23" x14ac:dyDescent="0.25">
      <c r="A89" s="14">
        <v>234</v>
      </c>
      <c r="B89" s="14" t="s">
        <v>51</v>
      </c>
      <c r="C89" s="10" t="s">
        <v>263</v>
      </c>
      <c r="D89" s="10" t="s">
        <v>262</v>
      </c>
      <c r="E89" s="11"/>
      <c r="F89" s="12" t="s">
        <v>152</v>
      </c>
      <c r="G89" s="12"/>
      <c r="H89" s="12"/>
      <c r="I89" s="12" t="s">
        <v>152</v>
      </c>
      <c r="J89" s="12"/>
      <c r="K89" s="12" t="s">
        <v>152</v>
      </c>
      <c r="L89" s="13">
        <v>1</v>
      </c>
      <c r="M89" s="19"/>
      <c r="N89" s="20"/>
      <c r="O89" s="20"/>
      <c r="P89" s="20"/>
      <c r="Q89" s="20"/>
      <c r="R89" s="20"/>
      <c r="S89" s="20"/>
      <c r="T89" s="21"/>
      <c r="U89" s="14"/>
      <c r="V89" s="15" t="s">
        <v>257</v>
      </c>
      <c r="W89" s="14"/>
    </row>
    <row r="90" spans="1:23" x14ac:dyDescent="0.25">
      <c r="A90" s="9">
        <v>237</v>
      </c>
      <c r="B90" s="9" t="s">
        <v>52</v>
      </c>
      <c r="C90" s="10" t="s">
        <v>286</v>
      </c>
      <c r="D90" s="10"/>
      <c r="E90" s="11"/>
      <c r="F90" s="12"/>
      <c r="G90" s="12"/>
      <c r="H90" s="12"/>
      <c r="I90" s="12"/>
      <c r="J90" s="12"/>
      <c r="K90" s="12"/>
      <c r="L90" s="13"/>
      <c r="M90" s="11"/>
      <c r="N90" s="12"/>
      <c r="O90" s="12"/>
      <c r="P90" s="12"/>
      <c r="Q90" s="12"/>
      <c r="R90" s="12"/>
      <c r="S90" s="12"/>
      <c r="T90" s="13"/>
      <c r="U90" s="9"/>
      <c r="V90" s="10"/>
      <c r="W90" s="9"/>
    </row>
    <row r="91" spans="1:23" x14ac:dyDescent="0.25">
      <c r="A91" s="9">
        <v>239</v>
      </c>
      <c r="B91" s="9" t="s">
        <v>53</v>
      </c>
      <c r="C91" s="10" t="s">
        <v>286</v>
      </c>
      <c r="D91" s="10"/>
      <c r="E91" s="11"/>
      <c r="F91" s="12"/>
      <c r="G91" s="12"/>
      <c r="H91" s="12"/>
      <c r="I91" s="12"/>
      <c r="J91" s="12"/>
      <c r="K91" s="12"/>
      <c r="L91" s="13"/>
      <c r="M91" s="11"/>
      <c r="N91" s="12"/>
      <c r="O91" s="12"/>
      <c r="P91" s="12"/>
      <c r="Q91" s="12"/>
      <c r="R91" s="12"/>
      <c r="S91" s="12"/>
      <c r="T91" s="13"/>
      <c r="U91" s="9"/>
      <c r="V91" s="10"/>
      <c r="W91" s="9"/>
    </row>
    <row r="92" spans="1:23" x14ac:dyDescent="0.25">
      <c r="A92" s="9">
        <v>241</v>
      </c>
      <c r="B92" s="9" t="s">
        <v>54</v>
      </c>
      <c r="C92" s="10" t="s">
        <v>286</v>
      </c>
      <c r="D92" s="10"/>
      <c r="E92" s="11"/>
      <c r="F92" s="12"/>
      <c r="G92" s="12"/>
      <c r="H92" s="12"/>
      <c r="I92" s="12"/>
      <c r="J92" s="12"/>
      <c r="K92" s="12"/>
      <c r="L92" s="13"/>
      <c r="M92" s="11"/>
      <c r="N92" s="12"/>
      <c r="O92" s="12"/>
      <c r="P92" s="12"/>
      <c r="Q92" s="12"/>
      <c r="R92" s="12"/>
      <c r="S92" s="12"/>
      <c r="T92" s="13"/>
      <c r="U92" s="9"/>
      <c r="V92" s="10"/>
      <c r="W92" s="9"/>
    </row>
    <row r="93" spans="1:23" x14ac:dyDescent="0.25">
      <c r="A93" s="9">
        <v>245</v>
      </c>
      <c r="B93" s="9" t="s">
        <v>56</v>
      </c>
      <c r="C93" s="10" t="s">
        <v>286</v>
      </c>
      <c r="D93" s="10"/>
      <c r="E93" s="11"/>
      <c r="F93" s="12"/>
      <c r="G93" s="12"/>
      <c r="H93" s="12"/>
      <c r="I93" s="12"/>
      <c r="J93" s="12"/>
      <c r="K93" s="12"/>
      <c r="L93" s="13"/>
      <c r="M93" s="11"/>
      <c r="N93" s="12"/>
      <c r="O93" s="12"/>
      <c r="P93" s="12"/>
      <c r="Q93" s="12"/>
      <c r="R93" s="12"/>
      <c r="S93" s="12"/>
      <c r="T93" s="13"/>
      <c r="U93" s="9"/>
      <c r="V93" s="10"/>
      <c r="W93" s="9"/>
    </row>
    <row r="94" spans="1:23" x14ac:dyDescent="0.25">
      <c r="A94" s="9">
        <v>247</v>
      </c>
      <c r="B94" s="9" t="s">
        <v>55</v>
      </c>
      <c r="C94" s="10" t="s">
        <v>286</v>
      </c>
      <c r="D94" s="10"/>
      <c r="E94" s="11"/>
      <c r="F94" s="12"/>
      <c r="G94" s="12"/>
      <c r="H94" s="12"/>
      <c r="I94" s="12"/>
      <c r="J94" s="12"/>
      <c r="K94" s="12"/>
      <c r="L94" s="13"/>
      <c r="M94" s="11"/>
      <c r="N94" s="12"/>
      <c r="O94" s="12"/>
      <c r="P94" s="12"/>
      <c r="Q94" s="12"/>
      <c r="R94" s="12"/>
      <c r="S94" s="12"/>
      <c r="T94" s="13"/>
      <c r="U94" s="9"/>
      <c r="V94" s="10"/>
      <c r="W94" s="9"/>
    </row>
    <row r="95" spans="1:23" x14ac:dyDescent="0.25">
      <c r="A95" s="9">
        <v>250</v>
      </c>
      <c r="B95" s="9" t="s">
        <v>55</v>
      </c>
      <c r="C95" s="10" t="s">
        <v>286</v>
      </c>
      <c r="D95" s="10"/>
      <c r="E95" s="11"/>
      <c r="F95" s="12"/>
      <c r="G95" s="12"/>
      <c r="H95" s="12"/>
      <c r="I95" s="12"/>
      <c r="J95" s="12"/>
      <c r="K95" s="12"/>
      <c r="L95" s="13"/>
      <c r="M95" s="11"/>
      <c r="N95" s="12"/>
      <c r="O95" s="12"/>
      <c r="P95" s="12"/>
      <c r="Q95" s="12"/>
      <c r="R95" s="12"/>
      <c r="S95" s="12"/>
      <c r="T95" s="13"/>
      <c r="U95" s="9"/>
      <c r="V95" s="10"/>
      <c r="W95" s="9"/>
    </row>
    <row r="96" spans="1:23" x14ac:dyDescent="0.25">
      <c r="A96" s="9">
        <v>254</v>
      </c>
      <c r="B96" s="9" t="s">
        <v>57</v>
      </c>
      <c r="C96" s="10" t="s">
        <v>321</v>
      </c>
      <c r="D96" s="10" t="s">
        <v>307</v>
      </c>
      <c r="E96" s="11"/>
      <c r="F96" s="12" t="s">
        <v>153</v>
      </c>
      <c r="G96" s="12"/>
      <c r="H96" s="12"/>
      <c r="I96" s="12" t="s">
        <v>153</v>
      </c>
      <c r="J96" s="12"/>
      <c r="K96" s="12" t="s">
        <v>153</v>
      </c>
      <c r="L96" s="13">
        <v>1</v>
      </c>
      <c r="M96" s="11"/>
      <c r="N96" s="12"/>
      <c r="O96" s="12"/>
      <c r="P96" s="12"/>
      <c r="Q96" s="12"/>
      <c r="R96" s="12"/>
      <c r="S96" s="12"/>
      <c r="T96" s="13"/>
      <c r="U96" s="9"/>
      <c r="V96" s="10" t="s">
        <v>116</v>
      </c>
      <c r="W96" s="9"/>
    </row>
    <row r="97" spans="1:23" x14ac:dyDescent="0.25">
      <c r="A97" s="14">
        <v>254</v>
      </c>
      <c r="B97" s="14" t="s">
        <v>57</v>
      </c>
      <c r="C97" s="10" t="s">
        <v>261</v>
      </c>
      <c r="D97" s="10" t="s">
        <v>262</v>
      </c>
      <c r="E97" s="11"/>
      <c r="F97" s="12" t="s">
        <v>153</v>
      </c>
      <c r="G97" s="12"/>
      <c r="H97" s="12"/>
      <c r="I97" s="12" t="s">
        <v>153</v>
      </c>
      <c r="J97" s="12"/>
      <c r="K97" s="12" t="s">
        <v>152</v>
      </c>
      <c r="L97" s="13">
        <v>1</v>
      </c>
      <c r="M97" s="19"/>
      <c r="N97" s="20"/>
      <c r="O97" s="20"/>
      <c r="P97" s="20"/>
      <c r="Q97" s="20"/>
      <c r="R97" s="20"/>
      <c r="S97" s="20"/>
      <c r="T97" s="21"/>
      <c r="U97" s="14"/>
      <c r="V97" s="15" t="s">
        <v>257</v>
      </c>
      <c r="W97" s="14"/>
    </row>
    <row r="98" spans="1:23" x14ac:dyDescent="0.25">
      <c r="A98" s="23">
        <v>257</v>
      </c>
      <c r="B98" s="23" t="s">
        <v>58</v>
      </c>
      <c r="C98" s="10" t="s">
        <v>286</v>
      </c>
      <c r="D98" s="10"/>
      <c r="E98" s="11"/>
      <c r="F98" s="12"/>
      <c r="G98" s="12"/>
      <c r="H98" s="12"/>
      <c r="I98" s="12"/>
      <c r="J98" s="12"/>
      <c r="K98" s="12"/>
      <c r="L98" s="13"/>
      <c r="M98" s="11"/>
      <c r="N98" s="12"/>
      <c r="O98" s="12"/>
      <c r="P98" s="12"/>
      <c r="Q98" s="12"/>
      <c r="R98" s="12"/>
      <c r="S98" s="12"/>
      <c r="T98" s="13"/>
      <c r="U98" s="9"/>
      <c r="V98" s="10" t="s">
        <v>116</v>
      </c>
      <c r="W98" s="9"/>
    </row>
    <row r="99" spans="1:23" x14ac:dyDescent="0.25">
      <c r="A99" s="9">
        <v>262</v>
      </c>
      <c r="B99" s="9" t="s">
        <v>59</v>
      </c>
      <c r="C99" s="10" t="s">
        <v>202</v>
      </c>
      <c r="D99" s="10" t="s">
        <v>329</v>
      </c>
      <c r="E99" s="11"/>
      <c r="F99" s="12" t="s">
        <v>153</v>
      </c>
      <c r="G99" s="12"/>
      <c r="H99" s="12" t="s">
        <v>152</v>
      </c>
      <c r="I99" s="12" t="s">
        <v>152</v>
      </c>
      <c r="J99" s="12" t="s">
        <v>153</v>
      </c>
      <c r="K99" s="12" t="s">
        <v>153</v>
      </c>
      <c r="L99" s="13">
        <v>1</v>
      </c>
      <c r="M99" s="11" t="s">
        <v>121</v>
      </c>
      <c r="N99" s="12"/>
      <c r="O99" s="12"/>
      <c r="P99" s="12" t="s">
        <v>121</v>
      </c>
      <c r="Q99" s="12" t="s">
        <v>121</v>
      </c>
      <c r="R99" s="12"/>
      <c r="S99" s="12"/>
      <c r="T99" s="13"/>
      <c r="U99" s="9" t="s">
        <v>203</v>
      </c>
      <c r="V99" s="10" t="s">
        <v>128</v>
      </c>
      <c r="W99" s="9" t="s">
        <v>201</v>
      </c>
    </row>
    <row r="100" spans="1:23" x14ac:dyDescent="0.25">
      <c r="A100" s="9">
        <v>262</v>
      </c>
      <c r="B100" s="9" t="s">
        <v>59</v>
      </c>
      <c r="C100" s="15" t="s">
        <v>204</v>
      </c>
      <c r="D100" s="15" t="s">
        <v>322</v>
      </c>
      <c r="E100" s="16"/>
      <c r="F100" s="17" t="s">
        <v>153</v>
      </c>
      <c r="G100" s="17"/>
      <c r="H100" s="17" t="s">
        <v>152</v>
      </c>
      <c r="I100" s="17" t="s">
        <v>152</v>
      </c>
      <c r="J100" s="17" t="s">
        <v>153</v>
      </c>
      <c r="K100" s="17" t="s">
        <v>153</v>
      </c>
      <c r="L100" s="18">
        <v>1</v>
      </c>
      <c r="M100" s="19" t="s">
        <v>121</v>
      </c>
      <c r="N100" s="20" t="s">
        <v>121</v>
      </c>
      <c r="O100" s="20"/>
      <c r="P100" s="20" t="s">
        <v>121</v>
      </c>
      <c r="Q100" s="20" t="s">
        <v>121</v>
      </c>
      <c r="R100" s="20"/>
      <c r="S100" s="20"/>
      <c r="T100" s="21"/>
      <c r="U100" s="14" t="s">
        <v>206</v>
      </c>
      <c r="V100" s="15" t="s">
        <v>128</v>
      </c>
      <c r="W100" s="14" t="s">
        <v>211</v>
      </c>
    </row>
    <row r="101" spans="1:23" x14ac:dyDescent="0.25">
      <c r="A101" s="9">
        <v>262</v>
      </c>
      <c r="B101" s="9" t="s">
        <v>59</v>
      </c>
      <c r="C101" s="15" t="s">
        <v>205</v>
      </c>
      <c r="D101" s="15" t="s">
        <v>92</v>
      </c>
      <c r="E101" s="16"/>
      <c r="F101" s="17" t="s">
        <v>153</v>
      </c>
      <c r="G101" s="17"/>
      <c r="H101" s="17"/>
      <c r="I101" s="17">
        <v>1</v>
      </c>
      <c r="J101" s="17" t="s">
        <v>153</v>
      </c>
      <c r="K101" s="17" t="s">
        <v>153</v>
      </c>
      <c r="L101" s="18" t="s">
        <v>153</v>
      </c>
      <c r="M101" s="19" t="s">
        <v>121</v>
      </c>
      <c r="N101" s="20"/>
      <c r="O101" s="20"/>
      <c r="P101" s="20"/>
      <c r="Q101" s="20" t="s">
        <v>121</v>
      </c>
      <c r="R101" s="20"/>
      <c r="S101" s="20"/>
      <c r="T101" s="21"/>
      <c r="U101" s="14" t="s">
        <v>213</v>
      </c>
      <c r="V101" s="15" t="s">
        <v>128</v>
      </c>
      <c r="W101" s="14" t="s">
        <v>210</v>
      </c>
    </row>
    <row r="102" spans="1:23" x14ac:dyDescent="0.25">
      <c r="A102" s="9">
        <v>262</v>
      </c>
      <c r="B102" s="9" t="s">
        <v>59</v>
      </c>
      <c r="C102" s="15" t="s">
        <v>207</v>
      </c>
      <c r="D102" s="15" t="s">
        <v>323</v>
      </c>
      <c r="E102" s="16"/>
      <c r="F102" s="17" t="s">
        <v>152</v>
      </c>
      <c r="G102" s="17"/>
      <c r="H102" s="17"/>
      <c r="I102" s="17" t="s">
        <v>152</v>
      </c>
      <c r="J102" s="17" t="s">
        <v>152</v>
      </c>
      <c r="K102" s="17">
        <v>1</v>
      </c>
      <c r="L102" s="18" t="s">
        <v>152</v>
      </c>
      <c r="M102" s="19"/>
      <c r="N102" s="20" t="s">
        <v>121</v>
      </c>
      <c r="O102" s="20" t="s">
        <v>121</v>
      </c>
      <c r="P102" s="20"/>
      <c r="Q102" s="20" t="s">
        <v>121</v>
      </c>
      <c r="R102" s="20"/>
      <c r="S102" s="20" t="s">
        <v>121</v>
      </c>
      <c r="T102" s="21" t="s">
        <v>121</v>
      </c>
      <c r="U102" s="14" t="s">
        <v>212</v>
      </c>
      <c r="V102" s="15" t="s">
        <v>128</v>
      </c>
      <c r="W102" s="14" t="s">
        <v>209</v>
      </c>
    </row>
    <row r="103" spans="1:23" x14ac:dyDescent="0.25">
      <c r="A103" s="14">
        <v>262</v>
      </c>
      <c r="B103" s="14" t="s">
        <v>59</v>
      </c>
      <c r="C103" s="15" t="s">
        <v>208</v>
      </c>
      <c r="D103" s="15" t="s">
        <v>324</v>
      </c>
      <c r="E103" s="16"/>
      <c r="F103" s="17">
        <v>1</v>
      </c>
      <c r="G103" s="17"/>
      <c r="H103" s="17"/>
      <c r="I103" s="17"/>
      <c r="J103" s="17"/>
      <c r="K103" s="17" t="s">
        <v>152</v>
      </c>
      <c r="L103" s="18" t="s">
        <v>152</v>
      </c>
      <c r="M103" s="19" t="s">
        <v>121</v>
      </c>
      <c r="N103" s="20"/>
      <c r="O103" s="20"/>
      <c r="P103" s="20"/>
      <c r="Q103" s="20" t="s">
        <v>121</v>
      </c>
      <c r="R103" s="20" t="s">
        <v>121</v>
      </c>
      <c r="S103" s="20"/>
      <c r="T103" s="21"/>
      <c r="U103" s="14"/>
      <c r="V103" s="15" t="s">
        <v>128</v>
      </c>
      <c r="W103" s="14"/>
    </row>
    <row r="104" spans="1:23" x14ac:dyDescent="0.25">
      <c r="A104" s="9">
        <v>269</v>
      </c>
      <c r="B104" s="9" t="s">
        <v>61</v>
      </c>
      <c r="C104" s="10" t="s">
        <v>262</v>
      </c>
      <c r="D104" s="10" t="s">
        <v>307</v>
      </c>
      <c r="E104" s="11" t="s">
        <v>153</v>
      </c>
      <c r="F104" s="12" t="s">
        <v>153</v>
      </c>
      <c r="G104" s="12"/>
      <c r="H104" s="12"/>
      <c r="I104" s="12" t="s">
        <v>153</v>
      </c>
      <c r="J104" s="12"/>
      <c r="K104" s="12" t="s">
        <v>153</v>
      </c>
      <c r="L104" s="13">
        <v>1</v>
      </c>
      <c r="M104" s="11"/>
      <c r="N104" s="12"/>
      <c r="O104" s="12"/>
      <c r="P104" s="12"/>
      <c r="Q104" s="12"/>
      <c r="R104" s="12"/>
      <c r="S104" s="12"/>
      <c r="T104" s="13"/>
      <c r="U104" s="9"/>
      <c r="V104" s="10" t="s">
        <v>116</v>
      </c>
      <c r="W104" s="9"/>
    </row>
    <row r="105" spans="1:23" x14ac:dyDescent="0.25">
      <c r="A105" s="14">
        <v>269</v>
      </c>
      <c r="B105" s="14" t="s">
        <v>61</v>
      </c>
      <c r="C105" s="10" t="s">
        <v>330</v>
      </c>
      <c r="D105" s="10" t="s">
        <v>260</v>
      </c>
      <c r="E105" s="11">
        <v>1</v>
      </c>
      <c r="F105" s="17"/>
      <c r="G105" s="17"/>
      <c r="H105" s="17"/>
      <c r="I105" s="17"/>
      <c r="J105" s="17"/>
      <c r="K105" s="17"/>
      <c r="L105" s="18"/>
      <c r="M105" s="19"/>
      <c r="N105" s="20"/>
      <c r="O105" s="20"/>
      <c r="P105" s="20"/>
      <c r="Q105" s="20"/>
      <c r="R105" s="20"/>
      <c r="S105" s="20"/>
      <c r="T105" s="21"/>
      <c r="U105" s="14"/>
      <c r="V105" s="15" t="s">
        <v>257</v>
      </c>
      <c r="W105" s="14"/>
    </row>
    <row r="106" spans="1:23" x14ac:dyDescent="0.25">
      <c r="A106" s="9">
        <v>271</v>
      </c>
      <c r="B106" s="9" t="s">
        <v>60</v>
      </c>
      <c r="C106" s="10" t="s">
        <v>320</v>
      </c>
      <c r="D106" s="10" t="s">
        <v>307</v>
      </c>
      <c r="E106" s="11" t="s">
        <v>153</v>
      </c>
      <c r="F106" s="12" t="s">
        <v>153</v>
      </c>
      <c r="G106" s="12"/>
      <c r="H106" s="12"/>
      <c r="I106" s="12" t="s">
        <v>153</v>
      </c>
      <c r="J106" s="12"/>
      <c r="K106" s="12" t="s">
        <v>153</v>
      </c>
      <c r="L106" s="13">
        <v>1</v>
      </c>
      <c r="M106" s="11"/>
      <c r="N106" s="12"/>
      <c r="O106" s="12"/>
      <c r="P106" s="12"/>
      <c r="Q106" s="12"/>
      <c r="R106" s="12"/>
      <c r="S106" s="12"/>
      <c r="T106" s="13"/>
      <c r="U106" s="9"/>
      <c r="V106" s="10" t="s">
        <v>116</v>
      </c>
      <c r="W106" s="9"/>
    </row>
    <row r="107" spans="1:23" x14ac:dyDescent="0.25">
      <c r="A107" s="14">
        <v>271</v>
      </c>
      <c r="B107" s="14" t="s">
        <v>60</v>
      </c>
      <c r="C107" s="10" t="s">
        <v>258</v>
      </c>
      <c r="D107" s="10" t="s">
        <v>259</v>
      </c>
      <c r="E107" s="11">
        <v>1</v>
      </c>
      <c r="F107" s="17"/>
      <c r="G107" s="17"/>
      <c r="H107" s="17"/>
      <c r="I107" s="17"/>
      <c r="J107" s="17"/>
      <c r="K107" s="17"/>
      <c r="L107" s="18"/>
      <c r="M107" s="19"/>
      <c r="N107" s="20"/>
      <c r="O107" s="20"/>
      <c r="P107" s="20"/>
      <c r="Q107" s="20"/>
      <c r="R107" s="20"/>
      <c r="S107" s="20"/>
      <c r="T107" s="21"/>
      <c r="U107" s="14"/>
      <c r="V107" s="15" t="s">
        <v>257</v>
      </c>
      <c r="W107" s="14"/>
    </row>
    <row r="108" spans="1:23" x14ac:dyDescent="0.25">
      <c r="A108" s="9">
        <v>277</v>
      </c>
      <c r="B108" s="9" t="s">
        <v>63</v>
      </c>
      <c r="C108" s="10" t="s">
        <v>286</v>
      </c>
      <c r="D108" s="10"/>
      <c r="E108" s="11"/>
      <c r="F108" s="12"/>
      <c r="G108" s="12"/>
      <c r="H108" s="12"/>
      <c r="I108" s="12"/>
      <c r="J108" s="12"/>
      <c r="K108" s="12"/>
      <c r="L108" s="13"/>
      <c r="M108" s="11"/>
      <c r="N108" s="12"/>
      <c r="O108" s="12"/>
      <c r="P108" s="12"/>
      <c r="Q108" s="12"/>
      <c r="R108" s="12"/>
      <c r="S108" s="12"/>
      <c r="T108" s="13"/>
      <c r="U108" s="9"/>
      <c r="V108" s="10" t="s">
        <v>116</v>
      </c>
      <c r="W108" s="9"/>
    </row>
    <row r="109" spans="1:23" x14ac:dyDescent="0.25">
      <c r="A109" s="9">
        <v>280</v>
      </c>
      <c r="B109" s="9" t="s">
        <v>62</v>
      </c>
      <c r="C109" s="10" t="s">
        <v>286</v>
      </c>
      <c r="D109" s="10"/>
      <c r="E109" s="11"/>
      <c r="F109" s="12"/>
      <c r="G109" s="12"/>
      <c r="H109" s="12"/>
      <c r="I109" s="12"/>
      <c r="J109" s="12"/>
      <c r="K109" s="12"/>
      <c r="L109" s="13"/>
      <c r="M109" s="11"/>
      <c r="N109" s="12"/>
      <c r="O109" s="12"/>
      <c r="P109" s="12"/>
      <c r="Q109" s="12"/>
      <c r="R109" s="12"/>
      <c r="S109" s="12"/>
      <c r="T109" s="13"/>
      <c r="U109" s="9"/>
      <c r="V109" s="10"/>
      <c r="W109" s="9"/>
    </row>
    <row r="110" spans="1:23" x14ac:dyDescent="0.25">
      <c r="A110" s="9">
        <v>283</v>
      </c>
      <c r="B110" s="9" t="s">
        <v>64</v>
      </c>
      <c r="C110" s="10" t="s">
        <v>286</v>
      </c>
      <c r="D110" s="10"/>
      <c r="E110" s="11"/>
      <c r="F110" s="12"/>
      <c r="G110" s="12"/>
      <c r="H110" s="12"/>
      <c r="I110" s="12"/>
      <c r="J110" s="12"/>
      <c r="K110" s="12"/>
      <c r="L110" s="13"/>
      <c r="M110" s="11"/>
      <c r="N110" s="12"/>
      <c r="O110" s="12"/>
      <c r="P110" s="12"/>
      <c r="Q110" s="12"/>
      <c r="R110" s="12"/>
      <c r="S110" s="12"/>
      <c r="T110" s="13"/>
      <c r="U110" s="9"/>
      <c r="V110" s="10"/>
      <c r="W110" s="9"/>
    </row>
    <row r="111" spans="1:23" x14ac:dyDescent="0.25">
      <c r="A111" s="9">
        <v>290</v>
      </c>
      <c r="B111" s="9" t="s">
        <v>65</v>
      </c>
      <c r="C111" s="10" t="s">
        <v>286</v>
      </c>
      <c r="D111" s="10"/>
      <c r="E111" s="11"/>
      <c r="F111" s="12"/>
      <c r="G111" s="12"/>
      <c r="H111" s="12"/>
      <c r="I111" s="12"/>
      <c r="J111" s="12"/>
      <c r="K111" s="12"/>
      <c r="L111" s="13"/>
      <c r="M111" s="11"/>
      <c r="N111" s="12"/>
      <c r="O111" s="12"/>
      <c r="P111" s="12"/>
      <c r="Q111" s="12"/>
      <c r="R111" s="12"/>
      <c r="S111" s="12"/>
      <c r="T111" s="13"/>
      <c r="U111" s="9"/>
      <c r="V111" s="10"/>
      <c r="W111" s="9"/>
    </row>
    <row r="112" spans="1:23" x14ac:dyDescent="0.25">
      <c r="A112" s="9">
        <v>293</v>
      </c>
      <c r="B112" s="9" t="s">
        <v>66</v>
      </c>
      <c r="C112" s="10" t="s">
        <v>187</v>
      </c>
      <c r="D112" s="10" t="s">
        <v>325</v>
      </c>
      <c r="E112" s="11"/>
      <c r="F112" s="12"/>
      <c r="G112" s="12"/>
      <c r="H112" s="12"/>
      <c r="I112" s="12"/>
      <c r="J112" s="12"/>
      <c r="K112" s="12"/>
      <c r="L112" s="13"/>
      <c r="M112" s="11"/>
      <c r="N112" s="12"/>
      <c r="O112" s="12"/>
      <c r="P112" s="12" t="s">
        <v>121</v>
      </c>
      <c r="Q112" s="12" t="s">
        <v>121</v>
      </c>
      <c r="R112" s="12" t="s">
        <v>121</v>
      </c>
      <c r="S112" s="12" t="s">
        <v>121</v>
      </c>
      <c r="T112" s="13" t="s">
        <v>121</v>
      </c>
      <c r="U112" s="9" t="s">
        <v>195</v>
      </c>
      <c r="V112" s="10" t="s">
        <v>128</v>
      </c>
      <c r="W112" s="9"/>
    </row>
    <row r="113" spans="1:23" x14ac:dyDescent="0.25">
      <c r="A113" s="46">
        <v>293</v>
      </c>
      <c r="B113" s="46" t="s">
        <v>66</v>
      </c>
      <c r="C113" s="51" t="s">
        <v>281</v>
      </c>
      <c r="D113" s="51" t="s">
        <v>282</v>
      </c>
      <c r="E113" s="48" t="s">
        <v>153</v>
      </c>
      <c r="F113" s="49" t="s">
        <v>152</v>
      </c>
      <c r="G113" s="49"/>
      <c r="H113" s="49">
        <v>1</v>
      </c>
      <c r="I113" s="49"/>
      <c r="J113" s="49"/>
      <c r="K113" s="49" t="s">
        <v>153</v>
      </c>
      <c r="L113" s="50"/>
      <c r="M113" s="48"/>
      <c r="N113" s="49"/>
      <c r="O113" s="49"/>
      <c r="P113" s="49" t="s">
        <v>121</v>
      </c>
      <c r="Q113" s="49" t="s">
        <v>121</v>
      </c>
      <c r="R113" s="49"/>
      <c r="S113" s="49" t="s">
        <v>121</v>
      </c>
      <c r="T113" s="50" t="s">
        <v>121</v>
      </c>
      <c r="U113" s="14"/>
      <c r="V113" s="22" t="s">
        <v>196</v>
      </c>
      <c r="W113" s="14"/>
    </row>
    <row r="114" spans="1:23" x14ac:dyDescent="0.25">
      <c r="C114" s="36"/>
    </row>
  </sheetData>
  <mergeCells count="4">
    <mergeCell ref="A1:D1"/>
    <mergeCell ref="U1:W1"/>
    <mergeCell ref="E2:L2"/>
    <mergeCell ref="M2:T2"/>
  </mergeCells>
  <pageMargins left="0.7" right="0.7" top="0.75" bottom="0.75" header="0.3" footer="0.3"/>
  <pageSetup paperSize="17"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46"/>
  <sheetViews>
    <sheetView zoomScaleNormal="100" workbookViewId="0">
      <selection activeCell="D28" sqref="D28"/>
    </sheetView>
  </sheetViews>
  <sheetFormatPr defaultRowHeight="15" x14ac:dyDescent="0.25"/>
  <cols>
    <col min="1" max="1" width="5.140625" customWidth="1"/>
    <col min="2" max="2" width="32" bestFit="1" customWidth="1"/>
    <col min="3" max="3" width="4.42578125" customWidth="1"/>
    <col min="4" max="4" width="41.7109375" bestFit="1" customWidth="1"/>
    <col min="5" max="10" width="10.7109375" customWidth="1"/>
    <col min="11" max="11" width="34.140625" customWidth="1"/>
    <col min="12" max="35" width="3.28515625" customWidth="1"/>
    <col min="36" max="36" width="62.28515625" customWidth="1"/>
    <col min="37" max="37" width="4.7109375" customWidth="1"/>
    <col min="38" max="38" width="48.7109375" customWidth="1"/>
    <col min="39" max="43" width="4.7109375" customWidth="1"/>
    <col min="44" max="44" width="66.42578125" bestFit="1" customWidth="1"/>
    <col min="45" max="45" width="4.7109375" customWidth="1"/>
    <col min="46" max="46" width="51.140625" bestFit="1" customWidth="1"/>
    <col min="47" max="49" width="8.7109375" customWidth="1"/>
  </cols>
  <sheetData>
    <row r="1" spans="1:38" ht="96" customHeight="1" x14ac:dyDescent="0.25">
      <c r="A1" s="96"/>
      <c r="B1" s="97" t="s">
        <v>383</v>
      </c>
      <c r="C1" s="97"/>
      <c r="D1" s="98"/>
      <c r="E1" s="97"/>
      <c r="F1" s="97"/>
      <c r="G1" s="97"/>
      <c r="H1" s="97"/>
      <c r="I1" s="144" t="s">
        <v>389</v>
      </c>
      <c r="J1" s="97"/>
      <c r="K1" s="168"/>
      <c r="L1" s="339" t="s">
        <v>0</v>
      </c>
      <c r="M1" s="339" t="s">
        <v>5</v>
      </c>
      <c r="N1" s="339" t="s">
        <v>67</v>
      </c>
      <c r="O1" s="339" t="s">
        <v>1</v>
      </c>
      <c r="P1" s="339" t="s">
        <v>107</v>
      </c>
      <c r="Q1" s="339" t="s">
        <v>3</v>
      </c>
      <c r="R1" s="339" t="s">
        <v>4</v>
      </c>
      <c r="S1" s="331" t="s">
        <v>197</v>
      </c>
      <c r="T1" s="325" t="s">
        <v>370</v>
      </c>
      <c r="U1" s="325" t="s">
        <v>371</v>
      </c>
      <c r="V1" s="325" t="s">
        <v>369</v>
      </c>
      <c r="W1" s="325" t="s">
        <v>377</v>
      </c>
      <c r="X1" s="325" t="s">
        <v>376</v>
      </c>
      <c r="Y1" s="325" t="s">
        <v>375</v>
      </c>
      <c r="Z1" s="325" t="s">
        <v>372</v>
      </c>
      <c r="AA1" s="347" t="s">
        <v>373</v>
      </c>
      <c r="AB1" s="317" t="s">
        <v>106</v>
      </c>
      <c r="AC1" s="317" t="s">
        <v>108</v>
      </c>
      <c r="AD1" s="317" t="s">
        <v>109</v>
      </c>
      <c r="AE1" s="317" t="s">
        <v>110</v>
      </c>
      <c r="AF1" s="317" t="s">
        <v>111</v>
      </c>
      <c r="AG1" s="317" t="s">
        <v>112</v>
      </c>
      <c r="AH1" s="317" t="s">
        <v>113</v>
      </c>
      <c r="AI1" s="345" t="s">
        <v>114</v>
      </c>
      <c r="AJ1" s="341" t="s">
        <v>374</v>
      </c>
      <c r="AK1" s="341"/>
      <c r="AL1" s="342"/>
    </row>
    <row r="2" spans="1:38" s="2" customFormat="1" ht="15" customHeight="1" x14ac:dyDescent="0.25">
      <c r="A2" s="319" t="s">
        <v>68</v>
      </c>
      <c r="B2" s="321" t="s">
        <v>69</v>
      </c>
      <c r="C2" s="321" t="s">
        <v>469</v>
      </c>
      <c r="D2" s="321" t="s">
        <v>71</v>
      </c>
      <c r="E2" s="315" t="s">
        <v>390</v>
      </c>
      <c r="F2" s="315" t="s">
        <v>384</v>
      </c>
      <c r="G2" s="327" t="s">
        <v>386</v>
      </c>
      <c r="H2" s="327" t="s">
        <v>385</v>
      </c>
      <c r="I2" s="323" t="s">
        <v>391</v>
      </c>
      <c r="J2" s="323" t="s">
        <v>387</v>
      </c>
      <c r="K2" s="329" t="s">
        <v>382</v>
      </c>
      <c r="L2" s="340"/>
      <c r="M2" s="340"/>
      <c r="N2" s="340"/>
      <c r="O2" s="340"/>
      <c r="P2" s="340"/>
      <c r="Q2" s="340"/>
      <c r="R2" s="340"/>
      <c r="S2" s="332"/>
      <c r="T2" s="326"/>
      <c r="U2" s="326"/>
      <c r="V2" s="326"/>
      <c r="W2" s="326"/>
      <c r="X2" s="326"/>
      <c r="Y2" s="326"/>
      <c r="Z2" s="326"/>
      <c r="AA2" s="348"/>
      <c r="AB2" s="318"/>
      <c r="AC2" s="318"/>
      <c r="AD2" s="318"/>
      <c r="AE2" s="318"/>
      <c r="AF2" s="318"/>
      <c r="AG2" s="318"/>
      <c r="AH2" s="318"/>
      <c r="AI2" s="346"/>
      <c r="AJ2" s="343"/>
      <c r="AK2" s="343"/>
      <c r="AL2" s="344"/>
    </row>
    <row r="3" spans="1:38" s="2" customFormat="1" ht="48.75" customHeight="1" x14ac:dyDescent="0.25">
      <c r="A3" s="320"/>
      <c r="B3" s="322"/>
      <c r="C3" s="322"/>
      <c r="D3" s="322"/>
      <c r="E3" s="316"/>
      <c r="F3" s="316"/>
      <c r="G3" s="328"/>
      <c r="H3" s="328"/>
      <c r="I3" s="324"/>
      <c r="J3" s="324"/>
      <c r="K3" s="330"/>
      <c r="L3" s="340"/>
      <c r="M3" s="340"/>
      <c r="N3" s="340"/>
      <c r="O3" s="340"/>
      <c r="P3" s="340"/>
      <c r="Q3" s="340"/>
      <c r="R3" s="340"/>
      <c r="S3" s="332"/>
      <c r="T3" s="326"/>
      <c r="U3" s="326"/>
      <c r="V3" s="326"/>
      <c r="W3" s="326"/>
      <c r="X3" s="326"/>
      <c r="Y3" s="326"/>
      <c r="Z3" s="326"/>
      <c r="AA3" s="348"/>
      <c r="AB3" s="318"/>
      <c r="AC3" s="318"/>
      <c r="AD3" s="318"/>
      <c r="AE3" s="318"/>
      <c r="AF3" s="318"/>
      <c r="AG3" s="318"/>
      <c r="AH3" s="318"/>
      <c r="AI3" s="346"/>
      <c r="AJ3" s="343"/>
      <c r="AK3" s="343"/>
      <c r="AL3" s="344"/>
    </row>
    <row r="4" spans="1:38" ht="15.75" thickBot="1" x14ac:dyDescent="0.3">
      <c r="A4" s="320"/>
      <c r="B4" s="322"/>
      <c r="C4" s="322"/>
      <c r="D4" s="322"/>
      <c r="E4" s="316"/>
      <c r="F4" s="316"/>
      <c r="G4" s="328"/>
      <c r="H4" s="328"/>
      <c r="I4" s="324"/>
      <c r="J4" s="324"/>
      <c r="K4" s="330"/>
      <c r="L4" s="333" t="s">
        <v>124</v>
      </c>
      <c r="M4" s="334"/>
      <c r="N4" s="334"/>
      <c r="O4" s="334"/>
      <c r="P4" s="334"/>
      <c r="Q4" s="334"/>
      <c r="R4" s="334"/>
      <c r="S4" s="335"/>
      <c r="T4" s="169" t="s">
        <v>382</v>
      </c>
      <c r="U4" s="169"/>
      <c r="V4" s="169"/>
      <c r="W4" s="169"/>
      <c r="X4" s="169"/>
      <c r="Y4" s="169"/>
      <c r="Z4" s="119" t="s">
        <v>388</v>
      </c>
      <c r="AA4" s="120">
        <v>2</v>
      </c>
      <c r="AB4" s="336" t="s">
        <v>88</v>
      </c>
      <c r="AC4" s="337"/>
      <c r="AD4" s="337"/>
      <c r="AE4" s="337"/>
      <c r="AF4" s="337"/>
      <c r="AG4" s="337"/>
      <c r="AH4" s="337"/>
      <c r="AI4" s="338"/>
      <c r="AJ4" s="170" t="s">
        <v>159</v>
      </c>
      <c r="AK4" s="171" t="s">
        <v>72</v>
      </c>
      <c r="AL4" s="172" t="s">
        <v>70</v>
      </c>
    </row>
    <row r="5" spans="1:38" s="67" customFormat="1" ht="15" customHeight="1" thickTop="1" x14ac:dyDescent="0.25">
      <c r="A5" s="75" t="s">
        <v>73</v>
      </c>
      <c r="B5" s="76" t="s">
        <v>74</v>
      </c>
      <c r="C5" s="76" t="s">
        <v>470</v>
      </c>
      <c r="D5" s="76" t="s">
        <v>75</v>
      </c>
      <c r="E5" s="76" t="s">
        <v>335</v>
      </c>
      <c r="F5" s="76" t="s">
        <v>336</v>
      </c>
      <c r="G5" s="76" t="s">
        <v>379</v>
      </c>
      <c r="H5" s="76" t="s">
        <v>381</v>
      </c>
      <c r="I5" s="76" t="s">
        <v>378</v>
      </c>
      <c r="J5" s="76" t="s">
        <v>380</v>
      </c>
      <c r="K5" s="123" t="s">
        <v>76</v>
      </c>
      <c r="L5" s="70" t="s">
        <v>77</v>
      </c>
      <c r="M5" s="70" t="s">
        <v>78</v>
      </c>
      <c r="N5" s="70" t="s">
        <v>79</v>
      </c>
      <c r="O5" s="70" t="s">
        <v>80</v>
      </c>
      <c r="P5" s="70" t="s">
        <v>81</v>
      </c>
      <c r="Q5" s="70" t="s">
        <v>82</v>
      </c>
      <c r="R5" s="70" t="s">
        <v>83</v>
      </c>
      <c r="S5" s="71" t="s">
        <v>84</v>
      </c>
      <c r="T5" s="70" t="s">
        <v>368</v>
      </c>
      <c r="U5" s="69" t="s">
        <v>367</v>
      </c>
      <c r="V5" s="69" t="s">
        <v>366</v>
      </c>
      <c r="W5" s="69" t="s">
        <v>365</v>
      </c>
      <c r="X5" s="69" t="s">
        <v>364</v>
      </c>
      <c r="Y5" s="69" t="s">
        <v>363</v>
      </c>
      <c r="Z5" s="69" t="s">
        <v>362</v>
      </c>
      <c r="AA5" s="121" t="s">
        <v>361</v>
      </c>
      <c r="AB5" s="69" t="s">
        <v>105</v>
      </c>
      <c r="AC5" s="70" t="s">
        <v>104</v>
      </c>
      <c r="AD5" s="70" t="s">
        <v>103</v>
      </c>
      <c r="AE5" s="70" t="s">
        <v>102</v>
      </c>
      <c r="AF5" s="70" t="s">
        <v>101</v>
      </c>
      <c r="AG5" s="70" t="s">
        <v>100</v>
      </c>
      <c r="AH5" s="70" t="s">
        <v>99</v>
      </c>
      <c r="AI5" s="71" t="s">
        <v>98</v>
      </c>
      <c r="AJ5" s="70" t="s">
        <v>85</v>
      </c>
      <c r="AK5" s="68" t="s">
        <v>86</v>
      </c>
      <c r="AL5" s="130" t="s">
        <v>87</v>
      </c>
    </row>
    <row r="6" spans="1:38" x14ac:dyDescent="0.25">
      <c r="A6" s="77">
        <v>0</v>
      </c>
      <c r="B6" s="78" t="s">
        <v>284</v>
      </c>
      <c r="C6" s="92" t="s">
        <v>410</v>
      </c>
      <c r="D6" s="78" t="s">
        <v>287</v>
      </c>
      <c r="E6" s="79">
        <f>Table135[[#This Row],[Column3210]]+Table135[[#This Row],[Column3211]]</f>
        <v>17</v>
      </c>
      <c r="F6" s="80">
        <f>_xlfn.RANK.EQ(Table135[[#This Row],[Column32]],E$6:E$46)</f>
        <v>33</v>
      </c>
      <c r="G6" s="114">
        <f>SUM(Table135[[#This Row],[Column6]:[Column13]])</f>
        <v>1</v>
      </c>
      <c r="H6" s="115">
        <f>_xlfn.RANK.EQ(Table135[[#This Row],[Column3211]],G$6:G$46)</f>
        <v>40</v>
      </c>
      <c r="I6" s="110">
        <f>(COUNTA(Table135[[#This Row],[Column48]:[Column5]]))*X_value</f>
        <v>16</v>
      </c>
      <c r="J6" s="111">
        <f>_xlfn.RANK.EQ(Table135[[#This Row],[Column3210]],I$6:I$46)</f>
        <v>1</v>
      </c>
      <c r="K6" s="124" t="s">
        <v>288</v>
      </c>
      <c r="L6" s="122">
        <v>1</v>
      </c>
      <c r="M6" s="122"/>
      <c r="N6" s="122"/>
      <c r="O6" s="122"/>
      <c r="P6" s="122"/>
      <c r="Q6" s="122"/>
      <c r="R6" s="122"/>
      <c r="S6" s="105"/>
      <c r="T6" s="99" t="s">
        <v>121</v>
      </c>
      <c r="U6" s="99" t="s">
        <v>121</v>
      </c>
      <c r="V6" s="99" t="s">
        <v>121</v>
      </c>
      <c r="W6" s="99" t="s">
        <v>121</v>
      </c>
      <c r="X6" s="99" t="s">
        <v>121</v>
      </c>
      <c r="Y6" s="99" t="s">
        <v>121</v>
      </c>
      <c r="Z6" s="99" t="s">
        <v>121</v>
      </c>
      <c r="AA6" s="100" t="s">
        <v>121</v>
      </c>
      <c r="AB6" s="19"/>
      <c r="AC6" s="20"/>
      <c r="AD6" s="20"/>
      <c r="AE6" s="20"/>
      <c r="AF6" s="20"/>
      <c r="AG6" s="20"/>
      <c r="AH6" s="20"/>
      <c r="AI6" s="21"/>
      <c r="AJ6" s="66" t="s">
        <v>285</v>
      </c>
      <c r="AK6" s="15"/>
      <c r="AL6" s="131" t="s">
        <v>289</v>
      </c>
    </row>
    <row r="7" spans="1:38" s="57" customFormat="1" x14ac:dyDescent="0.25">
      <c r="A7" s="145">
        <v>11</v>
      </c>
      <c r="B7" s="146" t="s">
        <v>7</v>
      </c>
      <c r="C7" s="146" t="s">
        <v>410</v>
      </c>
      <c r="D7" s="146" t="s">
        <v>392</v>
      </c>
      <c r="E7" s="147">
        <f>Table135[[#This Row],[Column3210]]+Table135[[#This Row],[Column3211]]</f>
        <v>29</v>
      </c>
      <c r="F7" s="147">
        <f>_xlfn.RANK.EQ(Table135[[#This Row],[Column32]],E$6:E$46)</f>
        <v>5</v>
      </c>
      <c r="G7" s="148">
        <f>SUM(Table135[[#This Row],[Column6]:[Column13]])</f>
        <v>23</v>
      </c>
      <c r="H7" s="148">
        <f>_xlfn.RANK.EQ(Table135[[#This Row],[Column3211]],G$6:G$46)</f>
        <v>8</v>
      </c>
      <c r="I7" s="149">
        <f>(COUNTA(Table135[[#This Row],[Column48]:[Column5]]))*X_value</f>
        <v>6</v>
      </c>
      <c r="J7" s="149">
        <f>_xlfn.RANK.EQ(Table135[[#This Row],[Column3210]],I$6:I$46)</f>
        <v>3</v>
      </c>
      <c r="K7" s="166" t="s">
        <v>393</v>
      </c>
      <c r="L7" s="151">
        <v>3</v>
      </c>
      <c r="M7" s="151">
        <v>1</v>
      </c>
      <c r="N7" s="151">
        <v>2</v>
      </c>
      <c r="O7" s="151">
        <v>1</v>
      </c>
      <c r="P7" s="151">
        <v>5</v>
      </c>
      <c r="Q7" s="151">
        <v>4</v>
      </c>
      <c r="R7" s="151">
        <v>3</v>
      </c>
      <c r="S7" s="152">
        <v>4</v>
      </c>
      <c r="T7" s="153" t="s">
        <v>121</v>
      </c>
      <c r="U7" s="153"/>
      <c r="V7" s="153"/>
      <c r="W7" s="153"/>
      <c r="X7" s="153" t="s">
        <v>121</v>
      </c>
      <c r="Y7" s="153"/>
      <c r="Z7" s="153"/>
      <c r="AA7" s="154" t="s">
        <v>121</v>
      </c>
      <c r="AB7" s="155"/>
      <c r="AC7" s="156"/>
      <c r="AD7" s="156"/>
      <c r="AE7" s="156"/>
      <c r="AF7" s="156"/>
      <c r="AG7" s="156"/>
      <c r="AH7" s="156"/>
      <c r="AI7" s="157"/>
      <c r="AJ7" s="158" t="s">
        <v>394</v>
      </c>
      <c r="AK7" s="159" t="s">
        <v>128</v>
      </c>
      <c r="AL7" s="165" t="s">
        <v>355</v>
      </c>
    </row>
    <row r="8" spans="1:38" s="57" customFormat="1" x14ac:dyDescent="0.25">
      <c r="A8" s="83">
        <v>14</v>
      </c>
      <c r="B8" s="84" t="s">
        <v>8</v>
      </c>
      <c r="C8" s="84" t="s">
        <v>410</v>
      </c>
      <c r="D8" s="85" t="s">
        <v>290</v>
      </c>
      <c r="E8" s="79">
        <f>Table135[[#This Row],[Column3210]]+Table135[[#This Row],[Column3211]]</f>
        <v>21</v>
      </c>
      <c r="F8" s="86">
        <f>_xlfn.RANK.EQ(Table135[[#This Row],[Column32]],E$6:E$46)</f>
        <v>20</v>
      </c>
      <c r="G8" s="114">
        <f>SUM(Table135[[#This Row],[Column6]:[Column13]])</f>
        <v>17</v>
      </c>
      <c r="H8" s="115">
        <f>_xlfn.RANK.EQ(Table135[[#This Row],[Column3211]],G$6:G$46)</f>
        <v>24</v>
      </c>
      <c r="I8" s="110">
        <f>(COUNTA(Table135[[#This Row],[Column48]:[Column5]]))*X_value</f>
        <v>4</v>
      </c>
      <c r="J8" s="111">
        <f>_xlfn.RANK.EQ(Table135[[#This Row],[Column3210]],I$6:I$46)</f>
        <v>9</v>
      </c>
      <c r="K8" s="125"/>
      <c r="L8" s="122">
        <v>3</v>
      </c>
      <c r="M8" s="122">
        <v>1</v>
      </c>
      <c r="N8" s="122">
        <v>1</v>
      </c>
      <c r="O8" s="122">
        <v>1</v>
      </c>
      <c r="P8" s="122">
        <v>1</v>
      </c>
      <c r="Q8" s="122">
        <v>2</v>
      </c>
      <c r="R8" s="122">
        <v>5</v>
      </c>
      <c r="S8" s="105">
        <v>3</v>
      </c>
      <c r="T8" s="99" t="s">
        <v>121</v>
      </c>
      <c r="U8" s="99"/>
      <c r="V8" s="99" t="s">
        <v>121</v>
      </c>
      <c r="W8" s="99"/>
      <c r="X8" s="99"/>
      <c r="Y8" s="99"/>
      <c r="Z8" s="99"/>
      <c r="AA8" s="100"/>
      <c r="AB8" s="11"/>
      <c r="AC8" s="12"/>
      <c r="AD8" s="12" t="s">
        <v>121</v>
      </c>
      <c r="AE8" s="12"/>
      <c r="AF8" s="12"/>
      <c r="AG8" s="12" t="s">
        <v>121</v>
      </c>
      <c r="AH8" s="12"/>
      <c r="AI8" s="13" t="s">
        <v>121</v>
      </c>
      <c r="AJ8" s="66" t="s">
        <v>224</v>
      </c>
      <c r="AK8" s="10" t="s">
        <v>126</v>
      </c>
      <c r="AL8" s="131"/>
    </row>
    <row r="9" spans="1:38" x14ac:dyDescent="0.25">
      <c r="A9" s="82">
        <v>14</v>
      </c>
      <c r="B9" s="81" t="s">
        <v>8</v>
      </c>
      <c r="C9" s="81" t="s">
        <v>410</v>
      </c>
      <c r="D9" s="81" t="s">
        <v>225</v>
      </c>
      <c r="E9" s="79">
        <f>Table135[[#This Row],[Column3210]]+Table135[[#This Row],[Column3211]]</f>
        <v>17</v>
      </c>
      <c r="F9" s="79">
        <f>_xlfn.RANK.EQ(Table135[[#This Row],[Column32]],E$6:E$46)</f>
        <v>33</v>
      </c>
      <c r="G9" s="114">
        <f>SUM(Table135[[#This Row],[Column6]:[Column13]])</f>
        <v>15</v>
      </c>
      <c r="H9" s="115">
        <f>_xlfn.RANK.EQ(Table135[[#This Row],[Column3211]],G$6:G$46)</f>
        <v>31</v>
      </c>
      <c r="I9" s="110">
        <f>(COUNTA(Table135[[#This Row],[Column48]:[Column5]]))*X_value</f>
        <v>2</v>
      </c>
      <c r="J9" s="111">
        <f>_xlfn.RANK.EQ(Table135[[#This Row],[Column3210]],I$6:I$46)</f>
        <v>23</v>
      </c>
      <c r="K9" s="125" t="s">
        <v>92</v>
      </c>
      <c r="L9" s="106">
        <v>1</v>
      </c>
      <c r="M9" s="106">
        <v>1</v>
      </c>
      <c r="N9" s="106">
        <v>1</v>
      </c>
      <c r="O9" s="106">
        <v>4</v>
      </c>
      <c r="P9" s="106">
        <v>1</v>
      </c>
      <c r="Q9" s="106">
        <v>1</v>
      </c>
      <c r="R9" s="106">
        <v>5</v>
      </c>
      <c r="S9" s="107">
        <v>1</v>
      </c>
      <c r="T9" s="101" t="s">
        <v>121</v>
      </c>
      <c r="U9" s="101"/>
      <c r="V9" s="101"/>
      <c r="W9" s="101"/>
      <c r="X9" s="101"/>
      <c r="Y9" s="101"/>
      <c r="Z9" s="101"/>
      <c r="AA9" s="102"/>
      <c r="AB9" s="11" t="s">
        <v>121</v>
      </c>
      <c r="AC9" s="12"/>
      <c r="AD9" s="12" t="s">
        <v>121</v>
      </c>
      <c r="AE9" s="12"/>
      <c r="AF9" s="12"/>
      <c r="AG9" s="12"/>
      <c r="AH9" s="12" t="s">
        <v>121</v>
      </c>
      <c r="AI9" s="13" t="s">
        <v>121</v>
      </c>
      <c r="AJ9" s="118" t="s">
        <v>222</v>
      </c>
      <c r="AK9" s="10" t="s">
        <v>126</v>
      </c>
      <c r="AL9" s="132" t="s">
        <v>127</v>
      </c>
    </row>
    <row r="10" spans="1:38" x14ac:dyDescent="0.25">
      <c r="A10" s="87">
        <v>14</v>
      </c>
      <c r="B10" s="88" t="s">
        <v>8</v>
      </c>
      <c r="C10" s="88" t="s">
        <v>410</v>
      </c>
      <c r="D10" s="78" t="s">
        <v>223</v>
      </c>
      <c r="E10" s="79">
        <f>Table135[[#This Row],[Column3210]]+Table135[[#This Row],[Column3211]]</f>
        <v>17</v>
      </c>
      <c r="F10" s="80">
        <f>_xlfn.RANK.EQ(Table135[[#This Row],[Column32]],E$6:E$46)</f>
        <v>33</v>
      </c>
      <c r="G10" s="114">
        <f>SUM(Table135[[#This Row],[Column6]:[Column13]])</f>
        <v>15</v>
      </c>
      <c r="H10" s="115">
        <f>_xlfn.RANK.EQ(Table135[[#This Row],[Column3211]],G$6:G$46)</f>
        <v>31</v>
      </c>
      <c r="I10" s="110">
        <f>(COUNTA(Table135[[#This Row],[Column48]:[Column5]]))*X_value</f>
        <v>2</v>
      </c>
      <c r="J10" s="111">
        <f>_xlfn.RANK.EQ(Table135[[#This Row],[Column3210]],I$6:I$46)</f>
        <v>23</v>
      </c>
      <c r="K10" s="124"/>
      <c r="L10" s="106">
        <v>1</v>
      </c>
      <c r="M10" s="106">
        <v>1</v>
      </c>
      <c r="N10" s="106">
        <v>1</v>
      </c>
      <c r="O10" s="106">
        <v>1</v>
      </c>
      <c r="P10" s="106">
        <v>5</v>
      </c>
      <c r="Q10" s="106">
        <v>1</v>
      </c>
      <c r="R10" s="106">
        <v>4</v>
      </c>
      <c r="S10" s="107">
        <v>1</v>
      </c>
      <c r="T10" s="101" t="s">
        <v>121</v>
      </c>
      <c r="U10" s="101"/>
      <c r="V10" s="101"/>
      <c r="W10" s="101"/>
      <c r="X10" s="101"/>
      <c r="Y10" s="101"/>
      <c r="Z10" s="101"/>
      <c r="AA10" s="102"/>
      <c r="AB10" s="19"/>
      <c r="AC10" s="20"/>
      <c r="AD10" s="20" t="s">
        <v>121</v>
      </c>
      <c r="AE10" s="20"/>
      <c r="AF10" s="20"/>
      <c r="AG10" s="20" t="s">
        <v>121</v>
      </c>
      <c r="AH10" s="20" t="s">
        <v>121</v>
      </c>
      <c r="AI10" s="21" t="s">
        <v>121</v>
      </c>
      <c r="AJ10" s="118"/>
      <c r="AK10" s="15" t="s">
        <v>126</v>
      </c>
      <c r="AL10" s="132" t="s">
        <v>226</v>
      </c>
    </row>
    <row r="11" spans="1:38" x14ac:dyDescent="0.25">
      <c r="A11" s="145">
        <v>25</v>
      </c>
      <c r="B11" s="146" t="s">
        <v>11</v>
      </c>
      <c r="C11" s="146" t="s">
        <v>410</v>
      </c>
      <c r="D11" s="146" t="s">
        <v>396</v>
      </c>
      <c r="E11" s="147">
        <f>Table135[[#This Row],[Column3210]]+Table135[[#This Row],[Column3211]]</f>
        <v>37</v>
      </c>
      <c r="F11" s="147">
        <f>_xlfn.RANK.EQ(Table135[[#This Row],[Column32]],E$6:E$46)</f>
        <v>1</v>
      </c>
      <c r="G11" s="148">
        <f>SUM(Table135[[#This Row],[Column6]:[Column13]])</f>
        <v>27</v>
      </c>
      <c r="H11" s="148">
        <f>_xlfn.RANK.EQ(Table135[[#This Row],[Column3211]],G$6:G$46)</f>
        <v>2</v>
      </c>
      <c r="I11" s="149">
        <f>(COUNTA(Table135[[#This Row],[Column48]:[Column5]]))*X_value</f>
        <v>10</v>
      </c>
      <c r="J11" s="149">
        <f>_xlfn.RANK.EQ(Table135[[#This Row],[Column3210]],I$6:I$46)</f>
        <v>2</v>
      </c>
      <c r="K11" s="150" t="s">
        <v>398</v>
      </c>
      <c r="L11" s="151">
        <v>2</v>
      </c>
      <c r="M11" s="151">
        <v>4</v>
      </c>
      <c r="N11" s="151">
        <v>3</v>
      </c>
      <c r="O11" s="151">
        <v>5</v>
      </c>
      <c r="P11" s="151">
        <v>3</v>
      </c>
      <c r="Q11" s="151">
        <v>3</v>
      </c>
      <c r="R11" s="151">
        <v>3</v>
      </c>
      <c r="S11" s="152">
        <v>4</v>
      </c>
      <c r="T11" s="153" t="s">
        <v>395</v>
      </c>
      <c r="U11" s="153" t="s">
        <v>395</v>
      </c>
      <c r="V11" s="153" t="s">
        <v>395</v>
      </c>
      <c r="W11" s="153" t="s">
        <v>121</v>
      </c>
      <c r="X11" s="153"/>
      <c r="Y11" s="153"/>
      <c r="Z11" s="153" t="s">
        <v>395</v>
      </c>
      <c r="AA11" s="154"/>
      <c r="AB11" s="155"/>
      <c r="AC11" s="156"/>
      <c r="AD11" s="156"/>
      <c r="AE11" s="156"/>
      <c r="AF11" s="156"/>
      <c r="AG11" s="156"/>
      <c r="AH11" s="156"/>
      <c r="AI11" s="157"/>
      <c r="AJ11" s="158" t="s">
        <v>356</v>
      </c>
      <c r="AK11" s="159" t="s">
        <v>128</v>
      </c>
      <c r="AL11" s="160" t="s">
        <v>397</v>
      </c>
    </row>
    <row r="12" spans="1:38" x14ac:dyDescent="0.25">
      <c r="A12" s="82">
        <v>41</v>
      </c>
      <c r="B12" s="81" t="s">
        <v>13</v>
      </c>
      <c r="C12" s="81" t="s">
        <v>410</v>
      </c>
      <c r="D12" s="92" t="s">
        <v>399</v>
      </c>
      <c r="E12" s="79">
        <f>Table135[[#This Row],[Column3210]]+Table135[[#This Row],[Column3211]]</f>
        <v>3</v>
      </c>
      <c r="F12" s="80">
        <f>_xlfn.RANK.EQ(Table135[[#This Row],[Column32]],E$6:E$46)</f>
        <v>41</v>
      </c>
      <c r="G12" s="114">
        <f>SUM(Table135[[#This Row],[Column6]:[Column13]])</f>
        <v>1</v>
      </c>
      <c r="H12" s="115">
        <f>_xlfn.RANK.EQ(Table135[[#This Row],[Column3211]],G$6:G$46)</f>
        <v>40</v>
      </c>
      <c r="I12" s="110">
        <f>(COUNTA(Table135[[#This Row],[Column48]:[Column5]]))*X_value</f>
        <v>2</v>
      </c>
      <c r="J12" s="111">
        <f>_xlfn.RANK.EQ(Table135[[#This Row],[Column3210]],I$6:I$46)</f>
        <v>23</v>
      </c>
      <c r="K12" s="124"/>
      <c r="L12" s="122">
        <v>1</v>
      </c>
      <c r="M12" s="122"/>
      <c r="N12" s="122"/>
      <c r="O12" s="122"/>
      <c r="P12" s="122"/>
      <c r="Q12" s="122"/>
      <c r="R12" s="122"/>
      <c r="S12" s="105"/>
      <c r="T12" s="99" t="s">
        <v>121</v>
      </c>
      <c r="U12" s="99"/>
      <c r="V12" s="99"/>
      <c r="W12" s="99"/>
      <c r="X12" s="99"/>
      <c r="Y12" s="99"/>
      <c r="Z12" s="99"/>
      <c r="AA12" s="100"/>
      <c r="AB12" s="19"/>
      <c r="AC12" s="20"/>
      <c r="AD12" s="20"/>
      <c r="AE12" s="20"/>
      <c r="AF12" s="20"/>
      <c r="AG12" s="20"/>
      <c r="AH12" s="20"/>
      <c r="AI12" s="21"/>
      <c r="AJ12" s="66"/>
      <c r="AK12" s="15" t="s">
        <v>115</v>
      </c>
      <c r="AL12" s="131"/>
    </row>
    <row r="13" spans="1:38" x14ac:dyDescent="0.25">
      <c r="A13" s="87">
        <v>43</v>
      </c>
      <c r="B13" s="88" t="s">
        <v>122</v>
      </c>
      <c r="C13" s="88" t="s">
        <v>410</v>
      </c>
      <c r="D13" s="88" t="s">
        <v>249</v>
      </c>
      <c r="E13" s="79">
        <f>Table135[[#This Row],[Column3210]]+Table135[[#This Row],[Column3211]]</f>
        <v>19</v>
      </c>
      <c r="F13" s="80">
        <f>_xlfn.RANK.EQ(Table135[[#This Row],[Column32]],E$6:E$46)</f>
        <v>29</v>
      </c>
      <c r="G13" s="114">
        <f>SUM(Table135[[#This Row],[Column6]:[Column13]])</f>
        <v>15</v>
      </c>
      <c r="H13" s="115">
        <f>_xlfn.RANK.EQ(Table135[[#This Row],[Column3211]],G$6:G$46)</f>
        <v>31</v>
      </c>
      <c r="I13" s="110">
        <f>(COUNTA(Table135[[#This Row],[Column48]:[Column5]]))*X_value</f>
        <v>4</v>
      </c>
      <c r="J13" s="111">
        <f>_xlfn.RANK.EQ(Table135[[#This Row],[Column3210]],I$6:I$46)</f>
        <v>9</v>
      </c>
      <c r="K13" s="126" t="s">
        <v>250</v>
      </c>
      <c r="L13" s="122">
        <v>5</v>
      </c>
      <c r="M13" s="122">
        <v>2</v>
      </c>
      <c r="N13" s="122">
        <v>2</v>
      </c>
      <c r="O13" s="122">
        <v>1</v>
      </c>
      <c r="P13" s="122">
        <v>1</v>
      </c>
      <c r="Q13" s="122">
        <v>1</v>
      </c>
      <c r="R13" s="122">
        <v>2</v>
      </c>
      <c r="S13" s="105">
        <v>1</v>
      </c>
      <c r="T13" s="99"/>
      <c r="U13" s="99"/>
      <c r="V13" s="99"/>
      <c r="W13" s="99"/>
      <c r="X13" s="99" t="s">
        <v>121</v>
      </c>
      <c r="Y13" s="99"/>
      <c r="Z13" s="99" t="s">
        <v>121</v>
      </c>
      <c r="AA13" s="100"/>
      <c r="AB13" s="32" t="s">
        <v>121</v>
      </c>
      <c r="AC13" s="33"/>
      <c r="AD13" s="33"/>
      <c r="AE13" s="33" t="s">
        <v>121</v>
      </c>
      <c r="AF13" s="33"/>
      <c r="AG13" s="33"/>
      <c r="AH13" s="33"/>
      <c r="AI13" s="34"/>
      <c r="AJ13" s="72" t="s">
        <v>244</v>
      </c>
      <c r="AK13" s="51" t="s">
        <v>126</v>
      </c>
      <c r="AL13" s="133" t="s">
        <v>245</v>
      </c>
    </row>
    <row r="14" spans="1:38" s="57" customFormat="1" x14ac:dyDescent="0.25">
      <c r="A14" s="83">
        <v>43</v>
      </c>
      <c r="B14" s="84" t="s">
        <v>122</v>
      </c>
      <c r="C14" s="84" t="s">
        <v>410</v>
      </c>
      <c r="D14" s="84" t="s">
        <v>119</v>
      </c>
      <c r="E14" s="79">
        <f>Table135[[#This Row],[Column3210]]+Table135[[#This Row],[Column3211]]</f>
        <v>22</v>
      </c>
      <c r="F14" s="79">
        <f>_xlfn.RANK.EQ(Table135[[#This Row],[Column32]],E$6:E$46)</f>
        <v>15</v>
      </c>
      <c r="G14" s="114">
        <f>SUM(Table135[[#This Row],[Column6]:[Column13]])</f>
        <v>20</v>
      </c>
      <c r="H14" s="115">
        <f>_xlfn.RANK.EQ(Table135[[#This Row],[Column3211]],G$6:G$46)</f>
        <v>13</v>
      </c>
      <c r="I14" s="110">
        <f>(COUNTA(Table135[[#This Row],[Column48]:[Column5]]))*X_value</f>
        <v>2</v>
      </c>
      <c r="J14" s="111">
        <f>_xlfn.RANK.EQ(Table135[[#This Row],[Column3210]],I$6:I$46)</f>
        <v>23</v>
      </c>
      <c r="K14" s="127" t="s">
        <v>120</v>
      </c>
      <c r="L14" s="122">
        <v>1</v>
      </c>
      <c r="M14" s="122">
        <v>1</v>
      </c>
      <c r="N14" s="122">
        <v>5</v>
      </c>
      <c r="O14" s="122">
        <v>1</v>
      </c>
      <c r="P14" s="122">
        <v>4</v>
      </c>
      <c r="Q14" s="122">
        <v>2</v>
      </c>
      <c r="R14" s="122">
        <v>2</v>
      </c>
      <c r="S14" s="105">
        <v>4</v>
      </c>
      <c r="T14" s="99"/>
      <c r="U14" s="99" t="s">
        <v>121</v>
      </c>
      <c r="V14" s="99"/>
      <c r="W14" s="99"/>
      <c r="X14" s="99"/>
      <c r="Y14" s="99"/>
      <c r="Z14" s="99"/>
      <c r="AA14" s="100"/>
      <c r="AB14" s="32" t="s">
        <v>121</v>
      </c>
      <c r="AC14" s="33" t="s">
        <v>121</v>
      </c>
      <c r="AD14" s="33" t="s">
        <v>121</v>
      </c>
      <c r="AE14" s="33" t="s">
        <v>121</v>
      </c>
      <c r="AF14" s="33" t="s">
        <v>121</v>
      </c>
      <c r="AG14" s="33" t="s">
        <v>121</v>
      </c>
      <c r="AH14" s="33" t="s">
        <v>121</v>
      </c>
      <c r="AI14" s="34" t="s">
        <v>121</v>
      </c>
      <c r="AJ14" s="72" t="s">
        <v>251</v>
      </c>
      <c r="AK14" s="31" t="s">
        <v>257</v>
      </c>
      <c r="AL14" s="133" t="s">
        <v>252</v>
      </c>
    </row>
    <row r="15" spans="1:38" x14ac:dyDescent="0.25">
      <c r="A15" s="87">
        <v>43</v>
      </c>
      <c r="B15" s="88" t="s">
        <v>122</v>
      </c>
      <c r="C15" s="88" t="s">
        <v>410</v>
      </c>
      <c r="D15" s="88" t="s">
        <v>242</v>
      </c>
      <c r="E15" s="79">
        <f>Table135[[#This Row],[Column3210]]+Table135[[#This Row],[Column3211]]</f>
        <v>20</v>
      </c>
      <c r="F15" s="80">
        <f>_xlfn.RANK.EQ(Table135[[#This Row],[Column32]],E$6:E$46)</f>
        <v>24</v>
      </c>
      <c r="G15" s="114">
        <f>SUM(Table135[[#This Row],[Column6]:[Column13]])</f>
        <v>18</v>
      </c>
      <c r="H15" s="115">
        <f>_xlfn.RANK.EQ(Table135[[#This Row],[Column3211]],G$6:G$46)</f>
        <v>16</v>
      </c>
      <c r="I15" s="110">
        <f>(COUNTA(Table135[[#This Row],[Column48]:[Column5]]))*X_value</f>
        <v>2</v>
      </c>
      <c r="J15" s="111">
        <f>_xlfn.RANK.EQ(Table135[[#This Row],[Column3210]],I$6:I$46)</f>
        <v>23</v>
      </c>
      <c r="K15" s="126" t="s">
        <v>243</v>
      </c>
      <c r="L15" s="106">
        <v>3</v>
      </c>
      <c r="M15" s="106">
        <v>5</v>
      </c>
      <c r="N15" s="106">
        <v>3</v>
      </c>
      <c r="O15" s="106">
        <v>1</v>
      </c>
      <c r="P15" s="106">
        <v>1</v>
      </c>
      <c r="Q15" s="106">
        <v>3</v>
      </c>
      <c r="R15" s="106">
        <v>1</v>
      </c>
      <c r="S15" s="107">
        <v>1</v>
      </c>
      <c r="T15" s="101"/>
      <c r="U15" s="101"/>
      <c r="V15" s="101"/>
      <c r="W15" s="101"/>
      <c r="X15" s="101"/>
      <c r="Y15" s="101" t="s">
        <v>121</v>
      </c>
      <c r="Z15" s="101"/>
      <c r="AA15" s="102"/>
      <c r="AB15" s="32"/>
      <c r="AC15" s="33"/>
      <c r="AD15" s="33" t="s">
        <v>121</v>
      </c>
      <c r="AE15" s="33"/>
      <c r="AF15" s="33"/>
      <c r="AG15" s="33" t="s">
        <v>121</v>
      </c>
      <c r="AH15" s="33"/>
      <c r="AI15" s="34"/>
      <c r="AJ15" s="65"/>
      <c r="AK15" s="51" t="s">
        <v>126</v>
      </c>
      <c r="AL15" s="134" t="s">
        <v>275</v>
      </c>
    </row>
    <row r="16" spans="1:38" x14ac:dyDescent="0.25">
      <c r="A16" s="87">
        <v>43</v>
      </c>
      <c r="B16" s="88" t="s">
        <v>122</v>
      </c>
      <c r="C16" s="88" t="s">
        <v>410</v>
      </c>
      <c r="D16" s="88" t="s">
        <v>239</v>
      </c>
      <c r="E16" s="79">
        <f>Table135[[#This Row],[Column3210]]+Table135[[#This Row],[Column3211]]</f>
        <v>18</v>
      </c>
      <c r="F16" s="80">
        <f>_xlfn.RANK.EQ(Table135[[#This Row],[Column32]],E$6:E$46)</f>
        <v>30</v>
      </c>
      <c r="G16" s="114">
        <f>SUM(Table135[[#This Row],[Column6]:[Column13]])</f>
        <v>16</v>
      </c>
      <c r="H16" s="115">
        <f>_xlfn.RANK.EQ(Table135[[#This Row],[Column3211]],G$6:G$46)</f>
        <v>27</v>
      </c>
      <c r="I16" s="110">
        <f>(COUNTA(Table135[[#This Row],[Column48]:[Column5]]))*X_value</f>
        <v>2</v>
      </c>
      <c r="J16" s="111">
        <f>_xlfn.RANK.EQ(Table135[[#This Row],[Column3210]],I$6:I$46)</f>
        <v>23</v>
      </c>
      <c r="K16" s="126" t="s">
        <v>240</v>
      </c>
      <c r="L16" s="122">
        <v>1</v>
      </c>
      <c r="M16" s="122">
        <v>5</v>
      </c>
      <c r="N16" s="122">
        <v>2</v>
      </c>
      <c r="O16" s="122">
        <v>2</v>
      </c>
      <c r="P16" s="122">
        <v>1</v>
      </c>
      <c r="Q16" s="122">
        <v>1</v>
      </c>
      <c r="R16" s="122">
        <v>2</v>
      </c>
      <c r="S16" s="105">
        <v>2</v>
      </c>
      <c r="T16" s="99"/>
      <c r="U16" s="99"/>
      <c r="V16" s="99"/>
      <c r="W16" s="99" t="s">
        <v>121</v>
      </c>
      <c r="X16" s="99"/>
      <c r="Y16" s="99"/>
      <c r="Z16" s="99"/>
      <c r="AA16" s="100"/>
      <c r="AB16" s="32"/>
      <c r="AC16" s="33" t="s">
        <v>121</v>
      </c>
      <c r="AD16" s="33"/>
      <c r="AE16" s="33" t="s">
        <v>121</v>
      </c>
      <c r="AF16" s="33"/>
      <c r="AG16" s="33"/>
      <c r="AH16" s="33"/>
      <c r="AI16" s="34"/>
      <c r="AJ16" s="72"/>
      <c r="AK16" s="51" t="s">
        <v>126</v>
      </c>
      <c r="AL16" s="133" t="s">
        <v>241</v>
      </c>
    </row>
    <row r="17" spans="1:38" x14ac:dyDescent="0.25">
      <c r="A17" s="87">
        <v>43</v>
      </c>
      <c r="B17" s="88" t="s">
        <v>122</v>
      </c>
      <c r="C17" s="88" t="s">
        <v>410</v>
      </c>
      <c r="D17" s="88" t="s">
        <v>246</v>
      </c>
      <c r="E17" s="79">
        <f>Table135[[#This Row],[Column3210]]+Table135[[#This Row],[Column3211]]</f>
        <v>15</v>
      </c>
      <c r="F17" s="80">
        <f>_xlfn.RANK.EQ(Table135[[#This Row],[Column32]],E$6:E$46)</f>
        <v>38</v>
      </c>
      <c r="G17" s="114">
        <f>SUM(Table135[[#This Row],[Column6]:[Column13]])</f>
        <v>13</v>
      </c>
      <c r="H17" s="115">
        <f>_xlfn.RANK.EQ(Table135[[#This Row],[Column3211]],G$6:G$46)</f>
        <v>37</v>
      </c>
      <c r="I17" s="110">
        <f>(COUNTA(Table135[[#This Row],[Column48]:[Column5]]))*X_value</f>
        <v>2</v>
      </c>
      <c r="J17" s="111">
        <f>_xlfn.RANK.EQ(Table135[[#This Row],[Column3210]],I$6:I$46)</f>
        <v>23</v>
      </c>
      <c r="K17" s="126"/>
      <c r="L17" s="122">
        <v>1</v>
      </c>
      <c r="M17" s="122">
        <v>1</v>
      </c>
      <c r="N17" s="122">
        <v>5</v>
      </c>
      <c r="O17" s="122">
        <v>1</v>
      </c>
      <c r="P17" s="122">
        <v>1</v>
      </c>
      <c r="Q17" s="122">
        <v>2</v>
      </c>
      <c r="R17" s="122">
        <v>1</v>
      </c>
      <c r="S17" s="105">
        <v>1</v>
      </c>
      <c r="T17" s="99" t="s">
        <v>121</v>
      </c>
      <c r="U17" s="99"/>
      <c r="V17" s="99"/>
      <c r="W17" s="99"/>
      <c r="X17" s="99"/>
      <c r="Y17" s="99"/>
      <c r="Z17" s="99"/>
      <c r="AA17" s="100"/>
      <c r="AB17" s="32"/>
      <c r="AC17" s="33" t="s">
        <v>121</v>
      </c>
      <c r="AD17" s="33"/>
      <c r="AE17" s="33" t="s">
        <v>121</v>
      </c>
      <c r="AF17" s="33"/>
      <c r="AG17" s="33"/>
      <c r="AH17" s="33"/>
      <c r="AI17" s="34"/>
      <c r="AJ17" s="72" t="s">
        <v>247</v>
      </c>
      <c r="AK17" s="51" t="s">
        <v>126</v>
      </c>
      <c r="AL17" s="133" t="s">
        <v>248</v>
      </c>
    </row>
    <row r="18" spans="1:38" x14ac:dyDescent="0.25">
      <c r="A18" s="87">
        <v>51</v>
      </c>
      <c r="B18" s="84" t="s">
        <v>14</v>
      </c>
      <c r="C18" s="84" t="s">
        <v>410</v>
      </c>
      <c r="D18" s="84" t="s">
        <v>236</v>
      </c>
      <c r="E18" s="79">
        <f>Table135[[#This Row],[Column3210]]+Table135[[#This Row],[Column3211]]</f>
        <v>30</v>
      </c>
      <c r="F18" s="79">
        <f>_xlfn.RANK.EQ(Table135[[#This Row],[Column32]],E$6:E$46)</f>
        <v>3</v>
      </c>
      <c r="G18" s="114">
        <f>SUM(Table135[[#This Row],[Column6]:[Column13]])</f>
        <v>24</v>
      </c>
      <c r="H18" s="115">
        <f>_xlfn.RANK.EQ(Table135[[#This Row],[Column3211]],G$6:G$46)</f>
        <v>4</v>
      </c>
      <c r="I18" s="110">
        <f>(COUNTA(Table135[[#This Row],[Column48]:[Column5]]))*X_value</f>
        <v>6</v>
      </c>
      <c r="J18" s="111">
        <f>_xlfn.RANK.EQ(Table135[[#This Row],[Column3210]],I$6:I$46)</f>
        <v>3</v>
      </c>
      <c r="K18" s="127" t="s">
        <v>237</v>
      </c>
      <c r="L18" s="106">
        <v>1</v>
      </c>
      <c r="M18" s="106">
        <v>4</v>
      </c>
      <c r="N18" s="106">
        <v>1</v>
      </c>
      <c r="O18" s="106">
        <v>4</v>
      </c>
      <c r="P18" s="106">
        <v>4</v>
      </c>
      <c r="Q18" s="106">
        <v>1</v>
      </c>
      <c r="R18" s="106">
        <v>4</v>
      </c>
      <c r="S18" s="107">
        <v>5</v>
      </c>
      <c r="T18" s="101" t="s">
        <v>121</v>
      </c>
      <c r="U18" s="101" t="s">
        <v>121</v>
      </c>
      <c r="V18" s="101"/>
      <c r="W18" s="101"/>
      <c r="X18" s="101"/>
      <c r="Y18" s="101"/>
      <c r="Z18" s="101" t="s">
        <v>121</v>
      </c>
      <c r="AA18" s="102"/>
      <c r="AB18" s="32" t="s">
        <v>121</v>
      </c>
      <c r="AC18" s="33" t="s">
        <v>121</v>
      </c>
      <c r="AD18" s="33"/>
      <c r="AE18" s="33" t="s">
        <v>121</v>
      </c>
      <c r="AF18" s="33"/>
      <c r="AG18" s="33"/>
      <c r="AH18" s="33"/>
      <c r="AI18" s="34"/>
      <c r="AJ18" s="65" t="s">
        <v>238</v>
      </c>
      <c r="AK18" s="31" t="s">
        <v>126</v>
      </c>
      <c r="AL18" s="135"/>
    </row>
    <row r="19" spans="1:38" x14ac:dyDescent="0.25">
      <c r="A19" s="87">
        <v>51</v>
      </c>
      <c r="B19" s="88" t="s">
        <v>14</v>
      </c>
      <c r="C19" s="88" t="s">
        <v>410</v>
      </c>
      <c r="D19" s="84" t="s">
        <v>274</v>
      </c>
      <c r="E19" s="79">
        <f>Table135[[#This Row],[Column3210]]+Table135[[#This Row],[Column3211]]</f>
        <v>20</v>
      </c>
      <c r="F19" s="79">
        <f>_xlfn.RANK.EQ(Table135[[#This Row],[Column32]],E$6:E$46)</f>
        <v>24</v>
      </c>
      <c r="G19" s="114">
        <f>SUM(Table135[[#This Row],[Column6]:[Column13]])</f>
        <v>18</v>
      </c>
      <c r="H19" s="115">
        <f>_xlfn.RANK.EQ(Table135[[#This Row],[Column3211]],G$6:G$46)</f>
        <v>16</v>
      </c>
      <c r="I19" s="110">
        <f>(COUNTA(Table135[[#This Row],[Column48]:[Column5]]))*X_value</f>
        <v>2</v>
      </c>
      <c r="J19" s="111">
        <f>_xlfn.RANK.EQ(Table135[[#This Row],[Column3210]],I$6:I$46)</f>
        <v>23</v>
      </c>
      <c r="K19" s="127" t="s">
        <v>137</v>
      </c>
      <c r="L19" s="106">
        <v>1</v>
      </c>
      <c r="M19" s="106">
        <v>5</v>
      </c>
      <c r="N19" s="106">
        <v>1</v>
      </c>
      <c r="O19" s="106">
        <v>2</v>
      </c>
      <c r="P19" s="106">
        <v>2</v>
      </c>
      <c r="Q19" s="106">
        <v>4</v>
      </c>
      <c r="R19" s="106">
        <v>2</v>
      </c>
      <c r="S19" s="107">
        <v>1</v>
      </c>
      <c r="T19" s="101"/>
      <c r="U19" s="101"/>
      <c r="V19" s="101" t="s">
        <v>121</v>
      </c>
      <c r="W19" s="101"/>
      <c r="X19" s="101"/>
      <c r="Y19" s="101"/>
      <c r="Z19" s="101"/>
      <c r="AA19" s="102"/>
      <c r="AB19" s="19"/>
      <c r="AC19" s="20"/>
      <c r="AD19" s="20"/>
      <c r="AE19" s="20"/>
      <c r="AF19" s="20"/>
      <c r="AG19" s="20"/>
      <c r="AH19" s="20"/>
      <c r="AI19" s="21"/>
      <c r="AJ19" s="66"/>
      <c r="AK19" s="15" t="s">
        <v>257</v>
      </c>
      <c r="AL19" s="131"/>
    </row>
    <row r="20" spans="1:38" x14ac:dyDescent="0.25">
      <c r="A20" s="83">
        <v>58</v>
      </c>
      <c r="B20" s="84" t="s">
        <v>15</v>
      </c>
      <c r="C20" s="84" t="s">
        <v>410</v>
      </c>
      <c r="D20" s="84" t="s">
        <v>235</v>
      </c>
      <c r="E20" s="79">
        <f>Table135[[#This Row],[Column3210]]+Table135[[#This Row],[Column3211]]</f>
        <v>20</v>
      </c>
      <c r="F20" s="79">
        <f>_xlfn.RANK.EQ(Table135[[#This Row],[Column32]],E$6:E$46)</f>
        <v>24</v>
      </c>
      <c r="G20" s="114">
        <f>SUM(Table135[[#This Row],[Column6]:[Column13]])</f>
        <v>18</v>
      </c>
      <c r="H20" s="115">
        <f>_xlfn.RANK.EQ(Table135[[#This Row],[Column3211]],G$6:G$46)</f>
        <v>16</v>
      </c>
      <c r="I20" s="110">
        <f>(COUNTA(Table135[[#This Row],[Column48]:[Column5]]))*X_value</f>
        <v>2</v>
      </c>
      <c r="J20" s="111">
        <f>_xlfn.RANK.EQ(Table135[[#This Row],[Column3210]],I$6:I$46)</f>
        <v>23</v>
      </c>
      <c r="K20" s="127"/>
      <c r="L20" s="106">
        <v>1</v>
      </c>
      <c r="M20" s="106">
        <v>4</v>
      </c>
      <c r="N20" s="106">
        <v>1</v>
      </c>
      <c r="O20" s="106">
        <v>5</v>
      </c>
      <c r="P20" s="106">
        <v>1</v>
      </c>
      <c r="Q20" s="106">
        <v>4</v>
      </c>
      <c r="R20" s="106">
        <v>1</v>
      </c>
      <c r="S20" s="107">
        <v>1</v>
      </c>
      <c r="T20" s="101" t="s">
        <v>121</v>
      </c>
      <c r="U20" s="101"/>
      <c r="V20" s="101"/>
      <c r="W20" s="101"/>
      <c r="X20" s="101"/>
      <c r="Y20" s="101"/>
      <c r="Z20" s="101"/>
      <c r="AA20" s="102"/>
      <c r="AB20" s="32"/>
      <c r="AC20" s="33" t="s">
        <v>121</v>
      </c>
      <c r="AD20" s="33"/>
      <c r="AE20" s="40"/>
      <c r="AF20" s="40"/>
      <c r="AG20" s="40"/>
      <c r="AH20" s="40"/>
      <c r="AI20" s="41"/>
      <c r="AJ20" s="167"/>
      <c r="AK20" s="31" t="s">
        <v>126</v>
      </c>
      <c r="AL20" s="135"/>
    </row>
    <row r="21" spans="1:38" x14ac:dyDescent="0.25">
      <c r="A21" s="87">
        <v>58</v>
      </c>
      <c r="B21" s="88" t="s">
        <v>15</v>
      </c>
      <c r="C21" s="88" t="s">
        <v>410</v>
      </c>
      <c r="D21" s="84" t="s">
        <v>272</v>
      </c>
      <c r="E21" s="79">
        <f>Table135[[#This Row],[Column3210]]+Table135[[#This Row],[Column3211]]</f>
        <v>17</v>
      </c>
      <c r="F21" s="79">
        <f>_xlfn.RANK.EQ(Table135[[#This Row],[Column32]],E$6:E$46)</f>
        <v>33</v>
      </c>
      <c r="G21" s="114">
        <f>SUM(Table135[[#This Row],[Column6]:[Column13]])</f>
        <v>15</v>
      </c>
      <c r="H21" s="115">
        <f>_xlfn.RANK.EQ(Table135[[#This Row],[Column3211]],G$6:G$46)</f>
        <v>31</v>
      </c>
      <c r="I21" s="110">
        <f>(COUNTA(Table135[[#This Row],[Column48]:[Column5]]))*X_value</f>
        <v>2</v>
      </c>
      <c r="J21" s="111">
        <f>_xlfn.RANK.EQ(Table135[[#This Row],[Column3210]],I$6:I$46)</f>
        <v>23</v>
      </c>
      <c r="K21" s="127" t="s">
        <v>273</v>
      </c>
      <c r="L21" s="106">
        <v>2</v>
      </c>
      <c r="M21" s="106">
        <v>5</v>
      </c>
      <c r="N21" s="106">
        <v>1</v>
      </c>
      <c r="O21" s="106">
        <v>2</v>
      </c>
      <c r="P21" s="106">
        <v>1</v>
      </c>
      <c r="Q21" s="106">
        <v>2</v>
      </c>
      <c r="R21" s="106">
        <v>1</v>
      </c>
      <c r="S21" s="107">
        <v>1</v>
      </c>
      <c r="T21" s="101"/>
      <c r="U21" s="101"/>
      <c r="V21" s="101"/>
      <c r="W21" s="101"/>
      <c r="X21" s="101"/>
      <c r="Y21" s="101"/>
      <c r="Z21" s="101" t="s">
        <v>121</v>
      </c>
      <c r="AA21" s="102"/>
      <c r="AB21" s="19"/>
      <c r="AC21" s="20"/>
      <c r="AD21" s="20"/>
      <c r="AE21" s="20"/>
      <c r="AF21" s="20"/>
      <c r="AG21" s="20"/>
      <c r="AH21" s="20"/>
      <c r="AI21" s="21"/>
      <c r="AJ21" s="66"/>
      <c r="AK21" s="15" t="s">
        <v>257</v>
      </c>
      <c r="AL21" s="131"/>
    </row>
    <row r="22" spans="1:38" x14ac:dyDescent="0.25">
      <c r="A22" s="161">
        <v>62</v>
      </c>
      <c r="B22" s="162" t="s">
        <v>118</v>
      </c>
      <c r="C22" s="162" t="s">
        <v>410</v>
      </c>
      <c r="D22" s="162" t="s">
        <v>270</v>
      </c>
      <c r="E22" s="147">
        <f>Table135[[#This Row],[Column3210]]+Table135[[#This Row],[Column3211]]</f>
        <v>22</v>
      </c>
      <c r="F22" s="147">
        <f>_xlfn.RANK.EQ(Table135[[#This Row],[Column32]],E$6:E$46)</f>
        <v>15</v>
      </c>
      <c r="G22" s="148">
        <f>SUM(Table135[[#This Row],[Column6]:[Column13]])</f>
        <v>18</v>
      </c>
      <c r="H22" s="148">
        <f>_xlfn.RANK.EQ(Table135[[#This Row],[Column3211]],G$6:G$46)</f>
        <v>16</v>
      </c>
      <c r="I22" s="149">
        <f>(COUNTA(Table135[[#This Row],[Column48]:[Column5]]))*X_value</f>
        <v>4</v>
      </c>
      <c r="J22" s="149">
        <f>_xlfn.RANK.EQ(Table135[[#This Row],[Column3210]],I$6:I$46)</f>
        <v>9</v>
      </c>
      <c r="K22" s="163" t="s">
        <v>271</v>
      </c>
      <c r="L22" s="151">
        <v>2</v>
      </c>
      <c r="M22" s="151">
        <v>5</v>
      </c>
      <c r="N22" s="151">
        <v>1</v>
      </c>
      <c r="O22" s="151">
        <v>1</v>
      </c>
      <c r="P22" s="151">
        <v>3</v>
      </c>
      <c r="Q22" s="151">
        <v>2</v>
      </c>
      <c r="R22" s="151">
        <v>1</v>
      </c>
      <c r="S22" s="152">
        <v>3</v>
      </c>
      <c r="T22" s="153" t="s">
        <v>121</v>
      </c>
      <c r="U22" s="153"/>
      <c r="V22" s="153"/>
      <c r="W22" s="153" t="s">
        <v>121</v>
      </c>
      <c r="X22" s="153"/>
      <c r="Y22" s="153"/>
      <c r="Z22" s="153"/>
      <c r="AA22" s="154"/>
      <c r="AB22" s="155"/>
      <c r="AC22" s="156"/>
      <c r="AD22" s="156"/>
      <c r="AE22" s="156"/>
      <c r="AF22" s="156"/>
      <c r="AG22" s="156"/>
      <c r="AH22" s="156"/>
      <c r="AI22" s="157"/>
      <c r="AJ22" s="158"/>
      <c r="AK22" s="159" t="s">
        <v>257</v>
      </c>
      <c r="AL22" s="160"/>
    </row>
    <row r="23" spans="1:38" x14ac:dyDescent="0.25">
      <c r="A23" s="82">
        <v>134</v>
      </c>
      <c r="B23" s="81" t="s">
        <v>28</v>
      </c>
      <c r="C23" s="81" t="s">
        <v>410</v>
      </c>
      <c r="D23" s="81" t="s">
        <v>283</v>
      </c>
      <c r="E23" s="79">
        <f>Table135[[#This Row],[Column3210]]+Table135[[#This Row],[Column3211]]</f>
        <v>10</v>
      </c>
      <c r="F23" s="79">
        <f>_xlfn.RANK.EQ(Table135[[#This Row],[Column32]],E$6:E$46)</f>
        <v>40</v>
      </c>
      <c r="G23" s="114">
        <f>SUM(Table135[[#This Row],[Column6]:[Column13]])</f>
        <v>8</v>
      </c>
      <c r="H23" s="115">
        <f>_xlfn.RANK.EQ(Table135[[#This Row],[Column3211]],G$6:G$46)</f>
        <v>39</v>
      </c>
      <c r="I23" s="110">
        <f>(COUNTA(Table135[[#This Row],[Column48]:[Column5]]))*X_value</f>
        <v>2</v>
      </c>
      <c r="J23" s="111">
        <f>_xlfn.RANK.EQ(Table135[[#This Row],[Column3210]],I$6:I$46)</f>
        <v>23</v>
      </c>
      <c r="K23" s="125" t="s">
        <v>293</v>
      </c>
      <c r="L23" s="106">
        <v>1</v>
      </c>
      <c r="M23" s="106">
        <v>1</v>
      </c>
      <c r="N23" s="106">
        <v>1</v>
      </c>
      <c r="O23" s="106">
        <v>1</v>
      </c>
      <c r="P23" s="106">
        <v>1</v>
      </c>
      <c r="Q23" s="106">
        <v>1</v>
      </c>
      <c r="R23" s="106">
        <v>1</v>
      </c>
      <c r="S23" s="107">
        <v>1</v>
      </c>
      <c r="T23" s="101" t="s">
        <v>121</v>
      </c>
      <c r="U23" s="101"/>
      <c r="V23" s="101"/>
      <c r="W23" s="101"/>
      <c r="X23" s="101"/>
      <c r="Y23" s="101"/>
      <c r="Z23" s="101"/>
      <c r="AA23" s="102"/>
      <c r="AB23" s="11"/>
      <c r="AC23" s="12"/>
      <c r="AD23" s="12"/>
      <c r="AE23" s="12"/>
      <c r="AF23" s="12"/>
      <c r="AG23" s="12"/>
      <c r="AH23" s="12"/>
      <c r="AI23" s="13"/>
      <c r="AJ23" s="118"/>
      <c r="AK23" s="10"/>
      <c r="AL23" s="132"/>
    </row>
    <row r="24" spans="1:38" x14ac:dyDescent="0.25">
      <c r="A24" s="145">
        <v>138</v>
      </c>
      <c r="B24" s="146" t="s">
        <v>30</v>
      </c>
      <c r="C24" s="146" t="s">
        <v>410</v>
      </c>
      <c r="D24" s="146" t="s">
        <v>216</v>
      </c>
      <c r="E24" s="147">
        <f>Table135[[#This Row],[Column3210]]+Table135[[#This Row],[Column3211]]</f>
        <v>28</v>
      </c>
      <c r="F24" s="147">
        <f>_xlfn.RANK.EQ(Table135[[#This Row],[Column32]],E$6:E$46)</f>
        <v>7</v>
      </c>
      <c r="G24" s="148">
        <f>SUM(Table135[[#This Row],[Column6]:[Column13]])</f>
        <v>22</v>
      </c>
      <c r="H24" s="148">
        <f>_xlfn.RANK.EQ(Table135[[#This Row],[Column3211]],G$6:G$46)</f>
        <v>12</v>
      </c>
      <c r="I24" s="149">
        <f>(COUNTA(Table135[[#This Row],[Column48]:[Column5]]))*X_value</f>
        <v>6</v>
      </c>
      <c r="J24" s="149">
        <f>_xlfn.RANK.EQ(Table135[[#This Row],[Column3210]],I$6:I$46)</f>
        <v>3</v>
      </c>
      <c r="K24" s="150" t="s">
        <v>303</v>
      </c>
      <c r="L24" s="151">
        <v>1</v>
      </c>
      <c r="M24" s="151">
        <v>2</v>
      </c>
      <c r="N24" s="151">
        <v>2</v>
      </c>
      <c r="O24" s="151">
        <v>1</v>
      </c>
      <c r="P24" s="151">
        <v>4</v>
      </c>
      <c r="Q24" s="151">
        <v>3</v>
      </c>
      <c r="R24" s="151">
        <v>4</v>
      </c>
      <c r="S24" s="152">
        <v>5</v>
      </c>
      <c r="T24" s="153" t="s">
        <v>121</v>
      </c>
      <c r="U24" s="153" t="s">
        <v>121</v>
      </c>
      <c r="V24" s="153"/>
      <c r="W24" s="153"/>
      <c r="X24" s="153"/>
      <c r="Y24" s="153"/>
      <c r="Z24" s="153"/>
      <c r="AA24" s="164" t="s">
        <v>121</v>
      </c>
      <c r="AB24" s="155"/>
      <c r="AC24" s="156"/>
      <c r="AD24" s="156"/>
      <c r="AE24" s="156"/>
      <c r="AF24" s="156"/>
      <c r="AG24" s="156"/>
      <c r="AH24" s="156"/>
      <c r="AI24" s="157"/>
      <c r="AJ24" s="158"/>
      <c r="AK24" s="159" t="s">
        <v>116</v>
      </c>
      <c r="AL24" s="160"/>
    </row>
    <row r="25" spans="1:38" x14ac:dyDescent="0.25">
      <c r="A25" s="82">
        <v>142</v>
      </c>
      <c r="B25" s="81" t="s">
        <v>29</v>
      </c>
      <c r="C25" s="81" t="s">
        <v>410</v>
      </c>
      <c r="D25" s="81" t="s">
        <v>217</v>
      </c>
      <c r="E25" s="79">
        <f>Table135[[#This Row],[Column3210]]+Table135[[#This Row],[Column3211]]</f>
        <v>37</v>
      </c>
      <c r="F25" s="79">
        <f>_xlfn.RANK.EQ(Table135[[#This Row],[Column32]],E$6:E$46)</f>
        <v>1</v>
      </c>
      <c r="G25" s="114">
        <f>SUM(Table135[[#This Row],[Column6]:[Column13]])</f>
        <v>33</v>
      </c>
      <c r="H25" s="115">
        <f>_xlfn.RANK.EQ(Table135[[#This Row],[Column3211]],G$6:G$46)</f>
        <v>1</v>
      </c>
      <c r="I25" s="110">
        <f>(COUNTA(Table135[[#This Row],[Column48]:[Column5]]))*X_value</f>
        <v>4</v>
      </c>
      <c r="J25" s="111">
        <f>_xlfn.RANK.EQ(Table135[[#This Row],[Column3210]],I$6:I$46)</f>
        <v>9</v>
      </c>
      <c r="K25" s="125" t="s">
        <v>303</v>
      </c>
      <c r="L25" s="106">
        <v>4</v>
      </c>
      <c r="M25" s="106">
        <v>4</v>
      </c>
      <c r="N25" s="106">
        <v>4</v>
      </c>
      <c r="O25" s="106">
        <v>4</v>
      </c>
      <c r="P25" s="106">
        <v>4</v>
      </c>
      <c r="Q25" s="106">
        <v>4</v>
      </c>
      <c r="R25" s="106">
        <v>4</v>
      </c>
      <c r="S25" s="107">
        <v>5</v>
      </c>
      <c r="T25" s="101" t="s">
        <v>121</v>
      </c>
      <c r="U25" s="101" t="s">
        <v>121</v>
      </c>
      <c r="V25" s="101"/>
      <c r="W25" s="101"/>
      <c r="X25" s="101"/>
      <c r="Y25" s="101"/>
      <c r="Z25" s="101"/>
      <c r="AA25" s="102"/>
      <c r="AB25" s="11"/>
      <c r="AC25" s="12"/>
      <c r="AD25" s="12"/>
      <c r="AE25" s="12"/>
      <c r="AF25" s="12"/>
      <c r="AG25" s="12"/>
      <c r="AH25" s="12"/>
      <c r="AI25" s="13"/>
      <c r="AJ25" s="118" t="s">
        <v>218</v>
      </c>
      <c r="AK25" s="10" t="s">
        <v>116</v>
      </c>
      <c r="AL25" s="132"/>
    </row>
    <row r="26" spans="1:38" x14ac:dyDescent="0.25">
      <c r="A26" s="82">
        <v>164</v>
      </c>
      <c r="B26" s="81" t="s">
        <v>31</v>
      </c>
      <c r="C26" s="81" t="s">
        <v>410</v>
      </c>
      <c r="D26" s="81" t="s">
        <v>286</v>
      </c>
      <c r="E26" s="79">
        <f>Table135[[#This Row],[Column3210]]+Table135[[#This Row],[Column3211]]</f>
        <v>12</v>
      </c>
      <c r="F26" s="79">
        <f>_xlfn.RANK.EQ(Table135[[#This Row],[Column32]],E$6:E$46)</f>
        <v>39</v>
      </c>
      <c r="G26" s="114">
        <f>SUM(Table135[[#This Row],[Column6]:[Column13]])</f>
        <v>10</v>
      </c>
      <c r="H26" s="115">
        <f>_xlfn.RANK.EQ(Table135[[#This Row],[Column3211]],G$6:G$46)</f>
        <v>38</v>
      </c>
      <c r="I26" s="110">
        <f>(COUNTA(Table135[[#This Row],[Column48]:[Column5]]))*X_value</f>
        <v>2</v>
      </c>
      <c r="J26" s="111">
        <f>_xlfn.RANK.EQ(Table135[[#This Row],[Column3210]],I$6:I$46)</f>
        <v>23</v>
      </c>
      <c r="K26" s="124" t="s">
        <v>358</v>
      </c>
      <c r="L26" s="106">
        <v>1</v>
      </c>
      <c r="M26" s="106">
        <v>1</v>
      </c>
      <c r="N26" s="106">
        <v>1</v>
      </c>
      <c r="O26" s="106">
        <v>1</v>
      </c>
      <c r="P26" s="106">
        <v>3</v>
      </c>
      <c r="Q26" s="106">
        <v>1</v>
      </c>
      <c r="R26" s="106">
        <v>1</v>
      </c>
      <c r="S26" s="107">
        <v>1</v>
      </c>
      <c r="T26" s="101"/>
      <c r="U26" s="101" t="s">
        <v>121</v>
      </c>
      <c r="V26" s="101"/>
      <c r="W26" s="101"/>
      <c r="X26" s="101"/>
      <c r="Y26" s="101"/>
      <c r="Z26" s="101"/>
      <c r="AA26" s="102"/>
      <c r="AB26" s="11"/>
      <c r="AC26" s="12"/>
      <c r="AD26" s="12"/>
      <c r="AE26" s="12"/>
      <c r="AF26" s="12"/>
      <c r="AG26" s="12"/>
      <c r="AH26" s="12"/>
      <c r="AI26" s="13"/>
      <c r="AJ26" s="10" t="s">
        <v>357</v>
      </c>
      <c r="AK26" s="10"/>
      <c r="AL26" s="132"/>
    </row>
    <row r="27" spans="1:38" x14ac:dyDescent="0.25">
      <c r="A27" s="82">
        <v>170</v>
      </c>
      <c r="B27" s="81" t="s">
        <v>33</v>
      </c>
      <c r="C27" s="81" t="s">
        <v>410</v>
      </c>
      <c r="D27" s="78" t="s">
        <v>172</v>
      </c>
      <c r="E27" s="79">
        <f>Table135[[#This Row],[Column3210]]+Table135[[#This Row],[Column3211]]</f>
        <v>26</v>
      </c>
      <c r="F27" s="80">
        <f>_xlfn.RANK.EQ(Table135[[#This Row],[Column32]],E$6:E$46)</f>
        <v>11</v>
      </c>
      <c r="G27" s="114">
        <f>SUM(Table135[[#This Row],[Column6]:[Column13]])</f>
        <v>24</v>
      </c>
      <c r="H27" s="115">
        <f>_xlfn.RANK.EQ(Table135[[#This Row],[Column3211]],G$6:G$46)</f>
        <v>4</v>
      </c>
      <c r="I27" s="110">
        <f>(COUNTA(Table135[[#This Row],[Column48]:[Column5]]))*X_value</f>
        <v>2</v>
      </c>
      <c r="J27" s="111">
        <f>_xlfn.RANK.EQ(Table135[[#This Row],[Column3210]],I$6:I$46)</f>
        <v>23</v>
      </c>
      <c r="K27" s="124" t="s">
        <v>300</v>
      </c>
      <c r="L27" s="122">
        <v>1</v>
      </c>
      <c r="M27" s="122">
        <v>4</v>
      </c>
      <c r="N27" s="122">
        <v>4</v>
      </c>
      <c r="O27" s="122">
        <v>4</v>
      </c>
      <c r="P27" s="122">
        <v>1</v>
      </c>
      <c r="Q27" s="122">
        <v>1</v>
      </c>
      <c r="R27" s="122">
        <v>4</v>
      </c>
      <c r="S27" s="105">
        <v>5</v>
      </c>
      <c r="T27" s="99"/>
      <c r="U27" s="99"/>
      <c r="V27" s="99" t="s">
        <v>121</v>
      </c>
      <c r="W27" s="99"/>
      <c r="X27" s="99"/>
      <c r="Y27" s="99"/>
      <c r="Z27" s="99"/>
      <c r="AA27" s="100"/>
      <c r="AB27" s="19" t="s">
        <v>121</v>
      </c>
      <c r="AC27" s="20" t="s">
        <v>121</v>
      </c>
      <c r="AD27" s="20" t="s">
        <v>121</v>
      </c>
      <c r="AE27" s="20"/>
      <c r="AF27" s="20"/>
      <c r="AG27" s="20"/>
      <c r="AH27" s="20"/>
      <c r="AI27" s="21" t="s">
        <v>121</v>
      </c>
      <c r="AJ27" s="66" t="s">
        <v>179</v>
      </c>
      <c r="AK27" s="10" t="s">
        <v>117</v>
      </c>
      <c r="AL27" s="131" t="s">
        <v>326</v>
      </c>
    </row>
    <row r="28" spans="1:38" x14ac:dyDescent="0.25">
      <c r="A28" s="82">
        <v>170</v>
      </c>
      <c r="B28" s="81" t="s">
        <v>33</v>
      </c>
      <c r="C28" s="81" t="s">
        <v>410</v>
      </c>
      <c r="D28" s="81" t="s">
        <v>298</v>
      </c>
      <c r="E28" s="79">
        <f>Table135[[#This Row],[Column3210]]+Table135[[#This Row],[Column3211]]</f>
        <v>25</v>
      </c>
      <c r="F28" s="79">
        <f>_xlfn.RANK.EQ(Table135[[#This Row],[Column32]],E$6:E$46)</f>
        <v>12</v>
      </c>
      <c r="G28" s="114">
        <f>SUM(Table135[[#This Row],[Column6]:[Column13]])</f>
        <v>23</v>
      </c>
      <c r="H28" s="115">
        <f>_xlfn.RANK.EQ(Table135[[#This Row],[Column3211]],G$6:G$46)</f>
        <v>8</v>
      </c>
      <c r="I28" s="110">
        <f>(COUNTA(Table135[[#This Row],[Column48]:[Column5]]))*X_value</f>
        <v>2</v>
      </c>
      <c r="J28" s="111">
        <f>_xlfn.RANK.EQ(Table135[[#This Row],[Column3210]],I$6:I$46)</f>
        <v>23</v>
      </c>
      <c r="K28" s="125" t="s">
        <v>170</v>
      </c>
      <c r="L28" s="106">
        <v>4</v>
      </c>
      <c r="M28" s="106">
        <v>4</v>
      </c>
      <c r="N28" s="106">
        <v>1</v>
      </c>
      <c r="O28" s="106">
        <v>2</v>
      </c>
      <c r="P28" s="106">
        <v>1</v>
      </c>
      <c r="Q28" s="106">
        <v>2</v>
      </c>
      <c r="R28" s="106">
        <v>4</v>
      </c>
      <c r="S28" s="107">
        <v>5</v>
      </c>
      <c r="T28" s="101"/>
      <c r="U28" s="101"/>
      <c r="V28" s="101" t="s">
        <v>121</v>
      </c>
      <c r="W28" s="101"/>
      <c r="X28" s="101"/>
      <c r="Y28" s="101"/>
      <c r="Z28" s="101"/>
      <c r="AA28" s="102"/>
      <c r="AB28" s="11" t="s">
        <v>121</v>
      </c>
      <c r="AC28" s="12"/>
      <c r="AD28" s="12"/>
      <c r="AE28" s="12"/>
      <c r="AF28" s="12" t="s">
        <v>121</v>
      </c>
      <c r="AG28" s="12" t="s">
        <v>121</v>
      </c>
      <c r="AH28" s="12"/>
      <c r="AI28" s="13" t="s">
        <v>121</v>
      </c>
      <c r="AJ28" s="118" t="s">
        <v>299</v>
      </c>
      <c r="AK28" s="10" t="s">
        <v>117</v>
      </c>
      <c r="AL28" s="132" t="s">
        <v>169</v>
      </c>
    </row>
    <row r="29" spans="1:38" x14ac:dyDescent="0.25">
      <c r="A29" s="82">
        <v>170</v>
      </c>
      <c r="B29" s="81" t="s">
        <v>33</v>
      </c>
      <c r="C29" s="81" t="s">
        <v>410</v>
      </c>
      <c r="D29" s="78" t="s">
        <v>173</v>
      </c>
      <c r="E29" s="79">
        <f>Table135[[#This Row],[Column3210]]+Table135[[#This Row],[Column3211]]</f>
        <v>20</v>
      </c>
      <c r="F29" s="80">
        <f>_xlfn.RANK.EQ(Table135[[#This Row],[Column32]],E$6:E$46)</f>
        <v>24</v>
      </c>
      <c r="G29" s="114">
        <f>SUM(Table135[[#This Row],[Column6]:[Column13]])</f>
        <v>18</v>
      </c>
      <c r="H29" s="115">
        <f>_xlfn.RANK.EQ(Table135[[#This Row],[Column3211]],G$6:G$46)</f>
        <v>16</v>
      </c>
      <c r="I29" s="110">
        <f>(COUNTA(Table135[[#This Row],[Column48]:[Column5]]))*X_value</f>
        <v>2</v>
      </c>
      <c r="J29" s="111">
        <f>_xlfn.RANK.EQ(Table135[[#This Row],[Column3210]],I$6:I$46)</f>
        <v>23</v>
      </c>
      <c r="K29" s="124" t="s">
        <v>327</v>
      </c>
      <c r="L29" s="122">
        <v>1</v>
      </c>
      <c r="M29" s="122">
        <v>4</v>
      </c>
      <c r="N29" s="122">
        <v>1</v>
      </c>
      <c r="O29" s="122">
        <v>1</v>
      </c>
      <c r="P29" s="122">
        <v>1</v>
      </c>
      <c r="Q29" s="122">
        <v>1</v>
      </c>
      <c r="R29" s="122">
        <v>5</v>
      </c>
      <c r="S29" s="105">
        <v>4</v>
      </c>
      <c r="T29" s="99"/>
      <c r="U29" s="99"/>
      <c r="V29" s="99"/>
      <c r="W29" s="99"/>
      <c r="X29" s="99"/>
      <c r="Y29" s="99"/>
      <c r="Z29" s="99" t="s">
        <v>121</v>
      </c>
      <c r="AA29" s="100"/>
      <c r="AB29" s="19" t="s">
        <v>121</v>
      </c>
      <c r="AC29" s="20" t="s">
        <v>121</v>
      </c>
      <c r="AD29" s="20"/>
      <c r="AE29" s="20"/>
      <c r="AF29" s="20"/>
      <c r="AG29" s="20"/>
      <c r="AH29" s="20"/>
      <c r="AI29" s="21" t="s">
        <v>121</v>
      </c>
      <c r="AJ29" s="66" t="s">
        <v>302</v>
      </c>
      <c r="AK29" s="10" t="s">
        <v>117</v>
      </c>
      <c r="AL29" s="131" t="s">
        <v>171</v>
      </c>
    </row>
    <row r="30" spans="1:38" x14ac:dyDescent="0.25">
      <c r="A30" s="89">
        <v>170</v>
      </c>
      <c r="B30" s="90" t="s">
        <v>33</v>
      </c>
      <c r="C30" s="90" t="s">
        <v>410</v>
      </c>
      <c r="D30" s="90" t="s">
        <v>297</v>
      </c>
      <c r="E30" s="79">
        <f>Table135[[#This Row],[Column3210]]+Table135[[#This Row],[Column3211]]</f>
        <v>18</v>
      </c>
      <c r="F30" s="91">
        <f>_xlfn.RANK.EQ(Table135[[#This Row],[Column32]],E$6:E$46)</f>
        <v>30</v>
      </c>
      <c r="G30" s="114">
        <f>SUM(Table135[[#This Row],[Column6]:[Column13]])</f>
        <v>16</v>
      </c>
      <c r="H30" s="115">
        <f>_xlfn.RANK.EQ(Table135[[#This Row],[Column3211]],G$6:G$46)</f>
        <v>27</v>
      </c>
      <c r="I30" s="110">
        <f>(COUNTA(Table135[[#This Row],[Column48]:[Column5]]))*X_value</f>
        <v>2</v>
      </c>
      <c r="J30" s="111">
        <f>_xlfn.RANK.EQ(Table135[[#This Row],[Column3210]],I$6:I$46)</f>
        <v>23</v>
      </c>
      <c r="K30" s="128" t="s">
        <v>279</v>
      </c>
      <c r="L30" s="108">
        <v>1</v>
      </c>
      <c r="M30" s="108">
        <v>2</v>
      </c>
      <c r="N30" s="108">
        <v>1</v>
      </c>
      <c r="O30" s="108">
        <v>1</v>
      </c>
      <c r="P30" s="108">
        <v>5</v>
      </c>
      <c r="Q30" s="108">
        <v>4</v>
      </c>
      <c r="R30" s="108">
        <v>1</v>
      </c>
      <c r="S30" s="109">
        <v>1</v>
      </c>
      <c r="T30" s="103"/>
      <c r="U30" s="103"/>
      <c r="V30" s="103" t="s">
        <v>121</v>
      </c>
      <c r="W30" s="103"/>
      <c r="X30" s="103"/>
      <c r="Y30" s="103"/>
      <c r="Z30" s="103"/>
      <c r="AA30" s="104"/>
      <c r="AB30" s="48" t="s">
        <v>121</v>
      </c>
      <c r="AC30" s="49" t="s">
        <v>121</v>
      </c>
      <c r="AD30" s="49"/>
      <c r="AE30" s="49"/>
      <c r="AF30" s="49"/>
      <c r="AG30" s="49"/>
      <c r="AH30" s="49"/>
      <c r="AI30" s="50"/>
      <c r="AJ30" s="66" t="s">
        <v>301</v>
      </c>
      <c r="AK30" s="47" t="s">
        <v>196</v>
      </c>
      <c r="AL30" s="136"/>
    </row>
    <row r="31" spans="1:38" x14ac:dyDescent="0.25">
      <c r="A31" s="77">
        <v>172</v>
      </c>
      <c r="B31" s="81" t="s">
        <v>33</v>
      </c>
      <c r="C31" s="81" t="s">
        <v>410</v>
      </c>
      <c r="D31" s="78" t="s">
        <v>174</v>
      </c>
      <c r="E31" s="79">
        <f>Table135[[#This Row],[Column3210]]+Table135[[#This Row],[Column3211]]</f>
        <v>22</v>
      </c>
      <c r="F31" s="80">
        <f>_xlfn.RANK.EQ(Table135[[#This Row],[Column32]],E$6:E$46)</f>
        <v>15</v>
      </c>
      <c r="G31" s="114">
        <f>SUM(Table135[[#This Row],[Column6]:[Column13]])</f>
        <v>18</v>
      </c>
      <c r="H31" s="115">
        <f>_xlfn.RANK.EQ(Table135[[#This Row],[Column3211]],G$6:G$46)</f>
        <v>16</v>
      </c>
      <c r="I31" s="110">
        <f>(COUNTA(Table135[[#This Row],[Column48]:[Column5]]))*X_value</f>
        <v>4</v>
      </c>
      <c r="J31" s="111">
        <f>_xlfn.RANK.EQ(Table135[[#This Row],[Column3210]],I$6:I$46)</f>
        <v>9</v>
      </c>
      <c r="K31" s="124" t="s">
        <v>175</v>
      </c>
      <c r="L31" s="122">
        <v>1</v>
      </c>
      <c r="M31" s="122">
        <v>4</v>
      </c>
      <c r="N31" s="122">
        <v>1</v>
      </c>
      <c r="O31" s="122">
        <v>1</v>
      </c>
      <c r="P31" s="122">
        <v>1</v>
      </c>
      <c r="Q31" s="122">
        <v>1</v>
      </c>
      <c r="R31" s="122">
        <v>5</v>
      </c>
      <c r="S31" s="105">
        <v>4</v>
      </c>
      <c r="T31" s="99"/>
      <c r="U31" s="99"/>
      <c r="V31" s="99" t="s">
        <v>121</v>
      </c>
      <c r="W31" s="99"/>
      <c r="X31" s="99"/>
      <c r="Y31" s="99"/>
      <c r="Z31" s="99" t="s">
        <v>121</v>
      </c>
      <c r="AA31" s="100"/>
      <c r="AB31" s="19" t="s">
        <v>121</v>
      </c>
      <c r="AC31" s="20" t="s">
        <v>121</v>
      </c>
      <c r="AD31" s="20" t="s">
        <v>121</v>
      </c>
      <c r="AE31" s="20" t="s">
        <v>121</v>
      </c>
      <c r="AF31" s="20" t="s">
        <v>121</v>
      </c>
      <c r="AG31" s="20" t="s">
        <v>121</v>
      </c>
      <c r="AH31" s="20" t="s">
        <v>121</v>
      </c>
      <c r="AI31" s="21" t="s">
        <v>121</v>
      </c>
      <c r="AJ31" s="66"/>
      <c r="AK31" s="10" t="s">
        <v>117</v>
      </c>
      <c r="AL31" s="131"/>
    </row>
    <row r="32" spans="1:38" x14ac:dyDescent="0.25">
      <c r="A32" s="77">
        <v>172</v>
      </c>
      <c r="B32" s="78" t="s">
        <v>33</v>
      </c>
      <c r="C32" s="78" t="s">
        <v>410</v>
      </c>
      <c r="D32" s="78" t="s">
        <v>176</v>
      </c>
      <c r="E32" s="79">
        <f>Table135[[#This Row],[Column3210]]+Table135[[#This Row],[Column3211]]</f>
        <v>22</v>
      </c>
      <c r="F32" s="80">
        <f>_xlfn.RANK.EQ(Table135[[#This Row],[Column32]],E$6:E$46)</f>
        <v>15</v>
      </c>
      <c r="G32" s="114">
        <f>SUM(Table135[[#This Row],[Column6]:[Column13]])</f>
        <v>18</v>
      </c>
      <c r="H32" s="115">
        <f>_xlfn.RANK.EQ(Table135[[#This Row],[Column3211]],G$6:G$46)</f>
        <v>16</v>
      </c>
      <c r="I32" s="110">
        <f>(COUNTA(Table135[[#This Row],[Column48]:[Column5]]))*X_value</f>
        <v>4</v>
      </c>
      <c r="J32" s="111">
        <f>_xlfn.RANK.EQ(Table135[[#This Row],[Column3210]],I$6:I$46)</f>
        <v>9</v>
      </c>
      <c r="K32" s="124" t="s">
        <v>177</v>
      </c>
      <c r="L32" s="122">
        <v>1</v>
      </c>
      <c r="M32" s="122">
        <v>4</v>
      </c>
      <c r="N32" s="122">
        <v>1</v>
      </c>
      <c r="O32" s="122">
        <v>1</v>
      </c>
      <c r="P32" s="122">
        <v>1</v>
      </c>
      <c r="Q32" s="122">
        <v>1</v>
      </c>
      <c r="R32" s="122">
        <v>5</v>
      </c>
      <c r="S32" s="105">
        <v>4</v>
      </c>
      <c r="T32" s="99"/>
      <c r="U32" s="99"/>
      <c r="V32" s="99"/>
      <c r="W32" s="99" t="s">
        <v>121</v>
      </c>
      <c r="X32" s="99"/>
      <c r="Y32" s="99"/>
      <c r="Z32" s="99" t="s">
        <v>121</v>
      </c>
      <c r="AA32" s="100"/>
      <c r="AB32" s="19" t="s">
        <v>121</v>
      </c>
      <c r="AC32" s="20" t="s">
        <v>121</v>
      </c>
      <c r="AD32" s="20" t="s">
        <v>121</v>
      </c>
      <c r="AE32" s="20" t="s">
        <v>121</v>
      </c>
      <c r="AF32" s="20" t="s">
        <v>121</v>
      </c>
      <c r="AG32" s="20" t="s">
        <v>121</v>
      </c>
      <c r="AH32" s="20" t="s">
        <v>121</v>
      </c>
      <c r="AI32" s="21" t="s">
        <v>121</v>
      </c>
      <c r="AJ32" s="66"/>
      <c r="AK32" s="10" t="s">
        <v>117</v>
      </c>
      <c r="AL32" s="131"/>
    </row>
    <row r="33" spans="1:38" x14ac:dyDescent="0.25">
      <c r="A33" s="77">
        <v>172</v>
      </c>
      <c r="B33" s="78" t="s">
        <v>33</v>
      </c>
      <c r="C33" s="78" t="s">
        <v>410</v>
      </c>
      <c r="D33" s="78" t="s">
        <v>178</v>
      </c>
      <c r="E33" s="79">
        <f>Table135[[#This Row],[Column3210]]+Table135[[#This Row],[Column3211]]</f>
        <v>22</v>
      </c>
      <c r="F33" s="80">
        <f>_xlfn.RANK.EQ(Table135[[#This Row],[Column32]],E$6:E$46)</f>
        <v>15</v>
      </c>
      <c r="G33" s="114">
        <f>SUM(Table135[[#This Row],[Column6]:[Column13]])</f>
        <v>18</v>
      </c>
      <c r="H33" s="115">
        <f>_xlfn.RANK.EQ(Table135[[#This Row],[Column3211]],G$6:G$46)</f>
        <v>16</v>
      </c>
      <c r="I33" s="110">
        <f>(COUNTA(Table135[[#This Row],[Column48]:[Column5]]))*X_value</f>
        <v>4</v>
      </c>
      <c r="J33" s="111">
        <f>_xlfn.RANK.EQ(Table135[[#This Row],[Column3210]],I$6:I$46)</f>
        <v>9</v>
      </c>
      <c r="K33" s="124" t="s">
        <v>305</v>
      </c>
      <c r="L33" s="122">
        <v>1</v>
      </c>
      <c r="M33" s="122">
        <v>5</v>
      </c>
      <c r="N33" s="122">
        <v>1</v>
      </c>
      <c r="O33" s="122">
        <v>1</v>
      </c>
      <c r="P33" s="122">
        <v>1</v>
      </c>
      <c r="Q33" s="122">
        <v>1</v>
      </c>
      <c r="R33" s="122">
        <v>4</v>
      </c>
      <c r="S33" s="105">
        <v>4</v>
      </c>
      <c r="T33" s="99"/>
      <c r="U33" s="99"/>
      <c r="V33" s="99" t="s">
        <v>121</v>
      </c>
      <c r="W33" s="99"/>
      <c r="X33" s="99"/>
      <c r="Y33" s="99"/>
      <c r="Z33" s="99" t="s">
        <v>121</v>
      </c>
      <c r="AA33" s="100"/>
      <c r="AB33" s="19" t="s">
        <v>121</v>
      </c>
      <c r="AC33" s="20" t="s">
        <v>121</v>
      </c>
      <c r="AD33" s="20" t="s">
        <v>121</v>
      </c>
      <c r="AE33" s="20" t="s">
        <v>121</v>
      </c>
      <c r="AF33" s="20" t="s">
        <v>121</v>
      </c>
      <c r="AG33" s="20" t="s">
        <v>121</v>
      </c>
      <c r="AH33" s="20" t="s">
        <v>121</v>
      </c>
      <c r="AI33" s="21" t="s">
        <v>121</v>
      </c>
      <c r="AJ33" s="66"/>
      <c r="AK33" s="10" t="s">
        <v>117</v>
      </c>
      <c r="AL33" s="131"/>
    </row>
    <row r="34" spans="1:38" x14ac:dyDescent="0.25">
      <c r="A34" s="82">
        <v>214</v>
      </c>
      <c r="B34" s="81" t="s">
        <v>46</v>
      </c>
      <c r="C34" s="81" t="s">
        <v>410</v>
      </c>
      <c r="D34" s="78" t="s">
        <v>193</v>
      </c>
      <c r="E34" s="79">
        <f>Table135[[#This Row],[Column3210]]+Table135[[#This Row],[Column3211]]</f>
        <v>30</v>
      </c>
      <c r="F34" s="80">
        <f>_xlfn.RANK.EQ(Table135[[#This Row],[Column32]],E$6:E$46)</f>
        <v>3</v>
      </c>
      <c r="G34" s="114">
        <f>SUM(Table135[[#This Row],[Column6]:[Column13]])</f>
        <v>26</v>
      </c>
      <c r="H34" s="115">
        <f>_xlfn.RANK.EQ(Table135[[#This Row],[Column3211]],G$6:G$46)</f>
        <v>3</v>
      </c>
      <c r="I34" s="110">
        <f>(COUNTA(Table135[[#This Row],[Column48]:[Column5]]))*X_value</f>
        <v>4</v>
      </c>
      <c r="J34" s="111">
        <f>_xlfn.RANK.EQ(Table135[[#This Row],[Column3210]],I$6:I$46)</f>
        <v>9</v>
      </c>
      <c r="K34" s="125" t="s">
        <v>313</v>
      </c>
      <c r="L34" s="122">
        <v>2</v>
      </c>
      <c r="M34" s="122">
        <v>4</v>
      </c>
      <c r="N34" s="122">
        <v>4</v>
      </c>
      <c r="O34" s="122">
        <v>1</v>
      </c>
      <c r="P34" s="122">
        <v>2</v>
      </c>
      <c r="Q34" s="122">
        <v>4</v>
      </c>
      <c r="R34" s="122">
        <v>4</v>
      </c>
      <c r="S34" s="105">
        <v>5</v>
      </c>
      <c r="T34" s="99" t="s">
        <v>121</v>
      </c>
      <c r="U34" s="99"/>
      <c r="V34" s="99"/>
      <c r="W34" s="99" t="s">
        <v>121</v>
      </c>
      <c r="X34" s="99"/>
      <c r="Y34" s="99"/>
      <c r="Z34" s="99"/>
      <c r="AA34" s="100"/>
      <c r="AB34" s="11" t="s">
        <v>121</v>
      </c>
      <c r="AC34" s="12" t="s">
        <v>121</v>
      </c>
      <c r="AD34" s="12" t="s">
        <v>121</v>
      </c>
      <c r="AE34" s="12" t="s">
        <v>121</v>
      </c>
      <c r="AF34" s="12" t="s">
        <v>121</v>
      </c>
      <c r="AG34" s="12" t="s">
        <v>121</v>
      </c>
      <c r="AH34" s="12" t="s">
        <v>121</v>
      </c>
      <c r="AI34" s="13" t="s">
        <v>121</v>
      </c>
      <c r="AJ34" s="66" t="s">
        <v>194</v>
      </c>
      <c r="AK34" s="31" t="s">
        <v>128</v>
      </c>
      <c r="AL34" s="131" t="s">
        <v>199</v>
      </c>
    </row>
    <row r="35" spans="1:38" s="57" customFormat="1" x14ac:dyDescent="0.25">
      <c r="A35" s="82">
        <v>214</v>
      </c>
      <c r="B35" s="81" t="s">
        <v>46</v>
      </c>
      <c r="C35" s="81" t="s">
        <v>410</v>
      </c>
      <c r="D35" s="81" t="s">
        <v>192</v>
      </c>
      <c r="E35" s="79">
        <f>Table135[[#This Row],[Column3210]]+Table135[[#This Row],[Column3211]]</f>
        <v>27</v>
      </c>
      <c r="F35" s="79">
        <f>_xlfn.RANK.EQ(Table135[[#This Row],[Column32]],E$6:E$46)</f>
        <v>10</v>
      </c>
      <c r="G35" s="114">
        <f>SUM(Table135[[#This Row],[Column6]:[Column13]])</f>
        <v>23</v>
      </c>
      <c r="H35" s="115">
        <f>_xlfn.RANK.EQ(Table135[[#This Row],[Column3211]],G$6:G$46)</f>
        <v>8</v>
      </c>
      <c r="I35" s="110">
        <f>(COUNTA(Table135[[#This Row],[Column48]:[Column5]]))*X_value</f>
        <v>4</v>
      </c>
      <c r="J35" s="111">
        <f>_xlfn.RANK.EQ(Table135[[#This Row],[Column3210]],I$6:I$46)</f>
        <v>9</v>
      </c>
      <c r="K35" s="125" t="s">
        <v>313</v>
      </c>
      <c r="L35" s="106">
        <v>2</v>
      </c>
      <c r="M35" s="106">
        <v>4</v>
      </c>
      <c r="N35" s="106">
        <v>1</v>
      </c>
      <c r="O35" s="106">
        <v>1</v>
      </c>
      <c r="P35" s="106">
        <v>2</v>
      </c>
      <c r="Q35" s="106">
        <v>4</v>
      </c>
      <c r="R35" s="106">
        <v>4</v>
      </c>
      <c r="S35" s="107">
        <v>5</v>
      </c>
      <c r="T35" s="101" t="s">
        <v>121</v>
      </c>
      <c r="U35" s="101"/>
      <c r="V35" s="101"/>
      <c r="W35" s="101" t="s">
        <v>121</v>
      </c>
      <c r="X35" s="101"/>
      <c r="Y35" s="101"/>
      <c r="Z35" s="101"/>
      <c r="AA35" s="102"/>
      <c r="AB35" s="11" t="s">
        <v>121</v>
      </c>
      <c r="AC35" s="12" t="s">
        <v>121</v>
      </c>
      <c r="AD35" s="12" t="s">
        <v>121</v>
      </c>
      <c r="AE35" s="12" t="s">
        <v>121</v>
      </c>
      <c r="AF35" s="12" t="s">
        <v>121</v>
      </c>
      <c r="AG35" s="12" t="s">
        <v>121</v>
      </c>
      <c r="AH35" s="12" t="s">
        <v>121</v>
      </c>
      <c r="AI35" s="13" t="s">
        <v>121</v>
      </c>
      <c r="AJ35" s="118" t="s">
        <v>328</v>
      </c>
      <c r="AK35" s="31" t="s">
        <v>128</v>
      </c>
      <c r="AL35" s="132"/>
    </row>
    <row r="36" spans="1:38" x14ac:dyDescent="0.25">
      <c r="A36" s="87">
        <v>219</v>
      </c>
      <c r="B36" s="88" t="s">
        <v>47</v>
      </c>
      <c r="C36" s="88" t="s">
        <v>410</v>
      </c>
      <c r="D36" s="90" t="s">
        <v>315</v>
      </c>
      <c r="E36" s="79">
        <f>Table135[[#This Row],[Column3210]]+Table135[[#This Row],[Column3211]]</f>
        <v>18</v>
      </c>
      <c r="F36" s="91">
        <f>_xlfn.RANK.EQ(Table135[[#This Row],[Column32]],E$6:E$46)</f>
        <v>30</v>
      </c>
      <c r="G36" s="114">
        <f>SUM(Table135[[#This Row],[Column6]:[Column13]])</f>
        <v>16</v>
      </c>
      <c r="H36" s="115">
        <f>_xlfn.RANK.EQ(Table135[[#This Row],[Column3211]],G$6:G$46)</f>
        <v>27</v>
      </c>
      <c r="I36" s="110">
        <f>(COUNTA(Table135[[#This Row],[Column48]:[Column5]]))*X_value</f>
        <v>2</v>
      </c>
      <c r="J36" s="111">
        <f>_xlfn.RANK.EQ(Table135[[#This Row],[Column3210]],I$6:I$46)</f>
        <v>23</v>
      </c>
      <c r="K36" s="128" t="s">
        <v>314</v>
      </c>
      <c r="L36" s="122">
        <v>1</v>
      </c>
      <c r="M36" s="122">
        <v>2</v>
      </c>
      <c r="N36" s="122">
        <v>1</v>
      </c>
      <c r="O36" s="122">
        <v>1</v>
      </c>
      <c r="P36" s="122">
        <v>1</v>
      </c>
      <c r="Q36" s="122">
        <v>5</v>
      </c>
      <c r="R36" s="122">
        <v>4</v>
      </c>
      <c r="S36" s="105">
        <v>1</v>
      </c>
      <c r="T36" s="99"/>
      <c r="U36" s="99"/>
      <c r="V36" s="99"/>
      <c r="W36" s="99" t="s">
        <v>121</v>
      </c>
      <c r="X36" s="99"/>
      <c r="Y36" s="99"/>
      <c r="Z36" s="99"/>
      <c r="AA36" s="100"/>
      <c r="AB36" s="48"/>
      <c r="AC36" s="49" t="s">
        <v>121</v>
      </c>
      <c r="AD36" s="49"/>
      <c r="AE36" s="49"/>
      <c r="AF36" s="49" t="s">
        <v>121</v>
      </c>
      <c r="AG36" s="49"/>
      <c r="AH36" s="49" t="s">
        <v>121</v>
      </c>
      <c r="AI36" s="50"/>
      <c r="AJ36" s="72"/>
      <c r="AK36" s="51" t="s">
        <v>196</v>
      </c>
      <c r="AL36" s="137"/>
    </row>
    <row r="37" spans="1:38" x14ac:dyDescent="0.25">
      <c r="A37" s="83">
        <v>219</v>
      </c>
      <c r="B37" s="84" t="s">
        <v>47</v>
      </c>
      <c r="C37" s="84" t="s">
        <v>410</v>
      </c>
      <c r="D37" s="84" t="s">
        <v>227</v>
      </c>
      <c r="E37" s="79">
        <f>Table135[[#This Row],[Column3210]]+Table135[[#This Row],[Column3211]]</f>
        <v>17</v>
      </c>
      <c r="F37" s="79">
        <f>_xlfn.RANK.EQ(Table135[[#This Row],[Column32]],E$6:E$46)</f>
        <v>33</v>
      </c>
      <c r="G37" s="114">
        <f>SUM(Table135[[#This Row],[Column6]:[Column13]])</f>
        <v>15</v>
      </c>
      <c r="H37" s="115">
        <f>_xlfn.RANK.EQ(Table135[[#This Row],[Column3211]],G$6:G$46)</f>
        <v>31</v>
      </c>
      <c r="I37" s="110">
        <f>(COUNTA(Table135[[#This Row],[Column48]:[Column5]]))*X_value</f>
        <v>2</v>
      </c>
      <c r="J37" s="111">
        <f>_xlfn.RANK.EQ(Table135[[#This Row],[Column3210]],I$6:I$46)</f>
        <v>23</v>
      </c>
      <c r="K37" s="127" t="s">
        <v>228</v>
      </c>
      <c r="L37" s="106">
        <v>1</v>
      </c>
      <c r="M37" s="106">
        <v>2</v>
      </c>
      <c r="N37" s="106">
        <v>1</v>
      </c>
      <c r="O37" s="106">
        <v>1</v>
      </c>
      <c r="P37" s="106">
        <v>1</v>
      </c>
      <c r="Q37" s="106">
        <v>5</v>
      </c>
      <c r="R37" s="106">
        <v>2</v>
      </c>
      <c r="S37" s="107">
        <v>2</v>
      </c>
      <c r="T37" s="101"/>
      <c r="U37" s="101"/>
      <c r="V37" s="101"/>
      <c r="W37" s="101" t="s">
        <v>121</v>
      </c>
      <c r="X37" s="101"/>
      <c r="Y37" s="101"/>
      <c r="Z37" s="101"/>
      <c r="AA37" s="102"/>
      <c r="AB37" s="32"/>
      <c r="AC37" s="33" t="s">
        <v>121</v>
      </c>
      <c r="AD37" s="33"/>
      <c r="AE37" s="33"/>
      <c r="AF37" s="33"/>
      <c r="AG37" s="33" t="s">
        <v>121</v>
      </c>
      <c r="AH37" s="33"/>
      <c r="AI37" s="34" t="s">
        <v>121</v>
      </c>
      <c r="AJ37" s="65" t="s">
        <v>229</v>
      </c>
      <c r="AK37" s="31" t="s">
        <v>126</v>
      </c>
      <c r="AL37" s="132"/>
    </row>
    <row r="38" spans="1:38" s="57" customFormat="1" x14ac:dyDescent="0.25">
      <c r="A38" s="145">
        <v>257</v>
      </c>
      <c r="B38" s="146" t="s">
        <v>58</v>
      </c>
      <c r="C38" s="146" t="s">
        <v>410</v>
      </c>
      <c r="D38" s="146" t="s">
        <v>400</v>
      </c>
      <c r="E38" s="147">
        <f>Table135[[#This Row],[Column3210]]+Table135[[#This Row],[Column3211]]</f>
        <v>21</v>
      </c>
      <c r="F38" s="147">
        <f>_xlfn.RANK.EQ(Table135[[#This Row],[Column32]],E$6:E$46)</f>
        <v>20</v>
      </c>
      <c r="G38" s="148">
        <f>SUM(Table135[[#This Row],[Column6]:[Column13]])</f>
        <v>19</v>
      </c>
      <c r="H38" s="148">
        <f>_xlfn.RANK.EQ(Table135[[#This Row],[Column3211]],G$6:G$46)</f>
        <v>15</v>
      </c>
      <c r="I38" s="149">
        <f>(COUNTA(Table135[[#This Row],[Column48]:[Column5]]))*X_value</f>
        <v>2</v>
      </c>
      <c r="J38" s="149">
        <f>_xlfn.RANK.EQ(Table135[[#This Row],[Column3210]],I$6:I$46)</f>
        <v>23</v>
      </c>
      <c r="K38" s="159" t="s">
        <v>359</v>
      </c>
      <c r="L38" s="151">
        <v>1</v>
      </c>
      <c r="M38" s="151">
        <v>3</v>
      </c>
      <c r="N38" s="151">
        <v>1</v>
      </c>
      <c r="O38" s="151">
        <v>5</v>
      </c>
      <c r="P38" s="151">
        <v>3</v>
      </c>
      <c r="Q38" s="151">
        <v>1</v>
      </c>
      <c r="R38" s="151">
        <v>1</v>
      </c>
      <c r="S38" s="152">
        <v>4</v>
      </c>
      <c r="T38" s="153"/>
      <c r="U38" s="153" t="s">
        <v>121</v>
      </c>
      <c r="V38" s="153"/>
      <c r="W38" s="153"/>
      <c r="X38" s="153"/>
      <c r="Y38" s="153"/>
      <c r="Z38" s="153"/>
      <c r="AA38" s="154"/>
      <c r="AB38" s="155"/>
      <c r="AC38" s="156"/>
      <c r="AD38" s="156"/>
      <c r="AE38" s="156"/>
      <c r="AF38" s="156"/>
      <c r="AG38" s="156"/>
      <c r="AH38" s="156"/>
      <c r="AI38" s="157"/>
      <c r="AJ38" s="158" t="s">
        <v>402</v>
      </c>
      <c r="AK38" s="159" t="s">
        <v>116</v>
      </c>
      <c r="AL38" s="160" t="s">
        <v>360</v>
      </c>
    </row>
    <row r="39" spans="1:38" s="57" customFormat="1" x14ac:dyDescent="0.25">
      <c r="A39" s="82">
        <v>269</v>
      </c>
      <c r="B39" s="81" t="s">
        <v>61</v>
      </c>
      <c r="C39" s="81" t="s">
        <v>410</v>
      </c>
      <c r="D39" s="81" t="s">
        <v>262</v>
      </c>
      <c r="E39" s="79">
        <f>Table135[[#This Row],[Column3210]]+Table135[[#This Row],[Column3211]]</f>
        <v>23</v>
      </c>
      <c r="F39" s="79">
        <f>_xlfn.RANK.EQ(Table135[[#This Row],[Column32]],E$6:E$46)</f>
        <v>14</v>
      </c>
      <c r="G39" s="114">
        <f>SUM(Table135[[#This Row],[Column6]:[Column13]])</f>
        <v>17</v>
      </c>
      <c r="H39" s="115">
        <f>_xlfn.RANK.EQ(Table135[[#This Row],[Column3211]],G$6:G$46)</f>
        <v>24</v>
      </c>
      <c r="I39" s="110">
        <f>(COUNTA(Table135[[#This Row],[Column48]:[Column5]]))*X_value</f>
        <v>6</v>
      </c>
      <c r="J39" s="111">
        <f>_xlfn.RANK.EQ(Table135[[#This Row],[Column3210]],I$6:I$46)</f>
        <v>3</v>
      </c>
      <c r="K39" s="125" t="s">
        <v>307</v>
      </c>
      <c r="L39" s="151">
        <v>3</v>
      </c>
      <c r="M39" s="151">
        <v>2</v>
      </c>
      <c r="N39" s="151">
        <v>1</v>
      </c>
      <c r="O39" s="151">
        <v>1</v>
      </c>
      <c r="P39" s="151">
        <v>5</v>
      </c>
      <c r="Q39" s="151">
        <v>1</v>
      </c>
      <c r="R39" s="151">
        <v>1</v>
      </c>
      <c r="S39" s="152">
        <v>3</v>
      </c>
      <c r="T39" s="153" t="s">
        <v>121</v>
      </c>
      <c r="U39" s="153"/>
      <c r="V39" s="153" t="s">
        <v>121</v>
      </c>
      <c r="W39" s="153"/>
      <c r="X39" s="153" t="s">
        <v>121</v>
      </c>
      <c r="Y39" s="153"/>
      <c r="Z39" s="153"/>
      <c r="AA39" s="154"/>
      <c r="AB39" s="11"/>
      <c r="AC39" s="12"/>
      <c r="AD39" s="12"/>
      <c r="AE39" s="12"/>
      <c r="AF39" s="12"/>
      <c r="AG39" s="12"/>
      <c r="AH39" s="12"/>
      <c r="AI39" s="13"/>
      <c r="AJ39" s="158" t="s">
        <v>411</v>
      </c>
      <c r="AK39" s="10" t="s">
        <v>116</v>
      </c>
      <c r="AL39" s="160" t="s">
        <v>412</v>
      </c>
    </row>
    <row r="40" spans="1:38" x14ac:dyDescent="0.25">
      <c r="A40" s="77">
        <v>269</v>
      </c>
      <c r="B40" s="78" t="s">
        <v>61</v>
      </c>
      <c r="C40" s="78" t="s">
        <v>410</v>
      </c>
      <c r="D40" s="81" t="s">
        <v>330</v>
      </c>
      <c r="E40" s="79">
        <f>Table135[[#This Row],[Column3210]]+Table135[[#This Row],[Column3211]]</f>
        <v>28</v>
      </c>
      <c r="F40" s="79">
        <f>_xlfn.RANK.EQ(Table135[[#This Row],[Column32]],E$6:E$46)</f>
        <v>7</v>
      </c>
      <c r="G40" s="114">
        <f>SUM(Table135[[#This Row],[Column6]:[Column13]])</f>
        <v>24</v>
      </c>
      <c r="H40" s="115">
        <f>_xlfn.RANK.EQ(Table135[[#This Row],[Column3211]],G$6:G$46)</f>
        <v>4</v>
      </c>
      <c r="I40" s="110">
        <f>(COUNTA(Table135[[#This Row],[Column48]:[Column5]]))*X_value</f>
        <v>4</v>
      </c>
      <c r="J40" s="111">
        <f>_xlfn.RANK.EQ(Table135[[#This Row],[Column3210]],I$6:I$46)</f>
        <v>9</v>
      </c>
      <c r="K40" s="125" t="s">
        <v>260</v>
      </c>
      <c r="L40" s="106">
        <v>4</v>
      </c>
      <c r="M40" s="106">
        <v>4</v>
      </c>
      <c r="N40" s="106">
        <v>1</v>
      </c>
      <c r="O40" s="106">
        <v>1</v>
      </c>
      <c r="P40" s="106">
        <v>4</v>
      </c>
      <c r="Q40" s="106">
        <v>1</v>
      </c>
      <c r="R40" s="106">
        <v>4</v>
      </c>
      <c r="S40" s="107">
        <v>5</v>
      </c>
      <c r="T40" s="101" t="s">
        <v>121</v>
      </c>
      <c r="U40" s="101"/>
      <c r="V40" s="101"/>
      <c r="W40" s="101" t="s">
        <v>121</v>
      </c>
      <c r="X40" s="101"/>
      <c r="Y40" s="101"/>
      <c r="Z40" s="101"/>
      <c r="AA40" s="102"/>
      <c r="AB40" s="19"/>
      <c r="AC40" s="20"/>
      <c r="AD40" s="20"/>
      <c r="AE40" s="20"/>
      <c r="AF40" s="20"/>
      <c r="AG40" s="20"/>
      <c r="AH40" s="20"/>
      <c r="AI40" s="21"/>
      <c r="AJ40" s="118"/>
      <c r="AK40" s="15" t="s">
        <v>257</v>
      </c>
      <c r="AL40" s="132"/>
    </row>
    <row r="41" spans="1:38" x14ac:dyDescent="0.25">
      <c r="A41" s="82">
        <v>271</v>
      </c>
      <c r="B41" s="81" t="s">
        <v>60</v>
      </c>
      <c r="C41" s="81" t="s">
        <v>410</v>
      </c>
      <c r="D41" s="81" t="s">
        <v>320</v>
      </c>
      <c r="E41" s="79">
        <f>Table135[[#This Row],[Column3210]]+Table135[[#This Row],[Column3211]]</f>
        <v>29</v>
      </c>
      <c r="F41" s="79">
        <f>_xlfn.RANK.EQ(Table135[[#This Row],[Column32]],E$6:E$46)</f>
        <v>5</v>
      </c>
      <c r="G41" s="114">
        <f>SUM(Table135[[#This Row],[Column6]:[Column13]])</f>
        <v>23</v>
      </c>
      <c r="H41" s="115">
        <f>_xlfn.RANK.EQ(Table135[[#This Row],[Column3211]],G$6:G$46)</f>
        <v>8</v>
      </c>
      <c r="I41" s="110">
        <f>(COUNTA(Table135[[#This Row],[Column48]:[Column5]]))*X_value</f>
        <v>6</v>
      </c>
      <c r="J41" s="111">
        <f>_xlfn.RANK.EQ(Table135[[#This Row],[Column3210]],I$6:I$46)</f>
        <v>3</v>
      </c>
      <c r="K41" s="125" t="s">
        <v>307</v>
      </c>
      <c r="L41" s="151">
        <v>5</v>
      </c>
      <c r="M41" s="151">
        <v>3</v>
      </c>
      <c r="N41" s="151">
        <v>1</v>
      </c>
      <c r="O41" s="151">
        <v>1</v>
      </c>
      <c r="P41" s="151">
        <v>4</v>
      </c>
      <c r="Q41" s="151">
        <v>3</v>
      </c>
      <c r="R41" s="151">
        <v>3</v>
      </c>
      <c r="S41" s="152">
        <v>3</v>
      </c>
      <c r="T41" s="153" t="s">
        <v>121</v>
      </c>
      <c r="U41" s="153"/>
      <c r="V41" s="153" t="s">
        <v>121</v>
      </c>
      <c r="W41" s="153"/>
      <c r="X41" s="153" t="s">
        <v>121</v>
      </c>
      <c r="Y41" s="153"/>
      <c r="Z41" s="153"/>
      <c r="AA41" s="154"/>
      <c r="AB41" s="11"/>
      <c r="AC41" s="12"/>
      <c r="AD41" s="12"/>
      <c r="AE41" s="12"/>
      <c r="AF41" s="12"/>
      <c r="AG41" s="12"/>
      <c r="AH41" s="12"/>
      <c r="AI41" s="13"/>
      <c r="AJ41" s="205"/>
      <c r="AK41" s="10" t="s">
        <v>116</v>
      </c>
      <c r="AL41" s="206"/>
    </row>
    <row r="42" spans="1:38" x14ac:dyDescent="0.25">
      <c r="A42" s="77">
        <v>271</v>
      </c>
      <c r="B42" s="78" t="s">
        <v>60</v>
      </c>
      <c r="C42" s="78" t="s">
        <v>410</v>
      </c>
      <c r="D42" s="81" t="s">
        <v>258</v>
      </c>
      <c r="E42" s="79">
        <f>Table135[[#This Row],[Column3210]]+Table135[[#This Row],[Column3211]]</f>
        <v>28</v>
      </c>
      <c r="F42" s="79">
        <f>_xlfn.RANK.EQ(Table135[[#This Row],[Column32]],E$6:E$46)</f>
        <v>7</v>
      </c>
      <c r="G42" s="114">
        <f>SUM(Table135[[#This Row],[Column6]:[Column13]])</f>
        <v>24</v>
      </c>
      <c r="H42" s="115">
        <f>_xlfn.RANK.EQ(Table135[[#This Row],[Column3211]],G$6:G$46)</f>
        <v>4</v>
      </c>
      <c r="I42" s="110">
        <f>(COUNTA(Table135[[#This Row],[Column48]:[Column5]]))*X_value</f>
        <v>4</v>
      </c>
      <c r="J42" s="111">
        <f>_xlfn.RANK.EQ(Table135[[#This Row],[Column3210]],I$6:I$46)</f>
        <v>9</v>
      </c>
      <c r="K42" s="125" t="s">
        <v>259</v>
      </c>
      <c r="L42" s="106">
        <v>4</v>
      </c>
      <c r="M42" s="106">
        <v>4</v>
      </c>
      <c r="N42" s="106">
        <v>1</v>
      </c>
      <c r="O42" s="106">
        <v>1</v>
      </c>
      <c r="P42" s="106">
        <v>4</v>
      </c>
      <c r="Q42" s="106">
        <v>1</v>
      </c>
      <c r="R42" s="106">
        <v>4</v>
      </c>
      <c r="S42" s="107">
        <v>5</v>
      </c>
      <c r="T42" s="101" t="s">
        <v>121</v>
      </c>
      <c r="U42" s="101"/>
      <c r="V42" s="101"/>
      <c r="W42" s="101" t="s">
        <v>121</v>
      </c>
      <c r="X42" s="101"/>
      <c r="Y42" s="101"/>
      <c r="Z42" s="101"/>
      <c r="AA42" s="102"/>
      <c r="AB42" s="19"/>
      <c r="AC42" s="20"/>
      <c r="AD42" s="20"/>
      <c r="AE42" s="20"/>
      <c r="AF42" s="20"/>
      <c r="AG42" s="20"/>
      <c r="AH42" s="20"/>
      <c r="AI42" s="21"/>
      <c r="AJ42" s="118"/>
      <c r="AK42" s="15" t="s">
        <v>257</v>
      </c>
      <c r="AL42" s="132"/>
    </row>
    <row r="43" spans="1:38" x14ac:dyDescent="0.25">
      <c r="A43" s="145">
        <v>277</v>
      </c>
      <c r="B43" s="146" t="s">
        <v>63</v>
      </c>
      <c r="C43" s="146" t="s">
        <v>410</v>
      </c>
      <c r="D43" s="146" t="s">
        <v>401</v>
      </c>
      <c r="E43" s="147">
        <f>Table135[[#This Row],[Column3210]]+Table135[[#This Row],[Column3211]]</f>
        <v>24</v>
      </c>
      <c r="F43" s="147">
        <f>_xlfn.RANK.EQ(Table135[[#This Row],[Column32]],E$6:E$46)</f>
        <v>13</v>
      </c>
      <c r="G43" s="148">
        <f>SUM(Table135[[#This Row],[Column6]:[Column13]])</f>
        <v>20</v>
      </c>
      <c r="H43" s="148">
        <f>_xlfn.RANK.EQ(Table135[[#This Row],[Column3211]],G$6:G$46)</f>
        <v>13</v>
      </c>
      <c r="I43" s="149">
        <f>(COUNTA(Table135[[#This Row],[Column48]:[Column5]]))*X_value</f>
        <v>4</v>
      </c>
      <c r="J43" s="149">
        <f>_xlfn.RANK.EQ(Table135[[#This Row],[Column3210]],I$6:I$46)</f>
        <v>9</v>
      </c>
      <c r="K43" s="150" t="s">
        <v>403</v>
      </c>
      <c r="L43" s="151">
        <v>1</v>
      </c>
      <c r="M43" s="151">
        <v>3</v>
      </c>
      <c r="N43" s="151">
        <v>1</v>
      </c>
      <c r="O43" s="151">
        <v>1</v>
      </c>
      <c r="P43" s="151">
        <v>5</v>
      </c>
      <c r="Q43" s="151">
        <v>3</v>
      </c>
      <c r="R43" s="151">
        <v>3</v>
      </c>
      <c r="S43" s="152">
        <v>3</v>
      </c>
      <c r="T43" s="153" t="s">
        <v>121</v>
      </c>
      <c r="U43" s="153"/>
      <c r="V43" s="153" t="s">
        <v>121</v>
      </c>
      <c r="W43" s="153"/>
      <c r="X43" s="153"/>
      <c r="Y43" s="153"/>
      <c r="Z43" s="153"/>
      <c r="AA43" s="154"/>
      <c r="AB43" s="155"/>
      <c r="AC43" s="156"/>
      <c r="AD43" s="156"/>
      <c r="AE43" s="156"/>
      <c r="AF43" s="156"/>
      <c r="AG43" s="156"/>
      <c r="AH43" s="156"/>
      <c r="AI43" s="157"/>
      <c r="AJ43" s="158" t="s">
        <v>404</v>
      </c>
      <c r="AK43" s="159" t="s">
        <v>116</v>
      </c>
      <c r="AL43" s="160"/>
    </row>
    <row r="44" spans="1:38" x14ac:dyDescent="0.25">
      <c r="A44" s="82">
        <v>280</v>
      </c>
      <c r="B44" s="81" t="s">
        <v>62</v>
      </c>
      <c r="C44" s="81" t="s">
        <v>410</v>
      </c>
      <c r="D44" s="146" t="s">
        <v>413</v>
      </c>
      <c r="E44" s="79">
        <f>Table135[[#This Row],[Column3210]]+Table135[[#This Row],[Column3211]]</f>
        <v>21</v>
      </c>
      <c r="F44" s="79">
        <f>_xlfn.RANK.EQ(Table135[[#This Row],[Column32]],E$6:E$46)</f>
        <v>20</v>
      </c>
      <c r="G44" s="114">
        <f>SUM(Table135[[#This Row],[Column6]:[Column13]])</f>
        <v>17</v>
      </c>
      <c r="H44" s="115">
        <f>_xlfn.RANK.EQ(Table135[[#This Row],[Column3211]],G$6:G$46)</f>
        <v>24</v>
      </c>
      <c r="I44" s="110">
        <f>(COUNTA(Table135[[#This Row],[Column48]:[Column5]]))*X_value</f>
        <v>4</v>
      </c>
      <c r="J44" s="111">
        <f>_xlfn.RANK.EQ(Table135[[#This Row],[Column3210]],I$6:I$46)</f>
        <v>9</v>
      </c>
      <c r="K44" s="150" t="s">
        <v>414</v>
      </c>
      <c r="L44" s="151">
        <v>1</v>
      </c>
      <c r="M44" s="151">
        <v>5</v>
      </c>
      <c r="N44" s="151">
        <v>1</v>
      </c>
      <c r="O44" s="151">
        <v>2</v>
      </c>
      <c r="P44" s="151">
        <v>2</v>
      </c>
      <c r="Q44" s="151">
        <v>1</v>
      </c>
      <c r="R44" s="151">
        <v>3</v>
      </c>
      <c r="S44" s="152">
        <v>2</v>
      </c>
      <c r="T44" s="153"/>
      <c r="U44" s="153"/>
      <c r="V44" s="153" t="s">
        <v>121</v>
      </c>
      <c r="W44" s="153"/>
      <c r="X44" s="153"/>
      <c r="Y44" s="153" t="s">
        <v>121</v>
      </c>
      <c r="Z44" s="153"/>
      <c r="AA44" s="154"/>
      <c r="AB44" s="11"/>
      <c r="AC44" s="12"/>
      <c r="AD44" s="12"/>
      <c r="AE44" s="12"/>
      <c r="AF44" s="12"/>
      <c r="AG44" s="12"/>
      <c r="AH44" s="12"/>
      <c r="AI44" s="13"/>
      <c r="AJ44" s="158"/>
      <c r="AK44" s="10"/>
      <c r="AL44" s="160"/>
    </row>
    <row r="45" spans="1:38" x14ac:dyDescent="0.25">
      <c r="A45" s="82">
        <v>283</v>
      </c>
      <c r="B45" s="81" t="s">
        <v>64</v>
      </c>
      <c r="C45" s="81" t="s">
        <v>410</v>
      </c>
      <c r="D45" s="146" t="s">
        <v>415</v>
      </c>
      <c r="E45" s="79">
        <f>Table135[[#This Row],[Column3210]]+Table135[[#This Row],[Column3211]]</f>
        <v>21</v>
      </c>
      <c r="F45" s="79">
        <f>_xlfn.RANK.EQ(Table135[[#This Row],[Column32]],E$6:E$46)</f>
        <v>20</v>
      </c>
      <c r="G45" s="114">
        <f>SUM(Table135[[#This Row],[Column6]:[Column13]])</f>
        <v>15</v>
      </c>
      <c r="H45" s="115">
        <f>_xlfn.RANK.EQ(Table135[[#This Row],[Column3211]],G$6:G$46)</f>
        <v>31</v>
      </c>
      <c r="I45" s="110">
        <f>(COUNTA(Table135[[#This Row],[Column48]:[Column5]]))*X_value</f>
        <v>6</v>
      </c>
      <c r="J45" s="111">
        <f>_xlfn.RANK.EQ(Table135[[#This Row],[Column3210]],I$6:I$46)</f>
        <v>3</v>
      </c>
      <c r="K45" s="150" t="s">
        <v>416</v>
      </c>
      <c r="L45" s="151">
        <v>1</v>
      </c>
      <c r="M45" s="151">
        <v>3</v>
      </c>
      <c r="N45" s="151">
        <v>1</v>
      </c>
      <c r="O45" s="151">
        <v>3</v>
      </c>
      <c r="P45" s="151">
        <v>2</v>
      </c>
      <c r="Q45" s="151">
        <v>1</v>
      </c>
      <c r="R45" s="151">
        <v>1</v>
      </c>
      <c r="S45" s="152">
        <v>3</v>
      </c>
      <c r="T45" s="153" t="s">
        <v>121</v>
      </c>
      <c r="U45" s="153" t="s">
        <v>121</v>
      </c>
      <c r="V45" s="153"/>
      <c r="W45" s="153"/>
      <c r="X45" s="153"/>
      <c r="Y45" s="153" t="s">
        <v>121</v>
      </c>
      <c r="Z45" s="153"/>
      <c r="AA45" s="154"/>
      <c r="AB45" s="11"/>
      <c r="AC45" s="12"/>
      <c r="AD45" s="12"/>
      <c r="AE45" s="12"/>
      <c r="AF45" s="12"/>
      <c r="AG45" s="12"/>
      <c r="AH45" s="12"/>
      <c r="AI45" s="13"/>
      <c r="AJ45" s="158"/>
      <c r="AK45" s="10"/>
      <c r="AL45" s="160"/>
    </row>
    <row r="46" spans="1:38" ht="15.75" thickBot="1" x14ac:dyDescent="0.3">
      <c r="A46" s="93">
        <v>290</v>
      </c>
      <c r="B46" s="94" t="s">
        <v>65</v>
      </c>
      <c r="C46" s="94" t="s">
        <v>410</v>
      </c>
      <c r="D46" s="207" t="s">
        <v>417</v>
      </c>
      <c r="E46" s="95">
        <f>Table135[[#This Row],[Column3210]]+Table135[[#This Row],[Column3211]]</f>
        <v>20</v>
      </c>
      <c r="F46" s="95">
        <f>_xlfn.RANK.EQ(Table135[[#This Row],[Column32]],E$6:E$46)</f>
        <v>24</v>
      </c>
      <c r="G46" s="116">
        <f>SUM(Table135[[#This Row],[Column6]:[Column13]])</f>
        <v>16</v>
      </c>
      <c r="H46" s="117">
        <f>_xlfn.RANK.EQ(Table135[[#This Row],[Column3211]],G$6:G$46)</f>
        <v>27</v>
      </c>
      <c r="I46" s="112">
        <f>(COUNTA(Table135[[#This Row],[Column48]:[Column5]]))*X_value</f>
        <v>4</v>
      </c>
      <c r="J46" s="113">
        <f>_xlfn.RANK.EQ(Table135[[#This Row],[Column3210]],I$6:I$46)</f>
        <v>9</v>
      </c>
      <c r="K46" s="208" t="s">
        <v>418</v>
      </c>
      <c r="L46" s="209">
        <v>1</v>
      </c>
      <c r="M46" s="209">
        <v>5</v>
      </c>
      <c r="N46" s="209">
        <v>1</v>
      </c>
      <c r="O46" s="209">
        <v>2</v>
      </c>
      <c r="P46" s="209">
        <v>2</v>
      </c>
      <c r="Q46" s="209">
        <v>2</v>
      </c>
      <c r="R46" s="209">
        <v>2</v>
      </c>
      <c r="S46" s="210">
        <v>1</v>
      </c>
      <c r="T46" s="211"/>
      <c r="U46" s="211"/>
      <c r="V46" s="211" t="s">
        <v>121</v>
      </c>
      <c r="W46" s="211"/>
      <c r="X46" s="211"/>
      <c r="Y46" s="211" t="s">
        <v>121</v>
      </c>
      <c r="Z46" s="211"/>
      <c r="AA46" s="212"/>
      <c r="AB46" s="138"/>
      <c r="AC46" s="139"/>
      <c r="AD46" s="139"/>
      <c r="AE46" s="139"/>
      <c r="AF46" s="139"/>
      <c r="AG46" s="139"/>
      <c r="AH46" s="139"/>
      <c r="AI46" s="140"/>
      <c r="AJ46" s="213"/>
      <c r="AK46" s="142"/>
      <c r="AL46" s="214"/>
    </row>
  </sheetData>
  <mergeCells count="38">
    <mergeCell ref="AJ1:AL3"/>
    <mergeCell ref="AC1:AC3"/>
    <mergeCell ref="AD1:AD3"/>
    <mergeCell ref="AE1:AE3"/>
    <mergeCell ref="Z1:Z3"/>
    <mergeCell ref="AI1:AI3"/>
    <mergeCell ref="AA1:AA3"/>
    <mergeCell ref="AH1:AH3"/>
    <mergeCell ref="S1:S3"/>
    <mergeCell ref="L4:S4"/>
    <mergeCell ref="AB4:AI4"/>
    <mergeCell ref="L1:L3"/>
    <mergeCell ref="M1:M3"/>
    <mergeCell ref="N1:N3"/>
    <mergeCell ref="O1:O3"/>
    <mergeCell ref="P1:P3"/>
    <mergeCell ref="X1:X3"/>
    <mergeCell ref="Q1:Q3"/>
    <mergeCell ref="R1:R3"/>
    <mergeCell ref="Y1:Y3"/>
    <mergeCell ref="W1:W3"/>
    <mergeCell ref="U1:U3"/>
    <mergeCell ref="F2:F4"/>
    <mergeCell ref="AB1:AB3"/>
    <mergeCell ref="A2:A4"/>
    <mergeCell ref="AF1:AF3"/>
    <mergeCell ref="AG1:AG3"/>
    <mergeCell ref="B2:B4"/>
    <mergeCell ref="D2:D4"/>
    <mergeCell ref="J2:J4"/>
    <mergeCell ref="I2:I4"/>
    <mergeCell ref="C2:C4"/>
    <mergeCell ref="E2:E4"/>
    <mergeCell ref="T1:T3"/>
    <mergeCell ref="V1:V3"/>
    <mergeCell ref="G2:G4"/>
    <mergeCell ref="H2:H4"/>
    <mergeCell ref="K2:K4"/>
  </mergeCells>
  <hyperlinks>
    <hyperlink ref="AL7" r:id="rId1"/>
  </hyperlinks>
  <pageMargins left="0.7" right="0.7" top="0.75" bottom="0.75" header="0.3" footer="0.3"/>
  <pageSetup paperSize="3" scale="85" orientation="landscape" r:id="rId2"/>
  <colBreaks count="1" manualBreakCount="1">
    <brk id="35" max="1048575" man="1"/>
  </colBreaks>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L29"/>
  <sheetViews>
    <sheetView zoomScaleNormal="100" workbookViewId="0">
      <selection activeCell="A9" sqref="A9"/>
    </sheetView>
  </sheetViews>
  <sheetFormatPr defaultRowHeight="15" x14ac:dyDescent="0.25"/>
  <cols>
    <col min="1" max="1" width="5.140625" customWidth="1"/>
    <col min="2" max="2" width="32" bestFit="1" customWidth="1"/>
    <col min="3" max="3" width="5" customWidth="1"/>
    <col min="4" max="4" width="43.85546875" customWidth="1"/>
    <col min="5" max="10" width="10.7109375" customWidth="1"/>
    <col min="11" max="11" width="40.140625" bestFit="1" customWidth="1"/>
    <col min="12" max="35" width="3.28515625" customWidth="1"/>
    <col min="36" max="36" width="62.28515625" customWidth="1"/>
    <col min="37" max="37" width="8.5703125" customWidth="1"/>
    <col min="38" max="38" width="61.28515625" bestFit="1" customWidth="1"/>
    <col min="39" max="43" width="4.7109375" customWidth="1"/>
    <col min="44" max="44" width="66.42578125" bestFit="1" customWidth="1"/>
    <col min="45" max="45" width="4.7109375" customWidth="1"/>
    <col min="46" max="46" width="51.140625" bestFit="1" customWidth="1"/>
    <col min="47" max="49" width="8.7109375" customWidth="1"/>
  </cols>
  <sheetData>
    <row r="1" spans="1:38" ht="96" customHeight="1" x14ac:dyDescent="0.25">
      <c r="A1" s="96"/>
      <c r="B1" s="97" t="s">
        <v>383</v>
      </c>
      <c r="C1" s="97"/>
      <c r="D1" s="98"/>
      <c r="E1" s="97"/>
      <c r="F1" s="97"/>
      <c r="G1" s="97"/>
      <c r="H1" s="97"/>
      <c r="I1" s="144" t="s">
        <v>389</v>
      </c>
      <c r="J1" s="97"/>
      <c r="K1" s="168"/>
      <c r="L1" s="339" t="s">
        <v>0</v>
      </c>
      <c r="M1" s="339" t="s">
        <v>5</v>
      </c>
      <c r="N1" s="339" t="s">
        <v>67</v>
      </c>
      <c r="O1" s="339" t="s">
        <v>1</v>
      </c>
      <c r="P1" s="339" t="s">
        <v>107</v>
      </c>
      <c r="Q1" s="339" t="s">
        <v>3</v>
      </c>
      <c r="R1" s="339" t="s">
        <v>4</v>
      </c>
      <c r="S1" s="331" t="s">
        <v>197</v>
      </c>
      <c r="T1" s="325" t="s">
        <v>370</v>
      </c>
      <c r="U1" s="325" t="s">
        <v>371</v>
      </c>
      <c r="V1" s="325" t="s">
        <v>369</v>
      </c>
      <c r="W1" s="325" t="s">
        <v>377</v>
      </c>
      <c r="X1" s="325" t="s">
        <v>376</v>
      </c>
      <c r="Y1" s="325" t="s">
        <v>375</v>
      </c>
      <c r="Z1" s="325" t="s">
        <v>372</v>
      </c>
      <c r="AA1" s="347" t="s">
        <v>373</v>
      </c>
      <c r="AB1" s="317" t="s">
        <v>106</v>
      </c>
      <c r="AC1" s="317" t="s">
        <v>108</v>
      </c>
      <c r="AD1" s="317" t="s">
        <v>109</v>
      </c>
      <c r="AE1" s="317" t="s">
        <v>110</v>
      </c>
      <c r="AF1" s="317" t="s">
        <v>111</v>
      </c>
      <c r="AG1" s="317" t="s">
        <v>112</v>
      </c>
      <c r="AH1" s="317" t="s">
        <v>113</v>
      </c>
      <c r="AI1" s="345" t="s">
        <v>114</v>
      </c>
      <c r="AJ1" s="349" t="s">
        <v>342</v>
      </c>
      <c r="AK1" s="349"/>
      <c r="AL1" s="349"/>
    </row>
    <row r="2" spans="1:38" s="2" customFormat="1" ht="15" customHeight="1" x14ac:dyDescent="0.25">
      <c r="A2" s="319" t="s">
        <v>68</v>
      </c>
      <c r="B2" s="321" t="s">
        <v>69</v>
      </c>
      <c r="C2" s="321" t="s">
        <v>469</v>
      </c>
      <c r="D2" s="321" t="s">
        <v>71</v>
      </c>
      <c r="E2" s="315" t="s">
        <v>390</v>
      </c>
      <c r="F2" s="315" t="s">
        <v>384</v>
      </c>
      <c r="G2" s="327" t="s">
        <v>386</v>
      </c>
      <c r="H2" s="327" t="s">
        <v>385</v>
      </c>
      <c r="I2" s="323" t="s">
        <v>391</v>
      </c>
      <c r="J2" s="323" t="s">
        <v>387</v>
      </c>
      <c r="K2" s="329" t="s">
        <v>382</v>
      </c>
      <c r="L2" s="340"/>
      <c r="M2" s="340"/>
      <c r="N2" s="340"/>
      <c r="O2" s="340"/>
      <c r="P2" s="340"/>
      <c r="Q2" s="340"/>
      <c r="R2" s="340"/>
      <c r="S2" s="332"/>
      <c r="T2" s="326"/>
      <c r="U2" s="326"/>
      <c r="V2" s="326"/>
      <c r="W2" s="326"/>
      <c r="X2" s="326"/>
      <c r="Y2" s="326"/>
      <c r="Z2" s="326"/>
      <c r="AA2" s="348"/>
      <c r="AB2" s="318"/>
      <c r="AC2" s="318"/>
      <c r="AD2" s="318"/>
      <c r="AE2" s="318"/>
      <c r="AF2" s="318"/>
      <c r="AG2" s="318"/>
      <c r="AH2" s="318"/>
      <c r="AI2" s="346"/>
      <c r="AJ2" s="350"/>
      <c r="AK2" s="350"/>
      <c r="AL2" s="350"/>
    </row>
    <row r="3" spans="1:38" s="2" customFormat="1" ht="48.75" customHeight="1" x14ac:dyDescent="0.25">
      <c r="A3" s="320"/>
      <c r="B3" s="322"/>
      <c r="C3" s="322"/>
      <c r="D3" s="322"/>
      <c r="E3" s="316"/>
      <c r="F3" s="316"/>
      <c r="G3" s="328"/>
      <c r="H3" s="328"/>
      <c r="I3" s="324"/>
      <c r="J3" s="324"/>
      <c r="K3" s="330"/>
      <c r="L3" s="340"/>
      <c r="M3" s="340"/>
      <c r="N3" s="340"/>
      <c r="O3" s="340"/>
      <c r="P3" s="340"/>
      <c r="Q3" s="340"/>
      <c r="R3" s="340"/>
      <c r="S3" s="332"/>
      <c r="T3" s="326"/>
      <c r="U3" s="326"/>
      <c r="V3" s="326"/>
      <c r="W3" s="326"/>
      <c r="X3" s="326"/>
      <c r="Y3" s="326"/>
      <c r="Z3" s="326"/>
      <c r="AA3" s="348"/>
      <c r="AB3" s="318"/>
      <c r="AC3" s="318"/>
      <c r="AD3" s="318"/>
      <c r="AE3" s="318"/>
      <c r="AF3" s="318"/>
      <c r="AG3" s="318"/>
      <c r="AH3" s="318"/>
      <c r="AI3" s="346"/>
      <c r="AJ3" s="350"/>
      <c r="AK3" s="350"/>
      <c r="AL3" s="350"/>
    </row>
    <row r="4" spans="1:38" ht="15.75" thickBot="1" x14ac:dyDescent="0.3">
      <c r="A4" s="320"/>
      <c r="B4" s="322"/>
      <c r="C4" s="322"/>
      <c r="D4" s="322"/>
      <c r="E4" s="316"/>
      <c r="F4" s="316"/>
      <c r="G4" s="328"/>
      <c r="H4" s="328"/>
      <c r="I4" s="324"/>
      <c r="J4" s="324"/>
      <c r="K4" s="330"/>
      <c r="L4" s="333" t="s">
        <v>124</v>
      </c>
      <c r="M4" s="334"/>
      <c r="N4" s="334"/>
      <c r="O4" s="334"/>
      <c r="P4" s="334"/>
      <c r="Q4" s="334"/>
      <c r="R4" s="334"/>
      <c r="S4" s="335"/>
      <c r="T4" s="169" t="s">
        <v>382</v>
      </c>
      <c r="U4" s="169"/>
      <c r="V4" s="169"/>
      <c r="W4" s="169"/>
      <c r="X4" s="169"/>
      <c r="Y4" s="169"/>
      <c r="Z4" s="119" t="s">
        <v>388</v>
      </c>
      <c r="AA4" s="120">
        <v>2</v>
      </c>
      <c r="AB4" s="336" t="s">
        <v>88</v>
      </c>
      <c r="AC4" s="337"/>
      <c r="AD4" s="337"/>
      <c r="AE4" s="337"/>
      <c r="AF4" s="337"/>
      <c r="AG4" s="337"/>
      <c r="AH4" s="337"/>
      <c r="AI4" s="338"/>
      <c r="AJ4" s="170" t="s">
        <v>159</v>
      </c>
      <c r="AK4" s="171" t="s">
        <v>72</v>
      </c>
      <c r="AL4" s="172" t="s">
        <v>70</v>
      </c>
    </row>
    <row r="5" spans="1:38" s="67" customFormat="1" ht="15" customHeight="1" thickTop="1" x14ac:dyDescent="0.25">
      <c r="A5" s="75" t="s">
        <v>73</v>
      </c>
      <c r="B5" s="76" t="s">
        <v>74</v>
      </c>
      <c r="C5" s="76" t="s">
        <v>470</v>
      </c>
      <c r="D5" s="76" t="s">
        <v>75</v>
      </c>
      <c r="E5" s="76" t="s">
        <v>335</v>
      </c>
      <c r="F5" s="76" t="s">
        <v>336</v>
      </c>
      <c r="G5" s="76" t="s">
        <v>379</v>
      </c>
      <c r="H5" s="76" t="s">
        <v>381</v>
      </c>
      <c r="I5" s="76" t="s">
        <v>378</v>
      </c>
      <c r="J5" s="76" t="s">
        <v>380</v>
      </c>
      <c r="K5" s="123" t="s">
        <v>76</v>
      </c>
      <c r="L5" s="70" t="s">
        <v>77</v>
      </c>
      <c r="M5" s="70" t="s">
        <v>78</v>
      </c>
      <c r="N5" s="70" t="s">
        <v>79</v>
      </c>
      <c r="O5" s="70" t="s">
        <v>80</v>
      </c>
      <c r="P5" s="70" t="s">
        <v>81</v>
      </c>
      <c r="Q5" s="70" t="s">
        <v>82</v>
      </c>
      <c r="R5" s="70" t="s">
        <v>83</v>
      </c>
      <c r="S5" s="71" t="s">
        <v>84</v>
      </c>
      <c r="T5" s="70" t="s">
        <v>368</v>
      </c>
      <c r="U5" s="69" t="s">
        <v>367</v>
      </c>
      <c r="V5" s="69" t="s">
        <v>366</v>
      </c>
      <c r="W5" s="69" t="s">
        <v>365</v>
      </c>
      <c r="X5" s="69" t="s">
        <v>364</v>
      </c>
      <c r="Y5" s="69" t="s">
        <v>363</v>
      </c>
      <c r="Z5" s="69" t="s">
        <v>362</v>
      </c>
      <c r="AA5" s="121" t="s">
        <v>361</v>
      </c>
      <c r="AB5" s="69" t="s">
        <v>105</v>
      </c>
      <c r="AC5" s="70" t="s">
        <v>104</v>
      </c>
      <c r="AD5" s="70" t="s">
        <v>103</v>
      </c>
      <c r="AE5" s="70" t="s">
        <v>102</v>
      </c>
      <c r="AF5" s="70" t="s">
        <v>101</v>
      </c>
      <c r="AG5" s="70" t="s">
        <v>100</v>
      </c>
      <c r="AH5" s="70" t="s">
        <v>99</v>
      </c>
      <c r="AI5" s="71" t="s">
        <v>98</v>
      </c>
      <c r="AJ5" s="70" t="s">
        <v>85</v>
      </c>
      <c r="AK5" s="68" t="s">
        <v>86</v>
      </c>
      <c r="AL5" s="130" t="s">
        <v>87</v>
      </c>
    </row>
    <row r="6" spans="1:38" x14ac:dyDescent="0.25">
      <c r="A6" s="77">
        <v>0</v>
      </c>
      <c r="B6" s="78" t="s">
        <v>284</v>
      </c>
      <c r="C6" s="92" t="s">
        <v>409</v>
      </c>
      <c r="D6" s="78" t="s">
        <v>287</v>
      </c>
      <c r="E6" s="79">
        <f>Table1359[[#This Row],[Column3210]]+Table1359[[#This Row],[Column3211]]</f>
        <v>0</v>
      </c>
      <c r="F6" s="80">
        <f>_xlfn.RANK.EQ(Table1359[[#This Row],[Column32]],E$6:E$29)</f>
        <v>23</v>
      </c>
      <c r="G6" s="114">
        <f>SUM(Table1359[[#This Row],[Column6]:[Column13]])</f>
        <v>0</v>
      </c>
      <c r="H6" s="115">
        <f>_xlfn.RANK.EQ(Table1359[[#This Row],[Column3211]],G$6:G$29)</f>
        <v>23</v>
      </c>
      <c r="I6" s="110">
        <f>(COUNTA(Table1359[[#This Row],[Column48]:[Column5]]))*X_value</f>
        <v>0</v>
      </c>
      <c r="J6" s="111">
        <f>_xlfn.RANK.EQ(Table1359[[#This Row],[Column3210]],I$6:I$29)</f>
        <v>23</v>
      </c>
      <c r="K6" s="124"/>
      <c r="L6" s="122"/>
      <c r="M6" s="122"/>
      <c r="N6" s="122"/>
      <c r="O6" s="122"/>
      <c r="P6" s="122"/>
      <c r="Q6" s="122"/>
      <c r="R6" s="122"/>
      <c r="S6" s="105"/>
      <c r="T6" s="99"/>
      <c r="U6" s="99"/>
      <c r="V6" s="99"/>
      <c r="W6" s="99"/>
      <c r="X6" s="99"/>
      <c r="Y6" s="99"/>
      <c r="Z6" s="99"/>
      <c r="AA6" s="100"/>
      <c r="AB6" s="19"/>
      <c r="AC6" s="20"/>
      <c r="AD6" s="20"/>
      <c r="AE6" s="20"/>
      <c r="AF6" s="20"/>
      <c r="AG6" s="20"/>
      <c r="AH6" s="20"/>
      <c r="AI6" s="21"/>
      <c r="AJ6" s="66" t="s">
        <v>285</v>
      </c>
      <c r="AK6" s="15"/>
      <c r="AL6" s="131" t="s">
        <v>289</v>
      </c>
    </row>
    <row r="7" spans="1:38" x14ac:dyDescent="0.25">
      <c r="A7" s="82">
        <v>2</v>
      </c>
      <c r="B7" s="81" t="s">
        <v>6</v>
      </c>
      <c r="C7" s="92" t="s">
        <v>409</v>
      </c>
      <c r="D7" s="85" t="s">
        <v>430</v>
      </c>
      <c r="E7" s="79">
        <f>Table1359[[#This Row],[Column3210]]+Table1359[[#This Row],[Column3211]]</f>
        <v>32</v>
      </c>
      <c r="F7" s="79">
        <f>_xlfn.RANK.EQ(Table1359[[#This Row],[Column32]],E$6:E$29)</f>
        <v>4</v>
      </c>
      <c r="G7" s="114">
        <f>SUM(Table1359[[#This Row],[Column6]:[Column13]])</f>
        <v>22</v>
      </c>
      <c r="H7" s="115">
        <f>_xlfn.RANK.EQ(Table1359[[#This Row],[Column3211]],G$6:G$29)</f>
        <v>5</v>
      </c>
      <c r="I7" s="110">
        <f>(COUNTA(Table1359[[#This Row],[Column48]:[Column5]]))*X_value</f>
        <v>10</v>
      </c>
      <c r="J7" s="111">
        <f>_xlfn.RANK.EQ(Table1359[[#This Row],[Column3210]],I$6:I$29)</f>
        <v>1</v>
      </c>
      <c r="K7" s="125" t="s">
        <v>422</v>
      </c>
      <c r="L7" s="106">
        <v>2</v>
      </c>
      <c r="M7" s="106">
        <v>5</v>
      </c>
      <c r="N7" s="106">
        <v>1</v>
      </c>
      <c r="O7" s="106">
        <v>4</v>
      </c>
      <c r="P7" s="106">
        <v>1</v>
      </c>
      <c r="Q7" s="106">
        <v>4</v>
      </c>
      <c r="R7" s="106">
        <v>4</v>
      </c>
      <c r="S7" s="107">
        <v>1</v>
      </c>
      <c r="T7" s="101"/>
      <c r="U7" s="101"/>
      <c r="V7" s="101" t="s">
        <v>121</v>
      </c>
      <c r="W7" s="101" t="s">
        <v>121</v>
      </c>
      <c r="X7" s="101" t="s">
        <v>121</v>
      </c>
      <c r="Y7" s="101" t="s">
        <v>121</v>
      </c>
      <c r="Z7" s="101" t="s">
        <v>121</v>
      </c>
      <c r="AA7" s="102"/>
      <c r="AB7" s="11"/>
      <c r="AC7" s="12" t="s">
        <v>121</v>
      </c>
      <c r="AD7" s="12" t="s">
        <v>121</v>
      </c>
      <c r="AE7" s="12" t="s">
        <v>121</v>
      </c>
      <c r="AF7" s="12" t="s">
        <v>121</v>
      </c>
      <c r="AG7" s="12"/>
      <c r="AH7" s="12"/>
      <c r="AI7" s="13"/>
      <c r="AJ7" s="118" t="s">
        <v>429</v>
      </c>
      <c r="AK7" s="10" t="s">
        <v>406</v>
      </c>
      <c r="AL7" s="132" t="s">
        <v>421</v>
      </c>
    </row>
    <row r="8" spans="1:38" x14ac:dyDescent="0.25">
      <c r="A8" s="82">
        <v>2</v>
      </c>
      <c r="B8" s="81" t="s">
        <v>6</v>
      </c>
      <c r="C8" s="92" t="s">
        <v>409</v>
      </c>
      <c r="D8" s="215" t="s">
        <v>424</v>
      </c>
      <c r="E8" s="228"/>
      <c r="F8" s="228"/>
      <c r="G8" s="229"/>
      <c r="H8" s="230"/>
      <c r="I8" s="231"/>
      <c r="J8" s="232"/>
      <c r="K8" s="215" t="s">
        <v>423</v>
      </c>
      <c r="L8" s="222">
        <v>2</v>
      </c>
      <c r="M8" s="222">
        <v>5</v>
      </c>
      <c r="N8" s="222">
        <v>1</v>
      </c>
      <c r="O8" s="222">
        <v>4</v>
      </c>
      <c r="P8" s="222">
        <v>1</v>
      </c>
      <c r="Q8" s="222">
        <v>4</v>
      </c>
      <c r="R8" s="222">
        <v>4</v>
      </c>
      <c r="S8" s="222">
        <v>1</v>
      </c>
      <c r="T8" s="223"/>
      <c r="U8" s="223"/>
      <c r="V8" s="223" t="s">
        <v>121</v>
      </c>
      <c r="W8" s="223" t="s">
        <v>121</v>
      </c>
      <c r="X8" s="223" t="s">
        <v>121</v>
      </c>
      <c r="Y8" s="223" t="s">
        <v>121</v>
      </c>
      <c r="Z8" s="223" t="s">
        <v>121</v>
      </c>
      <c r="AA8" s="224"/>
      <c r="AB8" s="225"/>
      <c r="AC8" s="226" t="s">
        <v>121</v>
      </c>
      <c r="AD8" s="226" t="s">
        <v>121</v>
      </c>
      <c r="AE8" s="226" t="s">
        <v>121</v>
      </c>
      <c r="AF8" s="226" t="s">
        <v>121</v>
      </c>
      <c r="AG8" s="226"/>
      <c r="AH8" s="226"/>
      <c r="AI8" s="227"/>
      <c r="AJ8" s="215" t="s">
        <v>425</v>
      </c>
      <c r="AK8" s="215" t="s">
        <v>406</v>
      </c>
      <c r="AL8" s="215" t="s">
        <v>426</v>
      </c>
    </row>
    <row r="9" spans="1:38" x14ac:dyDescent="0.25">
      <c r="A9" s="82">
        <v>2</v>
      </c>
      <c r="B9" s="81" t="s">
        <v>6</v>
      </c>
      <c r="C9" s="92" t="s">
        <v>409</v>
      </c>
      <c r="D9" s="215" t="s">
        <v>419</v>
      </c>
      <c r="E9" s="216">
        <f>Table1359[[#This Row],[Column3210]]+Table1359[[#This Row],[Column3211]]</f>
        <v>31</v>
      </c>
      <c r="F9" s="216">
        <f>_xlfn.RANK.EQ(Table1359[[#This Row],[Column32]],E$6:E$29)</f>
        <v>8</v>
      </c>
      <c r="G9" s="218">
        <f>SUM(Table1359[[#This Row],[Column6]:[Column13]])</f>
        <v>21</v>
      </c>
      <c r="H9" s="219">
        <f>_xlfn.RANK.EQ(Table1359[[#This Row],[Column3211]],G$6:G$29)</f>
        <v>8</v>
      </c>
      <c r="I9" s="220">
        <f>(COUNTA(Table1359[[#This Row],[Column48]:[Column5]]))*X_value</f>
        <v>10</v>
      </c>
      <c r="J9" s="221">
        <f>_xlfn.RANK.EQ(Table1359[[#This Row],[Column3210]],I$6:I$29)</f>
        <v>1</v>
      </c>
      <c r="K9" s="215" t="s">
        <v>420</v>
      </c>
      <c r="L9" s="222">
        <v>1</v>
      </c>
      <c r="M9" s="222">
        <v>5</v>
      </c>
      <c r="N9" s="222">
        <v>1</v>
      </c>
      <c r="O9" s="222">
        <v>4</v>
      </c>
      <c r="P9" s="222">
        <v>1</v>
      </c>
      <c r="Q9" s="222">
        <v>4</v>
      </c>
      <c r="R9" s="222">
        <v>4</v>
      </c>
      <c r="S9" s="222">
        <v>1</v>
      </c>
      <c r="T9" s="223"/>
      <c r="U9" s="223"/>
      <c r="V9" s="223" t="s">
        <v>121</v>
      </c>
      <c r="W9" s="223" t="s">
        <v>121</v>
      </c>
      <c r="X9" s="223" t="s">
        <v>121</v>
      </c>
      <c r="Y9" s="223" t="s">
        <v>121</v>
      </c>
      <c r="Z9" s="223" t="s">
        <v>121</v>
      </c>
      <c r="AA9" s="224"/>
      <c r="AB9" s="225"/>
      <c r="AC9" s="226" t="s">
        <v>121</v>
      </c>
      <c r="AD9" s="226" t="s">
        <v>121</v>
      </c>
      <c r="AE9" s="226" t="s">
        <v>121</v>
      </c>
      <c r="AF9" s="226" t="s">
        <v>121</v>
      </c>
      <c r="AG9" s="226"/>
      <c r="AH9" s="226"/>
      <c r="AI9" s="227"/>
      <c r="AJ9" s="215" t="s">
        <v>427</v>
      </c>
      <c r="AK9" s="215" t="s">
        <v>406</v>
      </c>
      <c r="AL9" s="215" t="s">
        <v>428</v>
      </c>
    </row>
    <row r="10" spans="1:38" s="57" customFormat="1" x14ac:dyDescent="0.25">
      <c r="A10" s="83">
        <v>18</v>
      </c>
      <c r="B10" s="84" t="s">
        <v>9</v>
      </c>
      <c r="C10" s="92" t="s">
        <v>409</v>
      </c>
      <c r="D10" s="215" t="s">
        <v>431</v>
      </c>
      <c r="E10" s="79">
        <f>Table1359[[#This Row],[Column3210]]+Table1359[[#This Row],[Column3211]]</f>
        <v>30</v>
      </c>
      <c r="F10" s="86">
        <f>_xlfn.RANK.EQ(Table1359[[#This Row],[Column32]],E$6:E$29)</f>
        <v>9</v>
      </c>
      <c r="G10" s="114">
        <f>SUM(Table1359[[#This Row],[Column6]:[Column13]])</f>
        <v>20</v>
      </c>
      <c r="H10" s="115">
        <f>_xlfn.RANK.EQ(Table1359[[#This Row],[Column3211]],G$6:G$29)</f>
        <v>10</v>
      </c>
      <c r="I10" s="110">
        <f>(COUNTA(Table1359[[#This Row],[Column48]:[Column5]]))*X_value</f>
        <v>10</v>
      </c>
      <c r="J10" s="111">
        <f>_xlfn.RANK.EQ(Table1359[[#This Row],[Column3210]],I$6:I$29)</f>
        <v>1</v>
      </c>
      <c r="K10" s="125" t="s">
        <v>436</v>
      </c>
      <c r="L10" s="106">
        <v>2</v>
      </c>
      <c r="M10" s="106">
        <v>5</v>
      </c>
      <c r="N10" s="106">
        <v>1</v>
      </c>
      <c r="O10" s="106">
        <v>4</v>
      </c>
      <c r="P10" s="106">
        <v>1</v>
      </c>
      <c r="Q10" s="106">
        <v>4</v>
      </c>
      <c r="R10" s="106">
        <v>2</v>
      </c>
      <c r="S10" s="107">
        <v>1</v>
      </c>
      <c r="T10" s="101"/>
      <c r="U10" s="101"/>
      <c r="V10" s="101" t="s">
        <v>121</v>
      </c>
      <c r="W10" s="101" t="s">
        <v>121</v>
      </c>
      <c r="X10" s="101" t="s">
        <v>121</v>
      </c>
      <c r="Y10" s="101" t="s">
        <v>121</v>
      </c>
      <c r="Z10" s="101" t="s">
        <v>121</v>
      </c>
      <c r="AA10" s="102"/>
      <c r="AB10" s="11" t="s">
        <v>121</v>
      </c>
      <c r="AC10" s="12" t="s">
        <v>121</v>
      </c>
      <c r="AD10" s="12" t="s">
        <v>121</v>
      </c>
      <c r="AE10" s="12" t="s">
        <v>121</v>
      </c>
      <c r="AF10" s="12" t="s">
        <v>121</v>
      </c>
      <c r="AG10" s="12"/>
      <c r="AH10" s="12"/>
      <c r="AI10" s="13"/>
      <c r="AJ10" s="215" t="s">
        <v>437</v>
      </c>
      <c r="AK10" s="10" t="s">
        <v>406</v>
      </c>
      <c r="AL10" s="132" t="s">
        <v>450</v>
      </c>
    </row>
    <row r="11" spans="1:38" s="57" customFormat="1" x14ac:dyDescent="0.25">
      <c r="A11" s="83">
        <v>18</v>
      </c>
      <c r="B11" s="84" t="s">
        <v>9</v>
      </c>
      <c r="C11" s="92" t="s">
        <v>409</v>
      </c>
      <c r="D11" s="215" t="s">
        <v>433</v>
      </c>
      <c r="E11" s="216">
        <f>Table1359[[#This Row],[Column3210]]+Table1359[[#This Row],[Column3211]]</f>
        <v>34</v>
      </c>
      <c r="F11" s="217">
        <f>_xlfn.RANK.EQ(Table1359[[#This Row],[Column32]],E$6:E$29)</f>
        <v>1</v>
      </c>
      <c r="G11" s="218">
        <f>SUM(Table1359[[#This Row],[Column6]:[Column13]])</f>
        <v>24</v>
      </c>
      <c r="H11" s="219">
        <f>_xlfn.RANK.EQ(Table1359[[#This Row],[Column3211]],G$6:G$29)</f>
        <v>1</v>
      </c>
      <c r="I11" s="220">
        <f>(COUNTA(Table1359[[#This Row],[Column48]:[Column5]]))*X_value</f>
        <v>10</v>
      </c>
      <c r="J11" s="221">
        <f>_xlfn.RANK.EQ(Table1359[[#This Row],[Column3210]],I$6:I$29)</f>
        <v>1</v>
      </c>
      <c r="K11" s="215" t="s">
        <v>439</v>
      </c>
      <c r="L11" s="222">
        <v>4</v>
      </c>
      <c r="M11" s="222">
        <v>4</v>
      </c>
      <c r="N11" s="222">
        <v>1</v>
      </c>
      <c r="O11" s="222">
        <v>5</v>
      </c>
      <c r="P11" s="222">
        <v>1</v>
      </c>
      <c r="Q11" s="222">
        <v>4</v>
      </c>
      <c r="R11" s="222">
        <v>4</v>
      </c>
      <c r="S11" s="222">
        <v>1</v>
      </c>
      <c r="T11" s="223"/>
      <c r="U11" s="223"/>
      <c r="V11" s="223" t="s">
        <v>121</v>
      </c>
      <c r="W11" s="223" t="s">
        <v>121</v>
      </c>
      <c r="X11" s="223" t="s">
        <v>121</v>
      </c>
      <c r="Y11" s="223" t="s">
        <v>121</v>
      </c>
      <c r="Z11" s="223" t="s">
        <v>121</v>
      </c>
      <c r="AA11" s="224"/>
      <c r="AB11" s="225" t="s">
        <v>121</v>
      </c>
      <c r="AC11" s="226" t="s">
        <v>121</v>
      </c>
      <c r="AD11" s="226" t="s">
        <v>121</v>
      </c>
      <c r="AE11" s="226" t="s">
        <v>121</v>
      </c>
      <c r="AF11" s="226" t="s">
        <v>121</v>
      </c>
      <c r="AG11" s="226"/>
      <c r="AH11" s="226"/>
      <c r="AI11" s="227"/>
      <c r="AJ11" s="215" t="s">
        <v>438</v>
      </c>
      <c r="AK11" s="215" t="s">
        <v>406</v>
      </c>
      <c r="AL11" s="215" t="s">
        <v>451</v>
      </c>
    </row>
    <row r="12" spans="1:38" s="57" customFormat="1" x14ac:dyDescent="0.25">
      <c r="A12" s="83">
        <v>18</v>
      </c>
      <c r="B12" s="84" t="s">
        <v>9</v>
      </c>
      <c r="C12" s="92" t="s">
        <v>409</v>
      </c>
      <c r="D12" s="215" t="s">
        <v>440</v>
      </c>
      <c r="E12" s="216">
        <f>Table1359[[#This Row],[Column3210]]+Table1359[[#This Row],[Column3211]]</f>
        <v>32</v>
      </c>
      <c r="F12" s="217">
        <f>_xlfn.RANK.EQ(Table1359[[#This Row],[Column32]],E$6:E$29)</f>
        <v>4</v>
      </c>
      <c r="G12" s="218">
        <f>SUM(Table1359[[#This Row],[Column6]:[Column13]])</f>
        <v>22</v>
      </c>
      <c r="H12" s="219">
        <f>_xlfn.RANK.EQ(Table1359[[#This Row],[Column3211]],G$6:G$29)</f>
        <v>5</v>
      </c>
      <c r="I12" s="220">
        <f>(COUNTA(Table1359[[#This Row],[Column48]:[Column5]]))*X_value</f>
        <v>10</v>
      </c>
      <c r="J12" s="221">
        <f>_xlfn.RANK.EQ(Table1359[[#This Row],[Column3210]],I$6:I$29)</f>
        <v>1</v>
      </c>
      <c r="K12" s="215" t="s">
        <v>447</v>
      </c>
      <c r="L12" s="222">
        <v>2</v>
      </c>
      <c r="M12" s="222">
        <v>4</v>
      </c>
      <c r="N12" s="222">
        <v>1</v>
      </c>
      <c r="O12" s="222">
        <v>4</v>
      </c>
      <c r="P12" s="222">
        <v>1</v>
      </c>
      <c r="Q12" s="222">
        <v>5</v>
      </c>
      <c r="R12" s="222">
        <v>4</v>
      </c>
      <c r="S12" s="222">
        <v>1</v>
      </c>
      <c r="T12" s="223"/>
      <c r="U12" s="223"/>
      <c r="V12" s="223" t="s">
        <v>121</v>
      </c>
      <c r="W12" s="223" t="s">
        <v>121</v>
      </c>
      <c r="X12" s="223" t="s">
        <v>121</v>
      </c>
      <c r="Y12" s="223" t="s">
        <v>121</v>
      </c>
      <c r="Z12" s="223" t="s">
        <v>121</v>
      </c>
      <c r="AA12" s="224"/>
      <c r="AB12" s="225" t="s">
        <v>121</v>
      </c>
      <c r="AC12" s="226" t="s">
        <v>121</v>
      </c>
      <c r="AD12" s="226" t="s">
        <v>121</v>
      </c>
      <c r="AE12" s="226" t="s">
        <v>121</v>
      </c>
      <c r="AF12" s="226" t="s">
        <v>121</v>
      </c>
      <c r="AG12" s="226"/>
      <c r="AH12" s="226"/>
      <c r="AI12" s="227"/>
      <c r="AJ12" s="215" t="s">
        <v>448</v>
      </c>
      <c r="AK12" s="215" t="s">
        <v>406</v>
      </c>
      <c r="AL12" s="215"/>
    </row>
    <row r="13" spans="1:38" s="57" customFormat="1" x14ac:dyDescent="0.25">
      <c r="A13" s="83">
        <v>18</v>
      </c>
      <c r="B13" s="84" t="s">
        <v>9</v>
      </c>
      <c r="C13" s="92" t="s">
        <v>409</v>
      </c>
      <c r="D13" s="215" t="s">
        <v>441</v>
      </c>
      <c r="E13" s="216">
        <f>Table1359[[#This Row],[Column3210]]+Table1359[[#This Row],[Column3211]]</f>
        <v>32</v>
      </c>
      <c r="F13" s="217">
        <f>_xlfn.RANK.EQ(Table1359[[#This Row],[Column32]],E$6:E$29)</f>
        <v>4</v>
      </c>
      <c r="G13" s="218">
        <f>SUM(Table1359[[#This Row],[Column6]:[Column13]])</f>
        <v>22</v>
      </c>
      <c r="H13" s="219">
        <f>_xlfn.RANK.EQ(Table1359[[#This Row],[Column3211]],G$6:G$29)</f>
        <v>5</v>
      </c>
      <c r="I13" s="220">
        <f>(COUNTA(Table1359[[#This Row],[Column48]:[Column5]]))*X_value</f>
        <v>10</v>
      </c>
      <c r="J13" s="221">
        <f>_xlfn.RANK.EQ(Table1359[[#This Row],[Column3210]],I$6:I$29)</f>
        <v>1</v>
      </c>
      <c r="K13" s="215" t="s">
        <v>446</v>
      </c>
      <c r="L13" s="222">
        <v>2</v>
      </c>
      <c r="M13" s="222">
        <v>4</v>
      </c>
      <c r="N13" s="222">
        <v>1</v>
      </c>
      <c r="O13" s="222">
        <v>4</v>
      </c>
      <c r="P13" s="222">
        <v>1</v>
      </c>
      <c r="Q13" s="222">
        <v>5</v>
      </c>
      <c r="R13" s="222">
        <v>4</v>
      </c>
      <c r="S13" s="222">
        <v>1</v>
      </c>
      <c r="T13" s="223"/>
      <c r="U13" s="223"/>
      <c r="V13" s="223" t="s">
        <v>121</v>
      </c>
      <c r="W13" s="223" t="s">
        <v>121</v>
      </c>
      <c r="X13" s="223" t="s">
        <v>121</v>
      </c>
      <c r="Y13" s="223" t="s">
        <v>121</v>
      </c>
      <c r="Z13" s="223" t="s">
        <v>121</v>
      </c>
      <c r="AA13" s="224"/>
      <c r="AB13" s="225" t="s">
        <v>121</v>
      </c>
      <c r="AC13" s="226" t="s">
        <v>121</v>
      </c>
      <c r="AD13" s="226" t="s">
        <v>121</v>
      </c>
      <c r="AE13" s="226" t="s">
        <v>121</v>
      </c>
      <c r="AF13" s="226" t="s">
        <v>121</v>
      </c>
      <c r="AG13" s="226"/>
      <c r="AH13" s="226"/>
      <c r="AI13" s="227"/>
      <c r="AJ13" s="215" t="s">
        <v>449</v>
      </c>
      <c r="AK13" s="215" t="s">
        <v>406</v>
      </c>
      <c r="AL13" s="215"/>
    </row>
    <row r="14" spans="1:38" s="57" customFormat="1" x14ac:dyDescent="0.25">
      <c r="A14" s="83">
        <v>18</v>
      </c>
      <c r="B14" s="84" t="s">
        <v>9</v>
      </c>
      <c r="C14" s="92" t="s">
        <v>409</v>
      </c>
      <c r="D14" s="215" t="s">
        <v>432</v>
      </c>
      <c r="E14" s="216">
        <f>Table1359[[#This Row],[Column3210]]+Table1359[[#This Row],[Column3211]]</f>
        <v>34</v>
      </c>
      <c r="F14" s="217">
        <f>_xlfn.RANK.EQ(Table1359[[#This Row],[Column32]],E$6:E$29)</f>
        <v>1</v>
      </c>
      <c r="G14" s="218">
        <f>SUM(Table1359[[#This Row],[Column6]:[Column13]])</f>
        <v>24</v>
      </c>
      <c r="H14" s="219">
        <f>_xlfn.RANK.EQ(Table1359[[#This Row],[Column3211]],G$6:G$29)</f>
        <v>1</v>
      </c>
      <c r="I14" s="220">
        <f>(COUNTA(Table1359[[#This Row],[Column48]:[Column5]]))*X_value</f>
        <v>10</v>
      </c>
      <c r="J14" s="221">
        <f>_xlfn.RANK.EQ(Table1359[[#This Row],[Column3210]],I$6:I$29)</f>
        <v>1</v>
      </c>
      <c r="K14" s="215" t="s">
        <v>444</v>
      </c>
      <c r="L14" s="222">
        <v>4</v>
      </c>
      <c r="M14" s="222">
        <v>5</v>
      </c>
      <c r="N14" s="222">
        <v>1</v>
      </c>
      <c r="O14" s="222">
        <v>4</v>
      </c>
      <c r="P14" s="222">
        <v>1</v>
      </c>
      <c r="Q14" s="222">
        <v>4</v>
      </c>
      <c r="R14" s="222">
        <v>4</v>
      </c>
      <c r="S14" s="222">
        <v>1</v>
      </c>
      <c r="T14" s="223"/>
      <c r="U14" s="223"/>
      <c r="V14" s="223" t="s">
        <v>121</v>
      </c>
      <c r="W14" s="223" t="s">
        <v>121</v>
      </c>
      <c r="X14" s="223" t="s">
        <v>121</v>
      </c>
      <c r="Y14" s="223" t="s">
        <v>121</v>
      </c>
      <c r="Z14" s="223" t="s">
        <v>121</v>
      </c>
      <c r="AA14" s="224"/>
      <c r="AB14" s="225" t="s">
        <v>121</v>
      </c>
      <c r="AC14" s="226" t="s">
        <v>121</v>
      </c>
      <c r="AD14" s="226" t="s">
        <v>121</v>
      </c>
      <c r="AE14" s="226" t="s">
        <v>121</v>
      </c>
      <c r="AF14" s="226" t="s">
        <v>121</v>
      </c>
      <c r="AG14" s="226"/>
      <c r="AH14" s="226"/>
      <c r="AI14" s="227"/>
      <c r="AJ14" s="215" t="s">
        <v>445</v>
      </c>
      <c r="AK14" s="215" t="s">
        <v>406</v>
      </c>
      <c r="AL14" s="215"/>
    </row>
    <row r="15" spans="1:38" s="57" customFormat="1" x14ac:dyDescent="0.25">
      <c r="A15" s="83">
        <v>18</v>
      </c>
      <c r="B15" s="84" t="s">
        <v>9</v>
      </c>
      <c r="C15" s="92" t="s">
        <v>409</v>
      </c>
      <c r="D15" s="215" t="s">
        <v>434</v>
      </c>
      <c r="E15" s="216">
        <f>Table1359[[#This Row],[Column3210]]+Table1359[[#This Row],[Column3211]]</f>
        <v>34</v>
      </c>
      <c r="F15" s="217">
        <f>_xlfn.RANK.EQ(Table1359[[#This Row],[Column32]],E$6:E$29)</f>
        <v>1</v>
      </c>
      <c r="G15" s="218">
        <f>SUM(Table1359[[#This Row],[Column6]:[Column13]])</f>
        <v>24</v>
      </c>
      <c r="H15" s="219">
        <f>_xlfn.RANK.EQ(Table1359[[#This Row],[Column3211]],G$6:G$29)</f>
        <v>1</v>
      </c>
      <c r="I15" s="220">
        <f>(COUNTA(Table1359[[#This Row],[Column48]:[Column5]]))*X_value</f>
        <v>10</v>
      </c>
      <c r="J15" s="221">
        <f>_xlfn.RANK.EQ(Table1359[[#This Row],[Column3210]],I$6:I$29)</f>
        <v>1</v>
      </c>
      <c r="K15" s="215" t="s">
        <v>443</v>
      </c>
      <c r="L15" s="222">
        <v>5</v>
      </c>
      <c r="M15" s="222">
        <v>4</v>
      </c>
      <c r="N15" s="222">
        <v>1</v>
      </c>
      <c r="O15" s="222">
        <v>4</v>
      </c>
      <c r="P15" s="222">
        <v>1</v>
      </c>
      <c r="Q15" s="222">
        <v>4</v>
      </c>
      <c r="R15" s="222">
        <v>4</v>
      </c>
      <c r="S15" s="222">
        <v>1</v>
      </c>
      <c r="T15" s="223"/>
      <c r="U15" s="223"/>
      <c r="V15" s="223" t="s">
        <v>121</v>
      </c>
      <c r="W15" s="223" t="s">
        <v>121</v>
      </c>
      <c r="X15" s="223" t="s">
        <v>121</v>
      </c>
      <c r="Y15" s="223" t="s">
        <v>121</v>
      </c>
      <c r="Z15" s="223" t="s">
        <v>121</v>
      </c>
      <c r="AA15" s="224"/>
      <c r="AB15" s="225" t="s">
        <v>121</v>
      </c>
      <c r="AC15" s="226" t="s">
        <v>121</v>
      </c>
      <c r="AD15" s="226" t="s">
        <v>121</v>
      </c>
      <c r="AE15" s="226" t="s">
        <v>121</v>
      </c>
      <c r="AF15" s="226" t="s">
        <v>121</v>
      </c>
      <c r="AG15" s="226"/>
      <c r="AH15" s="226"/>
      <c r="AI15" s="227"/>
      <c r="AJ15" s="215" t="s">
        <v>435</v>
      </c>
      <c r="AK15" s="215" t="s">
        <v>406</v>
      </c>
      <c r="AL15" s="215" t="s">
        <v>442</v>
      </c>
    </row>
    <row r="16" spans="1:38" x14ac:dyDescent="0.25">
      <c r="A16" s="82">
        <v>24</v>
      </c>
      <c r="B16" s="81" t="s">
        <v>10</v>
      </c>
      <c r="C16" s="92" t="s">
        <v>409</v>
      </c>
      <c r="D16" s="81" t="s">
        <v>452</v>
      </c>
      <c r="E16" s="79">
        <f>Table1359[[#This Row],[Column3210]]+Table1359[[#This Row],[Column3211]]</f>
        <v>24</v>
      </c>
      <c r="F16" s="79">
        <f>_xlfn.RANK.EQ(Table1359[[#This Row],[Column32]],E$6:E$29)</f>
        <v>14</v>
      </c>
      <c r="G16" s="114">
        <f>SUM(Table1359[[#This Row],[Column6]:[Column13]])</f>
        <v>18</v>
      </c>
      <c r="H16" s="115">
        <f>_xlfn.RANK.EQ(Table1359[[#This Row],[Column3211]],G$6:G$29)</f>
        <v>13</v>
      </c>
      <c r="I16" s="110">
        <f>(COUNTA(Table1359[[#This Row],[Column48]:[Column5]]))*X_value</f>
        <v>6</v>
      </c>
      <c r="J16" s="111">
        <f>_xlfn.RANK.EQ(Table1359[[#This Row],[Column3210]],I$6:I$29)</f>
        <v>15</v>
      </c>
      <c r="K16" s="125" t="s">
        <v>453</v>
      </c>
      <c r="L16" s="106">
        <v>5</v>
      </c>
      <c r="M16" s="106">
        <v>4</v>
      </c>
      <c r="N16" s="106">
        <v>1</v>
      </c>
      <c r="O16" s="106">
        <v>2</v>
      </c>
      <c r="P16" s="106">
        <v>1</v>
      </c>
      <c r="Q16" s="106">
        <v>2</v>
      </c>
      <c r="R16" s="106">
        <v>2</v>
      </c>
      <c r="S16" s="107">
        <v>1</v>
      </c>
      <c r="T16" s="101"/>
      <c r="U16" s="101"/>
      <c r="V16" s="101"/>
      <c r="W16" s="101" t="s">
        <v>121</v>
      </c>
      <c r="X16" s="101" t="s">
        <v>121</v>
      </c>
      <c r="Y16" s="101"/>
      <c r="Z16" s="101" t="s">
        <v>121</v>
      </c>
      <c r="AA16" s="102"/>
      <c r="AB16" s="11"/>
      <c r="AC16" s="12" t="s">
        <v>121</v>
      </c>
      <c r="AD16" s="12"/>
      <c r="AE16" s="12"/>
      <c r="AF16" s="12" t="s">
        <v>121</v>
      </c>
      <c r="AG16" s="12" t="s">
        <v>121</v>
      </c>
      <c r="AH16" s="12"/>
      <c r="AI16" s="13"/>
      <c r="AJ16" s="118"/>
      <c r="AK16" s="10" t="s">
        <v>406</v>
      </c>
      <c r="AL16" s="132"/>
    </row>
    <row r="17" spans="1:38" x14ac:dyDescent="0.25">
      <c r="A17" s="87">
        <v>36</v>
      </c>
      <c r="B17" s="88" t="s">
        <v>12</v>
      </c>
      <c r="C17" s="92" t="s">
        <v>409</v>
      </c>
      <c r="D17" s="78" t="s">
        <v>131</v>
      </c>
      <c r="E17" s="79">
        <f>Table1359[[#This Row],[Column3210]]+Table1359[[#This Row],[Column3211]]</f>
        <v>29</v>
      </c>
      <c r="F17" s="80">
        <f>_xlfn.RANK.EQ(Table1359[[#This Row],[Column32]],E$6:E$29)</f>
        <v>10</v>
      </c>
      <c r="G17" s="114">
        <f>SUM(Table1359[[#This Row],[Column6]:[Column13]])</f>
        <v>21</v>
      </c>
      <c r="H17" s="115">
        <f>_xlfn.RANK.EQ(Table1359[[#This Row],[Column3211]],G$6:G$29)</f>
        <v>8</v>
      </c>
      <c r="I17" s="110">
        <f>(COUNTA(Table1359[[#This Row],[Column48]:[Column5]]))*X_value</f>
        <v>8</v>
      </c>
      <c r="J17" s="111">
        <f>_xlfn.RANK.EQ(Table1359[[#This Row],[Column3210]],I$6:I$29)</f>
        <v>10</v>
      </c>
      <c r="K17" s="124"/>
      <c r="L17" s="122">
        <v>2</v>
      </c>
      <c r="M17" s="122">
        <v>5</v>
      </c>
      <c r="N17" s="122">
        <v>2</v>
      </c>
      <c r="O17" s="122">
        <v>1</v>
      </c>
      <c r="P17" s="122">
        <v>2</v>
      </c>
      <c r="Q17" s="122">
        <v>1</v>
      </c>
      <c r="R17" s="122">
        <v>4</v>
      </c>
      <c r="S17" s="105">
        <v>4</v>
      </c>
      <c r="T17" s="99" t="s">
        <v>121</v>
      </c>
      <c r="U17" s="99" t="s">
        <v>121</v>
      </c>
      <c r="V17" s="99"/>
      <c r="W17" s="99" t="s">
        <v>121</v>
      </c>
      <c r="X17" s="99"/>
      <c r="Y17" s="99"/>
      <c r="Z17" s="99" t="s">
        <v>121</v>
      </c>
      <c r="AA17" s="100"/>
      <c r="AB17" s="19"/>
      <c r="AC17" s="20"/>
      <c r="AD17" s="20" t="s">
        <v>121</v>
      </c>
      <c r="AE17" s="20"/>
      <c r="AF17" s="20"/>
      <c r="AG17" s="20" t="s">
        <v>121</v>
      </c>
      <c r="AH17" s="20" t="s">
        <v>121</v>
      </c>
      <c r="AI17" s="21" t="s">
        <v>121</v>
      </c>
      <c r="AJ17" s="66" t="s">
        <v>130</v>
      </c>
      <c r="AK17" s="15" t="s">
        <v>128</v>
      </c>
      <c r="AL17" s="131" t="s">
        <v>129</v>
      </c>
    </row>
    <row r="18" spans="1:38" x14ac:dyDescent="0.25">
      <c r="A18" s="82">
        <v>36</v>
      </c>
      <c r="B18" s="81" t="s">
        <v>12</v>
      </c>
      <c r="C18" s="92" t="s">
        <v>409</v>
      </c>
      <c r="D18" s="81" t="s">
        <v>198</v>
      </c>
      <c r="E18" s="79">
        <f>Table1359[[#This Row],[Column3210]]+Table1359[[#This Row],[Column3211]]</f>
        <v>32</v>
      </c>
      <c r="F18" s="79">
        <f>_xlfn.RANK.EQ(Table1359[[#This Row],[Column32]],E$6:E$29)</f>
        <v>4</v>
      </c>
      <c r="G18" s="114">
        <f>SUM(Table1359[[#This Row],[Column6]:[Column13]])</f>
        <v>24</v>
      </c>
      <c r="H18" s="115">
        <f>_xlfn.RANK.EQ(Table1359[[#This Row],[Column3211]],G$6:G$29)</f>
        <v>1</v>
      </c>
      <c r="I18" s="110">
        <f>(COUNTA(Table1359[[#This Row],[Column48]:[Column5]]))*X_value</f>
        <v>8</v>
      </c>
      <c r="J18" s="111">
        <f>_xlfn.RANK.EQ(Table1359[[#This Row],[Column3210]],I$6:I$29)</f>
        <v>10</v>
      </c>
      <c r="K18" s="125"/>
      <c r="L18" s="106">
        <v>2</v>
      </c>
      <c r="M18" s="106">
        <v>5</v>
      </c>
      <c r="N18" s="106">
        <v>2</v>
      </c>
      <c r="O18" s="106">
        <v>4</v>
      </c>
      <c r="P18" s="106">
        <v>2</v>
      </c>
      <c r="Q18" s="106">
        <v>1</v>
      </c>
      <c r="R18" s="106">
        <v>4</v>
      </c>
      <c r="S18" s="107">
        <v>4</v>
      </c>
      <c r="T18" s="101" t="s">
        <v>121</v>
      </c>
      <c r="U18" s="101" t="s">
        <v>121</v>
      </c>
      <c r="V18" s="101"/>
      <c r="W18" s="101" t="s">
        <v>121</v>
      </c>
      <c r="X18" s="101"/>
      <c r="Y18" s="101"/>
      <c r="Z18" s="101" t="s">
        <v>121</v>
      </c>
      <c r="AA18" s="102"/>
      <c r="AB18" s="11"/>
      <c r="AC18" s="12"/>
      <c r="AD18" s="12"/>
      <c r="AE18" s="12"/>
      <c r="AF18" s="12"/>
      <c r="AG18" s="12"/>
      <c r="AH18" s="12"/>
      <c r="AI18" s="13"/>
      <c r="AJ18" s="118"/>
      <c r="AK18" s="10" t="s">
        <v>128</v>
      </c>
      <c r="AL18" s="132" t="s">
        <v>142</v>
      </c>
    </row>
    <row r="19" spans="1:38" x14ac:dyDescent="0.25">
      <c r="A19" s="82">
        <v>36</v>
      </c>
      <c r="B19" s="81" t="s">
        <v>12</v>
      </c>
      <c r="C19" s="92" t="s">
        <v>409</v>
      </c>
      <c r="D19" s="92" t="s">
        <v>133</v>
      </c>
      <c r="E19" s="79">
        <f>Table1359[[#This Row],[Column3210]]+Table1359[[#This Row],[Column3211]]</f>
        <v>23</v>
      </c>
      <c r="F19" s="80">
        <f>_xlfn.RANK.EQ(Table1359[[#This Row],[Column32]],E$6:E$29)</f>
        <v>16</v>
      </c>
      <c r="G19" s="114">
        <f>SUM(Table1359[[#This Row],[Column6]:[Column13]])</f>
        <v>15</v>
      </c>
      <c r="H19" s="115">
        <f>_xlfn.RANK.EQ(Table1359[[#This Row],[Column3211]],G$6:G$29)</f>
        <v>19</v>
      </c>
      <c r="I19" s="110">
        <f>(COUNTA(Table1359[[#This Row],[Column48]:[Column5]]))*X_value</f>
        <v>8</v>
      </c>
      <c r="J19" s="111">
        <f>_xlfn.RANK.EQ(Table1359[[#This Row],[Column3210]],I$6:I$29)</f>
        <v>10</v>
      </c>
      <c r="K19" s="124"/>
      <c r="L19" s="122">
        <v>1</v>
      </c>
      <c r="M19" s="122">
        <v>4</v>
      </c>
      <c r="N19" s="122">
        <v>1</v>
      </c>
      <c r="O19" s="122">
        <v>5</v>
      </c>
      <c r="P19" s="122">
        <v>1</v>
      </c>
      <c r="Q19" s="122">
        <v>1</v>
      </c>
      <c r="R19" s="122">
        <v>1</v>
      </c>
      <c r="S19" s="105">
        <v>1</v>
      </c>
      <c r="T19" s="99" t="s">
        <v>121</v>
      </c>
      <c r="U19" s="99" t="s">
        <v>121</v>
      </c>
      <c r="V19" s="99"/>
      <c r="W19" s="99" t="s">
        <v>121</v>
      </c>
      <c r="X19" s="99"/>
      <c r="Y19" s="99"/>
      <c r="Z19" s="99" t="s">
        <v>121</v>
      </c>
      <c r="AA19" s="100"/>
      <c r="AB19" s="19"/>
      <c r="AC19" s="20"/>
      <c r="AD19" s="20"/>
      <c r="AE19" s="20"/>
      <c r="AF19" s="20"/>
      <c r="AG19" s="20"/>
      <c r="AH19" s="20"/>
      <c r="AI19" s="21"/>
      <c r="AJ19" s="66" t="s">
        <v>139</v>
      </c>
      <c r="AK19" s="15" t="s">
        <v>128</v>
      </c>
      <c r="AL19" s="131" t="s">
        <v>143</v>
      </c>
    </row>
    <row r="20" spans="1:38" x14ac:dyDescent="0.25">
      <c r="A20" s="87">
        <v>36</v>
      </c>
      <c r="B20" s="88" t="s">
        <v>12</v>
      </c>
      <c r="C20" s="92" t="s">
        <v>409</v>
      </c>
      <c r="D20" s="88" t="s">
        <v>135</v>
      </c>
      <c r="E20" s="79">
        <f>Table1359[[#This Row],[Column3210]]+Table1359[[#This Row],[Column3211]]</f>
        <v>26</v>
      </c>
      <c r="F20" s="80">
        <f>_xlfn.RANK.EQ(Table1359[[#This Row],[Column32]],E$6:E$29)</f>
        <v>12</v>
      </c>
      <c r="G20" s="114">
        <f>SUM(Table1359[[#This Row],[Column6]:[Column13]])</f>
        <v>16</v>
      </c>
      <c r="H20" s="115">
        <f>_xlfn.RANK.EQ(Table1359[[#This Row],[Column3211]],G$6:G$29)</f>
        <v>14</v>
      </c>
      <c r="I20" s="110">
        <f>(COUNTA(Table1359[[#This Row],[Column48]:[Column5]]))*X_value</f>
        <v>10</v>
      </c>
      <c r="J20" s="111">
        <f>_xlfn.RANK.EQ(Table1359[[#This Row],[Column3210]],I$6:I$29)</f>
        <v>1</v>
      </c>
      <c r="K20" s="126"/>
      <c r="L20" s="122">
        <v>2</v>
      </c>
      <c r="M20" s="122">
        <v>5</v>
      </c>
      <c r="N20" s="122">
        <v>1</v>
      </c>
      <c r="O20" s="122">
        <v>4</v>
      </c>
      <c r="P20" s="122">
        <v>1</v>
      </c>
      <c r="Q20" s="122">
        <v>1</v>
      </c>
      <c r="R20" s="122">
        <v>1</v>
      </c>
      <c r="S20" s="105">
        <v>1</v>
      </c>
      <c r="T20" s="99" t="s">
        <v>121</v>
      </c>
      <c r="U20" s="99" t="s">
        <v>121</v>
      </c>
      <c r="V20" s="99" t="s">
        <v>121</v>
      </c>
      <c r="W20" s="99" t="s">
        <v>121</v>
      </c>
      <c r="X20" s="99"/>
      <c r="Y20" s="99"/>
      <c r="Z20" s="99" t="s">
        <v>121</v>
      </c>
      <c r="AA20" s="100"/>
      <c r="AB20" s="32" t="s">
        <v>121</v>
      </c>
      <c r="AC20" s="33"/>
      <c r="AD20" s="33"/>
      <c r="AE20" s="33" t="s">
        <v>121</v>
      </c>
      <c r="AF20" s="33"/>
      <c r="AG20" s="33"/>
      <c r="AH20" s="33"/>
      <c r="AI20" s="34"/>
      <c r="AJ20" s="72" t="s">
        <v>140</v>
      </c>
      <c r="AK20" s="51" t="s">
        <v>128</v>
      </c>
      <c r="AL20" s="133"/>
    </row>
    <row r="21" spans="1:38" s="57" customFormat="1" x14ac:dyDescent="0.25">
      <c r="A21" s="83">
        <v>36</v>
      </c>
      <c r="B21" s="84" t="s">
        <v>12</v>
      </c>
      <c r="C21" s="92" t="s">
        <v>409</v>
      </c>
      <c r="D21" s="84" t="s">
        <v>138</v>
      </c>
      <c r="E21" s="79">
        <f>Table1359[[#This Row],[Column3210]]+Table1359[[#This Row],[Column3211]]</f>
        <v>27</v>
      </c>
      <c r="F21" s="79">
        <f>_xlfn.RANK.EQ(Table1359[[#This Row],[Column32]],E$6:E$29)</f>
        <v>11</v>
      </c>
      <c r="G21" s="114">
        <f>SUM(Table1359[[#This Row],[Column6]:[Column13]])</f>
        <v>19</v>
      </c>
      <c r="H21" s="115">
        <f>_xlfn.RANK.EQ(Table1359[[#This Row],[Column3211]],G$6:G$29)</f>
        <v>11</v>
      </c>
      <c r="I21" s="110">
        <f>(COUNTA(Table1359[[#This Row],[Column48]:[Column5]]))*X_value</f>
        <v>8</v>
      </c>
      <c r="J21" s="111">
        <f>_xlfn.RANK.EQ(Table1359[[#This Row],[Column3210]],I$6:I$29)</f>
        <v>10</v>
      </c>
      <c r="K21" s="127"/>
      <c r="L21" s="106">
        <v>2</v>
      </c>
      <c r="M21" s="106">
        <v>5</v>
      </c>
      <c r="N21" s="106">
        <v>2</v>
      </c>
      <c r="O21" s="106">
        <v>2</v>
      </c>
      <c r="P21" s="106">
        <v>2</v>
      </c>
      <c r="Q21" s="106">
        <v>2</v>
      </c>
      <c r="R21" s="106">
        <v>2</v>
      </c>
      <c r="S21" s="107">
        <v>2</v>
      </c>
      <c r="T21" s="101" t="s">
        <v>121</v>
      </c>
      <c r="U21" s="101" t="s">
        <v>121</v>
      </c>
      <c r="V21" s="101"/>
      <c r="W21" s="101" t="s">
        <v>121</v>
      </c>
      <c r="X21" s="101"/>
      <c r="Y21" s="101"/>
      <c r="Z21" s="101" t="s">
        <v>121</v>
      </c>
      <c r="AA21" s="102"/>
      <c r="AB21" s="32" t="s">
        <v>121</v>
      </c>
      <c r="AC21" s="33" t="s">
        <v>121</v>
      </c>
      <c r="AD21" s="33" t="s">
        <v>121</v>
      </c>
      <c r="AE21" s="33" t="s">
        <v>121</v>
      </c>
      <c r="AF21" s="33" t="s">
        <v>121</v>
      </c>
      <c r="AG21" s="33" t="s">
        <v>121</v>
      </c>
      <c r="AH21" s="33" t="s">
        <v>121</v>
      </c>
      <c r="AI21" s="34" t="s">
        <v>121</v>
      </c>
      <c r="AJ21" s="65" t="s">
        <v>141</v>
      </c>
      <c r="AK21" s="31" t="s">
        <v>128</v>
      </c>
      <c r="AL21" s="134"/>
    </row>
    <row r="22" spans="1:38" x14ac:dyDescent="0.25">
      <c r="A22" s="87">
        <v>114</v>
      </c>
      <c r="B22" s="88" t="s">
        <v>24</v>
      </c>
      <c r="C22" s="92" t="s">
        <v>409</v>
      </c>
      <c r="D22" s="88" t="s">
        <v>149</v>
      </c>
      <c r="E22" s="79">
        <f>Table1359[[#This Row],[Column3210]]+Table1359[[#This Row],[Column3211]]</f>
        <v>20</v>
      </c>
      <c r="F22" s="80">
        <f>_xlfn.RANK.EQ(Table1359[[#This Row],[Column32]],E$6:E$29)</f>
        <v>19</v>
      </c>
      <c r="G22" s="114">
        <f>SUM(Table1359[[#This Row],[Column6]:[Column13]])</f>
        <v>14</v>
      </c>
      <c r="H22" s="115">
        <f>_xlfn.RANK.EQ(Table1359[[#This Row],[Column3211]],G$6:G$29)</f>
        <v>21</v>
      </c>
      <c r="I22" s="110">
        <f>(COUNTA(Table1359[[#This Row],[Column48]:[Column5]]))*X_value</f>
        <v>6</v>
      </c>
      <c r="J22" s="111">
        <f>_xlfn.RANK.EQ(Table1359[[#This Row],[Column3210]],I$6:I$29)</f>
        <v>15</v>
      </c>
      <c r="K22" s="126"/>
      <c r="L22" s="122">
        <v>5</v>
      </c>
      <c r="M22" s="122">
        <v>2</v>
      </c>
      <c r="N22" s="122">
        <v>1</v>
      </c>
      <c r="O22" s="122">
        <v>1</v>
      </c>
      <c r="P22" s="122">
        <v>2</v>
      </c>
      <c r="Q22" s="122">
        <v>1</v>
      </c>
      <c r="R22" s="122">
        <v>1</v>
      </c>
      <c r="S22" s="105">
        <v>1</v>
      </c>
      <c r="T22" s="99" t="s">
        <v>121</v>
      </c>
      <c r="U22" s="99" t="s">
        <v>121</v>
      </c>
      <c r="V22" s="99"/>
      <c r="W22" s="99"/>
      <c r="X22" s="99" t="s">
        <v>121</v>
      </c>
      <c r="Y22" s="99"/>
      <c r="Z22" s="99"/>
      <c r="AA22" s="100"/>
      <c r="AB22" s="32"/>
      <c r="AC22" s="33"/>
      <c r="AD22" s="33" t="s">
        <v>121</v>
      </c>
      <c r="AE22" s="33"/>
      <c r="AF22" s="33"/>
      <c r="AG22" s="33" t="s">
        <v>121</v>
      </c>
      <c r="AH22" s="33"/>
      <c r="AI22" s="34"/>
      <c r="AJ22" s="72" t="s">
        <v>151</v>
      </c>
      <c r="AK22" s="51" t="s">
        <v>128</v>
      </c>
      <c r="AL22" s="133" t="s">
        <v>164</v>
      </c>
    </row>
    <row r="23" spans="1:38" x14ac:dyDescent="0.25">
      <c r="A23" s="87">
        <v>114</v>
      </c>
      <c r="B23" s="88" t="s">
        <v>24</v>
      </c>
      <c r="C23" s="92" t="s">
        <v>409</v>
      </c>
      <c r="D23" s="88" t="s">
        <v>155</v>
      </c>
      <c r="E23" s="79">
        <f>Table1359[[#This Row],[Column3210]]+Table1359[[#This Row],[Column3211]]</f>
        <v>19</v>
      </c>
      <c r="F23" s="80">
        <f>_xlfn.RANK.EQ(Table1359[[#This Row],[Column32]],E$6:E$29)</f>
        <v>20</v>
      </c>
      <c r="G23" s="114">
        <f>SUM(Table1359[[#This Row],[Column6]:[Column13]])</f>
        <v>15</v>
      </c>
      <c r="H23" s="115">
        <f>_xlfn.RANK.EQ(Table1359[[#This Row],[Column3211]],G$6:G$29)</f>
        <v>19</v>
      </c>
      <c r="I23" s="110">
        <f>(COUNTA(Table1359[[#This Row],[Column48]:[Column5]]))*X_value</f>
        <v>4</v>
      </c>
      <c r="J23" s="111">
        <f>_xlfn.RANK.EQ(Table1359[[#This Row],[Column3210]],I$6:I$29)</f>
        <v>20</v>
      </c>
      <c r="K23" s="126"/>
      <c r="L23" s="122">
        <v>5</v>
      </c>
      <c r="M23" s="122">
        <v>2</v>
      </c>
      <c r="N23" s="122">
        <v>1</v>
      </c>
      <c r="O23" s="122">
        <v>1</v>
      </c>
      <c r="P23" s="122">
        <v>2</v>
      </c>
      <c r="Q23" s="122">
        <v>2</v>
      </c>
      <c r="R23" s="122">
        <v>1</v>
      </c>
      <c r="S23" s="105">
        <v>1</v>
      </c>
      <c r="T23" s="99"/>
      <c r="U23" s="99" t="s">
        <v>121</v>
      </c>
      <c r="V23" s="99"/>
      <c r="W23" s="99"/>
      <c r="X23" s="99" t="s">
        <v>121</v>
      </c>
      <c r="Y23" s="99"/>
      <c r="Z23" s="99"/>
      <c r="AA23" s="100"/>
      <c r="AB23" s="32"/>
      <c r="AC23" s="33" t="s">
        <v>121</v>
      </c>
      <c r="AD23" s="33"/>
      <c r="AE23" s="33" t="s">
        <v>121</v>
      </c>
      <c r="AF23" s="33"/>
      <c r="AG23" s="33"/>
      <c r="AH23" s="33"/>
      <c r="AI23" s="34"/>
      <c r="AJ23" s="72" t="s">
        <v>151</v>
      </c>
      <c r="AK23" s="51" t="s">
        <v>128</v>
      </c>
      <c r="AL23" s="133" t="s">
        <v>163</v>
      </c>
    </row>
    <row r="24" spans="1:38" x14ac:dyDescent="0.25">
      <c r="A24" s="87">
        <v>114</v>
      </c>
      <c r="B24" s="88" t="s">
        <v>24</v>
      </c>
      <c r="C24" s="92" t="s">
        <v>409</v>
      </c>
      <c r="D24" s="88" t="s">
        <v>157</v>
      </c>
      <c r="E24" s="79">
        <f>Table1359[[#This Row],[Column3210]]+Table1359[[#This Row],[Column3211]]</f>
        <v>24</v>
      </c>
      <c r="F24" s="80">
        <f>_xlfn.RANK.EQ(Table1359[[#This Row],[Column32]],E$6:E$29)</f>
        <v>14</v>
      </c>
      <c r="G24" s="114">
        <f>SUM(Table1359[[#This Row],[Column6]:[Column13]])</f>
        <v>16</v>
      </c>
      <c r="H24" s="115">
        <f>_xlfn.RANK.EQ(Table1359[[#This Row],[Column3211]],G$6:G$29)</f>
        <v>14</v>
      </c>
      <c r="I24" s="110">
        <f>(COUNTA(Table1359[[#This Row],[Column48]:[Column5]]))*X_value</f>
        <v>8</v>
      </c>
      <c r="J24" s="111">
        <f>_xlfn.RANK.EQ(Table1359[[#This Row],[Column3210]],I$6:I$29)</f>
        <v>10</v>
      </c>
      <c r="K24" s="126"/>
      <c r="L24" s="122">
        <v>5</v>
      </c>
      <c r="M24" s="122">
        <v>2</v>
      </c>
      <c r="N24" s="122">
        <v>1</v>
      </c>
      <c r="O24" s="122">
        <v>2</v>
      </c>
      <c r="P24" s="122">
        <v>2</v>
      </c>
      <c r="Q24" s="122">
        <v>1</v>
      </c>
      <c r="R24" s="122">
        <v>2</v>
      </c>
      <c r="S24" s="105">
        <v>1</v>
      </c>
      <c r="T24" s="99" t="s">
        <v>121</v>
      </c>
      <c r="U24" s="99" t="s">
        <v>121</v>
      </c>
      <c r="V24" s="99"/>
      <c r="W24" s="99"/>
      <c r="X24" s="99" t="s">
        <v>121</v>
      </c>
      <c r="Y24" s="99" t="s">
        <v>121</v>
      </c>
      <c r="Z24" s="99"/>
      <c r="AA24" s="100"/>
      <c r="AB24" s="32"/>
      <c r="AC24" s="33" t="s">
        <v>121</v>
      </c>
      <c r="AD24" s="33"/>
      <c r="AE24" s="33" t="s">
        <v>121</v>
      </c>
      <c r="AF24" s="33"/>
      <c r="AG24" s="33"/>
      <c r="AH24" s="33"/>
      <c r="AI24" s="34"/>
      <c r="AJ24" s="72" t="s">
        <v>161</v>
      </c>
      <c r="AK24" s="51" t="s">
        <v>128</v>
      </c>
      <c r="AL24" s="133" t="s">
        <v>162</v>
      </c>
    </row>
    <row r="25" spans="1:38" x14ac:dyDescent="0.25">
      <c r="A25" s="87">
        <v>121</v>
      </c>
      <c r="B25" s="84" t="s">
        <v>25</v>
      </c>
      <c r="C25" s="92" t="s">
        <v>409</v>
      </c>
      <c r="D25" s="84" t="s">
        <v>457</v>
      </c>
      <c r="E25" s="79">
        <f>Table1359[[#This Row],[Column3210]]+Table1359[[#This Row],[Column3211]]</f>
        <v>18</v>
      </c>
      <c r="F25" s="79">
        <f>_xlfn.RANK.EQ(Table1359[[#This Row],[Column32]],E$6:E$29)</f>
        <v>21</v>
      </c>
      <c r="G25" s="114">
        <f>SUM(Table1359[[#This Row],[Column6]:[Column13]])</f>
        <v>16</v>
      </c>
      <c r="H25" s="115">
        <f>_xlfn.RANK.EQ(Table1359[[#This Row],[Column3211]],G$6:G$29)</f>
        <v>14</v>
      </c>
      <c r="I25" s="110">
        <f>(COUNTA(Table1359[[#This Row],[Column48]:[Column5]]))*X_value</f>
        <v>2</v>
      </c>
      <c r="J25" s="111">
        <f>_xlfn.RANK.EQ(Table1359[[#This Row],[Column3210]],I$6:I$29)</f>
        <v>22</v>
      </c>
      <c r="K25" s="127" t="s">
        <v>454</v>
      </c>
      <c r="L25" s="106">
        <v>2</v>
      </c>
      <c r="M25" s="106">
        <v>5</v>
      </c>
      <c r="N25" s="106">
        <v>1</v>
      </c>
      <c r="O25" s="106">
        <v>2</v>
      </c>
      <c r="P25" s="106">
        <v>1</v>
      </c>
      <c r="Q25" s="106">
        <v>2</v>
      </c>
      <c r="R25" s="106">
        <v>2</v>
      </c>
      <c r="S25" s="107">
        <v>1</v>
      </c>
      <c r="T25" s="101"/>
      <c r="U25" s="101"/>
      <c r="V25" s="101"/>
      <c r="W25" s="101"/>
      <c r="X25" s="101"/>
      <c r="Y25" s="101" t="s">
        <v>121</v>
      </c>
      <c r="Z25" s="101"/>
      <c r="AA25" s="102"/>
      <c r="AB25" s="32" t="s">
        <v>121</v>
      </c>
      <c r="AC25" s="33" t="s">
        <v>121</v>
      </c>
      <c r="AD25" s="33"/>
      <c r="AE25" s="33" t="s">
        <v>121</v>
      </c>
      <c r="AF25" s="33"/>
      <c r="AG25" s="33"/>
      <c r="AH25" s="33"/>
      <c r="AI25" s="34"/>
      <c r="AJ25" s="65" t="s">
        <v>455</v>
      </c>
      <c r="AK25" s="31" t="s">
        <v>128</v>
      </c>
      <c r="AL25" s="135" t="s">
        <v>456</v>
      </c>
    </row>
    <row r="26" spans="1:38" x14ac:dyDescent="0.25">
      <c r="A26" s="87">
        <v>132</v>
      </c>
      <c r="B26" s="88" t="s">
        <v>27</v>
      </c>
      <c r="C26" s="92" t="s">
        <v>409</v>
      </c>
      <c r="D26" s="215" t="s">
        <v>458</v>
      </c>
      <c r="E26" s="216">
        <f>Table1359[[#This Row],[Column3210]]+Table1359[[#This Row],[Column3211]]</f>
        <v>18</v>
      </c>
      <c r="F26" s="216">
        <f>_xlfn.RANK.EQ(Table1359[[#This Row],[Column32]],E$6:E$29)</f>
        <v>21</v>
      </c>
      <c r="G26" s="218">
        <f>SUM(Table1359[[#This Row],[Column6]:[Column13]])</f>
        <v>14</v>
      </c>
      <c r="H26" s="219">
        <f>_xlfn.RANK.EQ(Table1359[[#This Row],[Column3211]],G$6:G$29)</f>
        <v>21</v>
      </c>
      <c r="I26" s="220">
        <f>(COUNTA(Table1359[[#This Row],[Column48]:[Column5]]))*X_value</f>
        <v>4</v>
      </c>
      <c r="J26" s="221">
        <f>_xlfn.RANK.EQ(Table1359[[#This Row],[Column3210]],I$6:I$29)</f>
        <v>20</v>
      </c>
      <c r="K26" s="215" t="s">
        <v>459</v>
      </c>
      <c r="L26" s="222">
        <v>5</v>
      </c>
      <c r="M26" s="222">
        <v>2</v>
      </c>
      <c r="N26" s="222">
        <v>1</v>
      </c>
      <c r="O26" s="222">
        <v>1</v>
      </c>
      <c r="P26" s="222">
        <v>1</v>
      </c>
      <c r="Q26" s="222">
        <v>1</v>
      </c>
      <c r="R26" s="222">
        <v>2</v>
      </c>
      <c r="S26" s="222">
        <v>1</v>
      </c>
      <c r="T26" s="223"/>
      <c r="U26" s="223"/>
      <c r="V26" s="223"/>
      <c r="W26" s="223"/>
      <c r="X26" s="223" t="s">
        <v>121</v>
      </c>
      <c r="Y26" s="223"/>
      <c r="Z26" s="223" t="s">
        <v>121</v>
      </c>
      <c r="AA26" s="224"/>
      <c r="AB26" s="225"/>
      <c r="AC26" s="226"/>
      <c r="AD26" s="226"/>
      <c r="AE26" s="226"/>
      <c r="AF26" s="226" t="s">
        <v>121</v>
      </c>
      <c r="AG26" s="226"/>
      <c r="AH26" s="226"/>
      <c r="AI26" s="227"/>
      <c r="AJ26" s="215" t="s">
        <v>460</v>
      </c>
      <c r="AK26" s="215" t="s">
        <v>406</v>
      </c>
      <c r="AL26" s="215"/>
    </row>
    <row r="27" spans="1:38" x14ac:dyDescent="0.25">
      <c r="A27" s="83">
        <v>211</v>
      </c>
      <c r="B27" s="84" t="s">
        <v>45</v>
      </c>
      <c r="C27" s="92" t="s">
        <v>409</v>
      </c>
      <c r="D27" s="84" t="s">
        <v>461</v>
      </c>
      <c r="E27" s="79">
        <f>Table1359[[#This Row],[Column3210]]+Table1359[[#This Row],[Column3211]]</f>
        <v>22</v>
      </c>
      <c r="F27" s="79">
        <f>_xlfn.RANK.EQ(Table1359[[#This Row],[Column32]],E$6:E$29)</f>
        <v>17</v>
      </c>
      <c r="G27" s="114">
        <f>SUM(Table1359[[#This Row],[Column6]:[Column13]])</f>
        <v>16</v>
      </c>
      <c r="H27" s="115">
        <f>_xlfn.RANK.EQ(Table1359[[#This Row],[Column3211]],G$6:G$29)</f>
        <v>14</v>
      </c>
      <c r="I27" s="110">
        <f>(COUNTA(Table1359[[#This Row],[Column48]:[Column5]]))*X_value</f>
        <v>6</v>
      </c>
      <c r="J27" s="111">
        <f>_xlfn.RANK.EQ(Table1359[[#This Row],[Column3210]],I$6:I$29)</f>
        <v>15</v>
      </c>
      <c r="K27" s="127" t="s">
        <v>462</v>
      </c>
      <c r="L27" s="106">
        <v>1</v>
      </c>
      <c r="M27" s="106">
        <v>2</v>
      </c>
      <c r="N27" s="106">
        <v>4</v>
      </c>
      <c r="O27" s="106">
        <v>1</v>
      </c>
      <c r="P27" s="106">
        <v>1</v>
      </c>
      <c r="Q27" s="106">
        <v>1</v>
      </c>
      <c r="R27" s="106">
        <v>5</v>
      </c>
      <c r="S27" s="107">
        <v>1</v>
      </c>
      <c r="T27" s="101"/>
      <c r="U27" s="101"/>
      <c r="V27" s="101"/>
      <c r="W27" s="101" t="s">
        <v>121</v>
      </c>
      <c r="X27" s="101"/>
      <c r="Y27" s="101"/>
      <c r="Z27" s="101" t="s">
        <v>121</v>
      </c>
      <c r="AA27" s="102" t="s">
        <v>121</v>
      </c>
      <c r="AB27" s="32"/>
      <c r="AC27" s="33" t="s">
        <v>121</v>
      </c>
      <c r="AD27" s="33" t="s">
        <v>121</v>
      </c>
      <c r="AE27" s="40"/>
      <c r="AF27" s="40" t="s">
        <v>121</v>
      </c>
      <c r="AG27" s="40" t="s">
        <v>121</v>
      </c>
      <c r="AH27" s="40" t="s">
        <v>121</v>
      </c>
      <c r="AI27" s="41" t="s">
        <v>121</v>
      </c>
      <c r="AJ27" s="167" t="s">
        <v>464</v>
      </c>
      <c r="AK27" s="31" t="s">
        <v>406</v>
      </c>
      <c r="AL27" s="135" t="s">
        <v>465</v>
      </c>
    </row>
    <row r="28" spans="1:38" x14ac:dyDescent="0.25">
      <c r="A28" s="83">
        <v>211</v>
      </c>
      <c r="B28" s="84" t="s">
        <v>45</v>
      </c>
      <c r="C28" s="92" t="s">
        <v>409</v>
      </c>
      <c r="D28" s="215" t="s">
        <v>467</v>
      </c>
      <c r="E28" s="216">
        <f>Table1359[[#This Row],[Column3210]]+Table1359[[#This Row],[Column3211]]</f>
        <v>25</v>
      </c>
      <c r="F28" s="216">
        <f>_xlfn.RANK.EQ(Table1359[[#This Row],[Column32]],E$6:E$29)</f>
        <v>13</v>
      </c>
      <c r="G28" s="218">
        <f>SUM(Table1359[[#This Row],[Column6]:[Column13]])</f>
        <v>19</v>
      </c>
      <c r="H28" s="219">
        <f>_xlfn.RANK.EQ(Table1359[[#This Row],[Column3211]],G$6:G$29)</f>
        <v>11</v>
      </c>
      <c r="I28" s="220">
        <f>(COUNTA(Table1359[[#This Row],[Column48]:[Column5]]))*X_value</f>
        <v>6</v>
      </c>
      <c r="J28" s="221">
        <f>_xlfn.RANK.EQ(Table1359[[#This Row],[Column3210]],I$6:I$29)</f>
        <v>15</v>
      </c>
      <c r="K28" s="215" t="s">
        <v>468</v>
      </c>
      <c r="L28" s="222">
        <v>1</v>
      </c>
      <c r="M28" s="222">
        <v>2</v>
      </c>
      <c r="N28" s="222">
        <v>4</v>
      </c>
      <c r="O28" s="222">
        <v>1</v>
      </c>
      <c r="P28" s="222">
        <v>1</v>
      </c>
      <c r="Q28" s="222">
        <v>5</v>
      </c>
      <c r="R28" s="222">
        <v>4</v>
      </c>
      <c r="S28" s="222">
        <v>1</v>
      </c>
      <c r="T28" s="223"/>
      <c r="U28" s="223"/>
      <c r="V28" s="223"/>
      <c r="W28" s="223" t="s">
        <v>121</v>
      </c>
      <c r="X28" s="223"/>
      <c r="Y28" s="223"/>
      <c r="Z28" s="223" t="s">
        <v>121</v>
      </c>
      <c r="AA28" s="224" t="s">
        <v>121</v>
      </c>
      <c r="AB28" s="225"/>
      <c r="AC28" s="226" t="s">
        <v>121</v>
      </c>
      <c r="AD28" s="226" t="s">
        <v>121</v>
      </c>
      <c r="AE28" s="226"/>
      <c r="AF28" s="226" t="s">
        <v>121</v>
      </c>
      <c r="AG28" s="226" t="s">
        <v>121</v>
      </c>
      <c r="AH28" s="226" t="s">
        <v>121</v>
      </c>
      <c r="AI28" s="227" t="s">
        <v>121</v>
      </c>
      <c r="AJ28" s="215" t="s">
        <v>463</v>
      </c>
      <c r="AK28" s="215" t="s">
        <v>406</v>
      </c>
      <c r="AL28" s="215" t="s">
        <v>466</v>
      </c>
    </row>
    <row r="29" spans="1:38" x14ac:dyDescent="0.25">
      <c r="A29" s="87">
        <v>224</v>
      </c>
      <c r="B29" s="88" t="s">
        <v>49</v>
      </c>
      <c r="C29" s="92" t="s">
        <v>409</v>
      </c>
      <c r="D29" s="84" t="s">
        <v>318</v>
      </c>
      <c r="E29" s="79">
        <f>Table1359[[#This Row],[Column3210]]+Table1359[[#This Row],[Column3211]]</f>
        <v>22</v>
      </c>
      <c r="F29" s="79">
        <f>_xlfn.RANK.EQ(Table1359[[#This Row],[Column32]],E$6:E$29)</f>
        <v>17</v>
      </c>
      <c r="G29" s="114">
        <f>SUM(Table1359[[#This Row],[Column6]:[Column13]])</f>
        <v>16</v>
      </c>
      <c r="H29" s="115">
        <f>_xlfn.RANK.EQ(Table1359[[#This Row],[Column3211]],G$6:G$29)</f>
        <v>14</v>
      </c>
      <c r="I29" s="110">
        <f>(COUNTA(Table1359[[#This Row],[Column48]:[Column5]]))*X_value</f>
        <v>6</v>
      </c>
      <c r="J29" s="111">
        <f>_xlfn.RANK.EQ(Table1359[[#This Row],[Column3210]],I$6:I$29)</f>
        <v>15</v>
      </c>
      <c r="K29" s="127"/>
      <c r="L29" s="106">
        <v>1</v>
      </c>
      <c r="M29" s="106">
        <v>4</v>
      </c>
      <c r="N29" s="106">
        <v>1</v>
      </c>
      <c r="O29" s="106">
        <v>2</v>
      </c>
      <c r="P29" s="106">
        <v>1</v>
      </c>
      <c r="Q29" s="106">
        <v>5</v>
      </c>
      <c r="R29" s="106">
        <v>1</v>
      </c>
      <c r="S29" s="107">
        <v>1</v>
      </c>
      <c r="T29" s="101" t="s">
        <v>121</v>
      </c>
      <c r="U29" s="101" t="s">
        <v>121</v>
      </c>
      <c r="V29" s="101"/>
      <c r="W29" s="101"/>
      <c r="X29" s="101" t="s">
        <v>121</v>
      </c>
      <c r="Y29" s="101"/>
      <c r="Z29" s="101"/>
      <c r="AA29" s="102"/>
      <c r="AB29" s="19"/>
      <c r="AC29" s="20"/>
      <c r="AD29" s="20"/>
      <c r="AE29" s="20"/>
      <c r="AF29" s="20"/>
      <c r="AG29" s="20"/>
      <c r="AH29" s="20"/>
      <c r="AI29" s="21"/>
      <c r="AJ29" s="66" t="s">
        <v>317</v>
      </c>
      <c r="AK29" s="15" t="s">
        <v>196</v>
      </c>
      <c r="AL29" s="131" t="s">
        <v>319</v>
      </c>
    </row>
  </sheetData>
  <mergeCells count="38">
    <mergeCell ref="C2:C4"/>
    <mergeCell ref="Q1:Q3"/>
    <mergeCell ref="L1:L3"/>
    <mergeCell ref="M1:M3"/>
    <mergeCell ref="N1:N3"/>
    <mergeCell ref="O1:O3"/>
    <mergeCell ref="P1:P3"/>
    <mergeCell ref="L4:S4"/>
    <mergeCell ref="AJ1:AL3"/>
    <mergeCell ref="A2:A4"/>
    <mergeCell ref="B2:B4"/>
    <mergeCell ref="D2:D4"/>
    <mergeCell ref="E2:E4"/>
    <mergeCell ref="F2:F4"/>
    <mergeCell ref="G2:G4"/>
    <mergeCell ref="H2:H4"/>
    <mergeCell ref="I2:I4"/>
    <mergeCell ref="J2:J4"/>
    <mergeCell ref="AD1:AD3"/>
    <mergeCell ref="AE1:AE3"/>
    <mergeCell ref="AF1:AF3"/>
    <mergeCell ref="AG1:AG3"/>
    <mergeCell ref="AH1:AH3"/>
    <mergeCell ref="AI1:AI3"/>
    <mergeCell ref="AB4:AI4"/>
    <mergeCell ref="K2:K4"/>
    <mergeCell ref="X1:X3"/>
    <mergeCell ref="Y1:Y3"/>
    <mergeCell ref="Z1:Z3"/>
    <mergeCell ref="AA1:AA3"/>
    <mergeCell ref="AB1:AB3"/>
    <mergeCell ref="AC1:AC3"/>
    <mergeCell ref="R1:R3"/>
    <mergeCell ref="S1:S3"/>
    <mergeCell ref="T1:T3"/>
    <mergeCell ref="U1:U3"/>
    <mergeCell ref="V1:V3"/>
    <mergeCell ref="W1:W3"/>
  </mergeCells>
  <hyperlinks>
    <hyperlink ref="AL7" r:id="rId1" display="3FTEs@70%; travel, other; few options"/>
  </hyperlinks>
  <pageMargins left="0.7" right="0.7" top="0.75" bottom="0.75" header="0.3" footer="0.3"/>
  <pageSetup paperSize="3" scale="85" orientation="landscape" r:id="rId2"/>
  <colBreaks count="1" manualBreakCount="1">
    <brk id="35" max="1048575" man="1"/>
  </colBreaks>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workbookViewId="0">
      <selection activeCell="AG1" sqref="AG1:AI3"/>
    </sheetView>
  </sheetViews>
  <sheetFormatPr defaultRowHeight="15" x14ac:dyDescent="0.25"/>
  <cols>
    <col min="1" max="1" width="5.85546875" customWidth="1"/>
    <col min="2" max="2" width="32" bestFit="1" customWidth="1"/>
    <col min="3" max="3" width="41.7109375" bestFit="1" customWidth="1"/>
    <col min="4" max="4" width="6" hidden="1" customWidth="1"/>
    <col min="5" max="15" width="8.42578125" hidden="1" customWidth="1"/>
    <col min="16" max="16" width="34.140625" hidden="1" customWidth="1"/>
    <col min="17" max="32" width="4.7109375" customWidth="1"/>
    <col min="33" max="33" width="66.42578125" bestFit="1" customWidth="1"/>
    <col min="35" max="35" width="51.140625" bestFit="1" customWidth="1"/>
  </cols>
  <sheetData>
    <row r="1" spans="1:35" ht="143.25" customHeight="1" x14ac:dyDescent="0.25">
      <c r="A1" s="365" t="s">
        <v>354</v>
      </c>
      <c r="B1" s="366"/>
      <c r="C1" s="366"/>
      <c r="D1" s="366"/>
      <c r="E1" s="366"/>
      <c r="F1" s="366"/>
      <c r="G1" s="366"/>
      <c r="H1" s="366"/>
      <c r="I1" s="366"/>
      <c r="J1" s="366"/>
      <c r="K1" s="366"/>
      <c r="L1" s="366"/>
      <c r="M1" s="366"/>
      <c r="N1" s="366"/>
      <c r="O1" s="366"/>
      <c r="P1" s="366"/>
      <c r="Q1" s="351" t="s">
        <v>0</v>
      </c>
      <c r="R1" s="351" t="s">
        <v>5</v>
      </c>
      <c r="S1" s="351" t="s">
        <v>67</v>
      </c>
      <c r="T1" s="351" t="s">
        <v>1</v>
      </c>
      <c r="U1" s="351" t="s">
        <v>107</v>
      </c>
      <c r="V1" s="351" t="s">
        <v>3</v>
      </c>
      <c r="W1" s="351" t="s">
        <v>4</v>
      </c>
      <c r="X1" s="351" t="s">
        <v>197</v>
      </c>
      <c r="Y1" s="351" t="s">
        <v>106</v>
      </c>
      <c r="Z1" s="351" t="s">
        <v>108</v>
      </c>
      <c r="AA1" s="351" t="s">
        <v>109</v>
      </c>
      <c r="AB1" s="351" t="s">
        <v>110</v>
      </c>
      <c r="AC1" s="351" t="s">
        <v>111</v>
      </c>
      <c r="AD1" s="351" t="s">
        <v>112</v>
      </c>
      <c r="AE1" s="351" t="s">
        <v>113</v>
      </c>
      <c r="AF1" s="351" t="s">
        <v>114</v>
      </c>
      <c r="AG1" s="359" t="s">
        <v>342</v>
      </c>
      <c r="AH1" s="359"/>
      <c r="AI1" s="359"/>
    </row>
    <row r="2" spans="1:35" s="2" customFormat="1" ht="15" customHeight="1" x14ac:dyDescent="0.25">
      <c r="A2" s="352" t="s">
        <v>68</v>
      </c>
      <c r="B2" s="352" t="s">
        <v>69</v>
      </c>
      <c r="C2" s="352" t="s">
        <v>71</v>
      </c>
      <c r="D2" s="312" t="s">
        <v>332</v>
      </c>
      <c r="E2" s="354" t="s">
        <v>333</v>
      </c>
      <c r="F2" s="356" t="s">
        <v>348</v>
      </c>
      <c r="G2" s="357"/>
      <c r="H2" s="356" t="s">
        <v>349</v>
      </c>
      <c r="I2" s="357"/>
      <c r="J2" s="356" t="s">
        <v>350</v>
      </c>
      <c r="K2" s="357"/>
      <c r="L2" s="356" t="s">
        <v>351</v>
      </c>
      <c r="M2" s="357"/>
      <c r="N2" s="356" t="s">
        <v>353</v>
      </c>
      <c r="O2" s="357"/>
      <c r="P2" s="352" t="s">
        <v>123</v>
      </c>
      <c r="Q2" s="351"/>
      <c r="R2" s="351"/>
      <c r="S2" s="351"/>
      <c r="T2" s="351"/>
      <c r="U2" s="351"/>
      <c r="V2" s="351"/>
      <c r="W2" s="351"/>
      <c r="X2" s="351"/>
      <c r="Y2" s="351"/>
      <c r="Z2" s="351"/>
      <c r="AA2" s="351"/>
      <c r="AB2" s="351"/>
      <c r="AC2" s="351"/>
      <c r="AD2" s="351"/>
      <c r="AE2" s="351"/>
      <c r="AF2" s="351"/>
      <c r="AG2" s="360"/>
      <c r="AH2" s="360"/>
      <c r="AI2" s="360"/>
    </row>
    <row r="3" spans="1:35" s="2" customFormat="1" ht="15" customHeight="1" x14ac:dyDescent="0.25">
      <c r="A3" s="352"/>
      <c r="B3" s="352"/>
      <c r="C3" s="352"/>
      <c r="D3" s="353"/>
      <c r="E3" s="355"/>
      <c r="F3" s="361" t="s">
        <v>352</v>
      </c>
      <c r="G3" s="362"/>
      <c r="H3" s="361" t="s">
        <v>352</v>
      </c>
      <c r="I3" s="362"/>
      <c r="J3" s="361" t="s">
        <v>352</v>
      </c>
      <c r="K3" s="362"/>
      <c r="L3" s="361" t="s">
        <v>352</v>
      </c>
      <c r="M3" s="362"/>
      <c r="N3" s="363" t="s">
        <v>352</v>
      </c>
      <c r="O3" s="364"/>
      <c r="P3" s="352"/>
      <c r="Q3" s="351"/>
      <c r="R3" s="351"/>
      <c r="S3" s="351"/>
      <c r="T3" s="351"/>
      <c r="U3" s="351"/>
      <c r="V3" s="351"/>
      <c r="W3" s="351"/>
      <c r="X3" s="351"/>
      <c r="Y3" s="351"/>
      <c r="Z3" s="351"/>
      <c r="AA3" s="351"/>
      <c r="AB3" s="351"/>
      <c r="AC3" s="351"/>
      <c r="AD3" s="351"/>
      <c r="AE3" s="351"/>
      <c r="AF3" s="351"/>
      <c r="AG3" s="360"/>
      <c r="AH3" s="360"/>
      <c r="AI3" s="360"/>
    </row>
    <row r="4" spans="1:35" x14ac:dyDescent="0.25">
      <c r="A4" s="352"/>
      <c r="B4" s="352"/>
      <c r="C4" s="352"/>
      <c r="D4" s="353"/>
      <c r="E4" s="355"/>
      <c r="F4" s="58" t="s">
        <v>334</v>
      </c>
      <c r="G4" s="59">
        <v>3</v>
      </c>
      <c r="H4" s="60" t="s">
        <v>334</v>
      </c>
      <c r="I4" s="61">
        <v>3</v>
      </c>
      <c r="J4" s="62" t="s">
        <v>334</v>
      </c>
      <c r="K4" s="63">
        <v>2</v>
      </c>
      <c r="L4" s="62" t="s">
        <v>334</v>
      </c>
      <c r="M4" s="63">
        <v>2</v>
      </c>
      <c r="N4" s="62" t="s">
        <v>334</v>
      </c>
      <c r="O4" s="63">
        <v>2</v>
      </c>
      <c r="P4" s="352"/>
      <c r="Q4" s="353" t="s">
        <v>124</v>
      </c>
      <c r="R4" s="352"/>
      <c r="S4" s="352"/>
      <c r="T4" s="352"/>
      <c r="U4" s="352"/>
      <c r="V4" s="352"/>
      <c r="W4" s="352"/>
      <c r="X4" s="358"/>
      <c r="Y4" s="353" t="s">
        <v>88</v>
      </c>
      <c r="Z4" s="352"/>
      <c r="AA4" s="352"/>
      <c r="AB4" s="352"/>
      <c r="AC4" s="352"/>
      <c r="AD4" s="352"/>
      <c r="AE4" s="352"/>
      <c r="AF4" s="358"/>
      <c r="AG4" s="2" t="s">
        <v>159</v>
      </c>
      <c r="AH4" s="64" t="s">
        <v>72</v>
      </c>
      <c r="AI4" s="2" t="s">
        <v>70</v>
      </c>
    </row>
    <row r="5" spans="1:35" hidden="1" x14ac:dyDescent="0.25">
      <c r="A5" t="s">
        <v>73</v>
      </c>
      <c r="B5" t="s">
        <v>74</v>
      </c>
      <c r="C5" s="8" t="s">
        <v>75</v>
      </c>
      <c r="D5" s="8" t="s">
        <v>336</v>
      </c>
      <c r="E5" s="8" t="s">
        <v>335</v>
      </c>
      <c r="F5" s="8" t="s">
        <v>343</v>
      </c>
      <c r="G5" s="8" t="s">
        <v>344</v>
      </c>
      <c r="H5" s="8" t="s">
        <v>345</v>
      </c>
      <c r="I5" s="8" t="s">
        <v>346</v>
      </c>
      <c r="J5" s="8" t="s">
        <v>347</v>
      </c>
      <c r="K5" s="8" t="s">
        <v>341</v>
      </c>
      <c r="L5" s="8" t="s">
        <v>340</v>
      </c>
      <c r="M5" s="8" t="s">
        <v>339</v>
      </c>
      <c r="N5" s="8" t="s">
        <v>338</v>
      </c>
      <c r="O5" s="8" t="s">
        <v>337</v>
      </c>
      <c r="P5" s="8" t="s">
        <v>76</v>
      </c>
      <c r="Q5" s="4" t="s">
        <v>77</v>
      </c>
      <c r="R5" s="5" t="s">
        <v>78</v>
      </c>
      <c r="S5" s="5" t="s">
        <v>79</v>
      </c>
      <c r="T5" s="5" t="s">
        <v>80</v>
      </c>
      <c r="U5" s="5" t="s">
        <v>81</v>
      </c>
      <c r="V5" s="5" t="s">
        <v>82</v>
      </c>
      <c r="W5" s="5" t="s">
        <v>83</v>
      </c>
      <c r="X5" s="6" t="s">
        <v>84</v>
      </c>
      <c r="Y5" s="4" t="s">
        <v>105</v>
      </c>
      <c r="Z5" s="5" t="s">
        <v>104</v>
      </c>
      <c r="AA5" s="5" t="s">
        <v>103</v>
      </c>
      <c r="AB5" s="5" t="s">
        <v>102</v>
      </c>
      <c r="AC5" s="5" t="s">
        <v>101</v>
      </c>
      <c r="AD5" s="5" t="s">
        <v>100</v>
      </c>
      <c r="AE5" s="5" t="s">
        <v>99</v>
      </c>
      <c r="AF5" s="6" t="s">
        <v>98</v>
      </c>
      <c r="AG5" t="s">
        <v>85</v>
      </c>
      <c r="AH5" s="8" t="s">
        <v>86</v>
      </c>
      <c r="AI5" t="s">
        <v>87</v>
      </c>
    </row>
    <row r="6" spans="1:35" x14ac:dyDescent="0.25">
      <c r="A6" s="14"/>
      <c r="B6" s="14" t="s">
        <v>284</v>
      </c>
      <c r="C6" s="15" t="s">
        <v>287</v>
      </c>
      <c r="D6" s="15"/>
      <c r="E6" s="15"/>
      <c r="F6" s="15"/>
      <c r="G6" s="15"/>
      <c r="H6" s="15"/>
      <c r="I6" s="15"/>
      <c r="J6" s="15"/>
      <c r="K6" s="15"/>
      <c r="L6" s="15"/>
      <c r="M6" s="15"/>
      <c r="N6" s="15"/>
      <c r="O6" s="15"/>
      <c r="P6" s="15" t="s">
        <v>288</v>
      </c>
      <c r="Q6" s="16"/>
      <c r="R6" s="17"/>
      <c r="S6" s="17"/>
      <c r="T6" s="17"/>
      <c r="U6" s="17"/>
      <c r="V6" s="17"/>
      <c r="W6" s="17"/>
      <c r="X6" s="18"/>
      <c r="Y6" s="19"/>
      <c r="Z6" s="20"/>
      <c r="AA6" s="20"/>
      <c r="AB6" s="20"/>
      <c r="AC6" s="20"/>
      <c r="AD6" s="20"/>
      <c r="AE6" s="20"/>
      <c r="AF6" s="21"/>
      <c r="AG6" s="14" t="s">
        <v>285</v>
      </c>
      <c r="AH6" s="15"/>
      <c r="AI6" s="14" t="s">
        <v>289</v>
      </c>
    </row>
    <row r="7" spans="1:35" x14ac:dyDescent="0.25">
      <c r="A7" s="9">
        <v>2</v>
      </c>
      <c r="B7" s="9" t="s">
        <v>6</v>
      </c>
      <c r="C7" s="10" t="s">
        <v>286</v>
      </c>
      <c r="D7" s="10"/>
      <c r="E7" s="10"/>
      <c r="F7" s="10"/>
      <c r="G7" s="10"/>
      <c r="H7" s="10"/>
      <c r="I7" s="10"/>
      <c r="J7" s="10"/>
      <c r="K7" s="10"/>
      <c r="L7" s="10"/>
      <c r="M7" s="10"/>
      <c r="N7" s="10"/>
      <c r="O7" s="10"/>
      <c r="P7" s="10"/>
      <c r="Q7" s="11"/>
      <c r="R7" s="12"/>
      <c r="S7" s="12"/>
      <c r="T7" s="12"/>
      <c r="U7" s="12"/>
      <c r="V7" s="12"/>
      <c r="W7" s="12"/>
      <c r="X7" s="13"/>
      <c r="Y7" s="11"/>
      <c r="Z7" s="12"/>
      <c r="AA7" s="12"/>
      <c r="AB7" s="12"/>
      <c r="AC7" s="12"/>
      <c r="AD7" s="12"/>
      <c r="AE7" s="12"/>
      <c r="AF7" s="13"/>
      <c r="AG7" s="9"/>
      <c r="AH7" s="10" t="s">
        <v>405</v>
      </c>
      <c r="AI7" s="9"/>
    </row>
    <row r="8" spans="1:35" x14ac:dyDescent="0.25">
      <c r="A8" s="9">
        <v>18</v>
      </c>
      <c r="B8" s="9" t="s">
        <v>9</v>
      </c>
      <c r="C8" s="10" t="s">
        <v>286</v>
      </c>
      <c r="D8" s="10"/>
      <c r="E8" s="10"/>
      <c r="F8" s="10"/>
      <c r="G8" s="10"/>
      <c r="H8" s="10"/>
      <c r="I8" s="10"/>
      <c r="J8" s="10"/>
      <c r="K8" s="10"/>
      <c r="L8" s="10"/>
      <c r="M8" s="10"/>
      <c r="N8" s="10"/>
      <c r="O8" s="10"/>
      <c r="P8" s="10"/>
      <c r="Q8" s="11"/>
      <c r="R8" s="12"/>
      <c r="S8" s="12"/>
      <c r="T8" s="12"/>
      <c r="U8" s="12"/>
      <c r="V8" s="12"/>
      <c r="W8" s="12"/>
      <c r="X8" s="13"/>
      <c r="Y8" s="11"/>
      <c r="Z8" s="12"/>
      <c r="AA8" s="12"/>
      <c r="AB8" s="12"/>
      <c r="AC8" s="12"/>
      <c r="AD8" s="12"/>
      <c r="AE8" s="12"/>
      <c r="AF8" s="13"/>
      <c r="AG8" s="9"/>
      <c r="AH8" s="10" t="s">
        <v>406</v>
      </c>
      <c r="AI8" s="9"/>
    </row>
    <row r="9" spans="1:35" x14ac:dyDescent="0.25">
      <c r="A9" s="9">
        <v>24</v>
      </c>
      <c r="B9" s="9" t="s">
        <v>10</v>
      </c>
      <c r="C9" s="10" t="s">
        <v>286</v>
      </c>
      <c r="D9" s="10"/>
      <c r="E9" s="10"/>
      <c r="F9" s="10"/>
      <c r="G9" s="10"/>
      <c r="H9" s="10"/>
      <c r="I9" s="10"/>
      <c r="J9" s="10"/>
      <c r="K9" s="10"/>
      <c r="L9" s="10"/>
      <c r="M9" s="10"/>
      <c r="N9" s="10"/>
      <c r="O9" s="10"/>
      <c r="P9" s="10"/>
      <c r="Q9" s="11"/>
      <c r="R9" s="12"/>
      <c r="S9" s="12"/>
      <c r="T9" s="12"/>
      <c r="U9" s="12"/>
      <c r="V9" s="12"/>
      <c r="W9" s="12"/>
      <c r="X9" s="13"/>
      <c r="Y9" s="11"/>
      <c r="Z9" s="12"/>
      <c r="AA9" s="12"/>
      <c r="AB9" s="12"/>
      <c r="AC9" s="12"/>
      <c r="AD9" s="12"/>
      <c r="AE9" s="12"/>
      <c r="AF9" s="13"/>
      <c r="AG9" s="9"/>
      <c r="AH9" s="10" t="s">
        <v>406</v>
      </c>
      <c r="AI9" s="9"/>
    </row>
    <row r="10" spans="1:35" x14ac:dyDescent="0.25">
      <c r="A10" s="9">
        <v>36</v>
      </c>
      <c r="B10" s="9" t="s">
        <v>12</v>
      </c>
      <c r="C10" s="10" t="s">
        <v>131</v>
      </c>
      <c r="D10" s="10"/>
      <c r="E10" s="10"/>
      <c r="F10" s="10"/>
      <c r="G10" s="10"/>
      <c r="H10" s="10"/>
      <c r="I10" s="10"/>
      <c r="J10" s="10"/>
      <c r="K10" s="10"/>
      <c r="L10" s="10"/>
      <c r="M10" s="10"/>
      <c r="N10" s="10"/>
      <c r="O10" s="10"/>
      <c r="P10" s="10" t="s">
        <v>331</v>
      </c>
      <c r="Q10" s="11" t="s">
        <v>152</v>
      </c>
      <c r="R10" s="12">
        <v>1</v>
      </c>
      <c r="S10" s="12" t="s">
        <v>152</v>
      </c>
      <c r="T10" s="12"/>
      <c r="U10" s="12" t="s">
        <v>152</v>
      </c>
      <c r="V10" s="12"/>
      <c r="W10" s="12" t="s">
        <v>153</v>
      </c>
      <c r="X10" s="13" t="s">
        <v>153</v>
      </c>
      <c r="Y10" s="11"/>
      <c r="Z10" s="12" t="s">
        <v>121</v>
      </c>
      <c r="AA10" s="12"/>
      <c r="AB10" s="12"/>
      <c r="AC10" s="12"/>
      <c r="AD10" s="12"/>
      <c r="AE10" s="12"/>
      <c r="AF10" s="13"/>
      <c r="AG10" s="9" t="s">
        <v>130</v>
      </c>
      <c r="AH10" s="10" t="s">
        <v>128</v>
      </c>
      <c r="AI10" s="9" t="s">
        <v>129</v>
      </c>
    </row>
    <row r="11" spans="1:35" x14ac:dyDescent="0.25">
      <c r="A11" s="9">
        <v>36</v>
      </c>
      <c r="B11" s="9" t="s">
        <v>12</v>
      </c>
      <c r="C11" s="15" t="s">
        <v>198</v>
      </c>
      <c r="D11" s="15"/>
      <c r="E11" s="15"/>
      <c r="F11" s="15"/>
      <c r="G11" s="15"/>
      <c r="H11" s="15"/>
      <c r="I11" s="15"/>
      <c r="J11" s="15"/>
      <c r="K11" s="15"/>
      <c r="L11" s="15"/>
      <c r="M11" s="15"/>
      <c r="N11" s="15"/>
      <c r="O11" s="15"/>
      <c r="P11" s="15" t="s">
        <v>136</v>
      </c>
      <c r="Q11" s="16" t="s">
        <v>152</v>
      </c>
      <c r="R11" s="17">
        <v>1</v>
      </c>
      <c r="S11" s="17" t="s">
        <v>152</v>
      </c>
      <c r="T11" s="17" t="s">
        <v>153</v>
      </c>
      <c r="U11" s="17" t="s">
        <v>152</v>
      </c>
      <c r="V11" s="17"/>
      <c r="W11" s="17" t="s">
        <v>153</v>
      </c>
      <c r="X11" s="18" t="s">
        <v>153</v>
      </c>
      <c r="Y11" s="19"/>
      <c r="Z11" s="20" t="s">
        <v>121</v>
      </c>
      <c r="AA11" s="20"/>
      <c r="AB11" s="20"/>
      <c r="AC11" s="20"/>
      <c r="AD11" s="20"/>
      <c r="AE11" s="20"/>
      <c r="AF11" s="21"/>
      <c r="AG11" s="14"/>
      <c r="AH11" s="10" t="s">
        <v>128</v>
      </c>
      <c r="AI11" s="14" t="s">
        <v>142</v>
      </c>
    </row>
    <row r="12" spans="1:35" x14ac:dyDescent="0.25">
      <c r="A12" s="9">
        <v>36</v>
      </c>
      <c r="B12" s="9" t="s">
        <v>12</v>
      </c>
      <c r="C12" s="15" t="s">
        <v>133</v>
      </c>
      <c r="D12" s="15"/>
      <c r="E12" s="15"/>
      <c r="F12" s="15"/>
      <c r="G12" s="15"/>
      <c r="H12" s="15"/>
      <c r="I12" s="15"/>
      <c r="J12" s="15"/>
      <c r="K12" s="15"/>
      <c r="L12" s="15"/>
      <c r="M12" s="15"/>
      <c r="N12" s="15"/>
      <c r="O12" s="15"/>
      <c r="P12" s="15" t="s">
        <v>132</v>
      </c>
      <c r="Q12" s="16"/>
      <c r="R12" s="17" t="s">
        <v>153</v>
      </c>
      <c r="S12" s="17"/>
      <c r="T12" s="17">
        <v>1</v>
      </c>
      <c r="U12" s="17"/>
      <c r="V12" s="17"/>
      <c r="W12" s="17"/>
      <c r="X12" s="18"/>
      <c r="Y12" s="19"/>
      <c r="Z12" s="20" t="s">
        <v>121</v>
      </c>
      <c r="AA12" s="20"/>
      <c r="AB12" s="20"/>
      <c r="AC12" s="20"/>
      <c r="AD12" s="20"/>
      <c r="AE12" s="20"/>
      <c r="AF12" s="21"/>
      <c r="AG12" s="14" t="s">
        <v>139</v>
      </c>
      <c r="AH12" s="10" t="s">
        <v>128</v>
      </c>
      <c r="AI12" s="14" t="s">
        <v>143</v>
      </c>
    </row>
    <row r="13" spans="1:35" x14ac:dyDescent="0.25">
      <c r="A13" s="14">
        <v>36</v>
      </c>
      <c r="B13" s="14" t="s">
        <v>12</v>
      </c>
      <c r="C13" s="15" t="s">
        <v>135</v>
      </c>
      <c r="D13" s="15"/>
      <c r="E13" s="15"/>
      <c r="F13" s="15"/>
      <c r="G13" s="15"/>
      <c r="H13" s="15"/>
      <c r="I13" s="15"/>
      <c r="J13" s="15"/>
      <c r="K13" s="15"/>
      <c r="L13" s="15"/>
      <c r="M13" s="15"/>
      <c r="N13" s="15"/>
      <c r="O13" s="15"/>
      <c r="P13" s="15" t="s">
        <v>134</v>
      </c>
      <c r="Q13" s="16" t="s">
        <v>152</v>
      </c>
      <c r="R13" s="17">
        <v>1</v>
      </c>
      <c r="S13" s="17"/>
      <c r="T13" s="17" t="s">
        <v>153</v>
      </c>
      <c r="U13" s="17"/>
      <c r="V13" s="17"/>
      <c r="W13" s="17"/>
      <c r="X13" s="18"/>
      <c r="Y13" s="19"/>
      <c r="Z13" s="20" t="s">
        <v>121</v>
      </c>
      <c r="AA13" s="20"/>
      <c r="AB13" s="20"/>
      <c r="AC13" s="20"/>
      <c r="AD13" s="20"/>
      <c r="AE13" s="20"/>
      <c r="AF13" s="21"/>
      <c r="AG13" s="14" t="s">
        <v>140</v>
      </c>
      <c r="AH13" s="10" t="s">
        <v>128</v>
      </c>
      <c r="AI13" s="14"/>
    </row>
    <row r="14" spans="1:35" x14ac:dyDescent="0.25">
      <c r="A14" s="14">
        <v>36</v>
      </c>
      <c r="B14" s="14" t="s">
        <v>12</v>
      </c>
      <c r="C14" s="15" t="s">
        <v>138</v>
      </c>
      <c r="D14" s="15"/>
      <c r="E14" s="15"/>
      <c r="F14" s="15"/>
      <c r="G14" s="15"/>
      <c r="H14" s="15"/>
      <c r="I14" s="15"/>
      <c r="J14" s="15"/>
      <c r="K14" s="15"/>
      <c r="L14" s="15"/>
      <c r="M14" s="15"/>
      <c r="N14" s="15"/>
      <c r="O14" s="15"/>
      <c r="P14" s="15" t="s">
        <v>137</v>
      </c>
      <c r="Q14" s="16" t="s">
        <v>152</v>
      </c>
      <c r="R14" s="17">
        <v>1</v>
      </c>
      <c r="S14" s="17" t="s">
        <v>152</v>
      </c>
      <c r="T14" s="17" t="s">
        <v>152</v>
      </c>
      <c r="U14" s="17" t="s">
        <v>152</v>
      </c>
      <c r="V14" s="17" t="s">
        <v>152</v>
      </c>
      <c r="W14" s="17" t="s">
        <v>152</v>
      </c>
      <c r="X14" s="18" t="s">
        <v>152</v>
      </c>
      <c r="Y14" s="19"/>
      <c r="Z14" s="20" t="s">
        <v>121</v>
      </c>
      <c r="AA14" s="20"/>
      <c r="AB14" s="20"/>
      <c r="AC14" s="20"/>
      <c r="AD14" s="20"/>
      <c r="AE14" s="20"/>
      <c r="AF14" s="21"/>
      <c r="AG14" s="14" t="s">
        <v>141</v>
      </c>
      <c r="AH14" s="10" t="s">
        <v>128</v>
      </c>
      <c r="AI14" s="14"/>
    </row>
    <row r="15" spans="1:35" x14ac:dyDescent="0.25">
      <c r="A15" s="9">
        <v>114</v>
      </c>
      <c r="B15" s="9" t="s">
        <v>24</v>
      </c>
      <c r="C15" s="10" t="s">
        <v>149</v>
      </c>
      <c r="D15" s="10"/>
      <c r="E15" s="10"/>
      <c r="F15" s="10"/>
      <c r="G15" s="10"/>
      <c r="H15" s="10"/>
      <c r="I15" s="10"/>
      <c r="J15" s="10"/>
      <c r="K15" s="10"/>
      <c r="L15" s="10"/>
      <c r="M15" s="10"/>
      <c r="N15" s="10"/>
      <c r="O15" s="10"/>
      <c r="P15" s="10" t="s">
        <v>150</v>
      </c>
      <c r="Q15" s="11">
        <v>1</v>
      </c>
      <c r="R15" s="12" t="s">
        <v>152</v>
      </c>
      <c r="S15" s="12"/>
      <c r="T15" s="12"/>
      <c r="U15" s="12" t="s">
        <v>152</v>
      </c>
      <c r="V15" s="12"/>
      <c r="W15" s="12"/>
      <c r="X15" s="13"/>
      <c r="Y15" s="11" t="s">
        <v>121</v>
      </c>
      <c r="Z15" s="12" t="s">
        <v>121</v>
      </c>
      <c r="AA15" s="12"/>
      <c r="AB15" s="12"/>
      <c r="AC15" s="12" t="s">
        <v>121</v>
      </c>
      <c r="AD15" s="12"/>
      <c r="AE15" s="12"/>
      <c r="AF15" s="13"/>
      <c r="AG15" s="14" t="s">
        <v>151</v>
      </c>
      <c r="AH15" s="10" t="s">
        <v>128</v>
      </c>
      <c r="AI15" s="9" t="s">
        <v>164</v>
      </c>
    </row>
    <row r="16" spans="1:35" x14ac:dyDescent="0.25">
      <c r="A16" s="9">
        <v>114</v>
      </c>
      <c r="B16" s="9" t="s">
        <v>24</v>
      </c>
      <c r="C16" s="15" t="s">
        <v>155</v>
      </c>
      <c r="D16" s="15"/>
      <c r="E16" s="15"/>
      <c r="F16" s="15"/>
      <c r="G16" s="15"/>
      <c r="H16" s="15"/>
      <c r="I16" s="15"/>
      <c r="J16" s="15"/>
      <c r="K16" s="15"/>
      <c r="L16" s="15"/>
      <c r="M16" s="15"/>
      <c r="N16" s="15"/>
      <c r="O16" s="15"/>
      <c r="P16" s="15" t="s">
        <v>156</v>
      </c>
      <c r="Q16" s="16">
        <v>1</v>
      </c>
      <c r="R16" s="17" t="s">
        <v>152</v>
      </c>
      <c r="S16" s="17"/>
      <c r="T16" s="17"/>
      <c r="U16" s="17" t="s">
        <v>152</v>
      </c>
      <c r="V16" s="17" t="s">
        <v>152</v>
      </c>
      <c r="W16" s="17"/>
      <c r="X16" s="18"/>
      <c r="Y16" s="19"/>
      <c r="Z16" s="20" t="s">
        <v>121</v>
      </c>
      <c r="AA16" s="20"/>
      <c r="AB16" s="20"/>
      <c r="AC16" s="20" t="s">
        <v>121</v>
      </c>
      <c r="AD16" s="20"/>
      <c r="AE16" s="20"/>
      <c r="AF16" s="21"/>
      <c r="AG16" s="14" t="s">
        <v>151</v>
      </c>
      <c r="AH16" s="10" t="s">
        <v>128</v>
      </c>
      <c r="AI16" s="14" t="s">
        <v>163</v>
      </c>
    </row>
    <row r="17" spans="1:35" x14ac:dyDescent="0.25">
      <c r="A17" s="9">
        <v>114</v>
      </c>
      <c r="B17" s="9" t="s">
        <v>24</v>
      </c>
      <c r="C17" s="15" t="s">
        <v>157</v>
      </c>
      <c r="D17" s="15"/>
      <c r="E17" s="15"/>
      <c r="F17" s="15"/>
      <c r="G17" s="15"/>
      <c r="H17" s="15"/>
      <c r="I17" s="15"/>
      <c r="J17" s="15"/>
      <c r="K17" s="15"/>
      <c r="L17" s="15"/>
      <c r="M17" s="15"/>
      <c r="N17" s="15"/>
      <c r="O17" s="15"/>
      <c r="P17" s="15" t="s">
        <v>160</v>
      </c>
      <c r="Q17" s="16">
        <v>1</v>
      </c>
      <c r="R17" s="17" t="s">
        <v>152</v>
      </c>
      <c r="S17" s="17"/>
      <c r="T17" s="17" t="s">
        <v>152</v>
      </c>
      <c r="U17" s="17" t="s">
        <v>152</v>
      </c>
      <c r="V17" s="17"/>
      <c r="W17" s="17" t="s">
        <v>152</v>
      </c>
      <c r="X17" s="18"/>
      <c r="Y17" s="19" t="s">
        <v>121</v>
      </c>
      <c r="Z17" s="20" t="s">
        <v>121</v>
      </c>
      <c r="AA17" s="20"/>
      <c r="AB17" s="20"/>
      <c r="AC17" s="20" t="s">
        <v>121</v>
      </c>
      <c r="AD17" s="20" t="s">
        <v>121</v>
      </c>
      <c r="AE17" s="20"/>
      <c r="AF17" s="21"/>
      <c r="AG17" s="14" t="s">
        <v>161</v>
      </c>
      <c r="AH17" s="15" t="s">
        <v>128</v>
      </c>
      <c r="AI17" s="14" t="s">
        <v>162</v>
      </c>
    </row>
    <row r="18" spans="1:35" x14ac:dyDescent="0.25">
      <c r="A18" s="9">
        <v>121</v>
      </c>
      <c r="B18" s="9" t="s">
        <v>25</v>
      </c>
      <c r="C18" s="10" t="s">
        <v>191</v>
      </c>
      <c r="D18" s="10"/>
      <c r="E18" s="10"/>
      <c r="F18" s="10"/>
      <c r="G18" s="10"/>
      <c r="H18" s="10"/>
      <c r="I18" s="10"/>
      <c r="J18" s="10"/>
      <c r="K18" s="10"/>
      <c r="L18" s="10"/>
      <c r="M18" s="10"/>
      <c r="N18" s="10"/>
      <c r="O18" s="10"/>
      <c r="P18" s="10" t="s">
        <v>294</v>
      </c>
      <c r="Q18" s="11"/>
      <c r="R18" s="12"/>
      <c r="S18" s="12"/>
      <c r="T18" s="12"/>
      <c r="U18" s="12"/>
      <c r="V18" s="12"/>
      <c r="W18" s="12"/>
      <c r="X18" s="13"/>
      <c r="Y18" s="11"/>
      <c r="Z18" s="12"/>
      <c r="AA18" s="12"/>
      <c r="AB18" s="12"/>
      <c r="AC18" s="12"/>
      <c r="AD18" s="12"/>
      <c r="AE18" s="12"/>
      <c r="AF18" s="13"/>
      <c r="AG18" s="9"/>
      <c r="AH18" s="10" t="s">
        <v>128</v>
      </c>
      <c r="AI18" s="9"/>
    </row>
    <row r="19" spans="1:35" x14ac:dyDescent="0.25">
      <c r="A19" s="9">
        <v>132</v>
      </c>
      <c r="B19" s="9" t="s">
        <v>27</v>
      </c>
      <c r="C19" s="10" t="s">
        <v>286</v>
      </c>
      <c r="D19" s="10"/>
      <c r="E19" s="10"/>
      <c r="F19" s="10"/>
      <c r="G19" s="10"/>
      <c r="H19" s="10"/>
      <c r="I19" s="10"/>
      <c r="J19" s="10"/>
      <c r="K19" s="10"/>
      <c r="L19" s="10"/>
      <c r="M19" s="10"/>
      <c r="N19" s="10"/>
      <c r="O19" s="10"/>
      <c r="P19" s="10"/>
      <c r="Q19" s="11"/>
      <c r="R19" s="12"/>
      <c r="S19" s="12"/>
      <c r="T19" s="12"/>
      <c r="U19" s="12"/>
      <c r="V19" s="12"/>
      <c r="W19" s="12"/>
      <c r="X19" s="13"/>
      <c r="Y19" s="11"/>
      <c r="Z19" s="12"/>
      <c r="AA19" s="12"/>
      <c r="AB19" s="12"/>
      <c r="AC19" s="12"/>
      <c r="AD19" s="12"/>
      <c r="AE19" s="12"/>
      <c r="AF19" s="13"/>
      <c r="AG19" s="9"/>
      <c r="AH19" s="10" t="s">
        <v>406</v>
      </c>
      <c r="AI19" s="9"/>
    </row>
    <row r="20" spans="1:35" x14ac:dyDescent="0.25">
      <c r="A20" s="9">
        <v>211</v>
      </c>
      <c r="B20" s="9" t="s">
        <v>45</v>
      </c>
      <c r="C20" s="10" t="s">
        <v>286</v>
      </c>
      <c r="D20" s="10"/>
      <c r="E20" s="10"/>
      <c r="F20" s="10"/>
      <c r="G20" s="10"/>
      <c r="H20" s="10"/>
      <c r="I20" s="10"/>
      <c r="J20" s="10"/>
      <c r="K20" s="10"/>
      <c r="L20" s="10"/>
      <c r="M20" s="10"/>
      <c r="N20" s="10"/>
      <c r="O20" s="10"/>
      <c r="P20" s="10"/>
      <c r="Q20" s="11"/>
      <c r="R20" s="12"/>
      <c r="S20" s="12"/>
      <c r="T20" s="12"/>
      <c r="U20" s="12"/>
      <c r="V20" s="12"/>
      <c r="W20" s="12"/>
      <c r="X20" s="13"/>
      <c r="Y20" s="11"/>
      <c r="Z20" s="12"/>
      <c r="AA20" s="12"/>
      <c r="AB20" s="12"/>
      <c r="AC20" s="12"/>
      <c r="AD20" s="12"/>
      <c r="AE20" s="12"/>
      <c r="AF20" s="13"/>
      <c r="AG20" s="9"/>
      <c r="AH20" s="31" t="s">
        <v>406</v>
      </c>
      <c r="AI20" s="9"/>
    </row>
    <row r="21" spans="1:35" x14ac:dyDescent="0.25">
      <c r="A21" s="30">
        <v>224</v>
      </c>
      <c r="B21" s="30" t="s">
        <v>49</v>
      </c>
      <c r="C21" s="56" t="s">
        <v>318</v>
      </c>
      <c r="D21" s="56"/>
      <c r="E21" s="56"/>
      <c r="F21" s="56"/>
      <c r="G21" s="56"/>
      <c r="H21" s="56"/>
      <c r="I21" s="56"/>
      <c r="J21" s="56"/>
      <c r="K21" s="56"/>
      <c r="L21" s="56"/>
      <c r="M21" s="56"/>
      <c r="N21" s="56"/>
      <c r="O21" s="56"/>
      <c r="P21" s="35" t="s">
        <v>316</v>
      </c>
      <c r="Q21" s="16"/>
      <c r="R21" s="12" t="s">
        <v>153</v>
      </c>
      <c r="S21" s="12"/>
      <c r="T21" s="12" t="s">
        <v>152</v>
      </c>
      <c r="U21" s="12"/>
      <c r="V21" s="12">
        <v>1</v>
      </c>
      <c r="W21" s="12"/>
      <c r="X21" s="13"/>
      <c r="Y21" s="11" t="s">
        <v>121</v>
      </c>
      <c r="Z21" s="12" t="s">
        <v>121</v>
      </c>
      <c r="AA21" s="12"/>
      <c r="AB21" s="12"/>
      <c r="AC21" s="12" t="s">
        <v>121</v>
      </c>
      <c r="AD21" s="12"/>
      <c r="AE21" s="12"/>
      <c r="AF21" s="13"/>
      <c r="AG21" s="9" t="s">
        <v>317</v>
      </c>
      <c r="AH21" s="10" t="s">
        <v>196</v>
      </c>
      <c r="AI21" s="9" t="s">
        <v>319</v>
      </c>
    </row>
  </sheetData>
  <mergeCells count="36">
    <mergeCell ref="Y4:AF4"/>
    <mergeCell ref="P2:P4"/>
    <mergeCell ref="F3:G3"/>
    <mergeCell ref="H3:I3"/>
    <mergeCell ref="J3:K3"/>
    <mergeCell ref="L3:M3"/>
    <mergeCell ref="N3:O3"/>
    <mergeCell ref="N2:O2"/>
    <mergeCell ref="AB1:AB3"/>
    <mergeCell ref="AC1:AC3"/>
    <mergeCell ref="AD1:AD3"/>
    <mergeCell ref="AE1:AE3"/>
    <mergeCell ref="AF1:AF3"/>
    <mergeCell ref="A1:P1"/>
    <mergeCell ref="Q1:Q3"/>
    <mergeCell ref="R1:R3"/>
    <mergeCell ref="AG1:AI3"/>
    <mergeCell ref="V1:V3"/>
    <mergeCell ref="W1:W3"/>
    <mergeCell ref="X1:X3"/>
    <mergeCell ref="Y1:Y3"/>
    <mergeCell ref="Z1:Z3"/>
    <mergeCell ref="AA1:AA3"/>
    <mergeCell ref="S1:S3"/>
    <mergeCell ref="T1:T3"/>
    <mergeCell ref="U1:U3"/>
    <mergeCell ref="A2:A4"/>
    <mergeCell ref="B2:B4"/>
    <mergeCell ref="C2:C4"/>
    <mergeCell ref="D2:D4"/>
    <mergeCell ref="E2:E4"/>
    <mergeCell ref="F2:G2"/>
    <mergeCell ref="H2:I2"/>
    <mergeCell ref="J2:K2"/>
    <mergeCell ref="L2:M2"/>
    <mergeCell ref="Q4:X4"/>
  </mergeCells>
  <pageMargins left="0.7" right="0.7" top="0.75" bottom="0.75" header="0.3" footer="0.3"/>
  <pageSetup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62"/>
  <sheetViews>
    <sheetView topLeftCell="A7" zoomScaleNormal="100" workbookViewId="0">
      <selection activeCell="D6" sqref="D6"/>
    </sheetView>
  </sheetViews>
  <sheetFormatPr defaultRowHeight="15" x14ac:dyDescent="0.25"/>
  <cols>
    <col min="1" max="1" width="5.140625" customWidth="1"/>
    <col min="2" max="2" width="32" bestFit="1" customWidth="1"/>
    <col min="3" max="3" width="41.7109375" bestFit="1" customWidth="1"/>
    <col min="4" max="9" width="10.7109375" customWidth="1"/>
    <col min="10" max="10" width="0" hidden="1" customWidth="1"/>
    <col min="11" max="19" width="8.42578125" hidden="1" customWidth="1"/>
    <col min="20" max="20" width="34.140625" customWidth="1"/>
    <col min="21" max="36" width="3.28515625" customWidth="1"/>
    <col min="37" max="44" width="3.28515625" hidden="1" customWidth="1"/>
    <col min="45" max="45" width="62.28515625" customWidth="1"/>
    <col min="46" max="47" width="4.7109375" customWidth="1"/>
    <col min="48" max="48" width="48.7109375" customWidth="1"/>
    <col min="49" max="53" width="4.7109375" customWidth="1"/>
    <col min="54" max="54" width="66.42578125" bestFit="1" customWidth="1"/>
    <col min="55" max="55" width="4.7109375" customWidth="1"/>
    <col min="56" max="56" width="51.140625" bestFit="1" customWidth="1"/>
    <col min="57" max="59" width="8.7109375" customWidth="1"/>
  </cols>
  <sheetData>
    <row r="1" spans="1:48" ht="96" customHeight="1" x14ac:dyDescent="0.25">
      <c r="A1" s="96"/>
      <c r="B1" s="97" t="s">
        <v>383</v>
      </c>
      <c r="C1" s="98"/>
      <c r="D1" s="97"/>
      <c r="E1" s="97"/>
      <c r="F1" s="97"/>
      <c r="G1" s="97"/>
      <c r="H1" s="144" t="s">
        <v>389</v>
      </c>
      <c r="I1" s="97"/>
      <c r="J1" s="97"/>
      <c r="K1" s="97"/>
      <c r="L1" s="97"/>
      <c r="M1" s="97"/>
      <c r="N1" s="97"/>
      <c r="O1" s="97"/>
      <c r="P1" s="97"/>
      <c r="Q1" s="97"/>
      <c r="R1" s="97"/>
      <c r="S1" s="97"/>
      <c r="T1" s="168"/>
      <c r="U1" s="339" t="s">
        <v>0</v>
      </c>
      <c r="V1" s="339" t="s">
        <v>5</v>
      </c>
      <c r="W1" s="339" t="s">
        <v>67</v>
      </c>
      <c r="X1" s="339" t="s">
        <v>1</v>
      </c>
      <c r="Y1" s="339" t="s">
        <v>107</v>
      </c>
      <c r="Z1" s="339" t="s">
        <v>3</v>
      </c>
      <c r="AA1" s="339" t="s">
        <v>4</v>
      </c>
      <c r="AB1" s="331" t="s">
        <v>197</v>
      </c>
      <c r="AC1" s="325" t="s">
        <v>370</v>
      </c>
      <c r="AD1" s="325" t="s">
        <v>371</v>
      </c>
      <c r="AE1" s="325" t="s">
        <v>369</v>
      </c>
      <c r="AF1" s="325" t="s">
        <v>377</v>
      </c>
      <c r="AG1" s="325" t="s">
        <v>376</v>
      </c>
      <c r="AH1" s="325" t="s">
        <v>375</v>
      </c>
      <c r="AI1" s="325" t="s">
        <v>372</v>
      </c>
      <c r="AJ1" s="347" t="s">
        <v>373</v>
      </c>
      <c r="AK1" s="317" t="s">
        <v>106</v>
      </c>
      <c r="AL1" s="317" t="s">
        <v>108</v>
      </c>
      <c r="AM1" s="317" t="s">
        <v>109</v>
      </c>
      <c r="AN1" s="317" t="s">
        <v>110</v>
      </c>
      <c r="AO1" s="317" t="s">
        <v>111</v>
      </c>
      <c r="AP1" s="317" t="s">
        <v>112</v>
      </c>
      <c r="AQ1" s="317" t="s">
        <v>113</v>
      </c>
      <c r="AR1" s="345" t="s">
        <v>114</v>
      </c>
      <c r="AS1" s="341" t="s">
        <v>374</v>
      </c>
      <c r="AT1" s="341"/>
      <c r="AU1" s="341"/>
      <c r="AV1" s="342"/>
    </row>
    <row r="2" spans="1:48" s="2" customFormat="1" ht="15" customHeight="1" x14ac:dyDescent="0.25">
      <c r="A2" s="319" t="s">
        <v>68</v>
      </c>
      <c r="B2" s="321" t="s">
        <v>69</v>
      </c>
      <c r="C2" s="321" t="s">
        <v>71</v>
      </c>
      <c r="D2" s="315" t="s">
        <v>390</v>
      </c>
      <c r="E2" s="315" t="s">
        <v>384</v>
      </c>
      <c r="F2" s="327" t="s">
        <v>386</v>
      </c>
      <c r="G2" s="327" t="s">
        <v>385</v>
      </c>
      <c r="H2" s="323" t="s">
        <v>391</v>
      </c>
      <c r="I2" s="323" t="s">
        <v>387</v>
      </c>
      <c r="J2" s="368" t="s">
        <v>348</v>
      </c>
      <c r="K2" s="368"/>
      <c r="L2" s="368" t="s">
        <v>349</v>
      </c>
      <c r="M2" s="368"/>
      <c r="N2" s="368" t="s">
        <v>350</v>
      </c>
      <c r="O2" s="368"/>
      <c r="P2" s="368" t="s">
        <v>351</v>
      </c>
      <c r="Q2" s="368"/>
      <c r="R2" s="368" t="s">
        <v>353</v>
      </c>
      <c r="S2" s="368"/>
      <c r="T2" s="329" t="s">
        <v>382</v>
      </c>
      <c r="U2" s="340"/>
      <c r="V2" s="340"/>
      <c r="W2" s="340"/>
      <c r="X2" s="340"/>
      <c r="Y2" s="340"/>
      <c r="Z2" s="340"/>
      <c r="AA2" s="340"/>
      <c r="AB2" s="332"/>
      <c r="AC2" s="326"/>
      <c r="AD2" s="326"/>
      <c r="AE2" s="326"/>
      <c r="AF2" s="326"/>
      <c r="AG2" s="326"/>
      <c r="AH2" s="326"/>
      <c r="AI2" s="326"/>
      <c r="AJ2" s="348"/>
      <c r="AK2" s="318"/>
      <c r="AL2" s="318"/>
      <c r="AM2" s="318"/>
      <c r="AN2" s="318"/>
      <c r="AO2" s="318"/>
      <c r="AP2" s="318"/>
      <c r="AQ2" s="318"/>
      <c r="AR2" s="346"/>
      <c r="AS2" s="343"/>
      <c r="AT2" s="343"/>
      <c r="AU2" s="343"/>
      <c r="AV2" s="344"/>
    </row>
    <row r="3" spans="1:48" s="2" customFormat="1" ht="48.75" customHeight="1" x14ac:dyDescent="0.25">
      <c r="A3" s="320"/>
      <c r="B3" s="322"/>
      <c r="C3" s="322"/>
      <c r="D3" s="316"/>
      <c r="E3" s="316"/>
      <c r="F3" s="328"/>
      <c r="G3" s="328"/>
      <c r="H3" s="324"/>
      <c r="I3" s="324"/>
      <c r="J3" s="367" t="s">
        <v>352</v>
      </c>
      <c r="K3" s="367"/>
      <c r="L3" s="367" t="s">
        <v>352</v>
      </c>
      <c r="M3" s="367"/>
      <c r="N3" s="367" t="s">
        <v>352</v>
      </c>
      <c r="O3" s="367"/>
      <c r="P3" s="367" t="s">
        <v>352</v>
      </c>
      <c r="Q3" s="367"/>
      <c r="R3" s="367" t="s">
        <v>352</v>
      </c>
      <c r="S3" s="367"/>
      <c r="T3" s="330"/>
      <c r="U3" s="340"/>
      <c r="V3" s="340"/>
      <c r="W3" s="340"/>
      <c r="X3" s="340"/>
      <c r="Y3" s="340"/>
      <c r="Z3" s="340"/>
      <c r="AA3" s="340"/>
      <c r="AB3" s="332"/>
      <c r="AC3" s="326"/>
      <c r="AD3" s="326"/>
      <c r="AE3" s="326"/>
      <c r="AF3" s="326"/>
      <c r="AG3" s="326"/>
      <c r="AH3" s="326"/>
      <c r="AI3" s="326"/>
      <c r="AJ3" s="348"/>
      <c r="AK3" s="318"/>
      <c r="AL3" s="318"/>
      <c r="AM3" s="318"/>
      <c r="AN3" s="318"/>
      <c r="AO3" s="318"/>
      <c r="AP3" s="318"/>
      <c r="AQ3" s="318"/>
      <c r="AR3" s="346"/>
      <c r="AS3" s="343"/>
      <c r="AT3" s="343"/>
      <c r="AU3" s="343"/>
      <c r="AV3" s="344"/>
    </row>
    <row r="4" spans="1:48" ht="15.75" thickBot="1" x14ac:dyDescent="0.3">
      <c r="A4" s="320"/>
      <c r="B4" s="322"/>
      <c r="C4" s="322"/>
      <c r="D4" s="316"/>
      <c r="E4" s="316"/>
      <c r="F4" s="328"/>
      <c r="G4" s="328"/>
      <c r="H4" s="324"/>
      <c r="I4" s="324"/>
      <c r="J4" s="73" t="s">
        <v>334</v>
      </c>
      <c r="K4" s="74">
        <v>3</v>
      </c>
      <c r="L4" s="73" t="s">
        <v>334</v>
      </c>
      <c r="M4" s="74">
        <v>3</v>
      </c>
      <c r="N4" s="73" t="s">
        <v>334</v>
      </c>
      <c r="O4" s="74">
        <v>2</v>
      </c>
      <c r="P4" s="73" t="s">
        <v>334</v>
      </c>
      <c r="Q4" s="74">
        <v>2</v>
      </c>
      <c r="R4" s="73" t="s">
        <v>334</v>
      </c>
      <c r="S4" s="74">
        <v>2</v>
      </c>
      <c r="T4" s="330"/>
      <c r="U4" s="333" t="s">
        <v>124</v>
      </c>
      <c r="V4" s="334"/>
      <c r="W4" s="334"/>
      <c r="X4" s="334"/>
      <c r="Y4" s="334"/>
      <c r="Z4" s="334"/>
      <c r="AA4" s="334"/>
      <c r="AB4" s="335"/>
      <c r="AC4" s="169" t="s">
        <v>382</v>
      </c>
      <c r="AD4" s="169"/>
      <c r="AE4" s="169"/>
      <c r="AF4" s="169"/>
      <c r="AG4" s="169"/>
      <c r="AH4" s="169"/>
      <c r="AI4" s="119" t="s">
        <v>388</v>
      </c>
      <c r="AJ4" s="120">
        <v>2</v>
      </c>
      <c r="AK4" s="336" t="s">
        <v>88</v>
      </c>
      <c r="AL4" s="337"/>
      <c r="AM4" s="337"/>
      <c r="AN4" s="337"/>
      <c r="AO4" s="337"/>
      <c r="AP4" s="337"/>
      <c r="AQ4" s="337"/>
      <c r="AR4" s="338"/>
      <c r="AS4" s="170" t="s">
        <v>159</v>
      </c>
      <c r="AT4" s="170" t="s">
        <v>408</v>
      </c>
      <c r="AU4" s="171" t="s">
        <v>72</v>
      </c>
      <c r="AV4" s="172" t="s">
        <v>70</v>
      </c>
    </row>
    <row r="5" spans="1:48" s="67" customFormat="1" ht="15" customHeight="1" thickTop="1" x14ac:dyDescent="0.25">
      <c r="A5" s="75" t="s">
        <v>73</v>
      </c>
      <c r="B5" s="76" t="s">
        <v>74</v>
      </c>
      <c r="C5" s="76" t="s">
        <v>75</v>
      </c>
      <c r="D5" s="76" t="s">
        <v>335</v>
      </c>
      <c r="E5" s="76" t="s">
        <v>336</v>
      </c>
      <c r="F5" s="76" t="s">
        <v>379</v>
      </c>
      <c r="G5" s="76" t="s">
        <v>381</v>
      </c>
      <c r="H5" s="76" t="s">
        <v>378</v>
      </c>
      <c r="I5" s="76" t="s">
        <v>380</v>
      </c>
      <c r="J5" s="76" t="s">
        <v>343</v>
      </c>
      <c r="K5" s="76" t="s">
        <v>344</v>
      </c>
      <c r="L5" s="76" t="s">
        <v>345</v>
      </c>
      <c r="M5" s="76" t="s">
        <v>346</v>
      </c>
      <c r="N5" s="76" t="s">
        <v>347</v>
      </c>
      <c r="O5" s="76" t="s">
        <v>341</v>
      </c>
      <c r="P5" s="76" t="s">
        <v>340</v>
      </c>
      <c r="Q5" s="76" t="s">
        <v>339</v>
      </c>
      <c r="R5" s="76" t="s">
        <v>338</v>
      </c>
      <c r="S5" s="76" t="s">
        <v>337</v>
      </c>
      <c r="T5" s="123" t="s">
        <v>76</v>
      </c>
      <c r="U5" s="70" t="s">
        <v>77</v>
      </c>
      <c r="V5" s="70" t="s">
        <v>78</v>
      </c>
      <c r="W5" s="70" t="s">
        <v>79</v>
      </c>
      <c r="X5" s="70" t="s">
        <v>80</v>
      </c>
      <c r="Y5" s="70" t="s">
        <v>81</v>
      </c>
      <c r="Z5" s="70" t="s">
        <v>82</v>
      </c>
      <c r="AA5" s="70" t="s">
        <v>83</v>
      </c>
      <c r="AB5" s="71" t="s">
        <v>84</v>
      </c>
      <c r="AC5" s="70" t="s">
        <v>368</v>
      </c>
      <c r="AD5" s="69" t="s">
        <v>367</v>
      </c>
      <c r="AE5" s="69" t="s">
        <v>366</v>
      </c>
      <c r="AF5" s="69" t="s">
        <v>365</v>
      </c>
      <c r="AG5" s="69" t="s">
        <v>364</v>
      </c>
      <c r="AH5" s="69" t="s">
        <v>363</v>
      </c>
      <c r="AI5" s="69" t="s">
        <v>362</v>
      </c>
      <c r="AJ5" s="121" t="s">
        <v>361</v>
      </c>
      <c r="AK5" s="69" t="s">
        <v>105</v>
      </c>
      <c r="AL5" s="70" t="s">
        <v>104</v>
      </c>
      <c r="AM5" s="70" t="s">
        <v>103</v>
      </c>
      <c r="AN5" s="70" t="s">
        <v>102</v>
      </c>
      <c r="AO5" s="70" t="s">
        <v>101</v>
      </c>
      <c r="AP5" s="70" t="s">
        <v>100</v>
      </c>
      <c r="AQ5" s="70" t="s">
        <v>99</v>
      </c>
      <c r="AR5" s="71" t="s">
        <v>98</v>
      </c>
      <c r="AS5" s="70" t="s">
        <v>85</v>
      </c>
      <c r="AT5" s="121" t="s">
        <v>407</v>
      </c>
      <c r="AU5" s="68" t="s">
        <v>86</v>
      </c>
      <c r="AV5" s="130" t="s">
        <v>87</v>
      </c>
    </row>
    <row r="6" spans="1:48" x14ac:dyDescent="0.25">
      <c r="A6" s="77">
        <v>0</v>
      </c>
      <c r="B6" s="78" t="s">
        <v>284</v>
      </c>
      <c r="C6" s="78" t="s">
        <v>287</v>
      </c>
      <c r="D6" s="79">
        <f>Table13510[[#This Row],[Column3210]]+Table13510[[#This Row],[Column3211]]</f>
        <v>17</v>
      </c>
      <c r="E6" s="80">
        <f>_xlfn.RANK.EQ(Table13510[[#This Row],[Column32]],D$6:D$62)</f>
        <v>27</v>
      </c>
      <c r="F6" s="114">
        <f>SUM(Table13510[[#This Row],[Column6]:[Column13]])</f>
        <v>1</v>
      </c>
      <c r="G6" s="115">
        <f>_xlfn.RANK.EQ(Table13510[[#This Row],[Column3211]],F$6:F$62)</f>
        <v>37</v>
      </c>
      <c r="H6" s="110">
        <f>(COUNTA(Table13510[[#This Row],[Column48]:[Column5]]))*X_value</f>
        <v>16</v>
      </c>
      <c r="I6" s="111">
        <f>_xlfn.RANK.EQ(Table13510[[#This Row],[Column3210]],H$6:H$62)</f>
        <v>1</v>
      </c>
      <c r="J6" s="78"/>
      <c r="K6" s="78"/>
      <c r="L6" s="78"/>
      <c r="M6" s="78"/>
      <c r="N6" s="78"/>
      <c r="O6" s="78"/>
      <c r="P6" s="78"/>
      <c r="Q6" s="78"/>
      <c r="R6" s="78"/>
      <c r="S6" s="78"/>
      <c r="T6" s="124" t="s">
        <v>288</v>
      </c>
      <c r="U6" s="174">
        <v>1</v>
      </c>
      <c r="V6" s="175"/>
      <c r="W6" s="175"/>
      <c r="X6" s="175"/>
      <c r="Y6" s="175"/>
      <c r="Z6" s="175"/>
      <c r="AA6" s="175"/>
      <c r="AB6" s="176"/>
      <c r="AC6" s="189" t="s">
        <v>121</v>
      </c>
      <c r="AD6" s="190" t="s">
        <v>121</v>
      </c>
      <c r="AE6" s="190" t="s">
        <v>121</v>
      </c>
      <c r="AF6" s="190" t="s">
        <v>121</v>
      </c>
      <c r="AG6" s="190" t="s">
        <v>121</v>
      </c>
      <c r="AH6" s="190" t="s">
        <v>121</v>
      </c>
      <c r="AI6" s="190" t="s">
        <v>121</v>
      </c>
      <c r="AJ6" s="191" t="s">
        <v>121</v>
      </c>
      <c r="AK6" s="19"/>
      <c r="AL6" s="20"/>
      <c r="AM6" s="20"/>
      <c r="AN6" s="20"/>
      <c r="AO6" s="20"/>
      <c r="AP6" s="20"/>
      <c r="AQ6" s="20"/>
      <c r="AR6" s="21"/>
      <c r="AS6" s="66" t="s">
        <v>285</v>
      </c>
      <c r="AT6" s="22" t="s">
        <v>410</v>
      </c>
      <c r="AU6" s="15"/>
      <c r="AV6" s="131" t="s">
        <v>289</v>
      </c>
    </row>
    <row r="7" spans="1:48" s="57" customFormat="1" x14ac:dyDescent="0.25">
      <c r="A7" s="82">
        <v>0</v>
      </c>
      <c r="B7" s="81" t="s">
        <v>284</v>
      </c>
      <c r="C7" s="78" t="s">
        <v>287</v>
      </c>
      <c r="D7" s="79">
        <f>Table13510[[#This Row],[Column3210]]+Table13510[[#This Row],[Column3211]]</f>
        <v>0</v>
      </c>
      <c r="E7" s="80">
        <f>_xlfn.RANK.EQ(Table13510[[#This Row],[Column32]],D$6:D$62)</f>
        <v>51</v>
      </c>
      <c r="F7" s="114">
        <f>SUM(Table13510[[#This Row],[Column6]:[Column13]])</f>
        <v>0</v>
      </c>
      <c r="G7" s="115">
        <f>_xlfn.RANK.EQ(Table13510[[#This Row],[Column3211]],F$6:F$62)</f>
        <v>51</v>
      </c>
      <c r="H7" s="110">
        <f>(COUNTA(Table13510[[#This Row],[Column48]:[Column5]]))*X_value</f>
        <v>0</v>
      </c>
      <c r="I7" s="111">
        <f>_xlfn.RANK.EQ(Table13510[[#This Row],[Column3210]],H$6:H$62)</f>
        <v>51</v>
      </c>
      <c r="J7" s="78"/>
      <c r="K7" s="78"/>
      <c r="L7" s="78"/>
      <c r="M7" s="78"/>
      <c r="N7" s="78"/>
      <c r="O7" s="78"/>
      <c r="P7" s="78"/>
      <c r="Q7" s="78"/>
      <c r="R7" s="78"/>
      <c r="S7" s="78"/>
      <c r="T7" s="124"/>
      <c r="U7" s="174"/>
      <c r="V7" s="175"/>
      <c r="W7" s="175"/>
      <c r="X7" s="175"/>
      <c r="Y7" s="175"/>
      <c r="Z7" s="175"/>
      <c r="AA7" s="175"/>
      <c r="AB7" s="176"/>
      <c r="AC7" s="189"/>
      <c r="AD7" s="190"/>
      <c r="AE7" s="190"/>
      <c r="AF7" s="190"/>
      <c r="AG7" s="190"/>
      <c r="AH7" s="190"/>
      <c r="AI7" s="190"/>
      <c r="AJ7" s="191"/>
      <c r="AK7" s="19"/>
      <c r="AL7" s="20"/>
      <c r="AM7" s="20"/>
      <c r="AN7" s="20"/>
      <c r="AO7" s="20"/>
      <c r="AP7" s="20"/>
      <c r="AQ7" s="20"/>
      <c r="AR7" s="21"/>
      <c r="AS7" s="66" t="s">
        <v>285</v>
      </c>
      <c r="AT7" s="10" t="s">
        <v>409</v>
      </c>
      <c r="AU7" s="10"/>
      <c r="AV7" s="131" t="s">
        <v>289</v>
      </c>
    </row>
    <row r="8" spans="1:48" s="57" customFormat="1" x14ac:dyDescent="0.25">
      <c r="A8" s="82">
        <v>2</v>
      </c>
      <c r="B8" s="81" t="s">
        <v>6</v>
      </c>
      <c r="C8" s="81" t="s">
        <v>286</v>
      </c>
      <c r="D8" s="79">
        <f>Table13510[[#This Row],[Column3210]]+Table13510[[#This Row],[Column3211]]</f>
        <v>0</v>
      </c>
      <c r="E8" s="79">
        <f>_xlfn.RANK.EQ(Table13510[[#This Row],[Column32]],D$6:D$62)</f>
        <v>51</v>
      </c>
      <c r="F8" s="114">
        <f>SUM(Table13510[[#This Row],[Column6]:[Column13]])</f>
        <v>0</v>
      </c>
      <c r="G8" s="115">
        <f>_xlfn.RANK.EQ(Table13510[[#This Row],[Column3211]],F$6:F$62)</f>
        <v>51</v>
      </c>
      <c r="H8" s="110">
        <f>(COUNTA(Table13510[[#This Row],[Column48]:[Column5]]))*X_value</f>
        <v>0</v>
      </c>
      <c r="I8" s="111">
        <f>_xlfn.RANK.EQ(Table13510[[#This Row],[Column3210]],H$6:H$62)</f>
        <v>51</v>
      </c>
      <c r="J8" s="81"/>
      <c r="K8" s="81"/>
      <c r="L8" s="81"/>
      <c r="M8" s="81"/>
      <c r="N8" s="81"/>
      <c r="O8" s="81"/>
      <c r="P8" s="81"/>
      <c r="Q8" s="81"/>
      <c r="R8" s="81"/>
      <c r="S8" s="81"/>
      <c r="T8" s="125"/>
      <c r="U8" s="177"/>
      <c r="V8" s="178"/>
      <c r="W8" s="178"/>
      <c r="X8" s="178"/>
      <c r="Y8" s="178"/>
      <c r="Z8" s="178"/>
      <c r="AA8" s="178"/>
      <c r="AB8" s="179"/>
      <c r="AC8" s="192"/>
      <c r="AD8" s="193"/>
      <c r="AE8" s="193"/>
      <c r="AF8" s="193"/>
      <c r="AG8" s="193"/>
      <c r="AH8" s="193"/>
      <c r="AI8" s="193"/>
      <c r="AJ8" s="194"/>
      <c r="AK8" s="11"/>
      <c r="AL8" s="12"/>
      <c r="AM8" s="12"/>
      <c r="AN8" s="12"/>
      <c r="AO8" s="12"/>
      <c r="AP8" s="12"/>
      <c r="AQ8" s="12"/>
      <c r="AR8" s="13"/>
      <c r="AS8" s="118"/>
      <c r="AT8" s="10" t="s">
        <v>409</v>
      </c>
      <c r="AU8" s="10" t="s">
        <v>405</v>
      </c>
      <c r="AV8" s="132"/>
    </row>
    <row r="9" spans="1:48" x14ac:dyDescent="0.25">
      <c r="A9" s="145">
        <v>11</v>
      </c>
      <c r="B9" s="146" t="s">
        <v>7</v>
      </c>
      <c r="C9" s="146" t="s">
        <v>392</v>
      </c>
      <c r="D9" s="147">
        <f>Table13510[[#This Row],[Column3210]]+Table13510[[#This Row],[Column3211]]</f>
        <v>29</v>
      </c>
      <c r="E9" s="147">
        <f>_xlfn.RANK.EQ(Table13510[[#This Row],[Column32]],D$6:D$62)</f>
        <v>5</v>
      </c>
      <c r="F9" s="148">
        <f>SUM(Table13510[[#This Row],[Column6]:[Column13]])</f>
        <v>23</v>
      </c>
      <c r="G9" s="148">
        <f>_xlfn.RANK.EQ(Table13510[[#This Row],[Column3211]],F$6:F$62)</f>
        <v>8</v>
      </c>
      <c r="H9" s="149">
        <f>(COUNTA(Table13510[[#This Row],[Column48]:[Column5]]))*X_value</f>
        <v>6</v>
      </c>
      <c r="I9" s="149">
        <f>_xlfn.RANK.EQ(Table13510[[#This Row],[Column3210]],H$6:H$62)</f>
        <v>4</v>
      </c>
      <c r="J9" s="146"/>
      <c r="K9" s="146"/>
      <c r="L9" s="146"/>
      <c r="M9" s="146"/>
      <c r="N9" s="146"/>
      <c r="O9" s="146"/>
      <c r="P9" s="146"/>
      <c r="Q9" s="146"/>
      <c r="R9" s="146"/>
      <c r="S9" s="146"/>
      <c r="T9" s="166" t="s">
        <v>393</v>
      </c>
      <c r="U9" s="180">
        <v>3</v>
      </c>
      <c r="V9" s="181">
        <v>1</v>
      </c>
      <c r="W9" s="181">
        <v>2</v>
      </c>
      <c r="X9" s="181">
        <v>1</v>
      </c>
      <c r="Y9" s="181">
        <v>5</v>
      </c>
      <c r="Z9" s="181">
        <v>4</v>
      </c>
      <c r="AA9" s="181">
        <v>3</v>
      </c>
      <c r="AB9" s="182">
        <v>4</v>
      </c>
      <c r="AC9" s="195" t="s">
        <v>121</v>
      </c>
      <c r="AD9" s="196"/>
      <c r="AE9" s="196"/>
      <c r="AF9" s="196"/>
      <c r="AG9" s="196" t="s">
        <v>121</v>
      </c>
      <c r="AH9" s="196"/>
      <c r="AI9" s="196"/>
      <c r="AJ9" s="197" t="s">
        <v>121</v>
      </c>
      <c r="AK9" s="155"/>
      <c r="AL9" s="156"/>
      <c r="AM9" s="156"/>
      <c r="AN9" s="156"/>
      <c r="AO9" s="156"/>
      <c r="AP9" s="156"/>
      <c r="AQ9" s="156"/>
      <c r="AR9" s="157"/>
      <c r="AS9" s="158" t="s">
        <v>394</v>
      </c>
      <c r="AT9" s="22" t="s">
        <v>410</v>
      </c>
      <c r="AU9" s="159" t="s">
        <v>128</v>
      </c>
      <c r="AV9" s="165" t="s">
        <v>355</v>
      </c>
    </row>
    <row r="10" spans="1:48" x14ac:dyDescent="0.25">
      <c r="A10" s="83">
        <v>14</v>
      </c>
      <c r="B10" s="84" t="s">
        <v>8</v>
      </c>
      <c r="C10" s="85" t="s">
        <v>290</v>
      </c>
      <c r="D10" s="79">
        <f>Table13510[[#This Row],[Column3210]]+Table13510[[#This Row],[Column3211]]</f>
        <v>17</v>
      </c>
      <c r="E10" s="86">
        <f>_xlfn.RANK.EQ(Table13510[[#This Row],[Column32]],D$6:D$62)</f>
        <v>27</v>
      </c>
      <c r="F10" s="114">
        <f>SUM(Table13510[[#This Row],[Column6]:[Column13]])</f>
        <v>15</v>
      </c>
      <c r="G10" s="115">
        <f>_xlfn.RANK.EQ(Table13510[[#This Row],[Column3211]],F$6:F$62)</f>
        <v>26</v>
      </c>
      <c r="H10" s="110">
        <f>(COUNTA(Table13510[[#This Row],[Column48]:[Column5]]))*X_value</f>
        <v>2</v>
      </c>
      <c r="I10" s="111">
        <f>_xlfn.RANK.EQ(Table13510[[#This Row],[Column3210]],H$6:H$62)</f>
        <v>22</v>
      </c>
      <c r="J10" s="85"/>
      <c r="K10" s="85"/>
      <c r="L10" s="85"/>
      <c r="M10" s="85"/>
      <c r="N10" s="85"/>
      <c r="O10" s="85"/>
      <c r="P10" s="85"/>
      <c r="Q10" s="85"/>
      <c r="R10" s="85"/>
      <c r="S10" s="85"/>
      <c r="T10" s="125"/>
      <c r="U10" s="177">
        <v>1</v>
      </c>
      <c r="V10" s="178">
        <v>1</v>
      </c>
      <c r="W10" s="178">
        <v>1</v>
      </c>
      <c r="X10" s="178">
        <v>4</v>
      </c>
      <c r="Y10" s="178">
        <v>1</v>
      </c>
      <c r="Z10" s="178">
        <v>1</v>
      </c>
      <c r="AA10" s="178">
        <v>5</v>
      </c>
      <c r="AB10" s="179">
        <v>1</v>
      </c>
      <c r="AC10" s="192" t="s">
        <v>121</v>
      </c>
      <c r="AD10" s="193"/>
      <c r="AE10" s="193"/>
      <c r="AF10" s="193"/>
      <c r="AG10" s="193"/>
      <c r="AH10" s="193"/>
      <c r="AI10" s="193"/>
      <c r="AJ10" s="194"/>
      <c r="AK10" s="11"/>
      <c r="AL10" s="12"/>
      <c r="AM10" s="12" t="s">
        <v>121</v>
      </c>
      <c r="AN10" s="12"/>
      <c r="AO10" s="12"/>
      <c r="AP10" s="12" t="s">
        <v>121</v>
      </c>
      <c r="AQ10" s="12"/>
      <c r="AR10" s="13" t="s">
        <v>121</v>
      </c>
      <c r="AS10" s="118" t="s">
        <v>222</v>
      </c>
      <c r="AT10" s="22" t="s">
        <v>410</v>
      </c>
      <c r="AU10" s="10" t="s">
        <v>126</v>
      </c>
      <c r="AV10" s="132" t="s">
        <v>127</v>
      </c>
    </row>
    <row r="11" spans="1:48" x14ac:dyDescent="0.25">
      <c r="A11" s="82">
        <v>14</v>
      </c>
      <c r="B11" s="81" t="s">
        <v>8</v>
      </c>
      <c r="C11" s="81" t="s">
        <v>225</v>
      </c>
      <c r="D11" s="79">
        <f>Table13510[[#This Row],[Column3210]]+Table13510[[#This Row],[Column3211]]</f>
        <v>17</v>
      </c>
      <c r="E11" s="79">
        <f>_xlfn.RANK.EQ(Table13510[[#This Row],[Column32]],D$6:D$62)</f>
        <v>27</v>
      </c>
      <c r="F11" s="114">
        <f>SUM(Table13510[[#This Row],[Column6]:[Column13]])</f>
        <v>15</v>
      </c>
      <c r="G11" s="115">
        <f>_xlfn.RANK.EQ(Table13510[[#This Row],[Column3211]],F$6:F$62)</f>
        <v>26</v>
      </c>
      <c r="H11" s="110">
        <f>(COUNTA(Table13510[[#This Row],[Column48]:[Column5]]))*X_value</f>
        <v>2</v>
      </c>
      <c r="I11" s="111">
        <f>_xlfn.RANK.EQ(Table13510[[#This Row],[Column3210]],H$6:H$62)</f>
        <v>22</v>
      </c>
      <c r="J11" s="81"/>
      <c r="K11" s="81"/>
      <c r="L11" s="81"/>
      <c r="M11" s="81"/>
      <c r="N11" s="81"/>
      <c r="O11" s="81"/>
      <c r="P11" s="81"/>
      <c r="Q11" s="81"/>
      <c r="R11" s="81"/>
      <c r="S11" s="81"/>
      <c r="T11" s="125" t="s">
        <v>92</v>
      </c>
      <c r="U11" s="177">
        <v>1</v>
      </c>
      <c r="V11" s="178">
        <v>1</v>
      </c>
      <c r="W11" s="178">
        <v>1</v>
      </c>
      <c r="X11" s="178">
        <v>1</v>
      </c>
      <c r="Y11" s="178">
        <v>5</v>
      </c>
      <c r="Z11" s="178">
        <v>1</v>
      </c>
      <c r="AA11" s="178">
        <v>4</v>
      </c>
      <c r="AB11" s="179">
        <v>1</v>
      </c>
      <c r="AC11" s="192" t="s">
        <v>121</v>
      </c>
      <c r="AD11" s="193"/>
      <c r="AE11" s="193"/>
      <c r="AF11" s="193"/>
      <c r="AG11" s="193"/>
      <c r="AH11" s="193"/>
      <c r="AI11" s="193"/>
      <c r="AJ11" s="194"/>
      <c r="AK11" s="11" t="s">
        <v>121</v>
      </c>
      <c r="AL11" s="12"/>
      <c r="AM11" s="12" t="s">
        <v>121</v>
      </c>
      <c r="AN11" s="12"/>
      <c r="AO11" s="12"/>
      <c r="AP11" s="12"/>
      <c r="AQ11" s="12" t="s">
        <v>121</v>
      </c>
      <c r="AR11" s="13" t="s">
        <v>121</v>
      </c>
      <c r="AS11" s="118"/>
      <c r="AT11" s="22" t="s">
        <v>410</v>
      </c>
      <c r="AU11" s="10" t="s">
        <v>126</v>
      </c>
      <c r="AV11" s="132" t="s">
        <v>226</v>
      </c>
    </row>
    <row r="12" spans="1:48" x14ac:dyDescent="0.25">
      <c r="A12" s="87">
        <v>14</v>
      </c>
      <c r="B12" s="88" t="s">
        <v>8</v>
      </c>
      <c r="C12" s="78" t="s">
        <v>223</v>
      </c>
      <c r="D12" s="79">
        <f>Table13510[[#This Row],[Column3210]]+Table13510[[#This Row],[Column3211]]</f>
        <v>14</v>
      </c>
      <c r="E12" s="80">
        <f>_xlfn.RANK.EQ(Table13510[[#This Row],[Column32]],D$6:D$62)</f>
        <v>34</v>
      </c>
      <c r="F12" s="114">
        <f>SUM(Table13510[[#This Row],[Column6]:[Column13]])</f>
        <v>12</v>
      </c>
      <c r="G12" s="115">
        <f>_xlfn.RANK.EQ(Table13510[[#This Row],[Column3211]],F$6:F$62)</f>
        <v>32</v>
      </c>
      <c r="H12" s="110">
        <f>(COUNTA(Table13510[[#This Row],[Column48]:[Column5]]))*X_value</f>
        <v>2</v>
      </c>
      <c r="I12" s="111">
        <f>_xlfn.RANK.EQ(Table13510[[#This Row],[Column3210]],H$6:H$62)</f>
        <v>22</v>
      </c>
      <c r="J12" s="78"/>
      <c r="K12" s="78"/>
      <c r="L12" s="78"/>
      <c r="M12" s="78"/>
      <c r="N12" s="78"/>
      <c r="O12" s="78"/>
      <c r="P12" s="78"/>
      <c r="Q12" s="78"/>
      <c r="R12" s="78"/>
      <c r="S12" s="78"/>
      <c r="T12" s="124"/>
      <c r="U12" s="174">
        <v>1</v>
      </c>
      <c r="V12" s="175">
        <v>1</v>
      </c>
      <c r="W12" s="175">
        <v>1</v>
      </c>
      <c r="X12" s="175">
        <v>1</v>
      </c>
      <c r="Y12" s="175">
        <v>1</v>
      </c>
      <c r="Z12" s="175">
        <v>1</v>
      </c>
      <c r="AA12" s="175">
        <v>5</v>
      </c>
      <c r="AB12" s="176">
        <v>1</v>
      </c>
      <c r="AC12" s="189" t="s">
        <v>121</v>
      </c>
      <c r="AD12" s="190"/>
      <c r="AE12" s="190"/>
      <c r="AF12" s="190"/>
      <c r="AG12" s="190"/>
      <c r="AH12" s="190"/>
      <c r="AI12" s="190"/>
      <c r="AJ12" s="191"/>
      <c r="AK12" s="19"/>
      <c r="AL12" s="20"/>
      <c r="AM12" s="20" t="s">
        <v>121</v>
      </c>
      <c r="AN12" s="20"/>
      <c r="AO12" s="20"/>
      <c r="AP12" s="20" t="s">
        <v>121</v>
      </c>
      <c r="AQ12" s="20" t="s">
        <v>121</v>
      </c>
      <c r="AR12" s="21" t="s">
        <v>121</v>
      </c>
      <c r="AS12" s="66" t="s">
        <v>224</v>
      </c>
      <c r="AT12" s="22" t="s">
        <v>410</v>
      </c>
      <c r="AU12" s="15" t="s">
        <v>126</v>
      </c>
      <c r="AV12" s="131"/>
    </row>
    <row r="13" spans="1:48" x14ac:dyDescent="0.25">
      <c r="A13" s="82">
        <v>18</v>
      </c>
      <c r="B13" s="81" t="s">
        <v>9</v>
      </c>
      <c r="C13" s="78" t="s">
        <v>286</v>
      </c>
      <c r="D13" s="79">
        <f>Table13510[[#This Row],[Column3210]]+Table13510[[#This Row],[Column3211]]</f>
        <v>0</v>
      </c>
      <c r="E13" s="80">
        <f>_xlfn.RANK.EQ(Table13510[[#This Row],[Column32]],D$6:D$62)</f>
        <v>51</v>
      </c>
      <c r="F13" s="114">
        <f>SUM(Table13510[[#This Row],[Column6]:[Column13]])</f>
        <v>0</v>
      </c>
      <c r="G13" s="115">
        <f>_xlfn.RANK.EQ(Table13510[[#This Row],[Column3211]],F$6:F$62)</f>
        <v>51</v>
      </c>
      <c r="H13" s="110">
        <f>(COUNTA(Table13510[[#This Row],[Column48]:[Column5]]))*X_value</f>
        <v>0</v>
      </c>
      <c r="I13" s="111">
        <f>_xlfn.RANK.EQ(Table13510[[#This Row],[Column3210]],H$6:H$62)</f>
        <v>51</v>
      </c>
      <c r="J13" s="78"/>
      <c r="K13" s="78"/>
      <c r="L13" s="78"/>
      <c r="M13" s="78"/>
      <c r="N13" s="78"/>
      <c r="O13" s="78"/>
      <c r="P13" s="78"/>
      <c r="Q13" s="78"/>
      <c r="R13" s="78"/>
      <c r="S13" s="78"/>
      <c r="T13" s="124"/>
      <c r="U13" s="174"/>
      <c r="V13" s="175"/>
      <c r="W13" s="175"/>
      <c r="X13" s="175"/>
      <c r="Y13" s="175"/>
      <c r="Z13" s="175"/>
      <c r="AA13" s="175"/>
      <c r="AB13" s="176"/>
      <c r="AC13" s="189"/>
      <c r="AD13" s="190"/>
      <c r="AE13" s="190"/>
      <c r="AF13" s="190"/>
      <c r="AG13" s="190"/>
      <c r="AH13" s="190"/>
      <c r="AI13" s="190"/>
      <c r="AJ13" s="191"/>
      <c r="AK13" s="19"/>
      <c r="AL13" s="20"/>
      <c r="AM13" s="20" t="s">
        <v>121</v>
      </c>
      <c r="AN13" s="20"/>
      <c r="AO13" s="20"/>
      <c r="AP13" s="20" t="s">
        <v>121</v>
      </c>
      <c r="AQ13" s="20"/>
      <c r="AR13" s="21" t="s">
        <v>121</v>
      </c>
      <c r="AS13" s="66"/>
      <c r="AT13" s="10" t="s">
        <v>409</v>
      </c>
      <c r="AU13" s="10" t="s">
        <v>406</v>
      </c>
      <c r="AV13" s="131"/>
    </row>
    <row r="14" spans="1:48" s="57" customFormat="1" x14ac:dyDescent="0.25">
      <c r="A14" s="82">
        <v>24</v>
      </c>
      <c r="B14" s="81" t="s">
        <v>10</v>
      </c>
      <c r="C14" s="81" t="s">
        <v>286</v>
      </c>
      <c r="D14" s="79">
        <f>Table13510[[#This Row],[Column3210]]+Table13510[[#This Row],[Column3211]]</f>
        <v>0</v>
      </c>
      <c r="E14" s="79">
        <f>_xlfn.RANK.EQ(Table13510[[#This Row],[Column32]],D$6:D$62)</f>
        <v>51</v>
      </c>
      <c r="F14" s="114">
        <f>SUM(Table13510[[#This Row],[Column6]:[Column13]])</f>
        <v>0</v>
      </c>
      <c r="G14" s="115">
        <f>_xlfn.RANK.EQ(Table13510[[#This Row],[Column3211]],F$6:F$62)</f>
        <v>51</v>
      </c>
      <c r="H14" s="110">
        <f>(COUNTA(Table13510[[#This Row],[Column48]:[Column5]]))*X_value</f>
        <v>0</v>
      </c>
      <c r="I14" s="111">
        <f>_xlfn.RANK.EQ(Table13510[[#This Row],[Column3210]],H$6:H$62)</f>
        <v>51</v>
      </c>
      <c r="J14" s="81"/>
      <c r="K14" s="81"/>
      <c r="L14" s="81"/>
      <c r="M14" s="81"/>
      <c r="N14" s="81"/>
      <c r="O14" s="81"/>
      <c r="P14" s="81"/>
      <c r="Q14" s="81"/>
      <c r="R14" s="81"/>
      <c r="S14" s="81"/>
      <c r="T14" s="125"/>
      <c r="U14" s="177"/>
      <c r="V14" s="178"/>
      <c r="W14" s="178"/>
      <c r="X14" s="178"/>
      <c r="Y14" s="178"/>
      <c r="Z14" s="178"/>
      <c r="AA14" s="178"/>
      <c r="AB14" s="179"/>
      <c r="AC14" s="192"/>
      <c r="AD14" s="193"/>
      <c r="AE14" s="193"/>
      <c r="AF14" s="193"/>
      <c r="AG14" s="193"/>
      <c r="AH14" s="193"/>
      <c r="AI14" s="193"/>
      <c r="AJ14" s="194"/>
      <c r="AK14" s="11" t="s">
        <v>121</v>
      </c>
      <c r="AL14" s="12"/>
      <c r="AM14" s="12" t="s">
        <v>121</v>
      </c>
      <c r="AN14" s="12"/>
      <c r="AO14" s="12"/>
      <c r="AP14" s="12"/>
      <c r="AQ14" s="12" t="s">
        <v>121</v>
      </c>
      <c r="AR14" s="13" t="s">
        <v>121</v>
      </c>
      <c r="AS14" s="118"/>
      <c r="AT14" s="10" t="s">
        <v>409</v>
      </c>
      <c r="AU14" s="10" t="s">
        <v>406</v>
      </c>
      <c r="AV14" s="132"/>
    </row>
    <row r="15" spans="1:48" x14ac:dyDescent="0.25">
      <c r="A15" s="145">
        <v>25</v>
      </c>
      <c r="B15" s="146" t="s">
        <v>11</v>
      </c>
      <c r="C15" s="146" t="s">
        <v>396</v>
      </c>
      <c r="D15" s="147">
        <f>Table13510[[#This Row],[Column3210]]+Table13510[[#This Row],[Column3211]]</f>
        <v>37</v>
      </c>
      <c r="E15" s="147">
        <f>_xlfn.RANK.EQ(Table13510[[#This Row],[Column32]],D$6:D$62)</f>
        <v>1</v>
      </c>
      <c r="F15" s="148">
        <f>SUM(Table13510[[#This Row],[Column6]:[Column13]])</f>
        <v>27</v>
      </c>
      <c r="G15" s="148">
        <f>_xlfn.RANK.EQ(Table13510[[#This Row],[Column3211]],F$6:F$62)</f>
        <v>2</v>
      </c>
      <c r="H15" s="149">
        <f>(COUNTA(Table13510[[#This Row],[Column48]:[Column5]]))*X_value</f>
        <v>10</v>
      </c>
      <c r="I15" s="149">
        <f>_xlfn.RANK.EQ(Table13510[[#This Row],[Column3210]],H$6:H$62)</f>
        <v>2</v>
      </c>
      <c r="J15" s="146"/>
      <c r="K15" s="146"/>
      <c r="L15" s="146"/>
      <c r="M15" s="146"/>
      <c r="N15" s="146"/>
      <c r="O15" s="146"/>
      <c r="P15" s="146"/>
      <c r="Q15" s="146"/>
      <c r="R15" s="146"/>
      <c r="S15" s="146"/>
      <c r="T15" s="150" t="s">
        <v>398</v>
      </c>
      <c r="U15" s="180">
        <v>2</v>
      </c>
      <c r="V15" s="181">
        <v>4</v>
      </c>
      <c r="W15" s="181">
        <v>3</v>
      </c>
      <c r="X15" s="181">
        <v>5</v>
      </c>
      <c r="Y15" s="181">
        <v>3</v>
      </c>
      <c r="Z15" s="181">
        <v>3</v>
      </c>
      <c r="AA15" s="181">
        <v>3</v>
      </c>
      <c r="AB15" s="182">
        <v>4</v>
      </c>
      <c r="AC15" s="195" t="s">
        <v>395</v>
      </c>
      <c r="AD15" s="196" t="s">
        <v>395</v>
      </c>
      <c r="AE15" s="196" t="s">
        <v>395</v>
      </c>
      <c r="AF15" s="196" t="s">
        <v>121</v>
      </c>
      <c r="AG15" s="196"/>
      <c r="AH15" s="196"/>
      <c r="AI15" s="196" t="s">
        <v>395</v>
      </c>
      <c r="AJ15" s="197"/>
      <c r="AK15" s="155"/>
      <c r="AL15" s="156"/>
      <c r="AM15" s="156"/>
      <c r="AN15" s="156"/>
      <c r="AO15" s="156"/>
      <c r="AP15" s="156"/>
      <c r="AQ15" s="156"/>
      <c r="AR15" s="157"/>
      <c r="AS15" s="158" t="s">
        <v>356</v>
      </c>
      <c r="AT15" s="22" t="s">
        <v>410</v>
      </c>
      <c r="AU15" s="159" t="s">
        <v>128</v>
      </c>
      <c r="AV15" s="160" t="s">
        <v>397</v>
      </c>
    </row>
    <row r="16" spans="1:48" x14ac:dyDescent="0.25">
      <c r="A16" s="82">
        <v>36</v>
      </c>
      <c r="B16" s="81" t="s">
        <v>12</v>
      </c>
      <c r="C16" s="78" t="s">
        <v>131</v>
      </c>
      <c r="D16" s="79">
        <f>Table13510[[#This Row],[Column3210]]+Table13510[[#This Row],[Column3211]]</f>
        <v>3</v>
      </c>
      <c r="E16" s="80">
        <f>_xlfn.RANK.EQ(Table13510[[#This Row],[Column32]],D$6:D$62)</f>
        <v>42</v>
      </c>
      <c r="F16" s="114">
        <f>SUM(Table13510[[#This Row],[Column6]:[Column13]])</f>
        <v>1</v>
      </c>
      <c r="G16" s="115">
        <f>_xlfn.RANK.EQ(Table13510[[#This Row],[Column3211]],F$6:F$62)</f>
        <v>37</v>
      </c>
      <c r="H16" s="110">
        <f>(COUNTA(Table13510[[#This Row],[Column48]:[Column5]]))*X_value</f>
        <v>2</v>
      </c>
      <c r="I16" s="111">
        <f>_xlfn.RANK.EQ(Table13510[[#This Row],[Column3210]],H$6:H$62)</f>
        <v>22</v>
      </c>
      <c r="J16" s="78"/>
      <c r="K16" s="78"/>
      <c r="L16" s="78"/>
      <c r="M16" s="78"/>
      <c r="N16" s="78"/>
      <c r="O16" s="78"/>
      <c r="P16" s="78"/>
      <c r="Q16" s="78"/>
      <c r="R16" s="78"/>
      <c r="S16" s="78"/>
      <c r="T16" s="124"/>
      <c r="U16" s="174" t="s">
        <v>152</v>
      </c>
      <c r="V16" s="175">
        <v>1</v>
      </c>
      <c r="W16" s="175" t="s">
        <v>152</v>
      </c>
      <c r="X16" s="175"/>
      <c r="Y16" s="175" t="s">
        <v>152</v>
      </c>
      <c r="Z16" s="175"/>
      <c r="AA16" s="175" t="s">
        <v>153</v>
      </c>
      <c r="AB16" s="176" t="s">
        <v>153</v>
      </c>
      <c r="AC16" s="189"/>
      <c r="AD16" s="190" t="s">
        <v>121</v>
      </c>
      <c r="AE16" s="190"/>
      <c r="AF16" s="190"/>
      <c r="AG16" s="190"/>
      <c r="AH16" s="190"/>
      <c r="AI16" s="190"/>
      <c r="AJ16" s="191"/>
      <c r="AK16" s="19"/>
      <c r="AL16" s="20"/>
      <c r="AM16" s="20" t="s">
        <v>121</v>
      </c>
      <c r="AN16" s="20"/>
      <c r="AO16" s="20"/>
      <c r="AP16" s="20" t="s">
        <v>121</v>
      </c>
      <c r="AQ16" s="20" t="s">
        <v>121</v>
      </c>
      <c r="AR16" s="21" t="s">
        <v>121</v>
      </c>
      <c r="AS16" s="66" t="s">
        <v>130</v>
      </c>
      <c r="AT16" s="10" t="s">
        <v>409</v>
      </c>
      <c r="AU16" s="10" t="s">
        <v>128</v>
      </c>
      <c r="AV16" s="131" t="s">
        <v>129</v>
      </c>
    </row>
    <row r="17" spans="1:48" x14ac:dyDescent="0.25">
      <c r="A17" s="82">
        <v>36</v>
      </c>
      <c r="B17" s="81" t="s">
        <v>12</v>
      </c>
      <c r="C17" s="81" t="s">
        <v>198</v>
      </c>
      <c r="D17" s="79">
        <f>Table13510[[#This Row],[Column3210]]+Table13510[[#This Row],[Column3211]]</f>
        <v>3</v>
      </c>
      <c r="E17" s="79">
        <f>_xlfn.RANK.EQ(Table13510[[#This Row],[Column32]],D$6:D$62)</f>
        <v>42</v>
      </c>
      <c r="F17" s="114">
        <f>SUM(Table13510[[#This Row],[Column6]:[Column13]])</f>
        <v>1</v>
      </c>
      <c r="G17" s="115">
        <f>_xlfn.RANK.EQ(Table13510[[#This Row],[Column3211]],F$6:F$62)</f>
        <v>37</v>
      </c>
      <c r="H17" s="110">
        <f>(COUNTA(Table13510[[#This Row],[Column48]:[Column5]]))*X_value</f>
        <v>2</v>
      </c>
      <c r="I17" s="111">
        <f>_xlfn.RANK.EQ(Table13510[[#This Row],[Column3210]],H$6:H$62)</f>
        <v>22</v>
      </c>
      <c r="J17" s="81"/>
      <c r="K17" s="81"/>
      <c r="L17" s="81"/>
      <c r="M17" s="81"/>
      <c r="N17" s="81"/>
      <c r="O17" s="81"/>
      <c r="P17" s="81"/>
      <c r="Q17" s="81"/>
      <c r="R17" s="81"/>
      <c r="S17" s="81"/>
      <c r="T17" s="125"/>
      <c r="U17" s="177" t="s">
        <v>152</v>
      </c>
      <c r="V17" s="178">
        <v>1</v>
      </c>
      <c r="W17" s="178" t="s">
        <v>152</v>
      </c>
      <c r="X17" s="178" t="s">
        <v>153</v>
      </c>
      <c r="Y17" s="178" t="s">
        <v>152</v>
      </c>
      <c r="Z17" s="178"/>
      <c r="AA17" s="178" t="s">
        <v>153</v>
      </c>
      <c r="AB17" s="179" t="s">
        <v>153</v>
      </c>
      <c r="AC17" s="192"/>
      <c r="AD17" s="193" t="s">
        <v>121</v>
      </c>
      <c r="AE17" s="193"/>
      <c r="AF17" s="193"/>
      <c r="AG17" s="193"/>
      <c r="AH17" s="193"/>
      <c r="AI17" s="193"/>
      <c r="AJ17" s="194"/>
      <c r="AK17" s="11"/>
      <c r="AL17" s="12"/>
      <c r="AM17" s="12"/>
      <c r="AN17" s="12"/>
      <c r="AO17" s="12"/>
      <c r="AP17" s="12"/>
      <c r="AQ17" s="12"/>
      <c r="AR17" s="13"/>
      <c r="AS17" s="118"/>
      <c r="AT17" s="10" t="s">
        <v>409</v>
      </c>
      <c r="AU17" s="10" t="s">
        <v>128</v>
      </c>
      <c r="AV17" s="132" t="s">
        <v>142</v>
      </c>
    </row>
    <row r="18" spans="1:48" x14ac:dyDescent="0.25">
      <c r="A18" s="82">
        <v>36</v>
      </c>
      <c r="B18" s="81" t="s">
        <v>12</v>
      </c>
      <c r="C18" s="78" t="s">
        <v>133</v>
      </c>
      <c r="D18" s="79">
        <f>Table13510[[#This Row],[Column3210]]+Table13510[[#This Row],[Column3211]]</f>
        <v>3</v>
      </c>
      <c r="E18" s="80">
        <f>_xlfn.RANK.EQ(Table13510[[#This Row],[Column32]],D$6:D$62)</f>
        <v>42</v>
      </c>
      <c r="F18" s="114">
        <f>SUM(Table13510[[#This Row],[Column6]:[Column13]])</f>
        <v>1</v>
      </c>
      <c r="G18" s="115">
        <f>_xlfn.RANK.EQ(Table13510[[#This Row],[Column3211]],F$6:F$62)</f>
        <v>37</v>
      </c>
      <c r="H18" s="110">
        <f>(COUNTA(Table13510[[#This Row],[Column48]:[Column5]]))*X_value</f>
        <v>2</v>
      </c>
      <c r="I18" s="111">
        <f>_xlfn.RANK.EQ(Table13510[[#This Row],[Column3210]],H$6:H$62)</f>
        <v>22</v>
      </c>
      <c r="J18" s="78"/>
      <c r="K18" s="78"/>
      <c r="L18" s="78"/>
      <c r="M18" s="78"/>
      <c r="N18" s="78"/>
      <c r="O18" s="78"/>
      <c r="P18" s="78"/>
      <c r="Q18" s="78"/>
      <c r="R18" s="78"/>
      <c r="S18" s="78"/>
      <c r="T18" s="124"/>
      <c r="U18" s="174"/>
      <c r="V18" s="175" t="s">
        <v>153</v>
      </c>
      <c r="W18" s="175"/>
      <c r="X18" s="175">
        <v>1</v>
      </c>
      <c r="Y18" s="175"/>
      <c r="Z18" s="175"/>
      <c r="AA18" s="175"/>
      <c r="AB18" s="176"/>
      <c r="AC18" s="189"/>
      <c r="AD18" s="190" t="s">
        <v>121</v>
      </c>
      <c r="AE18" s="190"/>
      <c r="AF18" s="190"/>
      <c r="AG18" s="190"/>
      <c r="AH18" s="190"/>
      <c r="AI18" s="190"/>
      <c r="AJ18" s="191"/>
      <c r="AK18" s="19"/>
      <c r="AL18" s="20"/>
      <c r="AM18" s="20"/>
      <c r="AN18" s="20"/>
      <c r="AO18" s="20"/>
      <c r="AP18" s="20"/>
      <c r="AQ18" s="20"/>
      <c r="AR18" s="21"/>
      <c r="AS18" s="66" t="s">
        <v>139</v>
      </c>
      <c r="AT18" s="10" t="s">
        <v>409</v>
      </c>
      <c r="AU18" s="10" t="s">
        <v>128</v>
      </c>
      <c r="AV18" s="131" t="s">
        <v>143</v>
      </c>
    </row>
    <row r="19" spans="1:48" x14ac:dyDescent="0.25">
      <c r="A19" s="82">
        <v>36</v>
      </c>
      <c r="B19" s="81" t="s">
        <v>12</v>
      </c>
      <c r="C19" s="81" t="s">
        <v>135</v>
      </c>
      <c r="D19" s="79">
        <f>Table13510[[#This Row],[Column3210]]+Table13510[[#This Row],[Column3211]]</f>
        <v>3</v>
      </c>
      <c r="E19" s="79">
        <f>_xlfn.RANK.EQ(Table13510[[#This Row],[Column32]],D$6:D$62)</f>
        <v>42</v>
      </c>
      <c r="F19" s="114">
        <f>SUM(Table13510[[#This Row],[Column6]:[Column13]])</f>
        <v>1</v>
      </c>
      <c r="G19" s="115">
        <f>_xlfn.RANK.EQ(Table13510[[#This Row],[Column3211]],F$6:F$62)</f>
        <v>37</v>
      </c>
      <c r="H19" s="110">
        <f>(COUNTA(Table13510[[#This Row],[Column48]:[Column5]]))*X_value</f>
        <v>2</v>
      </c>
      <c r="I19" s="111">
        <f>_xlfn.RANK.EQ(Table13510[[#This Row],[Column3210]],H$6:H$62)</f>
        <v>22</v>
      </c>
      <c r="J19" s="81"/>
      <c r="K19" s="81"/>
      <c r="L19" s="81"/>
      <c r="M19" s="81"/>
      <c r="N19" s="81"/>
      <c r="O19" s="81"/>
      <c r="P19" s="81"/>
      <c r="Q19" s="81"/>
      <c r="R19" s="81"/>
      <c r="S19" s="81"/>
      <c r="T19" s="125"/>
      <c r="U19" s="177" t="s">
        <v>152</v>
      </c>
      <c r="V19" s="178">
        <v>1</v>
      </c>
      <c r="W19" s="178"/>
      <c r="X19" s="178" t="s">
        <v>153</v>
      </c>
      <c r="Y19" s="178"/>
      <c r="Z19" s="178"/>
      <c r="AA19" s="178"/>
      <c r="AB19" s="179"/>
      <c r="AC19" s="192"/>
      <c r="AD19" s="193" t="s">
        <v>121</v>
      </c>
      <c r="AE19" s="193"/>
      <c r="AF19" s="193"/>
      <c r="AG19" s="193"/>
      <c r="AH19" s="193"/>
      <c r="AI19" s="193"/>
      <c r="AJ19" s="194"/>
      <c r="AK19" s="11" t="s">
        <v>121</v>
      </c>
      <c r="AL19" s="12"/>
      <c r="AM19" s="12"/>
      <c r="AN19" s="12" t="s">
        <v>121</v>
      </c>
      <c r="AO19" s="12"/>
      <c r="AP19" s="12"/>
      <c r="AQ19" s="12"/>
      <c r="AR19" s="13"/>
      <c r="AS19" s="118" t="s">
        <v>140</v>
      </c>
      <c r="AT19" s="10" t="s">
        <v>409</v>
      </c>
      <c r="AU19" s="10" t="s">
        <v>128</v>
      </c>
      <c r="AV19" s="132"/>
    </row>
    <row r="20" spans="1:48" x14ac:dyDescent="0.25">
      <c r="A20" s="82">
        <v>36</v>
      </c>
      <c r="B20" s="81" t="s">
        <v>12</v>
      </c>
      <c r="C20" s="78" t="s">
        <v>138</v>
      </c>
      <c r="D20" s="79">
        <f>Table13510[[#This Row],[Column3210]]+Table13510[[#This Row],[Column3211]]</f>
        <v>3</v>
      </c>
      <c r="E20" s="80">
        <f>_xlfn.RANK.EQ(Table13510[[#This Row],[Column32]],D$6:D$62)</f>
        <v>42</v>
      </c>
      <c r="F20" s="114">
        <f>SUM(Table13510[[#This Row],[Column6]:[Column13]])</f>
        <v>1</v>
      </c>
      <c r="G20" s="115">
        <f>_xlfn.RANK.EQ(Table13510[[#This Row],[Column3211]],F$6:F$62)</f>
        <v>37</v>
      </c>
      <c r="H20" s="110">
        <f>(COUNTA(Table13510[[#This Row],[Column48]:[Column5]]))*X_value</f>
        <v>2</v>
      </c>
      <c r="I20" s="111">
        <f>_xlfn.RANK.EQ(Table13510[[#This Row],[Column3210]],H$6:H$62)</f>
        <v>22</v>
      </c>
      <c r="J20" s="78"/>
      <c r="K20" s="78"/>
      <c r="L20" s="78"/>
      <c r="M20" s="78"/>
      <c r="N20" s="78"/>
      <c r="O20" s="78"/>
      <c r="P20" s="78"/>
      <c r="Q20" s="78"/>
      <c r="R20" s="78"/>
      <c r="S20" s="78"/>
      <c r="T20" s="124"/>
      <c r="U20" s="174" t="s">
        <v>152</v>
      </c>
      <c r="V20" s="175">
        <v>1</v>
      </c>
      <c r="W20" s="175" t="s">
        <v>152</v>
      </c>
      <c r="X20" s="175" t="s">
        <v>152</v>
      </c>
      <c r="Y20" s="175" t="s">
        <v>152</v>
      </c>
      <c r="Z20" s="175" t="s">
        <v>152</v>
      </c>
      <c r="AA20" s="175" t="s">
        <v>152</v>
      </c>
      <c r="AB20" s="176" t="s">
        <v>152</v>
      </c>
      <c r="AC20" s="189"/>
      <c r="AD20" s="190" t="s">
        <v>121</v>
      </c>
      <c r="AE20" s="190"/>
      <c r="AF20" s="190"/>
      <c r="AG20" s="190"/>
      <c r="AH20" s="190"/>
      <c r="AI20" s="190"/>
      <c r="AJ20" s="191"/>
      <c r="AK20" s="19" t="s">
        <v>121</v>
      </c>
      <c r="AL20" s="20" t="s">
        <v>121</v>
      </c>
      <c r="AM20" s="20" t="s">
        <v>121</v>
      </c>
      <c r="AN20" s="20" t="s">
        <v>121</v>
      </c>
      <c r="AO20" s="20" t="s">
        <v>121</v>
      </c>
      <c r="AP20" s="20" t="s">
        <v>121</v>
      </c>
      <c r="AQ20" s="20" t="s">
        <v>121</v>
      </c>
      <c r="AR20" s="21" t="s">
        <v>121</v>
      </c>
      <c r="AS20" s="66" t="s">
        <v>141</v>
      </c>
      <c r="AT20" s="10" t="s">
        <v>409</v>
      </c>
      <c r="AU20" s="10" t="s">
        <v>128</v>
      </c>
      <c r="AV20" s="131"/>
    </row>
    <row r="21" spans="1:48" x14ac:dyDescent="0.25">
      <c r="A21" s="82">
        <v>41</v>
      </c>
      <c r="B21" s="81" t="s">
        <v>13</v>
      </c>
      <c r="C21" s="92" t="s">
        <v>399</v>
      </c>
      <c r="D21" s="79">
        <f>Table13510[[#This Row],[Column3210]]+Table13510[[#This Row],[Column3211]]</f>
        <v>3</v>
      </c>
      <c r="E21" s="80">
        <f>_xlfn.RANK.EQ(Table13510[[#This Row],[Column32]],D$6:D$62)</f>
        <v>42</v>
      </c>
      <c r="F21" s="114">
        <f>SUM(Table13510[[#This Row],[Column6]:[Column13]])</f>
        <v>1</v>
      </c>
      <c r="G21" s="115">
        <f>_xlfn.RANK.EQ(Table13510[[#This Row],[Column3211]],F$6:F$62)</f>
        <v>37</v>
      </c>
      <c r="H21" s="110">
        <f>(COUNTA(Table13510[[#This Row],[Column48]:[Column5]]))*X_value</f>
        <v>2</v>
      </c>
      <c r="I21" s="111">
        <f>_xlfn.RANK.EQ(Table13510[[#This Row],[Column3210]],H$6:H$62)</f>
        <v>22</v>
      </c>
      <c r="J21" s="78"/>
      <c r="K21" s="78"/>
      <c r="L21" s="78"/>
      <c r="M21" s="78"/>
      <c r="N21" s="78"/>
      <c r="O21" s="78"/>
      <c r="P21" s="78"/>
      <c r="Q21" s="78"/>
      <c r="R21" s="78"/>
      <c r="S21" s="78"/>
      <c r="T21" s="124"/>
      <c r="U21" s="174">
        <v>1</v>
      </c>
      <c r="V21" s="175"/>
      <c r="W21" s="175"/>
      <c r="X21" s="175"/>
      <c r="Y21" s="175"/>
      <c r="Z21" s="175"/>
      <c r="AA21" s="175"/>
      <c r="AB21" s="176"/>
      <c r="AC21" s="189" t="s">
        <v>121</v>
      </c>
      <c r="AD21" s="190"/>
      <c r="AE21" s="190"/>
      <c r="AF21" s="190"/>
      <c r="AG21" s="190"/>
      <c r="AH21" s="190"/>
      <c r="AI21" s="190"/>
      <c r="AJ21" s="191"/>
      <c r="AK21" s="19"/>
      <c r="AL21" s="20"/>
      <c r="AM21" s="20"/>
      <c r="AN21" s="20"/>
      <c r="AO21" s="20"/>
      <c r="AP21" s="20"/>
      <c r="AQ21" s="20"/>
      <c r="AR21" s="21"/>
      <c r="AS21" s="66"/>
      <c r="AT21" s="22" t="s">
        <v>410</v>
      </c>
      <c r="AU21" s="15" t="s">
        <v>115</v>
      </c>
      <c r="AV21" s="131"/>
    </row>
    <row r="22" spans="1:48" x14ac:dyDescent="0.25">
      <c r="A22" s="87">
        <v>43</v>
      </c>
      <c r="B22" s="88" t="s">
        <v>122</v>
      </c>
      <c r="C22" s="88" t="s">
        <v>249</v>
      </c>
      <c r="D22" s="79">
        <f>Table13510[[#This Row],[Column3210]]+Table13510[[#This Row],[Column3211]]</f>
        <v>22</v>
      </c>
      <c r="E22" s="80">
        <f>_xlfn.RANK.EQ(Table13510[[#This Row],[Column32]],D$6:D$62)</f>
        <v>13</v>
      </c>
      <c r="F22" s="114">
        <f>SUM(Table13510[[#This Row],[Column6]:[Column13]])</f>
        <v>20</v>
      </c>
      <c r="G22" s="115">
        <f>_xlfn.RANK.EQ(Table13510[[#This Row],[Column3211]],F$6:F$62)</f>
        <v>13</v>
      </c>
      <c r="H22" s="110">
        <f>(COUNTA(Table13510[[#This Row],[Column48]:[Column5]]))*X_value</f>
        <v>2</v>
      </c>
      <c r="I22" s="111">
        <f>_xlfn.RANK.EQ(Table13510[[#This Row],[Column3210]],H$6:H$62)</f>
        <v>22</v>
      </c>
      <c r="J22" s="88"/>
      <c r="K22" s="88"/>
      <c r="L22" s="88"/>
      <c r="M22" s="88"/>
      <c r="N22" s="88"/>
      <c r="O22" s="88"/>
      <c r="P22" s="88"/>
      <c r="Q22" s="88"/>
      <c r="R22" s="88"/>
      <c r="S22" s="88"/>
      <c r="T22" s="126" t="s">
        <v>250</v>
      </c>
      <c r="U22" s="174">
        <v>1</v>
      </c>
      <c r="V22" s="175">
        <v>1</v>
      </c>
      <c r="W22" s="175">
        <v>5</v>
      </c>
      <c r="X22" s="175">
        <v>1</v>
      </c>
      <c r="Y22" s="175">
        <v>4</v>
      </c>
      <c r="Z22" s="175">
        <v>2</v>
      </c>
      <c r="AA22" s="175">
        <v>2</v>
      </c>
      <c r="AB22" s="176">
        <v>4</v>
      </c>
      <c r="AC22" s="189"/>
      <c r="AD22" s="190" t="s">
        <v>121</v>
      </c>
      <c r="AE22" s="190"/>
      <c r="AF22" s="190"/>
      <c r="AG22" s="190"/>
      <c r="AH22" s="190"/>
      <c r="AI22" s="190"/>
      <c r="AJ22" s="191"/>
      <c r="AK22" s="32" t="s">
        <v>121</v>
      </c>
      <c r="AL22" s="33"/>
      <c r="AM22" s="33"/>
      <c r="AN22" s="33" t="s">
        <v>121</v>
      </c>
      <c r="AO22" s="33"/>
      <c r="AP22" s="33"/>
      <c r="AQ22" s="33"/>
      <c r="AR22" s="34"/>
      <c r="AS22" s="72" t="s">
        <v>251</v>
      </c>
      <c r="AT22" s="22" t="s">
        <v>410</v>
      </c>
      <c r="AU22" s="51" t="s">
        <v>126</v>
      </c>
      <c r="AV22" s="133" t="s">
        <v>252</v>
      </c>
    </row>
    <row r="23" spans="1:48" x14ac:dyDescent="0.25">
      <c r="A23" s="83">
        <v>43</v>
      </c>
      <c r="B23" s="84" t="s">
        <v>122</v>
      </c>
      <c r="C23" s="84" t="s">
        <v>119</v>
      </c>
      <c r="D23" s="79">
        <f>Table13510[[#This Row],[Column3210]]+Table13510[[#This Row],[Column3211]]</f>
        <v>20</v>
      </c>
      <c r="E23" s="79">
        <f>_xlfn.RANK.EQ(Table13510[[#This Row],[Column32]],D$6:D$62)</f>
        <v>19</v>
      </c>
      <c r="F23" s="114">
        <f>SUM(Table13510[[#This Row],[Column6]:[Column13]])</f>
        <v>18</v>
      </c>
      <c r="G23" s="115">
        <f>_xlfn.RANK.EQ(Table13510[[#This Row],[Column3211]],F$6:F$62)</f>
        <v>15</v>
      </c>
      <c r="H23" s="110">
        <f>(COUNTA(Table13510[[#This Row],[Column48]:[Column5]]))*X_value</f>
        <v>2</v>
      </c>
      <c r="I23" s="111">
        <f>_xlfn.RANK.EQ(Table13510[[#This Row],[Column3210]],H$6:H$62)</f>
        <v>22</v>
      </c>
      <c r="J23" s="84"/>
      <c r="K23" s="84"/>
      <c r="L23" s="84"/>
      <c r="M23" s="84"/>
      <c r="N23" s="84"/>
      <c r="O23" s="84"/>
      <c r="P23" s="84"/>
      <c r="Q23" s="84"/>
      <c r="R23" s="84"/>
      <c r="S23" s="84"/>
      <c r="T23" s="127" t="s">
        <v>120</v>
      </c>
      <c r="U23" s="177">
        <v>3</v>
      </c>
      <c r="V23" s="178">
        <v>5</v>
      </c>
      <c r="W23" s="178">
        <v>3</v>
      </c>
      <c r="X23" s="178">
        <v>1</v>
      </c>
      <c r="Y23" s="178">
        <v>1</v>
      </c>
      <c r="Z23" s="178">
        <v>3</v>
      </c>
      <c r="AA23" s="178">
        <v>1</v>
      </c>
      <c r="AB23" s="179">
        <v>1</v>
      </c>
      <c r="AC23" s="192"/>
      <c r="AD23" s="193"/>
      <c r="AE23" s="193"/>
      <c r="AF23" s="193"/>
      <c r="AG23" s="193"/>
      <c r="AH23" s="193" t="s">
        <v>121</v>
      </c>
      <c r="AI23" s="193"/>
      <c r="AJ23" s="194"/>
      <c r="AK23" s="32" t="s">
        <v>121</v>
      </c>
      <c r="AL23" s="33" t="s">
        <v>121</v>
      </c>
      <c r="AM23" s="33" t="s">
        <v>121</v>
      </c>
      <c r="AN23" s="33" t="s">
        <v>121</v>
      </c>
      <c r="AO23" s="33" t="s">
        <v>121</v>
      </c>
      <c r="AP23" s="33" t="s">
        <v>121</v>
      </c>
      <c r="AQ23" s="33" t="s">
        <v>121</v>
      </c>
      <c r="AR23" s="34" t="s">
        <v>121</v>
      </c>
      <c r="AS23" s="65"/>
      <c r="AT23" s="22" t="s">
        <v>410</v>
      </c>
      <c r="AU23" s="31" t="s">
        <v>257</v>
      </c>
      <c r="AV23" s="134" t="s">
        <v>275</v>
      </c>
    </row>
    <row r="24" spans="1:48" x14ac:dyDescent="0.25">
      <c r="A24" s="87">
        <v>43</v>
      </c>
      <c r="B24" s="88" t="s">
        <v>122</v>
      </c>
      <c r="C24" s="88" t="s">
        <v>242</v>
      </c>
      <c r="D24" s="79">
        <f>Table13510[[#This Row],[Column3210]]+Table13510[[#This Row],[Column3211]]</f>
        <v>19</v>
      </c>
      <c r="E24" s="80">
        <f>_xlfn.RANK.EQ(Table13510[[#This Row],[Column32]],D$6:D$62)</f>
        <v>23</v>
      </c>
      <c r="F24" s="114">
        <f>SUM(Table13510[[#This Row],[Column6]:[Column13]])</f>
        <v>15</v>
      </c>
      <c r="G24" s="115">
        <f>_xlfn.RANK.EQ(Table13510[[#This Row],[Column3211]],F$6:F$62)</f>
        <v>26</v>
      </c>
      <c r="H24" s="110">
        <f>(COUNTA(Table13510[[#This Row],[Column48]:[Column5]]))*X_value</f>
        <v>4</v>
      </c>
      <c r="I24" s="111">
        <f>_xlfn.RANK.EQ(Table13510[[#This Row],[Column3210]],H$6:H$62)</f>
        <v>9</v>
      </c>
      <c r="J24" s="88"/>
      <c r="K24" s="88"/>
      <c r="L24" s="88"/>
      <c r="M24" s="88"/>
      <c r="N24" s="88"/>
      <c r="O24" s="88"/>
      <c r="P24" s="88"/>
      <c r="Q24" s="88"/>
      <c r="R24" s="88"/>
      <c r="S24" s="88"/>
      <c r="T24" s="126" t="s">
        <v>243</v>
      </c>
      <c r="U24" s="174">
        <v>5</v>
      </c>
      <c r="V24" s="175">
        <v>2</v>
      </c>
      <c r="W24" s="175">
        <v>2</v>
      </c>
      <c r="X24" s="175">
        <v>1</v>
      </c>
      <c r="Y24" s="175">
        <v>1</v>
      </c>
      <c r="Z24" s="175">
        <v>1</v>
      </c>
      <c r="AA24" s="175">
        <v>2</v>
      </c>
      <c r="AB24" s="176">
        <v>1</v>
      </c>
      <c r="AC24" s="189"/>
      <c r="AD24" s="190"/>
      <c r="AE24" s="190"/>
      <c r="AF24" s="190"/>
      <c r="AG24" s="190" t="s">
        <v>121</v>
      </c>
      <c r="AH24" s="190"/>
      <c r="AI24" s="190" t="s">
        <v>121</v>
      </c>
      <c r="AJ24" s="191"/>
      <c r="AK24" s="32"/>
      <c r="AL24" s="33"/>
      <c r="AM24" s="33" t="s">
        <v>121</v>
      </c>
      <c r="AN24" s="33"/>
      <c r="AO24" s="33"/>
      <c r="AP24" s="33" t="s">
        <v>121</v>
      </c>
      <c r="AQ24" s="33"/>
      <c r="AR24" s="34"/>
      <c r="AS24" s="72" t="s">
        <v>244</v>
      </c>
      <c r="AT24" s="22" t="s">
        <v>410</v>
      </c>
      <c r="AU24" s="51" t="s">
        <v>126</v>
      </c>
      <c r="AV24" s="133" t="s">
        <v>245</v>
      </c>
    </row>
    <row r="25" spans="1:48" x14ac:dyDescent="0.25">
      <c r="A25" s="87">
        <v>43</v>
      </c>
      <c r="B25" s="88" t="s">
        <v>122</v>
      </c>
      <c r="C25" s="88" t="s">
        <v>239</v>
      </c>
      <c r="D25" s="79">
        <f>Table13510[[#This Row],[Column3210]]+Table13510[[#This Row],[Column3211]]</f>
        <v>18</v>
      </c>
      <c r="E25" s="80">
        <f>_xlfn.RANK.EQ(Table13510[[#This Row],[Column32]],D$6:D$62)</f>
        <v>24</v>
      </c>
      <c r="F25" s="114">
        <f>SUM(Table13510[[#This Row],[Column6]:[Column13]])</f>
        <v>16</v>
      </c>
      <c r="G25" s="115">
        <f>_xlfn.RANK.EQ(Table13510[[#This Row],[Column3211]],F$6:F$62)</f>
        <v>23</v>
      </c>
      <c r="H25" s="110">
        <f>(COUNTA(Table13510[[#This Row],[Column48]:[Column5]]))*X_value</f>
        <v>2</v>
      </c>
      <c r="I25" s="111">
        <f>_xlfn.RANK.EQ(Table13510[[#This Row],[Column3210]],H$6:H$62)</f>
        <v>22</v>
      </c>
      <c r="J25" s="88"/>
      <c r="K25" s="88"/>
      <c r="L25" s="88"/>
      <c r="M25" s="88"/>
      <c r="N25" s="88"/>
      <c r="O25" s="88"/>
      <c r="P25" s="88"/>
      <c r="Q25" s="88"/>
      <c r="R25" s="88"/>
      <c r="S25" s="88"/>
      <c r="T25" s="126" t="s">
        <v>240</v>
      </c>
      <c r="U25" s="174">
        <v>1</v>
      </c>
      <c r="V25" s="175">
        <v>5</v>
      </c>
      <c r="W25" s="175">
        <v>2</v>
      </c>
      <c r="X25" s="175">
        <v>2</v>
      </c>
      <c r="Y25" s="175">
        <v>1</v>
      </c>
      <c r="Z25" s="175">
        <v>1</v>
      </c>
      <c r="AA25" s="175">
        <v>2</v>
      </c>
      <c r="AB25" s="176">
        <v>2</v>
      </c>
      <c r="AC25" s="189"/>
      <c r="AD25" s="190"/>
      <c r="AE25" s="190"/>
      <c r="AF25" s="190" t="s">
        <v>121</v>
      </c>
      <c r="AG25" s="190"/>
      <c r="AH25" s="190"/>
      <c r="AI25" s="190"/>
      <c r="AJ25" s="191"/>
      <c r="AK25" s="32"/>
      <c r="AL25" s="33" t="s">
        <v>121</v>
      </c>
      <c r="AM25" s="33"/>
      <c r="AN25" s="33" t="s">
        <v>121</v>
      </c>
      <c r="AO25" s="33"/>
      <c r="AP25" s="33"/>
      <c r="AQ25" s="33"/>
      <c r="AR25" s="34"/>
      <c r="AS25" s="72"/>
      <c r="AT25" s="22" t="s">
        <v>410</v>
      </c>
      <c r="AU25" s="51" t="s">
        <v>126</v>
      </c>
      <c r="AV25" s="133" t="s">
        <v>241</v>
      </c>
    </row>
    <row r="26" spans="1:48" x14ac:dyDescent="0.25">
      <c r="A26" s="87">
        <v>43</v>
      </c>
      <c r="B26" s="88" t="s">
        <v>122</v>
      </c>
      <c r="C26" s="88" t="s">
        <v>246</v>
      </c>
      <c r="D26" s="79">
        <f>Table13510[[#This Row],[Column3210]]+Table13510[[#This Row],[Column3211]]</f>
        <v>15</v>
      </c>
      <c r="E26" s="80">
        <f>_xlfn.RANK.EQ(Table13510[[#This Row],[Column32]],D$6:D$62)</f>
        <v>33</v>
      </c>
      <c r="F26" s="114">
        <f>SUM(Table13510[[#This Row],[Column6]:[Column13]])</f>
        <v>13</v>
      </c>
      <c r="G26" s="115">
        <f>_xlfn.RANK.EQ(Table13510[[#This Row],[Column3211]],F$6:F$62)</f>
        <v>31</v>
      </c>
      <c r="H26" s="110">
        <f>(COUNTA(Table13510[[#This Row],[Column48]:[Column5]]))*X_value</f>
        <v>2</v>
      </c>
      <c r="I26" s="111">
        <f>_xlfn.RANK.EQ(Table13510[[#This Row],[Column3210]],H$6:H$62)</f>
        <v>22</v>
      </c>
      <c r="J26" s="88"/>
      <c r="K26" s="88"/>
      <c r="L26" s="88"/>
      <c r="M26" s="88"/>
      <c r="N26" s="88"/>
      <c r="O26" s="88"/>
      <c r="P26" s="88"/>
      <c r="Q26" s="88"/>
      <c r="R26" s="88"/>
      <c r="S26" s="88"/>
      <c r="T26" s="126"/>
      <c r="U26" s="174">
        <v>1</v>
      </c>
      <c r="V26" s="175">
        <v>1</v>
      </c>
      <c r="W26" s="175">
        <v>5</v>
      </c>
      <c r="X26" s="175">
        <v>1</v>
      </c>
      <c r="Y26" s="175">
        <v>1</v>
      </c>
      <c r="Z26" s="175">
        <v>2</v>
      </c>
      <c r="AA26" s="175">
        <v>1</v>
      </c>
      <c r="AB26" s="176">
        <v>1</v>
      </c>
      <c r="AC26" s="189" t="s">
        <v>121</v>
      </c>
      <c r="AD26" s="190"/>
      <c r="AE26" s="190"/>
      <c r="AF26" s="190"/>
      <c r="AG26" s="190"/>
      <c r="AH26" s="190"/>
      <c r="AI26" s="190"/>
      <c r="AJ26" s="191"/>
      <c r="AK26" s="32"/>
      <c r="AL26" s="33" t="s">
        <v>121</v>
      </c>
      <c r="AM26" s="33"/>
      <c r="AN26" s="33" t="s">
        <v>121</v>
      </c>
      <c r="AO26" s="33"/>
      <c r="AP26" s="33"/>
      <c r="AQ26" s="33"/>
      <c r="AR26" s="34"/>
      <c r="AS26" s="173" t="s">
        <v>247</v>
      </c>
      <c r="AT26" s="22" t="s">
        <v>410</v>
      </c>
      <c r="AU26" s="51" t="s">
        <v>126</v>
      </c>
      <c r="AV26" s="133" t="s">
        <v>248</v>
      </c>
    </row>
    <row r="27" spans="1:48" x14ac:dyDescent="0.25">
      <c r="A27" s="87">
        <v>51</v>
      </c>
      <c r="B27" s="84" t="s">
        <v>14</v>
      </c>
      <c r="C27" s="84" t="s">
        <v>236</v>
      </c>
      <c r="D27" s="79">
        <f>Table13510[[#This Row],[Column3210]]+Table13510[[#This Row],[Column3211]]</f>
        <v>30</v>
      </c>
      <c r="E27" s="79">
        <f>_xlfn.RANK.EQ(Table13510[[#This Row],[Column32]],D$6:D$62)</f>
        <v>3</v>
      </c>
      <c r="F27" s="114">
        <f>SUM(Table13510[[#This Row],[Column6]:[Column13]])</f>
        <v>24</v>
      </c>
      <c r="G27" s="115">
        <f>_xlfn.RANK.EQ(Table13510[[#This Row],[Column3211]],F$6:F$62)</f>
        <v>4</v>
      </c>
      <c r="H27" s="110">
        <f>(COUNTA(Table13510[[#This Row],[Column48]:[Column5]]))*X_value</f>
        <v>6</v>
      </c>
      <c r="I27" s="111">
        <f>_xlfn.RANK.EQ(Table13510[[#This Row],[Column3210]],H$6:H$62)</f>
        <v>4</v>
      </c>
      <c r="J27" s="84"/>
      <c r="K27" s="84"/>
      <c r="L27" s="84"/>
      <c r="M27" s="84"/>
      <c r="N27" s="84"/>
      <c r="O27" s="84"/>
      <c r="P27" s="84"/>
      <c r="Q27" s="84"/>
      <c r="R27" s="84"/>
      <c r="S27" s="84"/>
      <c r="T27" s="127" t="s">
        <v>237</v>
      </c>
      <c r="U27" s="177">
        <v>1</v>
      </c>
      <c r="V27" s="178">
        <v>4</v>
      </c>
      <c r="W27" s="178">
        <v>1</v>
      </c>
      <c r="X27" s="178">
        <v>4</v>
      </c>
      <c r="Y27" s="178">
        <v>4</v>
      </c>
      <c r="Z27" s="178">
        <v>1</v>
      </c>
      <c r="AA27" s="178">
        <v>4</v>
      </c>
      <c r="AB27" s="179">
        <v>5</v>
      </c>
      <c r="AC27" s="192" t="s">
        <v>121</v>
      </c>
      <c r="AD27" s="193" t="s">
        <v>121</v>
      </c>
      <c r="AE27" s="193"/>
      <c r="AF27" s="193"/>
      <c r="AG27" s="193"/>
      <c r="AH27" s="193"/>
      <c r="AI27" s="193" t="s">
        <v>121</v>
      </c>
      <c r="AJ27" s="194"/>
      <c r="AK27" s="32" t="s">
        <v>121</v>
      </c>
      <c r="AL27" s="33" t="s">
        <v>121</v>
      </c>
      <c r="AM27" s="33"/>
      <c r="AN27" s="33" t="s">
        <v>121</v>
      </c>
      <c r="AO27" s="33"/>
      <c r="AP27" s="33"/>
      <c r="AQ27" s="33"/>
      <c r="AR27" s="34"/>
      <c r="AS27" s="65" t="s">
        <v>238</v>
      </c>
      <c r="AT27" s="22" t="s">
        <v>410</v>
      </c>
      <c r="AU27" s="31" t="s">
        <v>126</v>
      </c>
      <c r="AV27" s="135"/>
    </row>
    <row r="28" spans="1:48" x14ac:dyDescent="0.25">
      <c r="A28" s="87">
        <v>51</v>
      </c>
      <c r="B28" s="88" t="s">
        <v>14</v>
      </c>
      <c r="C28" s="84" t="s">
        <v>274</v>
      </c>
      <c r="D28" s="79">
        <f>Table13510[[#This Row],[Column3210]]+Table13510[[#This Row],[Column3211]]</f>
        <v>20</v>
      </c>
      <c r="E28" s="79">
        <f>_xlfn.RANK.EQ(Table13510[[#This Row],[Column32]],D$6:D$62)</f>
        <v>19</v>
      </c>
      <c r="F28" s="114">
        <f>SUM(Table13510[[#This Row],[Column6]:[Column13]])</f>
        <v>18</v>
      </c>
      <c r="G28" s="115">
        <f>_xlfn.RANK.EQ(Table13510[[#This Row],[Column3211]],F$6:F$62)</f>
        <v>15</v>
      </c>
      <c r="H28" s="110">
        <f>(COUNTA(Table13510[[#This Row],[Column48]:[Column5]]))*X_value</f>
        <v>2</v>
      </c>
      <c r="I28" s="111">
        <f>_xlfn.RANK.EQ(Table13510[[#This Row],[Column3210]],H$6:H$62)</f>
        <v>22</v>
      </c>
      <c r="J28" s="84"/>
      <c r="K28" s="84"/>
      <c r="L28" s="84"/>
      <c r="M28" s="84"/>
      <c r="N28" s="84"/>
      <c r="O28" s="84"/>
      <c r="P28" s="84"/>
      <c r="Q28" s="84"/>
      <c r="R28" s="84"/>
      <c r="S28" s="84"/>
      <c r="T28" s="127" t="s">
        <v>137</v>
      </c>
      <c r="U28" s="177">
        <v>1</v>
      </c>
      <c r="V28" s="178">
        <v>5</v>
      </c>
      <c r="W28" s="178">
        <v>1</v>
      </c>
      <c r="X28" s="178">
        <v>2</v>
      </c>
      <c r="Y28" s="178">
        <v>2</v>
      </c>
      <c r="Z28" s="178">
        <v>4</v>
      </c>
      <c r="AA28" s="178">
        <v>2</v>
      </c>
      <c r="AB28" s="179">
        <v>1</v>
      </c>
      <c r="AC28" s="192"/>
      <c r="AD28" s="193"/>
      <c r="AE28" s="193" t="s">
        <v>121</v>
      </c>
      <c r="AF28" s="193"/>
      <c r="AG28" s="193"/>
      <c r="AH28" s="193"/>
      <c r="AI28" s="193"/>
      <c r="AJ28" s="194"/>
      <c r="AK28" s="19"/>
      <c r="AL28" s="20"/>
      <c r="AM28" s="20"/>
      <c r="AN28" s="20"/>
      <c r="AO28" s="20"/>
      <c r="AP28" s="20"/>
      <c r="AQ28" s="20"/>
      <c r="AR28" s="21"/>
      <c r="AS28" s="66"/>
      <c r="AT28" s="22" t="s">
        <v>410</v>
      </c>
      <c r="AU28" s="15" t="s">
        <v>257</v>
      </c>
      <c r="AV28" s="131"/>
    </row>
    <row r="29" spans="1:48" x14ac:dyDescent="0.25">
      <c r="A29" s="83">
        <v>58</v>
      </c>
      <c r="B29" s="84" t="s">
        <v>15</v>
      </c>
      <c r="C29" s="84" t="s">
        <v>235</v>
      </c>
      <c r="D29" s="79">
        <f>Table13510[[#This Row],[Column3210]]+Table13510[[#This Row],[Column3211]]</f>
        <v>20</v>
      </c>
      <c r="E29" s="79">
        <f>_xlfn.RANK.EQ(Table13510[[#This Row],[Column32]],D$6:D$62)</f>
        <v>19</v>
      </c>
      <c r="F29" s="114">
        <f>SUM(Table13510[[#This Row],[Column6]:[Column13]])</f>
        <v>18</v>
      </c>
      <c r="G29" s="115">
        <f>_xlfn.RANK.EQ(Table13510[[#This Row],[Column3211]],F$6:F$62)</f>
        <v>15</v>
      </c>
      <c r="H29" s="110">
        <f>(COUNTA(Table13510[[#This Row],[Column48]:[Column5]]))*X_value</f>
        <v>2</v>
      </c>
      <c r="I29" s="111">
        <f>_xlfn.RANK.EQ(Table13510[[#This Row],[Column3210]],H$6:H$62)</f>
        <v>22</v>
      </c>
      <c r="J29" s="84"/>
      <c r="K29" s="84"/>
      <c r="L29" s="84"/>
      <c r="M29" s="84"/>
      <c r="N29" s="84"/>
      <c r="O29" s="84"/>
      <c r="P29" s="84"/>
      <c r="Q29" s="84"/>
      <c r="R29" s="84"/>
      <c r="S29" s="84"/>
      <c r="T29" s="127"/>
      <c r="U29" s="177">
        <v>1</v>
      </c>
      <c r="V29" s="178">
        <v>4</v>
      </c>
      <c r="W29" s="178">
        <v>1</v>
      </c>
      <c r="X29" s="178">
        <v>5</v>
      </c>
      <c r="Y29" s="178">
        <v>1</v>
      </c>
      <c r="Z29" s="178">
        <v>4</v>
      </c>
      <c r="AA29" s="178">
        <v>1</v>
      </c>
      <c r="AB29" s="179">
        <v>1</v>
      </c>
      <c r="AC29" s="192" t="s">
        <v>121</v>
      </c>
      <c r="AD29" s="193"/>
      <c r="AE29" s="193"/>
      <c r="AF29" s="193"/>
      <c r="AG29" s="193"/>
      <c r="AH29" s="193"/>
      <c r="AI29" s="193"/>
      <c r="AJ29" s="194"/>
      <c r="AK29" s="32"/>
      <c r="AL29" s="33" t="s">
        <v>121</v>
      </c>
      <c r="AM29" s="33"/>
      <c r="AN29" s="40"/>
      <c r="AO29" s="40"/>
      <c r="AP29" s="40"/>
      <c r="AQ29" s="40"/>
      <c r="AR29" s="41"/>
      <c r="AS29" s="167"/>
      <c r="AT29" s="22" t="s">
        <v>410</v>
      </c>
      <c r="AU29" s="31" t="s">
        <v>126</v>
      </c>
      <c r="AV29" s="135"/>
    </row>
    <row r="30" spans="1:48" x14ac:dyDescent="0.25">
      <c r="A30" s="87">
        <v>58</v>
      </c>
      <c r="B30" s="88" t="s">
        <v>15</v>
      </c>
      <c r="C30" s="84" t="s">
        <v>272</v>
      </c>
      <c r="D30" s="79">
        <f>Table13510[[#This Row],[Column3210]]+Table13510[[#This Row],[Column3211]]</f>
        <v>17</v>
      </c>
      <c r="E30" s="79">
        <f>_xlfn.RANK.EQ(Table13510[[#This Row],[Column32]],D$6:D$62)</f>
        <v>27</v>
      </c>
      <c r="F30" s="114">
        <f>SUM(Table13510[[#This Row],[Column6]:[Column13]])</f>
        <v>15</v>
      </c>
      <c r="G30" s="115">
        <f>_xlfn.RANK.EQ(Table13510[[#This Row],[Column3211]],F$6:F$62)</f>
        <v>26</v>
      </c>
      <c r="H30" s="110">
        <f>(COUNTA(Table13510[[#This Row],[Column48]:[Column5]]))*X_value</f>
        <v>2</v>
      </c>
      <c r="I30" s="111">
        <f>_xlfn.RANK.EQ(Table13510[[#This Row],[Column3210]],H$6:H$62)</f>
        <v>22</v>
      </c>
      <c r="J30" s="84"/>
      <c r="K30" s="84"/>
      <c r="L30" s="84"/>
      <c r="M30" s="84"/>
      <c r="N30" s="84"/>
      <c r="O30" s="84"/>
      <c r="P30" s="84"/>
      <c r="Q30" s="84"/>
      <c r="R30" s="84"/>
      <c r="S30" s="84"/>
      <c r="T30" s="127" t="s">
        <v>273</v>
      </c>
      <c r="U30" s="177">
        <v>2</v>
      </c>
      <c r="V30" s="178">
        <v>5</v>
      </c>
      <c r="W30" s="178">
        <v>1</v>
      </c>
      <c r="X30" s="178">
        <v>2</v>
      </c>
      <c r="Y30" s="178">
        <v>1</v>
      </c>
      <c r="Z30" s="178">
        <v>2</v>
      </c>
      <c r="AA30" s="178">
        <v>1</v>
      </c>
      <c r="AB30" s="179">
        <v>1</v>
      </c>
      <c r="AC30" s="192"/>
      <c r="AD30" s="193"/>
      <c r="AE30" s="193"/>
      <c r="AF30" s="193"/>
      <c r="AG30" s="193"/>
      <c r="AH30" s="193"/>
      <c r="AI30" s="193" t="s">
        <v>121</v>
      </c>
      <c r="AJ30" s="194"/>
      <c r="AK30" s="19"/>
      <c r="AL30" s="20"/>
      <c r="AM30" s="20"/>
      <c r="AN30" s="20"/>
      <c r="AO30" s="20"/>
      <c r="AP30" s="20"/>
      <c r="AQ30" s="20"/>
      <c r="AR30" s="21"/>
      <c r="AS30" s="66"/>
      <c r="AT30" s="22" t="s">
        <v>410</v>
      </c>
      <c r="AU30" s="15" t="s">
        <v>257</v>
      </c>
      <c r="AV30" s="131"/>
    </row>
    <row r="31" spans="1:48" x14ac:dyDescent="0.25">
      <c r="A31" s="161">
        <v>62</v>
      </c>
      <c r="B31" s="162" t="s">
        <v>118</v>
      </c>
      <c r="C31" s="162" t="s">
        <v>270</v>
      </c>
      <c r="D31" s="147">
        <f>Table13510[[#This Row],[Column3210]]+Table13510[[#This Row],[Column3211]]</f>
        <v>22</v>
      </c>
      <c r="E31" s="147">
        <f>_xlfn.RANK.EQ(Table13510[[#This Row],[Column32]],D$6:D$62)</f>
        <v>13</v>
      </c>
      <c r="F31" s="148">
        <f>SUM(Table13510[[#This Row],[Column6]:[Column13]])</f>
        <v>18</v>
      </c>
      <c r="G31" s="148">
        <f>_xlfn.RANK.EQ(Table13510[[#This Row],[Column3211]],F$6:F$62)</f>
        <v>15</v>
      </c>
      <c r="H31" s="149">
        <f>(COUNTA(Table13510[[#This Row],[Column48]:[Column5]]))*X_value</f>
        <v>4</v>
      </c>
      <c r="I31" s="149">
        <f>_xlfn.RANK.EQ(Table13510[[#This Row],[Column3210]],H$6:H$62)</f>
        <v>9</v>
      </c>
      <c r="J31" s="162"/>
      <c r="K31" s="162"/>
      <c r="L31" s="162"/>
      <c r="M31" s="162"/>
      <c r="N31" s="162"/>
      <c r="O31" s="162"/>
      <c r="P31" s="162"/>
      <c r="Q31" s="162"/>
      <c r="R31" s="162"/>
      <c r="S31" s="162"/>
      <c r="T31" s="163" t="s">
        <v>271</v>
      </c>
      <c r="U31" s="180">
        <v>2</v>
      </c>
      <c r="V31" s="181">
        <v>5</v>
      </c>
      <c r="W31" s="181">
        <v>1</v>
      </c>
      <c r="X31" s="181">
        <v>1</v>
      </c>
      <c r="Y31" s="181">
        <v>3</v>
      </c>
      <c r="Z31" s="181">
        <v>2</v>
      </c>
      <c r="AA31" s="181">
        <v>1</v>
      </c>
      <c r="AB31" s="182">
        <v>3</v>
      </c>
      <c r="AC31" s="195" t="s">
        <v>121</v>
      </c>
      <c r="AD31" s="196"/>
      <c r="AE31" s="196"/>
      <c r="AF31" s="196" t="s">
        <v>121</v>
      </c>
      <c r="AG31" s="196"/>
      <c r="AH31" s="196"/>
      <c r="AI31" s="196"/>
      <c r="AJ31" s="197"/>
      <c r="AK31" s="155"/>
      <c r="AL31" s="156"/>
      <c r="AM31" s="156"/>
      <c r="AN31" s="156"/>
      <c r="AO31" s="156"/>
      <c r="AP31" s="156"/>
      <c r="AQ31" s="156"/>
      <c r="AR31" s="157"/>
      <c r="AS31" s="158"/>
      <c r="AT31" s="22" t="s">
        <v>410</v>
      </c>
      <c r="AU31" s="159" t="s">
        <v>257</v>
      </c>
      <c r="AV31" s="160"/>
    </row>
    <row r="32" spans="1:48" x14ac:dyDescent="0.25">
      <c r="A32" s="82">
        <v>114</v>
      </c>
      <c r="B32" s="81" t="s">
        <v>24</v>
      </c>
      <c r="C32" s="81" t="s">
        <v>157</v>
      </c>
      <c r="D32" s="79">
        <f>Table13510[[#This Row],[Column3210]]+Table13510[[#This Row],[Column3211]]</f>
        <v>9</v>
      </c>
      <c r="E32" s="79">
        <f>_xlfn.RANK.EQ(Table13510[[#This Row],[Column32]],D$6:D$62)</f>
        <v>38</v>
      </c>
      <c r="F32" s="114">
        <f>SUM(Table13510[[#This Row],[Column6]:[Column13]])</f>
        <v>1</v>
      </c>
      <c r="G32" s="115">
        <f>_xlfn.RANK.EQ(Table13510[[#This Row],[Column3211]],F$6:F$62)</f>
        <v>37</v>
      </c>
      <c r="H32" s="110">
        <f>(COUNTA(Table13510[[#This Row],[Column48]:[Column5]]))*X_value</f>
        <v>8</v>
      </c>
      <c r="I32" s="111">
        <f>_xlfn.RANK.EQ(Table13510[[#This Row],[Column3210]],H$6:H$62)</f>
        <v>3</v>
      </c>
      <c r="J32" s="81"/>
      <c r="K32" s="81"/>
      <c r="L32" s="81"/>
      <c r="M32" s="81"/>
      <c r="N32" s="81"/>
      <c r="O32" s="81"/>
      <c r="P32" s="81"/>
      <c r="Q32" s="81"/>
      <c r="R32" s="81"/>
      <c r="S32" s="81"/>
      <c r="T32" s="125"/>
      <c r="U32" s="177">
        <v>1</v>
      </c>
      <c r="V32" s="178" t="s">
        <v>152</v>
      </c>
      <c r="W32" s="178"/>
      <c r="X32" s="178" t="s">
        <v>152</v>
      </c>
      <c r="Y32" s="178" t="s">
        <v>152</v>
      </c>
      <c r="Z32" s="178"/>
      <c r="AA32" s="178" t="s">
        <v>152</v>
      </c>
      <c r="AB32" s="179"/>
      <c r="AC32" s="192" t="s">
        <v>121</v>
      </c>
      <c r="AD32" s="193" t="s">
        <v>121</v>
      </c>
      <c r="AE32" s="193"/>
      <c r="AF32" s="193"/>
      <c r="AG32" s="193" t="s">
        <v>121</v>
      </c>
      <c r="AH32" s="193" t="s">
        <v>121</v>
      </c>
      <c r="AI32" s="193"/>
      <c r="AJ32" s="194"/>
      <c r="AK32" s="11"/>
      <c r="AL32" s="12" t="s">
        <v>121</v>
      </c>
      <c r="AM32" s="12"/>
      <c r="AN32" s="12" t="s">
        <v>121</v>
      </c>
      <c r="AO32" s="12"/>
      <c r="AP32" s="12"/>
      <c r="AQ32" s="12"/>
      <c r="AR32" s="13"/>
      <c r="AS32" s="118" t="s">
        <v>161</v>
      </c>
      <c r="AT32" s="10" t="s">
        <v>409</v>
      </c>
      <c r="AU32" s="10" t="s">
        <v>128</v>
      </c>
      <c r="AV32" s="132" t="s">
        <v>162</v>
      </c>
    </row>
    <row r="33" spans="1:48" x14ac:dyDescent="0.25">
      <c r="A33" s="82">
        <v>114</v>
      </c>
      <c r="B33" s="81" t="s">
        <v>24</v>
      </c>
      <c r="C33" s="81" t="s">
        <v>149</v>
      </c>
      <c r="D33" s="79">
        <f>Table13510[[#This Row],[Column3210]]+Table13510[[#This Row],[Column3211]]</f>
        <v>7</v>
      </c>
      <c r="E33" s="79">
        <f>_xlfn.RANK.EQ(Table13510[[#This Row],[Column32]],D$6:D$62)</f>
        <v>39</v>
      </c>
      <c r="F33" s="114">
        <f>SUM(Table13510[[#This Row],[Column6]:[Column13]])</f>
        <v>1</v>
      </c>
      <c r="G33" s="115">
        <f>_xlfn.RANK.EQ(Table13510[[#This Row],[Column3211]],F$6:F$62)</f>
        <v>37</v>
      </c>
      <c r="H33" s="110">
        <f>(COUNTA(Table13510[[#This Row],[Column48]:[Column5]]))*X_value</f>
        <v>6</v>
      </c>
      <c r="I33" s="111">
        <f>_xlfn.RANK.EQ(Table13510[[#This Row],[Column3210]],H$6:H$62)</f>
        <v>4</v>
      </c>
      <c r="J33" s="81"/>
      <c r="K33" s="81"/>
      <c r="L33" s="81"/>
      <c r="M33" s="81"/>
      <c r="N33" s="81"/>
      <c r="O33" s="81"/>
      <c r="P33" s="81"/>
      <c r="Q33" s="81"/>
      <c r="R33" s="81"/>
      <c r="S33" s="81"/>
      <c r="T33" s="125"/>
      <c r="U33" s="177">
        <v>1</v>
      </c>
      <c r="V33" s="178" t="s">
        <v>152</v>
      </c>
      <c r="W33" s="178"/>
      <c r="X33" s="178"/>
      <c r="Y33" s="178" t="s">
        <v>152</v>
      </c>
      <c r="Z33" s="178"/>
      <c r="AA33" s="178"/>
      <c r="AB33" s="179"/>
      <c r="AC33" s="192" t="s">
        <v>121</v>
      </c>
      <c r="AD33" s="193" t="s">
        <v>121</v>
      </c>
      <c r="AE33" s="193"/>
      <c r="AF33" s="193"/>
      <c r="AG33" s="193" t="s">
        <v>121</v>
      </c>
      <c r="AH33" s="193"/>
      <c r="AI33" s="193"/>
      <c r="AJ33" s="194"/>
      <c r="AK33" s="11"/>
      <c r="AL33" s="12"/>
      <c r="AM33" s="12" t="s">
        <v>121</v>
      </c>
      <c r="AN33" s="12"/>
      <c r="AO33" s="12"/>
      <c r="AP33" s="12" t="s">
        <v>121</v>
      </c>
      <c r="AQ33" s="12"/>
      <c r="AR33" s="13"/>
      <c r="AS33" s="118" t="s">
        <v>151</v>
      </c>
      <c r="AT33" s="10" t="s">
        <v>409</v>
      </c>
      <c r="AU33" s="10" t="s">
        <v>128</v>
      </c>
      <c r="AV33" s="132" t="s">
        <v>164</v>
      </c>
    </row>
    <row r="34" spans="1:48" x14ac:dyDescent="0.25">
      <c r="A34" s="82">
        <v>114</v>
      </c>
      <c r="B34" s="81" t="s">
        <v>24</v>
      </c>
      <c r="C34" s="78" t="s">
        <v>155</v>
      </c>
      <c r="D34" s="79">
        <f>Table13510[[#This Row],[Column3210]]+Table13510[[#This Row],[Column3211]]</f>
        <v>5</v>
      </c>
      <c r="E34" s="80">
        <f>_xlfn.RANK.EQ(Table13510[[#This Row],[Column32]],D$6:D$62)</f>
        <v>41</v>
      </c>
      <c r="F34" s="114">
        <f>SUM(Table13510[[#This Row],[Column6]:[Column13]])</f>
        <v>1</v>
      </c>
      <c r="G34" s="115">
        <f>_xlfn.RANK.EQ(Table13510[[#This Row],[Column3211]],F$6:F$62)</f>
        <v>37</v>
      </c>
      <c r="H34" s="110">
        <f>(COUNTA(Table13510[[#This Row],[Column48]:[Column5]]))*X_value</f>
        <v>4</v>
      </c>
      <c r="I34" s="111">
        <f>_xlfn.RANK.EQ(Table13510[[#This Row],[Column3210]],H$6:H$62)</f>
        <v>9</v>
      </c>
      <c r="J34" s="78"/>
      <c r="K34" s="78"/>
      <c r="L34" s="78"/>
      <c r="M34" s="78"/>
      <c r="N34" s="78"/>
      <c r="O34" s="78"/>
      <c r="P34" s="78"/>
      <c r="Q34" s="78"/>
      <c r="R34" s="78"/>
      <c r="S34" s="78"/>
      <c r="T34" s="124"/>
      <c r="U34" s="174">
        <v>1</v>
      </c>
      <c r="V34" s="175" t="s">
        <v>152</v>
      </c>
      <c r="W34" s="175"/>
      <c r="X34" s="175"/>
      <c r="Y34" s="175" t="s">
        <v>152</v>
      </c>
      <c r="Z34" s="175" t="s">
        <v>152</v>
      </c>
      <c r="AA34" s="175"/>
      <c r="AB34" s="176"/>
      <c r="AC34" s="189"/>
      <c r="AD34" s="190" t="s">
        <v>121</v>
      </c>
      <c r="AE34" s="190"/>
      <c r="AF34" s="190"/>
      <c r="AG34" s="190" t="s">
        <v>121</v>
      </c>
      <c r="AH34" s="190"/>
      <c r="AI34" s="190"/>
      <c r="AJ34" s="191"/>
      <c r="AK34" s="19"/>
      <c r="AL34" s="20" t="s">
        <v>121</v>
      </c>
      <c r="AM34" s="20"/>
      <c r="AN34" s="20" t="s">
        <v>121</v>
      </c>
      <c r="AO34" s="20"/>
      <c r="AP34" s="20"/>
      <c r="AQ34" s="20"/>
      <c r="AR34" s="21"/>
      <c r="AS34" s="66" t="s">
        <v>151</v>
      </c>
      <c r="AT34" s="10" t="s">
        <v>409</v>
      </c>
      <c r="AU34" s="10" t="s">
        <v>128</v>
      </c>
      <c r="AV34" s="131" t="s">
        <v>163</v>
      </c>
    </row>
    <row r="35" spans="1:48" x14ac:dyDescent="0.25">
      <c r="A35" s="82">
        <v>121</v>
      </c>
      <c r="B35" s="81" t="s">
        <v>25</v>
      </c>
      <c r="C35" s="78" t="s">
        <v>191</v>
      </c>
      <c r="D35" s="79">
        <f>Table13510[[#This Row],[Column3210]]+Table13510[[#This Row],[Column3211]]</f>
        <v>0</v>
      </c>
      <c r="E35" s="80">
        <f>_xlfn.RANK.EQ(Table13510[[#This Row],[Column32]],D$6:D$62)</f>
        <v>51</v>
      </c>
      <c r="F35" s="114">
        <f>SUM(Table13510[[#This Row],[Column6]:[Column13]])</f>
        <v>0</v>
      </c>
      <c r="G35" s="115">
        <f>_xlfn.RANK.EQ(Table13510[[#This Row],[Column3211]],F$6:F$62)</f>
        <v>51</v>
      </c>
      <c r="H35" s="110">
        <f>(COUNTA(Table13510[[#This Row],[Column48]:[Column5]]))*X_value</f>
        <v>0</v>
      </c>
      <c r="I35" s="111">
        <f>_xlfn.RANK.EQ(Table13510[[#This Row],[Column3210]],H$6:H$62)</f>
        <v>51</v>
      </c>
      <c r="J35" s="78"/>
      <c r="K35" s="78"/>
      <c r="L35" s="78"/>
      <c r="M35" s="78"/>
      <c r="N35" s="78"/>
      <c r="O35" s="78"/>
      <c r="P35" s="78"/>
      <c r="Q35" s="78"/>
      <c r="R35" s="78"/>
      <c r="S35" s="78"/>
      <c r="T35" s="124"/>
      <c r="U35" s="174"/>
      <c r="V35" s="175"/>
      <c r="W35" s="175"/>
      <c r="X35" s="175"/>
      <c r="Y35" s="175"/>
      <c r="Z35" s="175"/>
      <c r="AA35" s="175"/>
      <c r="AB35" s="176"/>
      <c r="AC35" s="189"/>
      <c r="AD35" s="190"/>
      <c r="AE35" s="190"/>
      <c r="AF35" s="190"/>
      <c r="AG35" s="190"/>
      <c r="AH35" s="190"/>
      <c r="AI35" s="190"/>
      <c r="AJ35" s="191"/>
      <c r="AK35" s="19" t="s">
        <v>121</v>
      </c>
      <c r="AL35" s="20" t="s">
        <v>121</v>
      </c>
      <c r="AM35" s="20"/>
      <c r="AN35" s="20" t="s">
        <v>121</v>
      </c>
      <c r="AO35" s="20"/>
      <c r="AP35" s="20"/>
      <c r="AQ35" s="20"/>
      <c r="AR35" s="21"/>
      <c r="AS35" s="66"/>
      <c r="AT35" s="10" t="s">
        <v>409</v>
      </c>
      <c r="AU35" s="10" t="s">
        <v>128</v>
      </c>
      <c r="AV35" s="131"/>
    </row>
    <row r="36" spans="1:48" x14ac:dyDescent="0.25">
      <c r="A36" s="82">
        <v>132</v>
      </c>
      <c r="B36" s="81" t="s">
        <v>27</v>
      </c>
      <c r="C36" s="81" t="s">
        <v>286</v>
      </c>
      <c r="D36" s="79">
        <f>Table13510[[#This Row],[Column3210]]+Table13510[[#This Row],[Column3211]]</f>
        <v>0</v>
      </c>
      <c r="E36" s="79">
        <f>_xlfn.RANK.EQ(Table13510[[#This Row],[Column32]],D$6:D$62)</f>
        <v>51</v>
      </c>
      <c r="F36" s="114">
        <f>SUM(Table13510[[#This Row],[Column6]:[Column13]])</f>
        <v>0</v>
      </c>
      <c r="G36" s="115">
        <f>_xlfn.RANK.EQ(Table13510[[#This Row],[Column3211]],F$6:F$62)</f>
        <v>51</v>
      </c>
      <c r="H36" s="110">
        <f>(COUNTA(Table13510[[#This Row],[Column48]:[Column5]]))*X_value</f>
        <v>0</v>
      </c>
      <c r="I36" s="111">
        <f>_xlfn.RANK.EQ(Table13510[[#This Row],[Column3210]],H$6:H$62)</f>
        <v>51</v>
      </c>
      <c r="J36" s="81"/>
      <c r="K36" s="81"/>
      <c r="L36" s="81"/>
      <c r="M36" s="81"/>
      <c r="N36" s="81"/>
      <c r="O36" s="81"/>
      <c r="P36" s="81"/>
      <c r="Q36" s="81"/>
      <c r="R36" s="81"/>
      <c r="S36" s="81"/>
      <c r="T36" s="125"/>
      <c r="U36" s="177"/>
      <c r="V36" s="178"/>
      <c r="W36" s="178"/>
      <c r="X36" s="178"/>
      <c r="Y36" s="178"/>
      <c r="Z36" s="178"/>
      <c r="AA36" s="178"/>
      <c r="AB36" s="179"/>
      <c r="AC36" s="192"/>
      <c r="AD36" s="193"/>
      <c r="AE36" s="193"/>
      <c r="AF36" s="193"/>
      <c r="AG36" s="193"/>
      <c r="AH36" s="193"/>
      <c r="AI36" s="193"/>
      <c r="AJ36" s="194"/>
      <c r="AK36" s="11"/>
      <c r="AL36" s="12"/>
      <c r="AM36" s="12"/>
      <c r="AN36" s="12"/>
      <c r="AO36" s="12"/>
      <c r="AP36" s="12"/>
      <c r="AQ36" s="12"/>
      <c r="AR36" s="13"/>
      <c r="AS36" s="118"/>
      <c r="AT36" s="10" t="s">
        <v>409</v>
      </c>
      <c r="AU36" s="10" t="s">
        <v>406</v>
      </c>
      <c r="AV36" s="132"/>
    </row>
    <row r="37" spans="1:48" x14ac:dyDescent="0.25">
      <c r="A37" s="82">
        <v>134</v>
      </c>
      <c r="B37" s="81" t="s">
        <v>28</v>
      </c>
      <c r="C37" s="81" t="s">
        <v>283</v>
      </c>
      <c r="D37" s="79">
        <f>Table13510[[#This Row],[Column3210]]+Table13510[[#This Row],[Column3211]]</f>
        <v>10</v>
      </c>
      <c r="E37" s="79">
        <f>_xlfn.RANK.EQ(Table13510[[#This Row],[Column32]],D$6:D$62)</f>
        <v>37</v>
      </c>
      <c r="F37" s="114">
        <f>SUM(Table13510[[#This Row],[Column6]:[Column13]])</f>
        <v>8</v>
      </c>
      <c r="G37" s="115">
        <f>_xlfn.RANK.EQ(Table13510[[#This Row],[Column3211]],F$6:F$62)</f>
        <v>36</v>
      </c>
      <c r="H37" s="110">
        <f>(COUNTA(Table13510[[#This Row],[Column48]:[Column5]]))*X_value</f>
        <v>2</v>
      </c>
      <c r="I37" s="111">
        <f>_xlfn.RANK.EQ(Table13510[[#This Row],[Column3210]],H$6:H$62)</f>
        <v>22</v>
      </c>
      <c r="J37" s="81"/>
      <c r="K37" s="81"/>
      <c r="L37" s="81"/>
      <c r="M37" s="81"/>
      <c r="N37" s="81"/>
      <c r="O37" s="81"/>
      <c r="P37" s="81"/>
      <c r="Q37" s="81"/>
      <c r="R37" s="81"/>
      <c r="S37" s="81"/>
      <c r="T37" s="125" t="s">
        <v>293</v>
      </c>
      <c r="U37" s="177">
        <v>1</v>
      </c>
      <c r="V37" s="178">
        <v>1</v>
      </c>
      <c r="W37" s="178">
        <v>1</v>
      </c>
      <c r="X37" s="178">
        <v>1</v>
      </c>
      <c r="Y37" s="178">
        <v>1</v>
      </c>
      <c r="Z37" s="178">
        <v>1</v>
      </c>
      <c r="AA37" s="178">
        <v>1</v>
      </c>
      <c r="AB37" s="179">
        <v>1</v>
      </c>
      <c r="AC37" s="192" t="s">
        <v>121</v>
      </c>
      <c r="AD37" s="193"/>
      <c r="AE37" s="193"/>
      <c r="AF37" s="193"/>
      <c r="AG37" s="193"/>
      <c r="AH37" s="193"/>
      <c r="AI37" s="193"/>
      <c r="AJ37" s="194"/>
      <c r="AK37" s="11"/>
      <c r="AL37" s="12"/>
      <c r="AM37" s="12"/>
      <c r="AN37" s="12"/>
      <c r="AO37" s="12"/>
      <c r="AP37" s="12"/>
      <c r="AQ37" s="12"/>
      <c r="AR37" s="13"/>
      <c r="AS37" s="118"/>
      <c r="AT37" s="22" t="s">
        <v>410</v>
      </c>
      <c r="AU37" s="10"/>
      <c r="AV37" s="132"/>
    </row>
    <row r="38" spans="1:48" x14ac:dyDescent="0.25">
      <c r="A38" s="145">
        <v>138</v>
      </c>
      <c r="B38" s="146" t="s">
        <v>30</v>
      </c>
      <c r="C38" s="146" t="s">
        <v>216</v>
      </c>
      <c r="D38" s="147">
        <f>Table13510[[#This Row],[Column3210]]+Table13510[[#This Row],[Column3211]]</f>
        <v>28</v>
      </c>
      <c r="E38" s="147">
        <f>_xlfn.RANK.EQ(Table13510[[#This Row],[Column32]],D$6:D$62)</f>
        <v>6</v>
      </c>
      <c r="F38" s="148">
        <f>SUM(Table13510[[#This Row],[Column6]:[Column13]])</f>
        <v>22</v>
      </c>
      <c r="G38" s="148">
        <f>_xlfn.RANK.EQ(Table13510[[#This Row],[Column3211]],F$6:F$62)</f>
        <v>11</v>
      </c>
      <c r="H38" s="149">
        <f>(COUNTA(Table13510[[#This Row],[Column48]:[Column5]]))*X_value</f>
        <v>6</v>
      </c>
      <c r="I38" s="149">
        <f>_xlfn.RANK.EQ(Table13510[[#This Row],[Column3210]],H$6:H$62)</f>
        <v>4</v>
      </c>
      <c r="J38" s="146"/>
      <c r="K38" s="146"/>
      <c r="L38" s="146"/>
      <c r="M38" s="146"/>
      <c r="N38" s="146"/>
      <c r="O38" s="146"/>
      <c r="P38" s="146"/>
      <c r="Q38" s="146"/>
      <c r="R38" s="146"/>
      <c r="S38" s="146"/>
      <c r="T38" s="150" t="s">
        <v>303</v>
      </c>
      <c r="U38" s="180">
        <v>1</v>
      </c>
      <c r="V38" s="181">
        <v>2</v>
      </c>
      <c r="W38" s="181">
        <v>2</v>
      </c>
      <c r="X38" s="181">
        <v>1</v>
      </c>
      <c r="Y38" s="181">
        <v>4</v>
      </c>
      <c r="Z38" s="181">
        <v>3</v>
      </c>
      <c r="AA38" s="181">
        <v>4</v>
      </c>
      <c r="AB38" s="182">
        <v>5</v>
      </c>
      <c r="AC38" s="195" t="s">
        <v>121</v>
      </c>
      <c r="AD38" s="196" t="s">
        <v>121</v>
      </c>
      <c r="AE38" s="196"/>
      <c r="AF38" s="196"/>
      <c r="AG38" s="196"/>
      <c r="AH38" s="196"/>
      <c r="AI38" s="196"/>
      <c r="AJ38" s="198" t="s">
        <v>121</v>
      </c>
      <c r="AK38" s="155"/>
      <c r="AL38" s="156"/>
      <c r="AM38" s="156"/>
      <c r="AN38" s="156"/>
      <c r="AO38" s="156"/>
      <c r="AP38" s="156"/>
      <c r="AQ38" s="156"/>
      <c r="AR38" s="157"/>
      <c r="AS38" s="158"/>
      <c r="AT38" s="22" t="s">
        <v>410</v>
      </c>
      <c r="AU38" s="159" t="s">
        <v>116</v>
      </c>
      <c r="AV38" s="160"/>
    </row>
    <row r="39" spans="1:48" x14ac:dyDescent="0.25">
      <c r="A39" s="82">
        <v>142</v>
      </c>
      <c r="B39" s="81" t="s">
        <v>29</v>
      </c>
      <c r="C39" s="81" t="s">
        <v>217</v>
      </c>
      <c r="D39" s="79">
        <f>Table13510[[#This Row],[Column3210]]+Table13510[[#This Row],[Column3211]]</f>
        <v>37</v>
      </c>
      <c r="E39" s="79">
        <f>_xlfn.RANK.EQ(Table13510[[#This Row],[Column32]],D$6:D$62)</f>
        <v>1</v>
      </c>
      <c r="F39" s="114">
        <f>SUM(Table13510[[#This Row],[Column6]:[Column13]])</f>
        <v>33</v>
      </c>
      <c r="G39" s="115">
        <f>_xlfn.RANK.EQ(Table13510[[#This Row],[Column3211]],F$6:F$62)</f>
        <v>1</v>
      </c>
      <c r="H39" s="110">
        <f>(COUNTA(Table13510[[#This Row],[Column48]:[Column5]]))*X_value</f>
        <v>4</v>
      </c>
      <c r="I39" s="111">
        <f>_xlfn.RANK.EQ(Table13510[[#This Row],[Column3210]],H$6:H$62)</f>
        <v>9</v>
      </c>
      <c r="J39" s="81"/>
      <c r="K39" s="81"/>
      <c r="L39" s="81"/>
      <c r="M39" s="81"/>
      <c r="N39" s="81"/>
      <c r="O39" s="81"/>
      <c r="P39" s="81"/>
      <c r="Q39" s="81"/>
      <c r="R39" s="81"/>
      <c r="S39" s="81"/>
      <c r="T39" s="125" t="s">
        <v>303</v>
      </c>
      <c r="U39" s="177">
        <v>4</v>
      </c>
      <c r="V39" s="178">
        <v>4</v>
      </c>
      <c r="W39" s="178">
        <v>4</v>
      </c>
      <c r="X39" s="178">
        <v>4</v>
      </c>
      <c r="Y39" s="178">
        <v>4</v>
      </c>
      <c r="Z39" s="178">
        <v>4</v>
      </c>
      <c r="AA39" s="178">
        <v>4</v>
      </c>
      <c r="AB39" s="179">
        <v>5</v>
      </c>
      <c r="AC39" s="192" t="s">
        <v>121</v>
      </c>
      <c r="AD39" s="193" t="s">
        <v>121</v>
      </c>
      <c r="AE39" s="193"/>
      <c r="AF39" s="193"/>
      <c r="AG39" s="193"/>
      <c r="AH39" s="193"/>
      <c r="AI39" s="193"/>
      <c r="AJ39" s="194"/>
      <c r="AK39" s="11"/>
      <c r="AL39" s="12"/>
      <c r="AM39" s="12"/>
      <c r="AN39" s="12"/>
      <c r="AO39" s="12"/>
      <c r="AP39" s="12"/>
      <c r="AQ39" s="12"/>
      <c r="AR39" s="13"/>
      <c r="AS39" s="118" t="s">
        <v>218</v>
      </c>
      <c r="AT39" s="22" t="s">
        <v>410</v>
      </c>
      <c r="AU39" s="10" t="s">
        <v>116</v>
      </c>
      <c r="AV39" s="132"/>
    </row>
    <row r="40" spans="1:48" x14ac:dyDescent="0.25">
      <c r="A40" s="82">
        <v>164</v>
      </c>
      <c r="B40" s="81" t="s">
        <v>31</v>
      </c>
      <c r="C40" s="81" t="s">
        <v>286</v>
      </c>
      <c r="D40" s="79">
        <f>Table13510[[#This Row],[Column3210]]+Table13510[[#This Row],[Column3211]]</f>
        <v>12</v>
      </c>
      <c r="E40" s="79">
        <f>_xlfn.RANK.EQ(Table13510[[#This Row],[Column32]],D$6:D$62)</f>
        <v>36</v>
      </c>
      <c r="F40" s="114">
        <f>SUM(Table13510[[#This Row],[Column6]:[Column13]])</f>
        <v>10</v>
      </c>
      <c r="G40" s="115">
        <f>_xlfn.RANK.EQ(Table13510[[#This Row],[Column3211]],F$6:F$62)</f>
        <v>35</v>
      </c>
      <c r="H40" s="110">
        <f>(COUNTA(Table13510[[#This Row],[Column48]:[Column5]]))*X_value</f>
        <v>2</v>
      </c>
      <c r="I40" s="111">
        <f>_xlfn.RANK.EQ(Table13510[[#This Row],[Column3210]],H$6:H$62)</f>
        <v>22</v>
      </c>
      <c r="J40" s="81"/>
      <c r="K40" s="81"/>
      <c r="L40" s="81"/>
      <c r="M40" s="81"/>
      <c r="N40" s="81"/>
      <c r="O40" s="81"/>
      <c r="P40" s="81"/>
      <c r="Q40" s="81"/>
      <c r="R40" s="81"/>
      <c r="S40" s="81"/>
      <c r="T40" s="124" t="s">
        <v>358</v>
      </c>
      <c r="U40" s="177">
        <v>1</v>
      </c>
      <c r="V40" s="178">
        <v>1</v>
      </c>
      <c r="W40" s="178">
        <v>1</v>
      </c>
      <c r="X40" s="178">
        <v>1</v>
      </c>
      <c r="Y40" s="178">
        <v>3</v>
      </c>
      <c r="Z40" s="178">
        <v>1</v>
      </c>
      <c r="AA40" s="178">
        <v>1</v>
      </c>
      <c r="AB40" s="179">
        <v>1</v>
      </c>
      <c r="AC40" s="192"/>
      <c r="AD40" s="193" t="s">
        <v>121</v>
      </c>
      <c r="AE40" s="193"/>
      <c r="AF40" s="193"/>
      <c r="AG40" s="193"/>
      <c r="AH40" s="193"/>
      <c r="AI40" s="193"/>
      <c r="AJ40" s="194"/>
      <c r="AK40" s="11"/>
      <c r="AL40" s="12"/>
      <c r="AM40" s="12"/>
      <c r="AN40" s="12"/>
      <c r="AO40" s="12"/>
      <c r="AP40" s="12"/>
      <c r="AQ40" s="12"/>
      <c r="AR40" s="13"/>
      <c r="AS40" s="118" t="s">
        <v>357</v>
      </c>
      <c r="AT40" s="22" t="s">
        <v>410</v>
      </c>
      <c r="AU40" s="10"/>
      <c r="AV40" s="132"/>
    </row>
    <row r="41" spans="1:48" x14ac:dyDescent="0.25">
      <c r="A41" s="82">
        <v>170</v>
      </c>
      <c r="B41" s="81" t="s">
        <v>33</v>
      </c>
      <c r="C41" s="78" t="s">
        <v>172</v>
      </c>
      <c r="D41" s="79">
        <f>Table13510[[#This Row],[Column3210]]+Table13510[[#This Row],[Column3211]]</f>
        <v>26</v>
      </c>
      <c r="E41" s="80">
        <f>_xlfn.RANK.EQ(Table13510[[#This Row],[Column32]],D$6:D$62)</f>
        <v>10</v>
      </c>
      <c r="F41" s="114">
        <f>SUM(Table13510[[#This Row],[Column6]:[Column13]])</f>
        <v>24</v>
      </c>
      <c r="G41" s="115">
        <f>_xlfn.RANK.EQ(Table13510[[#This Row],[Column3211]],F$6:F$62)</f>
        <v>4</v>
      </c>
      <c r="H41" s="110">
        <f>(COUNTA(Table13510[[#This Row],[Column48]:[Column5]]))*X_value</f>
        <v>2</v>
      </c>
      <c r="I41" s="111">
        <f>_xlfn.RANK.EQ(Table13510[[#This Row],[Column3210]],H$6:H$62)</f>
        <v>22</v>
      </c>
      <c r="J41" s="78"/>
      <c r="K41" s="78"/>
      <c r="L41" s="78"/>
      <c r="M41" s="78"/>
      <c r="N41" s="78"/>
      <c r="O41" s="78"/>
      <c r="P41" s="78"/>
      <c r="Q41" s="78"/>
      <c r="R41" s="78"/>
      <c r="S41" s="78"/>
      <c r="T41" s="124" t="s">
        <v>300</v>
      </c>
      <c r="U41" s="174">
        <v>1</v>
      </c>
      <c r="V41" s="175">
        <v>4</v>
      </c>
      <c r="W41" s="175">
        <v>4</v>
      </c>
      <c r="X41" s="175">
        <v>4</v>
      </c>
      <c r="Y41" s="175">
        <v>1</v>
      </c>
      <c r="Z41" s="175">
        <v>1</v>
      </c>
      <c r="AA41" s="175">
        <v>4</v>
      </c>
      <c r="AB41" s="176">
        <v>5</v>
      </c>
      <c r="AC41" s="189"/>
      <c r="AD41" s="190"/>
      <c r="AE41" s="190" t="s">
        <v>121</v>
      </c>
      <c r="AF41" s="190"/>
      <c r="AG41" s="190"/>
      <c r="AH41" s="190"/>
      <c r="AI41" s="190"/>
      <c r="AJ41" s="191"/>
      <c r="AK41" s="19" t="s">
        <v>121</v>
      </c>
      <c r="AL41" s="20" t="s">
        <v>121</v>
      </c>
      <c r="AM41" s="20" t="s">
        <v>121</v>
      </c>
      <c r="AN41" s="20"/>
      <c r="AO41" s="20"/>
      <c r="AP41" s="20"/>
      <c r="AQ41" s="20"/>
      <c r="AR41" s="21" t="s">
        <v>121</v>
      </c>
      <c r="AS41" s="66" t="s">
        <v>179</v>
      </c>
      <c r="AT41" s="22" t="s">
        <v>410</v>
      </c>
      <c r="AU41" s="10" t="s">
        <v>117</v>
      </c>
      <c r="AV41" s="131" t="s">
        <v>326</v>
      </c>
    </row>
    <row r="42" spans="1:48" x14ac:dyDescent="0.25">
      <c r="A42" s="82">
        <v>170</v>
      </c>
      <c r="B42" s="81" t="s">
        <v>33</v>
      </c>
      <c r="C42" s="81" t="s">
        <v>298</v>
      </c>
      <c r="D42" s="79">
        <f>Table13510[[#This Row],[Column3210]]+Table13510[[#This Row],[Column3211]]</f>
        <v>25</v>
      </c>
      <c r="E42" s="79">
        <f>_xlfn.RANK.EQ(Table13510[[#This Row],[Column32]],D$6:D$62)</f>
        <v>11</v>
      </c>
      <c r="F42" s="114">
        <f>SUM(Table13510[[#This Row],[Column6]:[Column13]])</f>
        <v>23</v>
      </c>
      <c r="G42" s="115">
        <f>_xlfn.RANK.EQ(Table13510[[#This Row],[Column3211]],F$6:F$62)</f>
        <v>8</v>
      </c>
      <c r="H42" s="110">
        <f>(COUNTA(Table13510[[#This Row],[Column48]:[Column5]]))*X_value</f>
        <v>2</v>
      </c>
      <c r="I42" s="111">
        <f>_xlfn.RANK.EQ(Table13510[[#This Row],[Column3210]],H$6:H$62)</f>
        <v>22</v>
      </c>
      <c r="J42" s="81"/>
      <c r="K42" s="81"/>
      <c r="L42" s="81"/>
      <c r="M42" s="81"/>
      <c r="N42" s="81"/>
      <c r="O42" s="81"/>
      <c r="P42" s="81"/>
      <c r="Q42" s="81"/>
      <c r="R42" s="81"/>
      <c r="S42" s="81"/>
      <c r="T42" s="125" t="s">
        <v>170</v>
      </c>
      <c r="U42" s="177">
        <v>4</v>
      </c>
      <c r="V42" s="178">
        <v>4</v>
      </c>
      <c r="W42" s="178">
        <v>1</v>
      </c>
      <c r="X42" s="178">
        <v>2</v>
      </c>
      <c r="Y42" s="178">
        <v>1</v>
      </c>
      <c r="Z42" s="178">
        <v>2</v>
      </c>
      <c r="AA42" s="178">
        <v>4</v>
      </c>
      <c r="AB42" s="179">
        <v>5</v>
      </c>
      <c r="AC42" s="192"/>
      <c r="AD42" s="193"/>
      <c r="AE42" s="193" t="s">
        <v>121</v>
      </c>
      <c r="AF42" s="193"/>
      <c r="AG42" s="193"/>
      <c r="AH42" s="193"/>
      <c r="AI42" s="193"/>
      <c r="AJ42" s="194"/>
      <c r="AK42" s="11" t="s">
        <v>121</v>
      </c>
      <c r="AL42" s="12"/>
      <c r="AM42" s="12"/>
      <c r="AN42" s="12"/>
      <c r="AO42" s="12" t="s">
        <v>121</v>
      </c>
      <c r="AP42" s="12" t="s">
        <v>121</v>
      </c>
      <c r="AQ42" s="12"/>
      <c r="AR42" s="13" t="s">
        <v>121</v>
      </c>
      <c r="AS42" s="118" t="s">
        <v>299</v>
      </c>
      <c r="AT42" s="22" t="s">
        <v>410</v>
      </c>
      <c r="AU42" s="10" t="s">
        <v>117</v>
      </c>
      <c r="AV42" s="132" t="s">
        <v>169</v>
      </c>
    </row>
    <row r="43" spans="1:48" x14ac:dyDescent="0.25">
      <c r="A43" s="82">
        <v>170</v>
      </c>
      <c r="B43" s="81" t="s">
        <v>33</v>
      </c>
      <c r="C43" s="78" t="s">
        <v>173</v>
      </c>
      <c r="D43" s="79">
        <f>Table13510[[#This Row],[Column3210]]+Table13510[[#This Row],[Column3211]]</f>
        <v>20</v>
      </c>
      <c r="E43" s="80">
        <f>_xlfn.RANK.EQ(Table13510[[#This Row],[Column32]],D$6:D$62)</f>
        <v>19</v>
      </c>
      <c r="F43" s="114">
        <f>SUM(Table13510[[#This Row],[Column6]:[Column13]])</f>
        <v>18</v>
      </c>
      <c r="G43" s="115">
        <f>_xlfn.RANK.EQ(Table13510[[#This Row],[Column3211]],F$6:F$62)</f>
        <v>15</v>
      </c>
      <c r="H43" s="110">
        <f>(COUNTA(Table13510[[#This Row],[Column48]:[Column5]]))*X_value</f>
        <v>2</v>
      </c>
      <c r="I43" s="111">
        <f>_xlfn.RANK.EQ(Table13510[[#This Row],[Column3210]],H$6:H$62)</f>
        <v>22</v>
      </c>
      <c r="J43" s="78"/>
      <c r="K43" s="78"/>
      <c r="L43" s="78"/>
      <c r="M43" s="78"/>
      <c r="N43" s="78"/>
      <c r="O43" s="78"/>
      <c r="P43" s="78"/>
      <c r="Q43" s="78"/>
      <c r="R43" s="78"/>
      <c r="S43" s="78"/>
      <c r="T43" s="124" t="s">
        <v>327</v>
      </c>
      <c r="U43" s="174">
        <v>1</v>
      </c>
      <c r="V43" s="175">
        <v>4</v>
      </c>
      <c r="W43" s="175">
        <v>1</v>
      </c>
      <c r="X43" s="175">
        <v>1</v>
      </c>
      <c r="Y43" s="175">
        <v>1</v>
      </c>
      <c r="Z43" s="175">
        <v>1</v>
      </c>
      <c r="AA43" s="175">
        <v>5</v>
      </c>
      <c r="AB43" s="176">
        <v>4</v>
      </c>
      <c r="AC43" s="189"/>
      <c r="AD43" s="190"/>
      <c r="AE43" s="190"/>
      <c r="AF43" s="190"/>
      <c r="AG43" s="190"/>
      <c r="AH43" s="190"/>
      <c r="AI43" s="190" t="s">
        <v>121</v>
      </c>
      <c r="AJ43" s="191"/>
      <c r="AK43" s="19" t="s">
        <v>121</v>
      </c>
      <c r="AL43" s="20" t="s">
        <v>121</v>
      </c>
      <c r="AM43" s="20"/>
      <c r="AN43" s="20"/>
      <c r="AO43" s="20"/>
      <c r="AP43" s="20"/>
      <c r="AQ43" s="20"/>
      <c r="AR43" s="21" t="s">
        <v>121</v>
      </c>
      <c r="AS43" s="66" t="s">
        <v>302</v>
      </c>
      <c r="AT43" s="22" t="s">
        <v>410</v>
      </c>
      <c r="AU43" s="10" t="s">
        <v>117</v>
      </c>
      <c r="AV43" s="131" t="s">
        <v>171</v>
      </c>
    </row>
    <row r="44" spans="1:48" x14ac:dyDescent="0.25">
      <c r="A44" s="89">
        <v>170</v>
      </c>
      <c r="B44" s="90" t="s">
        <v>33</v>
      </c>
      <c r="C44" s="90" t="s">
        <v>297</v>
      </c>
      <c r="D44" s="79">
        <f>Table13510[[#This Row],[Column3210]]+Table13510[[#This Row],[Column3211]]</f>
        <v>18</v>
      </c>
      <c r="E44" s="91">
        <f>_xlfn.RANK.EQ(Table13510[[#This Row],[Column32]],D$6:D$62)</f>
        <v>24</v>
      </c>
      <c r="F44" s="114">
        <f>SUM(Table13510[[#This Row],[Column6]:[Column13]])</f>
        <v>16</v>
      </c>
      <c r="G44" s="115">
        <f>_xlfn.RANK.EQ(Table13510[[#This Row],[Column3211]],F$6:F$62)</f>
        <v>23</v>
      </c>
      <c r="H44" s="110">
        <f>(COUNTA(Table13510[[#This Row],[Column48]:[Column5]]))*X_value</f>
        <v>2</v>
      </c>
      <c r="I44" s="111">
        <f>_xlfn.RANK.EQ(Table13510[[#This Row],[Column3210]],H$6:H$62)</f>
        <v>22</v>
      </c>
      <c r="J44" s="90"/>
      <c r="K44" s="90"/>
      <c r="L44" s="90"/>
      <c r="M44" s="90"/>
      <c r="N44" s="90"/>
      <c r="O44" s="90"/>
      <c r="P44" s="90"/>
      <c r="Q44" s="90"/>
      <c r="R44" s="90"/>
      <c r="S44" s="90"/>
      <c r="T44" s="128" t="s">
        <v>279</v>
      </c>
      <c r="U44" s="183">
        <v>1</v>
      </c>
      <c r="V44" s="184">
        <v>2</v>
      </c>
      <c r="W44" s="184">
        <v>1</v>
      </c>
      <c r="X44" s="184">
        <v>1</v>
      </c>
      <c r="Y44" s="184">
        <v>5</v>
      </c>
      <c r="Z44" s="184">
        <v>4</v>
      </c>
      <c r="AA44" s="184">
        <v>1</v>
      </c>
      <c r="AB44" s="185">
        <v>1</v>
      </c>
      <c r="AC44" s="199"/>
      <c r="AD44" s="200"/>
      <c r="AE44" s="200" t="s">
        <v>121</v>
      </c>
      <c r="AF44" s="200"/>
      <c r="AG44" s="200"/>
      <c r="AH44" s="200"/>
      <c r="AI44" s="200"/>
      <c r="AJ44" s="201"/>
      <c r="AK44" s="48" t="s">
        <v>121</v>
      </c>
      <c r="AL44" s="49" t="s">
        <v>121</v>
      </c>
      <c r="AM44" s="49"/>
      <c r="AN44" s="49"/>
      <c r="AO44" s="49"/>
      <c r="AP44" s="49"/>
      <c r="AQ44" s="49"/>
      <c r="AR44" s="50"/>
      <c r="AS44" s="66" t="s">
        <v>301</v>
      </c>
      <c r="AT44" s="22" t="s">
        <v>410</v>
      </c>
      <c r="AU44" s="47" t="s">
        <v>196</v>
      </c>
      <c r="AV44" s="136"/>
    </row>
    <row r="45" spans="1:48" x14ac:dyDescent="0.25">
      <c r="A45" s="77">
        <v>172</v>
      </c>
      <c r="B45" s="81" t="s">
        <v>33</v>
      </c>
      <c r="C45" s="78" t="s">
        <v>174</v>
      </c>
      <c r="D45" s="79">
        <f>Table13510[[#This Row],[Column3210]]+Table13510[[#This Row],[Column3211]]</f>
        <v>22</v>
      </c>
      <c r="E45" s="80">
        <f>_xlfn.RANK.EQ(Table13510[[#This Row],[Column32]],D$6:D$62)</f>
        <v>13</v>
      </c>
      <c r="F45" s="114">
        <f>SUM(Table13510[[#This Row],[Column6]:[Column13]])</f>
        <v>18</v>
      </c>
      <c r="G45" s="115">
        <f>_xlfn.RANK.EQ(Table13510[[#This Row],[Column3211]],F$6:F$62)</f>
        <v>15</v>
      </c>
      <c r="H45" s="110">
        <f>(COUNTA(Table13510[[#This Row],[Column48]:[Column5]]))*X_value</f>
        <v>4</v>
      </c>
      <c r="I45" s="111">
        <f>_xlfn.RANK.EQ(Table13510[[#This Row],[Column3210]],H$6:H$62)</f>
        <v>9</v>
      </c>
      <c r="J45" s="78"/>
      <c r="K45" s="78"/>
      <c r="L45" s="78"/>
      <c r="M45" s="78"/>
      <c r="N45" s="78"/>
      <c r="O45" s="78"/>
      <c r="P45" s="78"/>
      <c r="Q45" s="78"/>
      <c r="R45" s="78"/>
      <c r="S45" s="78"/>
      <c r="T45" s="124" t="s">
        <v>175</v>
      </c>
      <c r="U45" s="174">
        <v>1</v>
      </c>
      <c r="V45" s="175">
        <v>4</v>
      </c>
      <c r="W45" s="175">
        <v>1</v>
      </c>
      <c r="X45" s="175">
        <v>1</v>
      </c>
      <c r="Y45" s="175">
        <v>1</v>
      </c>
      <c r="Z45" s="175">
        <v>1</v>
      </c>
      <c r="AA45" s="175">
        <v>5</v>
      </c>
      <c r="AB45" s="176">
        <v>4</v>
      </c>
      <c r="AC45" s="189"/>
      <c r="AD45" s="190"/>
      <c r="AE45" s="190" t="s">
        <v>121</v>
      </c>
      <c r="AF45" s="190"/>
      <c r="AG45" s="190"/>
      <c r="AH45" s="190"/>
      <c r="AI45" s="190" t="s">
        <v>121</v>
      </c>
      <c r="AJ45" s="191"/>
      <c r="AK45" s="19" t="s">
        <v>121</v>
      </c>
      <c r="AL45" s="20" t="s">
        <v>121</v>
      </c>
      <c r="AM45" s="20" t="s">
        <v>121</v>
      </c>
      <c r="AN45" s="20" t="s">
        <v>121</v>
      </c>
      <c r="AO45" s="20" t="s">
        <v>121</v>
      </c>
      <c r="AP45" s="20" t="s">
        <v>121</v>
      </c>
      <c r="AQ45" s="20" t="s">
        <v>121</v>
      </c>
      <c r="AR45" s="21" t="s">
        <v>121</v>
      </c>
      <c r="AS45" s="66"/>
      <c r="AT45" s="10" t="s">
        <v>410</v>
      </c>
      <c r="AU45" s="10" t="s">
        <v>117</v>
      </c>
      <c r="AV45" s="131"/>
    </row>
    <row r="46" spans="1:48" x14ac:dyDescent="0.25">
      <c r="A46" s="77">
        <v>172</v>
      </c>
      <c r="B46" s="78" t="s">
        <v>33</v>
      </c>
      <c r="C46" s="78" t="s">
        <v>176</v>
      </c>
      <c r="D46" s="79">
        <f>Table13510[[#This Row],[Column3210]]+Table13510[[#This Row],[Column3211]]</f>
        <v>22</v>
      </c>
      <c r="E46" s="80">
        <f>_xlfn.RANK.EQ(Table13510[[#This Row],[Column32]],D$6:D$62)</f>
        <v>13</v>
      </c>
      <c r="F46" s="114">
        <f>SUM(Table13510[[#This Row],[Column6]:[Column13]])</f>
        <v>18</v>
      </c>
      <c r="G46" s="115">
        <f>_xlfn.RANK.EQ(Table13510[[#This Row],[Column3211]],F$6:F$62)</f>
        <v>15</v>
      </c>
      <c r="H46" s="110">
        <f>(COUNTA(Table13510[[#This Row],[Column48]:[Column5]]))*X_value</f>
        <v>4</v>
      </c>
      <c r="I46" s="111">
        <f>_xlfn.RANK.EQ(Table13510[[#This Row],[Column3210]],H$6:H$62)</f>
        <v>9</v>
      </c>
      <c r="J46" s="78"/>
      <c r="K46" s="78"/>
      <c r="L46" s="78"/>
      <c r="M46" s="78"/>
      <c r="N46" s="78"/>
      <c r="O46" s="78"/>
      <c r="P46" s="78"/>
      <c r="Q46" s="78"/>
      <c r="R46" s="78"/>
      <c r="S46" s="78"/>
      <c r="T46" s="124" t="s">
        <v>177</v>
      </c>
      <c r="U46" s="174">
        <v>1</v>
      </c>
      <c r="V46" s="175">
        <v>4</v>
      </c>
      <c r="W46" s="175">
        <v>1</v>
      </c>
      <c r="X46" s="175">
        <v>1</v>
      </c>
      <c r="Y46" s="175">
        <v>1</v>
      </c>
      <c r="Z46" s="175">
        <v>1</v>
      </c>
      <c r="AA46" s="175">
        <v>5</v>
      </c>
      <c r="AB46" s="176">
        <v>4</v>
      </c>
      <c r="AC46" s="189"/>
      <c r="AD46" s="190"/>
      <c r="AE46" s="190"/>
      <c r="AF46" s="190" t="s">
        <v>121</v>
      </c>
      <c r="AG46" s="190"/>
      <c r="AH46" s="190"/>
      <c r="AI46" s="190" t="s">
        <v>121</v>
      </c>
      <c r="AJ46" s="191"/>
      <c r="AK46" s="19" t="s">
        <v>121</v>
      </c>
      <c r="AL46" s="20" t="s">
        <v>121</v>
      </c>
      <c r="AM46" s="20" t="s">
        <v>121</v>
      </c>
      <c r="AN46" s="20" t="s">
        <v>121</v>
      </c>
      <c r="AO46" s="20" t="s">
        <v>121</v>
      </c>
      <c r="AP46" s="20" t="s">
        <v>121</v>
      </c>
      <c r="AQ46" s="20" t="s">
        <v>121</v>
      </c>
      <c r="AR46" s="21" t="s">
        <v>121</v>
      </c>
      <c r="AS46" s="66"/>
      <c r="AT46" s="10" t="s">
        <v>410</v>
      </c>
      <c r="AU46" s="10" t="s">
        <v>117</v>
      </c>
      <c r="AV46" s="131"/>
    </row>
    <row r="47" spans="1:48" x14ac:dyDescent="0.25">
      <c r="A47" s="77">
        <v>172</v>
      </c>
      <c r="B47" s="78" t="s">
        <v>33</v>
      </c>
      <c r="C47" s="78" t="s">
        <v>178</v>
      </c>
      <c r="D47" s="79">
        <f>Table13510[[#This Row],[Column3210]]+Table13510[[#This Row],[Column3211]]</f>
        <v>22</v>
      </c>
      <c r="E47" s="80">
        <f>_xlfn.RANK.EQ(Table13510[[#This Row],[Column32]],D$6:D$62)</f>
        <v>13</v>
      </c>
      <c r="F47" s="114">
        <f>SUM(Table13510[[#This Row],[Column6]:[Column13]])</f>
        <v>18</v>
      </c>
      <c r="G47" s="115">
        <f>_xlfn.RANK.EQ(Table13510[[#This Row],[Column3211]],F$6:F$62)</f>
        <v>15</v>
      </c>
      <c r="H47" s="110">
        <f>(COUNTA(Table13510[[#This Row],[Column48]:[Column5]]))*X_value</f>
        <v>4</v>
      </c>
      <c r="I47" s="111">
        <f>_xlfn.RANK.EQ(Table13510[[#This Row],[Column3210]],H$6:H$62)</f>
        <v>9</v>
      </c>
      <c r="J47" s="78"/>
      <c r="K47" s="78"/>
      <c r="L47" s="78"/>
      <c r="M47" s="78"/>
      <c r="N47" s="78"/>
      <c r="O47" s="78"/>
      <c r="P47" s="78"/>
      <c r="Q47" s="78"/>
      <c r="R47" s="78"/>
      <c r="S47" s="78"/>
      <c r="T47" s="124" t="s">
        <v>305</v>
      </c>
      <c r="U47" s="174">
        <v>1</v>
      </c>
      <c r="V47" s="175">
        <v>5</v>
      </c>
      <c r="W47" s="175">
        <v>1</v>
      </c>
      <c r="X47" s="175">
        <v>1</v>
      </c>
      <c r="Y47" s="175">
        <v>1</v>
      </c>
      <c r="Z47" s="175">
        <v>1</v>
      </c>
      <c r="AA47" s="175">
        <v>4</v>
      </c>
      <c r="AB47" s="176">
        <v>4</v>
      </c>
      <c r="AC47" s="189"/>
      <c r="AD47" s="190"/>
      <c r="AE47" s="190" t="s">
        <v>121</v>
      </c>
      <c r="AF47" s="190"/>
      <c r="AG47" s="190"/>
      <c r="AH47" s="190"/>
      <c r="AI47" s="190" t="s">
        <v>121</v>
      </c>
      <c r="AJ47" s="191"/>
      <c r="AK47" s="19" t="s">
        <v>121</v>
      </c>
      <c r="AL47" s="20" t="s">
        <v>121</v>
      </c>
      <c r="AM47" s="20" t="s">
        <v>121</v>
      </c>
      <c r="AN47" s="20" t="s">
        <v>121</v>
      </c>
      <c r="AO47" s="20" t="s">
        <v>121</v>
      </c>
      <c r="AP47" s="20" t="s">
        <v>121</v>
      </c>
      <c r="AQ47" s="20" t="s">
        <v>121</v>
      </c>
      <c r="AR47" s="21" t="s">
        <v>121</v>
      </c>
      <c r="AS47" s="66"/>
      <c r="AT47" s="10" t="s">
        <v>410</v>
      </c>
      <c r="AU47" s="10" t="s">
        <v>117</v>
      </c>
      <c r="AV47" s="131"/>
    </row>
    <row r="48" spans="1:48" x14ac:dyDescent="0.25">
      <c r="A48" s="82">
        <v>211</v>
      </c>
      <c r="B48" s="81" t="s">
        <v>45</v>
      </c>
      <c r="C48" s="78" t="s">
        <v>286</v>
      </c>
      <c r="D48" s="79">
        <f>Table13510[[#This Row],[Column3210]]+Table13510[[#This Row],[Column3211]]</f>
        <v>0</v>
      </c>
      <c r="E48" s="80">
        <f>_xlfn.RANK.EQ(Table13510[[#This Row],[Column32]],D$6:D$62)</f>
        <v>51</v>
      </c>
      <c r="F48" s="114">
        <f>SUM(Table13510[[#This Row],[Column6]:[Column13]])</f>
        <v>0</v>
      </c>
      <c r="G48" s="115">
        <f>_xlfn.RANK.EQ(Table13510[[#This Row],[Column3211]],F$6:F$62)</f>
        <v>51</v>
      </c>
      <c r="H48" s="110">
        <f>(COUNTA(Table13510[[#This Row],[Column48]:[Column5]]))*X_value</f>
        <v>0</v>
      </c>
      <c r="I48" s="111">
        <f>_xlfn.RANK.EQ(Table13510[[#This Row],[Column3210]],H$6:H$62)</f>
        <v>51</v>
      </c>
      <c r="J48" s="78"/>
      <c r="K48" s="78"/>
      <c r="L48" s="78"/>
      <c r="M48" s="78"/>
      <c r="N48" s="78"/>
      <c r="O48" s="78"/>
      <c r="P48" s="78"/>
      <c r="Q48" s="78"/>
      <c r="R48" s="78"/>
      <c r="S48" s="78"/>
      <c r="T48" s="124"/>
      <c r="U48" s="174"/>
      <c r="V48" s="175"/>
      <c r="W48" s="175"/>
      <c r="X48" s="175"/>
      <c r="Y48" s="175"/>
      <c r="Z48" s="175"/>
      <c r="AA48" s="175"/>
      <c r="AB48" s="176"/>
      <c r="AC48" s="189"/>
      <c r="AD48" s="190"/>
      <c r="AE48" s="190"/>
      <c r="AF48" s="190"/>
      <c r="AG48" s="190"/>
      <c r="AH48" s="190"/>
      <c r="AI48" s="190"/>
      <c r="AJ48" s="191"/>
      <c r="AK48" s="19"/>
      <c r="AL48" s="20" t="s">
        <v>121</v>
      </c>
      <c r="AM48" s="20"/>
      <c r="AN48" s="20"/>
      <c r="AO48" s="20"/>
      <c r="AP48" s="20"/>
      <c r="AQ48" s="20"/>
      <c r="AR48" s="21"/>
      <c r="AS48" s="66"/>
      <c r="AT48" s="10" t="s">
        <v>409</v>
      </c>
      <c r="AU48" s="10" t="s">
        <v>406</v>
      </c>
      <c r="AV48" s="131"/>
    </row>
    <row r="49" spans="1:48" x14ac:dyDescent="0.25">
      <c r="A49" s="82">
        <v>214</v>
      </c>
      <c r="B49" s="81" t="s">
        <v>46</v>
      </c>
      <c r="C49" s="78" t="s">
        <v>193</v>
      </c>
      <c r="D49" s="79">
        <f>Table13510[[#This Row],[Column3210]]+Table13510[[#This Row],[Column3211]]</f>
        <v>30</v>
      </c>
      <c r="E49" s="80">
        <f>_xlfn.RANK.EQ(Table13510[[#This Row],[Column32]],D$6:D$62)</f>
        <v>3</v>
      </c>
      <c r="F49" s="114">
        <f>SUM(Table13510[[#This Row],[Column6]:[Column13]])</f>
        <v>26</v>
      </c>
      <c r="G49" s="115">
        <f>_xlfn.RANK.EQ(Table13510[[#This Row],[Column3211]],F$6:F$62)</f>
        <v>3</v>
      </c>
      <c r="H49" s="110">
        <f>(COUNTA(Table13510[[#This Row],[Column48]:[Column5]]))*X_value</f>
        <v>4</v>
      </c>
      <c r="I49" s="111">
        <f>_xlfn.RANK.EQ(Table13510[[#This Row],[Column3210]],H$6:H$62)</f>
        <v>9</v>
      </c>
      <c r="J49" s="78"/>
      <c r="K49" s="78"/>
      <c r="L49" s="78"/>
      <c r="M49" s="78"/>
      <c r="N49" s="78"/>
      <c r="O49" s="78"/>
      <c r="P49" s="78"/>
      <c r="Q49" s="78"/>
      <c r="R49" s="78"/>
      <c r="S49" s="78"/>
      <c r="T49" s="125" t="s">
        <v>313</v>
      </c>
      <c r="U49" s="174">
        <v>2</v>
      </c>
      <c r="V49" s="175">
        <v>4</v>
      </c>
      <c r="W49" s="175">
        <v>4</v>
      </c>
      <c r="X49" s="175">
        <v>1</v>
      </c>
      <c r="Y49" s="175">
        <v>2</v>
      </c>
      <c r="Z49" s="175">
        <v>4</v>
      </c>
      <c r="AA49" s="175">
        <v>4</v>
      </c>
      <c r="AB49" s="176">
        <v>5</v>
      </c>
      <c r="AC49" s="189" t="s">
        <v>121</v>
      </c>
      <c r="AD49" s="190"/>
      <c r="AE49" s="190"/>
      <c r="AF49" s="190" t="s">
        <v>121</v>
      </c>
      <c r="AG49" s="190"/>
      <c r="AH49" s="190"/>
      <c r="AI49" s="190"/>
      <c r="AJ49" s="191"/>
      <c r="AK49" s="11" t="s">
        <v>121</v>
      </c>
      <c r="AL49" s="12" t="s">
        <v>121</v>
      </c>
      <c r="AM49" s="12" t="s">
        <v>121</v>
      </c>
      <c r="AN49" s="12" t="s">
        <v>121</v>
      </c>
      <c r="AO49" s="12" t="s">
        <v>121</v>
      </c>
      <c r="AP49" s="12" t="s">
        <v>121</v>
      </c>
      <c r="AQ49" s="12" t="s">
        <v>121</v>
      </c>
      <c r="AR49" s="13" t="s">
        <v>121</v>
      </c>
      <c r="AS49" s="66" t="s">
        <v>194</v>
      </c>
      <c r="AT49" s="31" t="s">
        <v>410</v>
      </c>
      <c r="AU49" s="31" t="s">
        <v>128</v>
      </c>
      <c r="AV49" s="131" t="s">
        <v>199</v>
      </c>
    </row>
    <row r="50" spans="1:48" x14ac:dyDescent="0.25">
      <c r="A50" s="82">
        <v>214</v>
      </c>
      <c r="B50" s="81" t="s">
        <v>46</v>
      </c>
      <c r="C50" s="81" t="s">
        <v>192</v>
      </c>
      <c r="D50" s="79">
        <f>Table13510[[#This Row],[Column3210]]+Table13510[[#This Row],[Column3211]]</f>
        <v>27</v>
      </c>
      <c r="E50" s="79">
        <f>_xlfn.RANK.EQ(Table13510[[#This Row],[Column32]],D$6:D$62)</f>
        <v>9</v>
      </c>
      <c r="F50" s="114">
        <f>SUM(Table13510[[#This Row],[Column6]:[Column13]])</f>
        <v>23</v>
      </c>
      <c r="G50" s="115">
        <f>_xlfn.RANK.EQ(Table13510[[#This Row],[Column3211]],F$6:F$62)</f>
        <v>8</v>
      </c>
      <c r="H50" s="110">
        <f>(COUNTA(Table13510[[#This Row],[Column48]:[Column5]]))*X_value</f>
        <v>4</v>
      </c>
      <c r="I50" s="111">
        <f>_xlfn.RANK.EQ(Table13510[[#This Row],[Column3210]],H$6:H$62)</f>
        <v>9</v>
      </c>
      <c r="J50" s="81"/>
      <c r="K50" s="81"/>
      <c r="L50" s="81"/>
      <c r="M50" s="81"/>
      <c r="N50" s="81"/>
      <c r="O50" s="81"/>
      <c r="P50" s="81"/>
      <c r="Q50" s="81"/>
      <c r="R50" s="81"/>
      <c r="S50" s="81"/>
      <c r="T50" s="125" t="s">
        <v>313</v>
      </c>
      <c r="U50" s="177">
        <v>2</v>
      </c>
      <c r="V50" s="178">
        <v>4</v>
      </c>
      <c r="W50" s="178">
        <v>1</v>
      </c>
      <c r="X50" s="178">
        <v>1</v>
      </c>
      <c r="Y50" s="178">
        <v>2</v>
      </c>
      <c r="Z50" s="178">
        <v>4</v>
      </c>
      <c r="AA50" s="178">
        <v>4</v>
      </c>
      <c r="AB50" s="179">
        <v>5</v>
      </c>
      <c r="AC50" s="192" t="s">
        <v>121</v>
      </c>
      <c r="AD50" s="193"/>
      <c r="AE50" s="193"/>
      <c r="AF50" s="193" t="s">
        <v>121</v>
      </c>
      <c r="AG50" s="193"/>
      <c r="AH50" s="193"/>
      <c r="AI50" s="193"/>
      <c r="AJ50" s="194"/>
      <c r="AK50" s="11" t="s">
        <v>121</v>
      </c>
      <c r="AL50" s="12" t="s">
        <v>121</v>
      </c>
      <c r="AM50" s="12" t="s">
        <v>121</v>
      </c>
      <c r="AN50" s="12" t="s">
        <v>121</v>
      </c>
      <c r="AO50" s="12" t="s">
        <v>121</v>
      </c>
      <c r="AP50" s="12" t="s">
        <v>121</v>
      </c>
      <c r="AQ50" s="12" t="s">
        <v>121</v>
      </c>
      <c r="AR50" s="13" t="s">
        <v>121</v>
      </c>
      <c r="AS50" s="118" t="s">
        <v>328</v>
      </c>
      <c r="AT50" s="31" t="s">
        <v>410</v>
      </c>
      <c r="AU50" s="31" t="s">
        <v>128</v>
      </c>
      <c r="AV50" s="132"/>
    </row>
    <row r="51" spans="1:48" s="57" customFormat="1" x14ac:dyDescent="0.25">
      <c r="A51" s="87">
        <v>219</v>
      </c>
      <c r="B51" s="88" t="s">
        <v>47</v>
      </c>
      <c r="C51" s="90" t="s">
        <v>315</v>
      </c>
      <c r="D51" s="79">
        <f>Table13510[[#This Row],[Column3210]]+Table13510[[#This Row],[Column3211]]</f>
        <v>18</v>
      </c>
      <c r="E51" s="91">
        <f>_xlfn.RANK.EQ(Table13510[[#This Row],[Column32]],D$6:D$62)</f>
        <v>24</v>
      </c>
      <c r="F51" s="114">
        <f>SUM(Table13510[[#This Row],[Column6]:[Column13]])</f>
        <v>16</v>
      </c>
      <c r="G51" s="115">
        <f>_xlfn.RANK.EQ(Table13510[[#This Row],[Column3211]],F$6:F$62)</f>
        <v>23</v>
      </c>
      <c r="H51" s="110">
        <f>(COUNTA(Table13510[[#This Row],[Column48]:[Column5]]))*X_value</f>
        <v>2</v>
      </c>
      <c r="I51" s="111">
        <f>_xlfn.RANK.EQ(Table13510[[#This Row],[Column3210]],H$6:H$62)</f>
        <v>22</v>
      </c>
      <c r="J51" s="90"/>
      <c r="K51" s="90"/>
      <c r="L51" s="90"/>
      <c r="M51" s="90"/>
      <c r="N51" s="90"/>
      <c r="O51" s="90"/>
      <c r="P51" s="90"/>
      <c r="Q51" s="90"/>
      <c r="R51" s="90"/>
      <c r="S51" s="90"/>
      <c r="T51" s="128" t="s">
        <v>314</v>
      </c>
      <c r="U51" s="174">
        <v>1</v>
      </c>
      <c r="V51" s="175">
        <v>2</v>
      </c>
      <c r="W51" s="175">
        <v>1</v>
      </c>
      <c r="X51" s="175">
        <v>1</v>
      </c>
      <c r="Y51" s="175">
        <v>1</v>
      </c>
      <c r="Z51" s="175">
        <v>5</v>
      </c>
      <c r="AA51" s="175">
        <v>4</v>
      </c>
      <c r="AB51" s="176">
        <v>1</v>
      </c>
      <c r="AC51" s="189"/>
      <c r="AD51" s="190"/>
      <c r="AE51" s="190"/>
      <c r="AF51" s="190" t="s">
        <v>121</v>
      </c>
      <c r="AG51" s="190"/>
      <c r="AH51" s="190"/>
      <c r="AI51" s="190"/>
      <c r="AJ51" s="191"/>
      <c r="AK51" s="48"/>
      <c r="AL51" s="49" t="s">
        <v>121</v>
      </c>
      <c r="AM51" s="49"/>
      <c r="AN51" s="49"/>
      <c r="AO51" s="49" t="s">
        <v>121</v>
      </c>
      <c r="AP51" s="49"/>
      <c r="AQ51" s="49" t="s">
        <v>121</v>
      </c>
      <c r="AR51" s="50"/>
      <c r="AS51" s="72"/>
      <c r="AT51" s="51" t="s">
        <v>410</v>
      </c>
      <c r="AU51" s="51" t="s">
        <v>196</v>
      </c>
      <c r="AV51" s="137"/>
    </row>
    <row r="52" spans="1:48" x14ac:dyDescent="0.25">
      <c r="A52" s="83">
        <v>219</v>
      </c>
      <c r="B52" s="84" t="s">
        <v>47</v>
      </c>
      <c r="C52" s="84" t="s">
        <v>227</v>
      </c>
      <c r="D52" s="79">
        <f>Table13510[[#This Row],[Column3210]]+Table13510[[#This Row],[Column3211]]</f>
        <v>17</v>
      </c>
      <c r="E52" s="79">
        <f>_xlfn.RANK.EQ(Table13510[[#This Row],[Column32]],D$6:D$62)</f>
        <v>27</v>
      </c>
      <c r="F52" s="114">
        <f>SUM(Table13510[[#This Row],[Column6]:[Column13]])</f>
        <v>15</v>
      </c>
      <c r="G52" s="115">
        <f>_xlfn.RANK.EQ(Table13510[[#This Row],[Column3211]],F$6:F$62)</f>
        <v>26</v>
      </c>
      <c r="H52" s="110">
        <f>(COUNTA(Table13510[[#This Row],[Column48]:[Column5]]))*X_value</f>
        <v>2</v>
      </c>
      <c r="I52" s="111">
        <f>_xlfn.RANK.EQ(Table13510[[#This Row],[Column3210]],H$6:H$62)</f>
        <v>22</v>
      </c>
      <c r="J52" s="84"/>
      <c r="K52" s="84"/>
      <c r="L52" s="84"/>
      <c r="M52" s="84"/>
      <c r="N52" s="84"/>
      <c r="O52" s="84"/>
      <c r="P52" s="84"/>
      <c r="Q52" s="84"/>
      <c r="R52" s="84"/>
      <c r="S52" s="84"/>
      <c r="T52" s="127" t="s">
        <v>228</v>
      </c>
      <c r="U52" s="177">
        <v>1</v>
      </c>
      <c r="V52" s="178">
        <v>2</v>
      </c>
      <c r="W52" s="178">
        <v>1</v>
      </c>
      <c r="X52" s="178">
        <v>1</v>
      </c>
      <c r="Y52" s="178">
        <v>1</v>
      </c>
      <c r="Z52" s="178">
        <v>5</v>
      </c>
      <c r="AA52" s="178">
        <v>2</v>
      </c>
      <c r="AB52" s="179">
        <v>2</v>
      </c>
      <c r="AC52" s="192"/>
      <c r="AD52" s="193"/>
      <c r="AE52" s="193"/>
      <c r="AF52" s="193" t="s">
        <v>121</v>
      </c>
      <c r="AG52" s="193"/>
      <c r="AH52" s="193"/>
      <c r="AI52" s="193"/>
      <c r="AJ52" s="194"/>
      <c r="AK52" s="32"/>
      <c r="AL52" s="33" t="s">
        <v>121</v>
      </c>
      <c r="AM52" s="33"/>
      <c r="AN52" s="33"/>
      <c r="AO52" s="33"/>
      <c r="AP52" s="33" t="s">
        <v>121</v>
      </c>
      <c r="AQ52" s="33"/>
      <c r="AR52" s="34" t="s">
        <v>121</v>
      </c>
      <c r="AS52" s="65" t="s">
        <v>229</v>
      </c>
      <c r="AT52" s="31" t="s">
        <v>410</v>
      </c>
      <c r="AU52" s="31" t="s">
        <v>126</v>
      </c>
      <c r="AV52" s="132"/>
    </row>
    <row r="53" spans="1:48" x14ac:dyDescent="0.25">
      <c r="A53" s="82">
        <v>224</v>
      </c>
      <c r="B53" s="81" t="s">
        <v>49</v>
      </c>
      <c r="C53" s="81" t="s">
        <v>318</v>
      </c>
      <c r="D53" s="79">
        <f>Table13510[[#This Row],[Column3210]]+Table13510[[#This Row],[Column3211]]</f>
        <v>7</v>
      </c>
      <c r="E53" s="79">
        <f>_xlfn.RANK.EQ(Table13510[[#This Row],[Column32]],D$6:D$62)</f>
        <v>39</v>
      </c>
      <c r="F53" s="114">
        <f>SUM(Table13510[[#This Row],[Column6]:[Column13]])</f>
        <v>1</v>
      </c>
      <c r="G53" s="115">
        <f>_xlfn.RANK.EQ(Table13510[[#This Row],[Column3211]],F$6:F$62)</f>
        <v>37</v>
      </c>
      <c r="H53" s="110">
        <f>(COUNTA(Table13510[[#This Row],[Column48]:[Column5]]))*X_value</f>
        <v>6</v>
      </c>
      <c r="I53" s="111">
        <f>_xlfn.RANK.EQ(Table13510[[#This Row],[Column3210]],H$6:H$62)</f>
        <v>4</v>
      </c>
      <c r="J53" s="81"/>
      <c r="K53" s="81"/>
      <c r="L53" s="81"/>
      <c r="M53" s="81"/>
      <c r="N53" s="81"/>
      <c r="O53" s="81"/>
      <c r="P53" s="81"/>
      <c r="Q53" s="81"/>
      <c r="R53" s="81"/>
      <c r="S53" s="81"/>
      <c r="T53" s="125"/>
      <c r="U53" s="177"/>
      <c r="V53" s="178" t="s">
        <v>153</v>
      </c>
      <c r="W53" s="178"/>
      <c r="X53" s="178" t="s">
        <v>152</v>
      </c>
      <c r="Y53" s="178"/>
      <c r="Z53" s="178">
        <v>1</v>
      </c>
      <c r="AA53" s="178"/>
      <c r="AB53" s="179"/>
      <c r="AC53" s="192" t="s">
        <v>121</v>
      </c>
      <c r="AD53" s="193" t="s">
        <v>121</v>
      </c>
      <c r="AE53" s="193"/>
      <c r="AF53" s="193"/>
      <c r="AG53" s="193" t="s">
        <v>121</v>
      </c>
      <c r="AH53" s="193"/>
      <c r="AI53" s="193"/>
      <c r="AJ53" s="194"/>
      <c r="AK53" s="11"/>
      <c r="AL53" s="12"/>
      <c r="AM53" s="12"/>
      <c r="AN53" s="12"/>
      <c r="AO53" s="12"/>
      <c r="AP53" s="12"/>
      <c r="AQ53" s="12"/>
      <c r="AR53" s="13"/>
      <c r="AS53" s="118" t="s">
        <v>317</v>
      </c>
      <c r="AT53" s="10" t="s">
        <v>409</v>
      </c>
      <c r="AU53" s="10" t="s">
        <v>196</v>
      </c>
      <c r="AV53" s="132" t="s">
        <v>319</v>
      </c>
    </row>
    <row r="54" spans="1:48" s="57" customFormat="1" x14ac:dyDescent="0.25">
      <c r="A54" s="145">
        <v>257</v>
      </c>
      <c r="B54" s="146" t="s">
        <v>58</v>
      </c>
      <c r="C54" s="146" t="s">
        <v>400</v>
      </c>
      <c r="D54" s="147">
        <f>Table13510[[#This Row],[Column3210]]+Table13510[[#This Row],[Column3211]]</f>
        <v>21</v>
      </c>
      <c r="E54" s="147">
        <f>_xlfn.RANK.EQ(Table13510[[#This Row],[Column32]],D$6:D$62)</f>
        <v>18</v>
      </c>
      <c r="F54" s="148">
        <f>SUM(Table13510[[#This Row],[Column6]:[Column13]])</f>
        <v>19</v>
      </c>
      <c r="G54" s="148">
        <f>_xlfn.RANK.EQ(Table13510[[#This Row],[Column3211]],F$6:F$62)</f>
        <v>14</v>
      </c>
      <c r="H54" s="149">
        <f>(COUNTA(Table13510[[#This Row],[Column48]:[Column5]]))*X_value</f>
        <v>2</v>
      </c>
      <c r="I54" s="149">
        <f>_xlfn.RANK.EQ(Table13510[[#This Row],[Column3210]],H$6:H$62)</f>
        <v>22</v>
      </c>
      <c r="J54" s="146"/>
      <c r="K54" s="146"/>
      <c r="L54" s="146"/>
      <c r="M54" s="146"/>
      <c r="N54" s="146"/>
      <c r="O54" s="146"/>
      <c r="P54" s="146"/>
      <c r="Q54" s="146"/>
      <c r="R54" s="146"/>
      <c r="S54" s="146"/>
      <c r="T54" s="159" t="s">
        <v>359</v>
      </c>
      <c r="U54" s="180">
        <v>1</v>
      </c>
      <c r="V54" s="181">
        <v>3</v>
      </c>
      <c r="W54" s="181">
        <v>1</v>
      </c>
      <c r="X54" s="181">
        <v>5</v>
      </c>
      <c r="Y54" s="181">
        <v>3</v>
      </c>
      <c r="Z54" s="181">
        <v>1</v>
      </c>
      <c r="AA54" s="181">
        <v>1</v>
      </c>
      <c r="AB54" s="182">
        <v>4</v>
      </c>
      <c r="AC54" s="195"/>
      <c r="AD54" s="196" t="s">
        <v>121</v>
      </c>
      <c r="AE54" s="196"/>
      <c r="AF54" s="196"/>
      <c r="AG54" s="196"/>
      <c r="AH54" s="196"/>
      <c r="AI54" s="196"/>
      <c r="AJ54" s="197"/>
      <c r="AK54" s="155"/>
      <c r="AL54" s="156"/>
      <c r="AM54" s="156"/>
      <c r="AN54" s="156"/>
      <c r="AO54" s="156"/>
      <c r="AP54" s="156"/>
      <c r="AQ54" s="156"/>
      <c r="AR54" s="157"/>
      <c r="AS54" s="158" t="s">
        <v>402</v>
      </c>
      <c r="AT54" s="159" t="s">
        <v>410</v>
      </c>
      <c r="AU54" s="159" t="s">
        <v>116</v>
      </c>
      <c r="AV54" s="160" t="s">
        <v>360</v>
      </c>
    </row>
    <row r="55" spans="1:48" s="57" customFormat="1" x14ac:dyDescent="0.25">
      <c r="A55" s="82">
        <v>269</v>
      </c>
      <c r="B55" s="81" t="s">
        <v>61</v>
      </c>
      <c r="C55" s="81" t="s">
        <v>262</v>
      </c>
      <c r="D55" s="79">
        <f>Table13510[[#This Row],[Column3210]]+Table13510[[#This Row],[Column3211]]</f>
        <v>28</v>
      </c>
      <c r="E55" s="79">
        <f>_xlfn.RANK.EQ(Table13510[[#This Row],[Column32]],D$6:D$62)</f>
        <v>6</v>
      </c>
      <c r="F55" s="114">
        <f>SUM(Table13510[[#This Row],[Column6]:[Column13]])</f>
        <v>24</v>
      </c>
      <c r="G55" s="115">
        <f>_xlfn.RANK.EQ(Table13510[[#This Row],[Column3211]],F$6:F$62)</f>
        <v>4</v>
      </c>
      <c r="H55" s="110">
        <f>(COUNTA(Table13510[[#This Row],[Column48]:[Column5]]))*X_value</f>
        <v>4</v>
      </c>
      <c r="I55" s="111">
        <f>_xlfn.RANK.EQ(Table13510[[#This Row],[Column3210]],H$6:H$62)</f>
        <v>9</v>
      </c>
      <c r="J55" s="81"/>
      <c r="K55" s="81"/>
      <c r="L55" s="81"/>
      <c r="M55" s="81"/>
      <c r="N55" s="81"/>
      <c r="O55" s="81"/>
      <c r="P55" s="81"/>
      <c r="Q55" s="81"/>
      <c r="R55" s="81"/>
      <c r="S55" s="81"/>
      <c r="T55" s="125" t="s">
        <v>307</v>
      </c>
      <c r="U55" s="177">
        <v>4</v>
      </c>
      <c r="V55" s="178">
        <v>4</v>
      </c>
      <c r="W55" s="178">
        <v>1</v>
      </c>
      <c r="X55" s="178">
        <v>1</v>
      </c>
      <c r="Y55" s="178">
        <v>4</v>
      </c>
      <c r="Z55" s="178">
        <v>1</v>
      </c>
      <c r="AA55" s="178">
        <v>4</v>
      </c>
      <c r="AB55" s="179">
        <v>5</v>
      </c>
      <c r="AC55" s="192" t="s">
        <v>121</v>
      </c>
      <c r="AD55" s="193"/>
      <c r="AE55" s="193"/>
      <c r="AF55" s="193" t="s">
        <v>121</v>
      </c>
      <c r="AG55" s="193"/>
      <c r="AH55" s="193"/>
      <c r="AI55" s="193"/>
      <c r="AJ55" s="194"/>
      <c r="AK55" s="11"/>
      <c r="AL55" s="12"/>
      <c r="AM55" s="12"/>
      <c r="AN55" s="12"/>
      <c r="AO55" s="12"/>
      <c r="AP55" s="12"/>
      <c r="AQ55" s="12"/>
      <c r="AR55" s="13"/>
      <c r="AS55" s="118"/>
      <c r="AT55" s="10" t="s">
        <v>410</v>
      </c>
      <c r="AU55" s="10" t="s">
        <v>116</v>
      </c>
      <c r="AV55" s="132"/>
    </row>
    <row r="56" spans="1:48" x14ac:dyDescent="0.25">
      <c r="A56" s="77">
        <v>269</v>
      </c>
      <c r="B56" s="78" t="s">
        <v>61</v>
      </c>
      <c r="C56" s="81" t="s">
        <v>330</v>
      </c>
      <c r="D56" s="79">
        <f>Table13510[[#This Row],[Column3210]]+Table13510[[#This Row],[Column3211]]</f>
        <v>14</v>
      </c>
      <c r="E56" s="79">
        <f>_xlfn.RANK.EQ(Table13510[[#This Row],[Column32]],D$6:D$62)</f>
        <v>34</v>
      </c>
      <c r="F56" s="114">
        <f>SUM(Table13510[[#This Row],[Column6]:[Column13]])</f>
        <v>12</v>
      </c>
      <c r="G56" s="115">
        <f>_xlfn.RANK.EQ(Table13510[[#This Row],[Column3211]],F$6:F$62)</f>
        <v>32</v>
      </c>
      <c r="H56" s="110">
        <f>(COUNTA(Table13510[[#This Row],[Column48]:[Column5]]))*X_value</f>
        <v>2</v>
      </c>
      <c r="I56" s="111">
        <f>_xlfn.RANK.EQ(Table13510[[#This Row],[Column3210]],H$6:H$62)</f>
        <v>22</v>
      </c>
      <c r="J56" s="81"/>
      <c r="K56" s="81"/>
      <c r="L56" s="81"/>
      <c r="M56" s="81"/>
      <c r="N56" s="81"/>
      <c r="O56" s="81"/>
      <c r="P56" s="81"/>
      <c r="Q56" s="81"/>
      <c r="R56" s="81"/>
      <c r="S56" s="81"/>
      <c r="T56" s="125" t="s">
        <v>260</v>
      </c>
      <c r="U56" s="177">
        <v>5</v>
      </c>
      <c r="V56" s="175">
        <v>1</v>
      </c>
      <c r="W56" s="175">
        <v>1</v>
      </c>
      <c r="X56" s="175">
        <v>1</v>
      </c>
      <c r="Y56" s="175">
        <v>1</v>
      </c>
      <c r="Z56" s="175">
        <v>1</v>
      </c>
      <c r="AA56" s="175">
        <v>1</v>
      </c>
      <c r="AB56" s="176">
        <v>1</v>
      </c>
      <c r="AC56" s="192"/>
      <c r="AD56" s="190"/>
      <c r="AE56" s="190"/>
      <c r="AF56" s="190"/>
      <c r="AG56" s="190" t="s">
        <v>121</v>
      </c>
      <c r="AH56" s="190"/>
      <c r="AI56" s="190"/>
      <c r="AJ56" s="191"/>
      <c r="AK56" s="19"/>
      <c r="AL56" s="20"/>
      <c r="AM56" s="20"/>
      <c r="AN56" s="20"/>
      <c r="AO56" s="20"/>
      <c r="AP56" s="20"/>
      <c r="AQ56" s="20"/>
      <c r="AR56" s="21"/>
      <c r="AS56" s="66"/>
      <c r="AT56" s="15" t="s">
        <v>410</v>
      </c>
      <c r="AU56" s="15" t="s">
        <v>257</v>
      </c>
      <c r="AV56" s="131"/>
    </row>
    <row r="57" spans="1:48" x14ac:dyDescent="0.25">
      <c r="A57" s="82">
        <v>271</v>
      </c>
      <c r="B57" s="81" t="s">
        <v>60</v>
      </c>
      <c r="C57" s="81" t="s">
        <v>320</v>
      </c>
      <c r="D57" s="79">
        <f>Table13510[[#This Row],[Column3210]]+Table13510[[#This Row],[Column3211]]</f>
        <v>28</v>
      </c>
      <c r="E57" s="79">
        <f>_xlfn.RANK.EQ(Table13510[[#This Row],[Column32]],D$6:D$62)</f>
        <v>6</v>
      </c>
      <c r="F57" s="114">
        <f>SUM(Table13510[[#This Row],[Column6]:[Column13]])</f>
        <v>24</v>
      </c>
      <c r="G57" s="115">
        <f>_xlfn.RANK.EQ(Table13510[[#This Row],[Column3211]],F$6:F$62)</f>
        <v>4</v>
      </c>
      <c r="H57" s="110">
        <f>(COUNTA(Table13510[[#This Row],[Column48]:[Column5]]))*X_value</f>
        <v>4</v>
      </c>
      <c r="I57" s="111">
        <f>_xlfn.RANK.EQ(Table13510[[#This Row],[Column3210]],H$6:H$62)</f>
        <v>9</v>
      </c>
      <c r="J57" s="81"/>
      <c r="K57" s="81"/>
      <c r="L57" s="81"/>
      <c r="M57" s="81"/>
      <c r="N57" s="81"/>
      <c r="O57" s="81"/>
      <c r="P57" s="81"/>
      <c r="Q57" s="81"/>
      <c r="R57" s="81"/>
      <c r="S57" s="81"/>
      <c r="T57" s="125" t="s">
        <v>307</v>
      </c>
      <c r="U57" s="177">
        <v>4</v>
      </c>
      <c r="V57" s="178">
        <v>4</v>
      </c>
      <c r="W57" s="178">
        <v>1</v>
      </c>
      <c r="X57" s="178">
        <v>1</v>
      </c>
      <c r="Y57" s="178">
        <v>4</v>
      </c>
      <c r="Z57" s="178">
        <v>1</v>
      </c>
      <c r="AA57" s="178">
        <v>4</v>
      </c>
      <c r="AB57" s="179">
        <v>5</v>
      </c>
      <c r="AC57" s="192" t="s">
        <v>121</v>
      </c>
      <c r="AD57" s="193"/>
      <c r="AE57" s="193"/>
      <c r="AF57" s="193" t="s">
        <v>121</v>
      </c>
      <c r="AG57" s="193"/>
      <c r="AH57" s="193"/>
      <c r="AI57" s="193"/>
      <c r="AJ57" s="194"/>
      <c r="AK57" s="11"/>
      <c r="AL57" s="12"/>
      <c r="AM57" s="12"/>
      <c r="AN57" s="12"/>
      <c r="AO57" s="12"/>
      <c r="AP57" s="12"/>
      <c r="AQ57" s="12"/>
      <c r="AR57" s="13"/>
      <c r="AS57" s="118"/>
      <c r="AT57" s="10" t="s">
        <v>410</v>
      </c>
      <c r="AU57" s="10" t="s">
        <v>116</v>
      </c>
      <c r="AV57" s="132"/>
    </row>
    <row r="58" spans="1:48" x14ac:dyDescent="0.25">
      <c r="A58" s="77">
        <v>271</v>
      </c>
      <c r="B58" s="78" t="s">
        <v>60</v>
      </c>
      <c r="C58" s="81" t="s">
        <v>258</v>
      </c>
      <c r="D58" s="79">
        <f>Table13510[[#This Row],[Column3210]]+Table13510[[#This Row],[Column3211]]</f>
        <v>16</v>
      </c>
      <c r="E58" s="79">
        <f>_xlfn.RANK.EQ(Table13510[[#This Row],[Column32]],D$6:D$62)</f>
        <v>32</v>
      </c>
      <c r="F58" s="114">
        <f>SUM(Table13510[[#This Row],[Column6]:[Column13]])</f>
        <v>12</v>
      </c>
      <c r="G58" s="115">
        <f>_xlfn.RANK.EQ(Table13510[[#This Row],[Column3211]],F$6:F$62)</f>
        <v>32</v>
      </c>
      <c r="H58" s="110">
        <f>(COUNTA(Table13510[[#This Row],[Column48]:[Column5]]))*X_value</f>
        <v>4</v>
      </c>
      <c r="I58" s="111">
        <f>_xlfn.RANK.EQ(Table13510[[#This Row],[Column3210]],H$6:H$62)</f>
        <v>9</v>
      </c>
      <c r="J58" s="81"/>
      <c r="K58" s="81"/>
      <c r="L58" s="81"/>
      <c r="M58" s="81"/>
      <c r="N58" s="81"/>
      <c r="O58" s="81"/>
      <c r="P58" s="81"/>
      <c r="Q58" s="81"/>
      <c r="R58" s="81"/>
      <c r="S58" s="81"/>
      <c r="T58" s="125" t="s">
        <v>259</v>
      </c>
      <c r="U58" s="177">
        <v>5</v>
      </c>
      <c r="V58" s="175">
        <v>1</v>
      </c>
      <c r="W58" s="175">
        <v>1</v>
      </c>
      <c r="X58" s="175">
        <v>1</v>
      </c>
      <c r="Y58" s="175">
        <v>1</v>
      </c>
      <c r="Z58" s="175">
        <v>1</v>
      </c>
      <c r="AA58" s="175">
        <v>1</v>
      </c>
      <c r="AB58" s="176">
        <v>1</v>
      </c>
      <c r="AC58" s="192"/>
      <c r="AD58" s="190"/>
      <c r="AE58" s="190"/>
      <c r="AF58" s="190"/>
      <c r="AG58" s="190" t="s">
        <v>121</v>
      </c>
      <c r="AH58" s="190"/>
      <c r="AI58" s="190"/>
      <c r="AJ58" s="191" t="s">
        <v>121</v>
      </c>
      <c r="AK58" s="19"/>
      <c r="AL58" s="20"/>
      <c r="AM58" s="20"/>
      <c r="AN58" s="20"/>
      <c r="AO58" s="20"/>
      <c r="AP58" s="20"/>
      <c r="AQ58" s="20"/>
      <c r="AR58" s="21"/>
      <c r="AS58" s="66"/>
      <c r="AT58" s="15" t="s">
        <v>410</v>
      </c>
      <c r="AU58" s="15" t="s">
        <v>257</v>
      </c>
      <c r="AV58" s="131"/>
    </row>
    <row r="59" spans="1:48" x14ac:dyDescent="0.25">
      <c r="A59" s="145">
        <v>277</v>
      </c>
      <c r="B59" s="146" t="s">
        <v>63</v>
      </c>
      <c r="C59" s="146" t="s">
        <v>401</v>
      </c>
      <c r="D59" s="147">
        <f>Table13510[[#This Row],[Column3210]]+Table13510[[#This Row],[Column3211]]</f>
        <v>25</v>
      </c>
      <c r="E59" s="147">
        <f>_xlfn.RANK.EQ(Table13510[[#This Row],[Column32]],D$6:D$62)</f>
        <v>11</v>
      </c>
      <c r="F59" s="148">
        <f>SUM(Table13510[[#This Row],[Column6]:[Column13]])</f>
        <v>21</v>
      </c>
      <c r="G59" s="148">
        <f>_xlfn.RANK.EQ(Table13510[[#This Row],[Column3211]],F$6:F$62)</f>
        <v>12</v>
      </c>
      <c r="H59" s="149">
        <f>(COUNTA(Table13510[[#This Row],[Column48]:[Column5]]))*X_value</f>
        <v>4</v>
      </c>
      <c r="I59" s="149">
        <f>_xlfn.RANK.EQ(Table13510[[#This Row],[Column3210]],H$6:H$62)</f>
        <v>9</v>
      </c>
      <c r="J59" s="146"/>
      <c r="K59" s="146"/>
      <c r="L59" s="146"/>
      <c r="M59" s="146"/>
      <c r="N59" s="146"/>
      <c r="O59" s="146"/>
      <c r="P59" s="146"/>
      <c r="Q59" s="146"/>
      <c r="R59" s="146"/>
      <c r="S59" s="146"/>
      <c r="T59" s="150" t="s">
        <v>403</v>
      </c>
      <c r="U59" s="180">
        <v>1</v>
      </c>
      <c r="V59" s="181">
        <v>3</v>
      </c>
      <c r="W59" s="181">
        <v>1</v>
      </c>
      <c r="X59" s="181">
        <v>1</v>
      </c>
      <c r="Y59" s="181">
        <v>5</v>
      </c>
      <c r="Z59" s="181">
        <v>3</v>
      </c>
      <c r="AA59" s="181">
        <v>3</v>
      </c>
      <c r="AB59" s="182">
        <v>4</v>
      </c>
      <c r="AC59" s="195" t="s">
        <v>121</v>
      </c>
      <c r="AD59" s="196"/>
      <c r="AE59" s="196" t="s">
        <v>121</v>
      </c>
      <c r="AF59" s="196"/>
      <c r="AG59" s="196"/>
      <c r="AH59" s="196"/>
      <c r="AI59" s="196"/>
      <c r="AJ59" s="197"/>
      <c r="AK59" s="155"/>
      <c r="AL59" s="156"/>
      <c r="AM59" s="156"/>
      <c r="AN59" s="156"/>
      <c r="AO59" s="156"/>
      <c r="AP59" s="156"/>
      <c r="AQ59" s="156"/>
      <c r="AR59" s="157"/>
      <c r="AS59" s="158" t="s">
        <v>404</v>
      </c>
      <c r="AT59" s="159" t="s">
        <v>410</v>
      </c>
      <c r="AU59" s="159" t="s">
        <v>116</v>
      </c>
      <c r="AV59" s="160"/>
    </row>
    <row r="60" spans="1:48" x14ac:dyDescent="0.25">
      <c r="A60" s="82">
        <v>280</v>
      </c>
      <c r="B60" s="81" t="s">
        <v>62</v>
      </c>
      <c r="C60" s="81" t="s">
        <v>286</v>
      </c>
      <c r="D60" s="79">
        <f>Table13510[[#This Row],[Column3210]]+Table13510[[#This Row],[Column3211]]</f>
        <v>3</v>
      </c>
      <c r="E60" s="79">
        <f>_xlfn.RANK.EQ(Table13510[[#This Row],[Column32]],D$6:D$62)</f>
        <v>42</v>
      </c>
      <c r="F60" s="114">
        <f>SUM(Table13510[[#This Row],[Column6]:[Column13]])</f>
        <v>1</v>
      </c>
      <c r="G60" s="115">
        <f>_xlfn.RANK.EQ(Table13510[[#This Row],[Column3211]],F$6:F$62)</f>
        <v>37</v>
      </c>
      <c r="H60" s="110">
        <f>(COUNTA(Table13510[[#This Row],[Column48]:[Column5]]))*X_value</f>
        <v>2</v>
      </c>
      <c r="I60" s="111">
        <f>_xlfn.RANK.EQ(Table13510[[#This Row],[Column3210]],H$6:H$62)</f>
        <v>22</v>
      </c>
      <c r="J60" s="81"/>
      <c r="K60" s="81"/>
      <c r="L60" s="81"/>
      <c r="M60" s="81"/>
      <c r="N60" s="81"/>
      <c r="O60" s="81"/>
      <c r="P60" s="81"/>
      <c r="Q60" s="81"/>
      <c r="R60" s="81"/>
      <c r="S60" s="81"/>
      <c r="T60" s="125"/>
      <c r="U60" s="177">
        <v>1</v>
      </c>
      <c r="V60" s="178"/>
      <c r="W60" s="178"/>
      <c r="X60" s="178"/>
      <c r="Y60" s="178"/>
      <c r="Z60" s="178"/>
      <c r="AA60" s="178"/>
      <c r="AB60" s="179"/>
      <c r="AC60" s="192" t="s">
        <v>121</v>
      </c>
      <c r="AD60" s="193"/>
      <c r="AE60" s="193"/>
      <c r="AF60" s="193"/>
      <c r="AG60" s="193"/>
      <c r="AH60" s="193"/>
      <c r="AI60" s="193"/>
      <c r="AJ60" s="194"/>
      <c r="AK60" s="11"/>
      <c r="AL60" s="12"/>
      <c r="AM60" s="12"/>
      <c r="AN60" s="12"/>
      <c r="AO60" s="12"/>
      <c r="AP60" s="12"/>
      <c r="AQ60" s="12"/>
      <c r="AR60" s="13"/>
      <c r="AS60" s="118"/>
      <c r="AT60" s="10" t="s">
        <v>410</v>
      </c>
      <c r="AU60" s="10"/>
      <c r="AV60" s="132"/>
    </row>
    <row r="61" spans="1:48" x14ac:dyDescent="0.25">
      <c r="A61" s="82">
        <v>283</v>
      </c>
      <c r="B61" s="81" t="s">
        <v>64</v>
      </c>
      <c r="C61" s="81" t="s">
        <v>286</v>
      </c>
      <c r="D61" s="79">
        <f>Table13510[[#This Row],[Column3210]]+Table13510[[#This Row],[Column3211]]</f>
        <v>3</v>
      </c>
      <c r="E61" s="79">
        <f>_xlfn.RANK.EQ(Table13510[[#This Row],[Column32]],D$6:D$62)</f>
        <v>42</v>
      </c>
      <c r="F61" s="114">
        <f>SUM(Table13510[[#This Row],[Column6]:[Column13]])</f>
        <v>1</v>
      </c>
      <c r="G61" s="115">
        <f>_xlfn.RANK.EQ(Table13510[[#This Row],[Column3211]],F$6:F$62)</f>
        <v>37</v>
      </c>
      <c r="H61" s="110">
        <f>(COUNTA(Table13510[[#This Row],[Column48]:[Column5]]))*X_value</f>
        <v>2</v>
      </c>
      <c r="I61" s="111">
        <f>_xlfn.RANK.EQ(Table13510[[#This Row],[Column3210]],H$6:H$62)</f>
        <v>22</v>
      </c>
      <c r="J61" s="81"/>
      <c r="K61" s="81"/>
      <c r="L61" s="81"/>
      <c r="M61" s="81"/>
      <c r="N61" s="81"/>
      <c r="O61" s="81"/>
      <c r="P61" s="81"/>
      <c r="Q61" s="81"/>
      <c r="R61" s="81"/>
      <c r="S61" s="81"/>
      <c r="T61" s="125"/>
      <c r="U61" s="177">
        <v>1</v>
      </c>
      <c r="V61" s="178"/>
      <c r="W61" s="178"/>
      <c r="X61" s="178"/>
      <c r="Y61" s="178"/>
      <c r="Z61" s="178"/>
      <c r="AA61" s="178"/>
      <c r="AB61" s="179"/>
      <c r="AC61" s="192" t="s">
        <v>121</v>
      </c>
      <c r="AD61" s="193"/>
      <c r="AE61" s="193"/>
      <c r="AF61" s="193"/>
      <c r="AG61" s="193"/>
      <c r="AH61" s="193"/>
      <c r="AI61" s="193"/>
      <c r="AJ61" s="194"/>
      <c r="AK61" s="11"/>
      <c r="AL61" s="12"/>
      <c r="AM61" s="12"/>
      <c r="AN61" s="12"/>
      <c r="AO61" s="12"/>
      <c r="AP61" s="12"/>
      <c r="AQ61" s="12"/>
      <c r="AR61" s="13"/>
      <c r="AS61" s="118"/>
      <c r="AT61" s="10" t="s">
        <v>410</v>
      </c>
      <c r="AU61" s="10"/>
      <c r="AV61" s="132"/>
    </row>
    <row r="62" spans="1:48" ht="15.75" thickBot="1" x14ac:dyDescent="0.3">
      <c r="A62" s="93">
        <v>290</v>
      </c>
      <c r="B62" s="94" t="s">
        <v>65</v>
      </c>
      <c r="C62" s="94" t="s">
        <v>286</v>
      </c>
      <c r="D62" s="95">
        <f>Table13510[[#This Row],[Column3210]]+Table13510[[#This Row],[Column3211]]</f>
        <v>3</v>
      </c>
      <c r="E62" s="95">
        <f>_xlfn.RANK.EQ(Table13510[[#This Row],[Column32]],D$6:D$62)</f>
        <v>42</v>
      </c>
      <c r="F62" s="116">
        <f>SUM(Table13510[[#This Row],[Column6]:[Column13]])</f>
        <v>1</v>
      </c>
      <c r="G62" s="117">
        <f>_xlfn.RANK.EQ(Table13510[[#This Row],[Column3211]],F$6:F$62)</f>
        <v>37</v>
      </c>
      <c r="H62" s="112">
        <f>(COUNTA(Table13510[[#This Row],[Column48]:[Column5]]))*X_value</f>
        <v>2</v>
      </c>
      <c r="I62" s="113">
        <f>_xlfn.RANK.EQ(Table13510[[#This Row],[Column3210]],H$6:H$62)</f>
        <v>22</v>
      </c>
      <c r="J62" s="94"/>
      <c r="K62" s="94"/>
      <c r="L62" s="94"/>
      <c r="M62" s="94"/>
      <c r="N62" s="94"/>
      <c r="O62" s="94"/>
      <c r="P62" s="94"/>
      <c r="Q62" s="94"/>
      <c r="R62" s="94"/>
      <c r="S62" s="94"/>
      <c r="T62" s="129"/>
      <c r="U62" s="186">
        <v>1</v>
      </c>
      <c r="V62" s="187"/>
      <c r="W62" s="187"/>
      <c r="X62" s="187"/>
      <c r="Y62" s="187"/>
      <c r="Z62" s="187"/>
      <c r="AA62" s="187"/>
      <c r="AB62" s="188"/>
      <c r="AC62" s="202" t="s">
        <v>121</v>
      </c>
      <c r="AD62" s="203"/>
      <c r="AE62" s="203"/>
      <c r="AF62" s="203"/>
      <c r="AG62" s="203"/>
      <c r="AH62" s="203"/>
      <c r="AI62" s="203"/>
      <c r="AJ62" s="204"/>
      <c r="AK62" s="138"/>
      <c r="AL62" s="139"/>
      <c r="AM62" s="139"/>
      <c r="AN62" s="139"/>
      <c r="AO62" s="139"/>
      <c r="AP62" s="139"/>
      <c r="AQ62" s="139"/>
      <c r="AR62" s="140"/>
      <c r="AS62" s="141"/>
      <c r="AT62" s="142" t="s">
        <v>410</v>
      </c>
      <c r="AU62" s="142"/>
      <c r="AV62" s="143"/>
    </row>
  </sheetData>
  <mergeCells count="47">
    <mergeCell ref="Z1:Z3"/>
    <mergeCell ref="U1:U3"/>
    <mergeCell ref="V1:V3"/>
    <mergeCell ref="W1:W3"/>
    <mergeCell ref="X1:X3"/>
    <mergeCell ref="Y1:Y3"/>
    <mergeCell ref="AJ1:AJ3"/>
    <mergeCell ref="AK1:AK3"/>
    <mergeCell ref="AL1:AL3"/>
    <mergeCell ref="AA1:AA3"/>
    <mergeCell ref="AB1:AB3"/>
    <mergeCell ref="AC1:AC3"/>
    <mergeCell ref="AD1:AD3"/>
    <mergeCell ref="AE1:AE3"/>
    <mergeCell ref="AF1:AF3"/>
    <mergeCell ref="AS1:AV3"/>
    <mergeCell ref="A2:A4"/>
    <mergeCell ref="B2:B4"/>
    <mergeCell ref="C2:C4"/>
    <mergeCell ref="D2:D4"/>
    <mergeCell ref="E2:E4"/>
    <mergeCell ref="F2:F4"/>
    <mergeCell ref="G2:G4"/>
    <mergeCell ref="H2:H4"/>
    <mergeCell ref="I2:I4"/>
    <mergeCell ref="AM1:AM3"/>
    <mergeCell ref="AN1:AN3"/>
    <mergeCell ref="AO1:AO3"/>
    <mergeCell ref="AP1:AP3"/>
    <mergeCell ref="AQ1:AQ3"/>
    <mergeCell ref="AR1:AR3"/>
    <mergeCell ref="R3:S3"/>
    <mergeCell ref="U4:AB4"/>
    <mergeCell ref="AK4:AR4"/>
    <mergeCell ref="J2:K2"/>
    <mergeCell ref="L2:M2"/>
    <mergeCell ref="N2:O2"/>
    <mergeCell ref="P2:Q2"/>
    <mergeCell ref="R2:S2"/>
    <mergeCell ref="T2:T4"/>
    <mergeCell ref="J3:K3"/>
    <mergeCell ref="L3:M3"/>
    <mergeCell ref="N3:O3"/>
    <mergeCell ref="P3:Q3"/>
    <mergeCell ref="AG1:AG3"/>
    <mergeCell ref="AH1:AH3"/>
    <mergeCell ref="AI1:AI3"/>
  </mergeCells>
  <hyperlinks>
    <hyperlink ref="AV9" r:id="rId1"/>
  </hyperlinks>
  <pageMargins left="0.7" right="0.7" top="0.75" bottom="0.75" header="0.3" footer="0.3"/>
  <pageSetup paperSize="3" scale="85" orientation="landscape" r:id="rId2"/>
  <colBreaks count="1" manualBreakCount="1">
    <brk id="44" max="1048575" man="1"/>
  </colBreak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58"/>
  <sheetViews>
    <sheetView tabSelected="1" zoomScale="70" zoomScaleNormal="70" workbookViewId="0">
      <pane xSplit="6" ySplit="5" topLeftCell="G6" activePane="bottomRight" state="frozen"/>
      <selection pane="topRight" activeCell="G1" sqref="G1"/>
      <selection pane="bottomLeft" activeCell="A6" sqref="A6"/>
      <selection pane="bottomRight" activeCell="AR5" sqref="AR5:AR22"/>
    </sheetView>
  </sheetViews>
  <sheetFormatPr defaultRowHeight="15" x14ac:dyDescent="0.25"/>
  <cols>
    <col min="1" max="1" width="5.140625" style="297" customWidth="1"/>
    <col min="2" max="2" width="13.85546875" customWidth="1"/>
    <col min="3" max="3" width="4.42578125" customWidth="1"/>
    <col min="4" max="4" width="21.140625" customWidth="1"/>
    <col min="5" max="5" width="10.7109375" style="245" customWidth="1"/>
    <col min="6" max="6" width="10.7109375" style="36" customWidth="1"/>
    <col min="7" max="7" width="10.7109375" style="246" customWidth="1"/>
    <col min="8" max="8" width="10.7109375" style="237" customWidth="1"/>
    <col min="9" max="9" width="10.7109375" style="247" customWidth="1"/>
    <col min="10" max="10" width="10.7109375" style="240" customWidth="1"/>
    <col min="11" max="11" width="34.140625" hidden="1" customWidth="1"/>
    <col min="12" max="19" width="3.28515625" style="237" customWidth="1"/>
    <col min="20" max="27" width="3.28515625" style="240" customWidth="1"/>
    <col min="28" max="35" width="3.28515625" style="244" hidden="1" customWidth="1"/>
    <col min="36" max="36" width="39.85546875" style="244" customWidth="1"/>
    <col min="37" max="37" width="7.42578125" hidden="1" customWidth="1"/>
    <col min="38" max="38" width="25.42578125" customWidth="1"/>
    <col min="39" max="43" width="4.7109375" customWidth="1"/>
    <col min="44" max="44" width="38.7109375" customWidth="1"/>
    <col min="45" max="45" width="9.5703125" customWidth="1"/>
    <col min="46" max="48" width="8.7109375" customWidth="1"/>
  </cols>
  <sheetData>
    <row r="1" spans="1:45" ht="96" customHeight="1" x14ac:dyDescent="0.4">
      <c r="A1" s="294"/>
      <c r="B1" s="97" t="s">
        <v>512</v>
      </c>
      <c r="C1" s="97"/>
      <c r="D1" s="98"/>
      <c r="E1" s="235"/>
      <c r="F1" s="235"/>
      <c r="G1" s="236"/>
      <c r="H1" s="293" t="s">
        <v>473</v>
      </c>
      <c r="I1" s="241"/>
      <c r="J1" s="242"/>
      <c r="K1" s="168"/>
      <c r="L1" s="339" t="s">
        <v>0</v>
      </c>
      <c r="M1" s="339" t="s">
        <v>5</v>
      </c>
      <c r="N1" s="339" t="s">
        <v>67</v>
      </c>
      <c r="O1" s="339" t="s">
        <v>1</v>
      </c>
      <c r="P1" s="339" t="s">
        <v>107</v>
      </c>
      <c r="Q1" s="339" t="s">
        <v>3</v>
      </c>
      <c r="R1" s="339" t="s">
        <v>4</v>
      </c>
      <c r="S1" s="331" t="s">
        <v>197</v>
      </c>
      <c r="T1" s="375" t="s">
        <v>370</v>
      </c>
      <c r="U1" s="375" t="s">
        <v>371</v>
      </c>
      <c r="V1" s="375" t="s">
        <v>369</v>
      </c>
      <c r="W1" s="375" t="s">
        <v>377</v>
      </c>
      <c r="X1" s="375" t="s">
        <v>376</v>
      </c>
      <c r="Y1" s="375" t="s">
        <v>375</v>
      </c>
      <c r="Z1" s="375" t="s">
        <v>372</v>
      </c>
      <c r="AA1" s="377" t="s">
        <v>373</v>
      </c>
      <c r="AB1" s="379" t="s">
        <v>106</v>
      </c>
      <c r="AC1" s="379" t="s">
        <v>108</v>
      </c>
      <c r="AD1" s="379" t="s">
        <v>109</v>
      </c>
      <c r="AE1" s="379" t="s">
        <v>110</v>
      </c>
      <c r="AF1" s="379" t="s">
        <v>111</v>
      </c>
      <c r="AG1" s="379" t="s">
        <v>112</v>
      </c>
      <c r="AH1" s="379" t="s">
        <v>113</v>
      </c>
      <c r="AI1" s="388" t="s">
        <v>114</v>
      </c>
      <c r="AJ1" s="349" t="s">
        <v>556</v>
      </c>
      <c r="AK1" s="349"/>
      <c r="AL1" s="349"/>
    </row>
    <row r="2" spans="1:45" s="2" customFormat="1" ht="15" customHeight="1" x14ac:dyDescent="0.25">
      <c r="A2" s="319" t="s">
        <v>68</v>
      </c>
      <c r="B2" s="321" t="s">
        <v>69</v>
      </c>
      <c r="C2" s="321" t="s">
        <v>469</v>
      </c>
      <c r="D2" s="381" t="s">
        <v>71</v>
      </c>
      <c r="E2" s="383" t="s">
        <v>390</v>
      </c>
      <c r="F2" s="315" t="s">
        <v>384</v>
      </c>
      <c r="G2" s="327" t="s">
        <v>386</v>
      </c>
      <c r="H2" s="327" t="s">
        <v>385</v>
      </c>
      <c r="I2" s="371" t="s">
        <v>391</v>
      </c>
      <c r="J2" s="373" t="s">
        <v>387</v>
      </c>
      <c r="K2" s="369" t="s">
        <v>382</v>
      </c>
      <c r="L2" s="340"/>
      <c r="M2" s="340"/>
      <c r="N2" s="340"/>
      <c r="O2" s="340"/>
      <c r="P2" s="340"/>
      <c r="Q2" s="340"/>
      <c r="R2" s="340"/>
      <c r="S2" s="332"/>
      <c r="T2" s="376"/>
      <c r="U2" s="376"/>
      <c r="V2" s="376"/>
      <c r="W2" s="376"/>
      <c r="X2" s="376"/>
      <c r="Y2" s="376"/>
      <c r="Z2" s="376"/>
      <c r="AA2" s="378"/>
      <c r="AB2" s="380"/>
      <c r="AC2" s="380"/>
      <c r="AD2" s="380"/>
      <c r="AE2" s="380"/>
      <c r="AF2" s="380"/>
      <c r="AG2" s="380"/>
      <c r="AH2" s="380"/>
      <c r="AI2" s="389"/>
      <c r="AJ2" s="350"/>
      <c r="AK2" s="350"/>
      <c r="AL2" s="350"/>
    </row>
    <row r="3" spans="1:45" s="2" customFormat="1" ht="75" customHeight="1" x14ac:dyDescent="0.25">
      <c r="A3" s="320"/>
      <c r="B3" s="322"/>
      <c r="C3" s="322"/>
      <c r="D3" s="382"/>
      <c r="E3" s="384"/>
      <c r="F3" s="316"/>
      <c r="G3" s="328"/>
      <c r="H3" s="328"/>
      <c r="I3" s="372"/>
      <c r="J3" s="374"/>
      <c r="K3" s="370"/>
      <c r="L3" s="340"/>
      <c r="M3" s="340"/>
      <c r="N3" s="340"/>
      <c r="O3" s="340"/>
      <c r="P3" s="340"/>
      <c r="Q3" s="340"/>
      <c r="R3" s="340"/>
      <c r="S3" s="332"/>
      <c r="T3" s="376"/>
      <c r="U3" s="376"/>
      <c r="V3" s="376"/>
      <c r="W3" s="376"/>
      <c r="X3" s="376"/>
      <c r="Y3" s="376"/>
      <c r="Z3" s="376"/>
      <c r="AA3" s="378"/>
      <c r="AB3" s="380"/>
      <c r="AC3" s="380"/>
      <c r="AD3" s="380"/>
      <c r="AE3" s="380"/>
      <c r="AF3" s="380"/>
      <c r="AG3" s="380"/>
      <c r="AH3" s="380"/>
      <c r="AI3" s="389"/>
      <c r="AJ3" s="350"/>
      <c r="AK3" s="350"/>
      <c r="AL3" s="350"/>
    </row>
    <row r="4" spans="1:45" ht="15.75" thickBot="1" x14ac:dyDescent="0.3">
      <c r="A4" s="320"/>
      <c r="B4" s="322"/>
      <c r="C4" s="322"/>
      <c r="D4" s="382"/>
      <c r="E4" s="384"/>
      <c r="F4" s="316"/>
      <c r="G4" s="328"/>
      <c r="H4" s="328"/>
      <c r="I4" s="372"/>
      <c r="J4" s="374"/>
      <c r="K4" s="370"/>
      <c r="L4" s="333" t="s">
        <v>124</v>
      </c>
      <c r="M4" s="334"/>
      <c r="N4" s="334"/>
      <c r="O4" s="334"/>
      <c r="P4" s="334"/>
      <c r="Q4" s="334"/>
      <c r="R4" s="334"/>
      <c r="S4" s="335"/>
      <c r="T4" s="238" t="s">
        <v>471</v>
      </c>
      <c r="U4" s="238"/>
      <c r="V4" s="238"/>
      <c r="W4" s="238"/>
      <c r="X4" s="238"/>
      <c r="Y4" s="238"/>
      <c r="Z4" s="239" t="s">
        <v>388</v>
      </c>
      <c r="AA4" s="120">
        <v>2</v>
      </c>
      <c r="AB4" s="385" t="s">
        <v>88</v>
      </c>
      <c r="AC4" s="386"/>
      <c r="AD4" s="386"/>
      <c r="AE4" s="386"/>
      <c r="AF4" s="386"/>
      <c r="AG4" s="386"/>
      <c r="AH4" s="386"/>
      <c r="AI4" s="387"/>
      <c r="AJ4" s="243" t="s">
        <v>159</v>
      </c>
      <c r="AK4" s="171" t="s">
        <v>72</v>
      </c>
      <c r="AL4" s="172" t="s">
        <v>70</v>
      </c>
    </row>
    <row r="5" spans="1:45" s="67" customFormat="1" ht="15" customHeight="1" thickTop="1" x14ac:dyDescent="0.25">
      <c r="A5" s="295" t="s">
        <v>73</v>
      </c>
      <c r="B5" s="76" t="s">
        <v>74</v>
      </c>
      <c r="C5" s="76" t="s">
        <v>470</v>
      </c>
      <c r="D5" s="255" t="s">
        <v>75</v>
      </c>
      <c r="E5" s="256" t="s">
        <v>335</v>
      </c>
      <c r="F5" s="76" t="s">
        <v>336</v>
      </c>
      <c r="G5" s="233" t="s">
        <v>379</v>
      </c>
      <c r="H5" s="76" t="s">
        <v>381</v>
      </c>
      <c r="I5" s="233" t="s">
        <v>378</v>
      </c>
      <c r="J5" s="123" t="s">
        <v>380</v>
      </c>
      <c r="K5" s="259" t="s">
        <v>76</v>
      </c>
      <c r="L5" s="259" t="s">
        <v>77</v>
      </c>
      <c r="M5" s="259" t="s">
        <v>78</v>
      </c>
      <c r="N5" s="259" t="s">
        <v>79</v>
      </c>
      <c r="O5" s="259" t="s">
        <v>80</v>
      </c>
      <c r="P5" s="259" t="s">
        <v>81</v>
      </c>
      <c r="Q5" s="259" t="s">
        <v>82</v>
      </c>
      <c r="R5" s="259" t="s">
        <v>83</v>
      </c>
      <c r="S5" s="259" t="s">
        <v>84</v>
      </c>
      <c r="T5" s="255" t="s">
        <v>368</v>
      </c>
      <c r="U5" s="255" t="s">
        <v>367</v>
      </c>
      <c r="V5" s="255" t="s">
        <v>366</v>
      </c>
      <c r="W5" s="255" t="s">
        <v>365</v>
      </c>
      <c r="X5" s="255" t="s">
        <v>364</v>
      </c>
      <c r="Y5" s="255" t="s">
        <v>363</v>
      </c>
      <c r="Z5" s="255" t="s">
        <v>362</v>
      </c>
      <c r="AA5" s="255" t="s">
        <v>361</v>
      </c>
      <c r="AB5" s="255" t="s">
        <v>105</v>
      </c>
      <c r="AC5" s="255" t="s">
        <v>104</v>
      </c>
      <c r="AD5" s="255" t="s">
        <v>103</v>
      </c>
      <c r="AE5" s="255" t="s">
        <v>102</v>
      </c>
      <c r="AF5" s="255" t="s">
        <v>101</v>
      </c>
      <c r="AG5" s="255" t="s">
        <v>100</v>
      </c>
      <c r="AH5" s="255" t="s">
        <v>99</v>
      </c>
      <c r="AI5" s="255" t="s">
        <v>98</v>
      </c>
      <c r="AJ5" s="255" t="s">
        <v>85</v>
      </c>
      <c r="AK5" s="68" t="s">
        <v>86</v>
      </c>
      <c r="AL5" s="130" t="s">
        <v>87</v>
      </c>
      <c r="AR5" s="302" t="s">
        <v>557</v>
      </c>
    </row>
    <row r="6" spans="1:45" ht="15" customHeight="1" x14ac:dyDescent="0.25">
      <c r="A6" s="296">
        <v>1</v>
      </c>
      <c r="B6" s="249" t="s">
        <v>525</v>
      </c>
      <c r="C6" s="249" t="s">
        <v>530</v>
      </c>
      <c r="D6" s="254" t="s">
        <v>535</v>
      </c>
      <c r="E6" s="257">
        <f>Table13511[[#This Row],[Column3210]]+Table13511[[#This Row],[Column3211]]</f>
        <v>22</v>
      </c>
      <c r="F6" s="250">
        <f>_xlfn.RANK.EQ(Table13511[[#This Row],[Column32]],Table13511[Column32])</f>
        <v>2</v>
      </c>
      <c r="G6" s="251">
        <f>SUM(Table13511[[#This Row],[Column6]:[Column13]])</f>
        <v>16</v>
      </c>
      <c r="H6" s="252">
        <f>_xlfn.RANK.EQ(Table13511[[#This Row],[Column3211]],Table13511[Column3211])</f>
        <v>3</v>
      </c>
      <c r="I6" s="253">
        <f>(COUNTA(Table13511[[#This Row],[Column48]:[Column5]]))*X_value</f>
        <v>6</v>
      </c>
      <c r="J6" s="258">
        <f>_xlfn.RANK.EQ(Table13511[[#This Row],[Column3210]],Table13511[Column3210])</f>
        <v>2</v>
      </c>
      <c r="K6" s="8" t="s">
        <v>475</v>
      </c>
      <c r="L6" s="270">
        <v>2</v>
      </c>
      <c r="M6" s="263">
        <v>5</v>
      </c>
      <c r="N6" s="263">
        <v>1</v>
      </c>
      <c r="O6" s="263">
        <v>3</v>
      </c>
      <c r="P6" s="263">
        <v>1</v>
      </c>
      <c r="Q6" s="263">
        <v>2</v>
      </c>
      <c r="R6" s="263">
        <v>1</v>
      </c>
      <c r="S6" s="264">
        <v>1</v>
      </c>
      <c r="T6" s="265" t="s">
        <v>121</v>
      </c>
      <c r="U6" s="266"/>
      <c r="V6" s="266"/>
      <c r="W6" s="266"/>
      <c r="X6" s="266" t="s">
        <v>121</v>
      </c>
      <c r="Y6" s="266" t="s">
        <v>121</v>
      </c>
      <c r="Z6" s="266"/>
      <c r="AA6" s="267"/>
      <c r="AB6" s="268"/>
      <c r="AC6" s="269" t="s">
        <v>121</v>
      </c>
      <c r="AD6" s="269" t="s">
        <v>121</v>
      </c>
      <c r="AE6" s="269" t="s">
        <v>121</v>
      </c>
      <c r="AF6" s="269" t="s">
        <v>121</v>
      </c>
      <c r="AG6" s="269"/>
      <c r="AH6" s="269"/>
      <c r="AI6" s="269"/>
      <c r="AJ6" s="260" t="s">
        <v>540</v>
      </c>
      <c r="AK6" s="261" t="s">
        <v>545</v>
      </c>
      <c r="AL6" s="249" t="s">
        <v>549</v>
      </c>
      <c r="AM6" s="254"/>
      <c r="AR6" s="303" t="s">
        <v>0</v>
      </c>
      <c r="AS6" s="280"/>
    </row>
    <row r="7" spans="1:45" ht="15" customHeight="1" x14ac:dyDescent="0.25">
      <c r="A7" s="296">
        <v>2</v>
      </c>
      <c r="B7" s="249" t="s">
        <v>526</v>
      </c>
      <c r="C7" s="249" t="s">
        <v>531</v>
      </c>
      <c r="D7" s="254" t="s">
        <v>536</v>
      </c>
      <c r="E7" s="257">
        <f>Table13511[[#This Row],[Column3210]]+Table13511[[#This Row],[Column3211]]</f>
        <v>27</v>
      </c>
      <c r="F7" s="250">
        <f>_xlfn.RANK.EQ(Table13511[[#This Row],[Column32]],Table13511[Column32])</f>
        <v>1</v>
      </c>
      <c r="G7" s="251">
        <f>SUM(Table13511[[#This Row],[Column6]:[Column13]])</f>
        <v>17</v>
      </c>
      <c r="H7" s="252">
        <f>_xlfn.RANK.EQ(Table13511[[#This Row],[Column3211]],Table13511[Column3211])</f>
        <v>1</v>
      </c>
      <c r="I7" s="253">
        <f>(COUNTA(Table13511[[#This Row],[Column48]:[Column5]]))*X_value</f>
        <v>10</v>
      </c>
      <c r="J7" s="258">
        <f>_xlfn.RANK.EQ(Table13511[[#This Row],[Column3210]],Table13511[Column3210])</f>
        <v>1</v>
      </c>
      <c r="K7" s="8" t="s">
        <v>555</v>
      </c>
      <c r="L7" s="270">
        <v>5</v>
      </c>
      <c r="M7" s="263">
        <v>2</v>
      </c>
      <c r="N7" s="263">
        <v>1</v>
      </c>
      <c r="O7" s="263">
        <v>1</v>
      </c>
      <c r="P7" s="263">
        <v>2</v>
      </c>
      <c r="Q7" s="263">
        <v>2</v>
      </c>
      <c r="R7" s="263">
        <v>3</v>
      </c>
      <c r="S7" s="264">
        <v>1</v>
      </c>
      <c r="T7" s="265" t="s">
        <v>121</v>
      </c>
      <c r="U7" s="266"/>
      <c r="V7" s="266" t="s">
        <v>121</v>
      </c>
      <c r="W7" s="266"/>
      <c r="X7" s="266" t="s">
        <v>121</v>
      </c>
      <c r="Y7" s="266"/>
      <c r="Z7" s="266" t="s">
        <v>121</v>
      </c>
      <c r="AA7" s="267" t="s">
        <v>121</v>
      </c>
      <c r="AB7" s="268"/>
      <c r="AC7" s="269"/>
      <c r="AD7" s="269"/>
      <c r="AE7" s="269"/>
      <c r="AF7" s="269"/>
      <c r="AG7" s="269"/>
      <c r="AH7" s="269"/>
      <c r="AI7" s="269"/>
      <c r="AJ7" s="260" t="s">
        <v>541</v>
      </c>
      <c r="AK7" s="261" t="s">
        <v>409</v>
      </c>
      <c r="AL7" s="249" t="s">
        <v>551</v>
      </c>
      <c r="AM7" s="254"/>
      <c r="AR7" s="303" t="s">
        <v>5</v>
      </c>
      <c r="AS7" s="280"/>
    </row>
    <row r="8" spans="1:45" ht="15" customHeight="1" x14ac:dyDescent="0.25">
      <c r="A8" s="296">
        <v>3</v>
      </c>
      <c r="B8" s="249" t="s">
        <v>527</v>
      </c>
      <c r="C8" s="249" t="s">
        <v>532</v>
      </c>
      <c r="D8" s="254" t="s">
        <v>537</v>
      </c>
      <c r="E8" s="257">
        <f>Table13511[[#This Row],[Column3210]]+Table13511[[#This Row],[Column3211]]</f>
        <v>21</v>
      </c>
      <c r="F8" s="250">
        <f>_xlfn.RANK.EQ(Table13511[[#This Row],[Column32]],Table13511[Column32])</f>
        <v>3</v>
      </c>
      <c r="G8" s="251">
        <f>SUM(Table13511[[#This Row],[Column6]:[Column13]])</f>
        <v>17</v>
      </c>
      <c r="H8" s="252">
        <f>_xlfn.RANK.EQ(Table13511[[#This Row],[Column3211]],Table13511[Column3211])</f>
        <v>1</v>
      </c>
      <c r="I8" s="253">
        <f>(COUNTA(Table13511[[#This Row],[Column48]:[Column5]]))*X_value</f>
        <v>4</v>
      </c>
      <c r="J8" s="258">
        <f>_xlfn.RANK.EQ(Table13511[[#This Row],[Column3210]],Table13511[Column3210])</f>
        <v>3</v>
      </c>
      <c r="K8" s="8"/>
      <c r="L8" s="270">
        <v>3</v>
      </c>
      <c r="M8" s="263">
        <v>1</v>
      </c>
      <c r="N8" s="263">
        <v>1</v>
      </c>
      <c r="O8" s="263">
        <v>1</v>
      </c>
      <c r="P8" s="263">
        <v>1</v>
      </c>
      <c r="Q8" s="263">
        <v>2</v>
      </c>
      <c r="R8" s="263">
        <v>5</v>
      </c>
      <c r="S8" s="264">
        <v>3</v>
      </c>
      <c r="T8" s="265" t="s">
        <v>121</v>
      </c>
      <c r="U8" s="266"/>
      <c r="V8" s="266" t="s">
        <v>121</v>
      </c>
      <c r="W8" s="266"/>
      <c r="X8" s="266"/>
      <c r="Y8" s="266"/>
      <c r="Z8" s="266"/>
      <c r="AA8" s="267"/>
      <c r="AB8" s="268"/>
      <c r="AC8" s="269"/>
      <c r="AD8" s="269" t="s">
        <v>121</v>
      </c>
      <c r="AE8" s="269"/>
      <c r="AF8" s="269"/>
      <c r="AG8" s="269" t="s">
        <v>121</v>
      </c>
      <c r="AH8" s="269"/>
      <c r="AI8" s="269" t="s">
        <v>121</v>
      </c>
      <c r="AJ8" s="260" t="s">
        <v>542</v>
      </c>
      <c r="AK8" s="261" t="s">
        <v>546</v>
      </c>
      <c r="AL8" s="249" t="s">
        <v>550</v>
      </c>
      <c r="AM8" s="254"/>
      <c r="AR8" s="303" t="s">
        <v>67</v>
      </c>
      <c r="AS8" s="280"/>
    </row>
    <row r="9" spans="1:45" ht="15" customHeight="1" x14ac:dyDescent="0.25">
      <c r="A9" s="296">
        <v>4</v>
      </c>
      <c r="B9" s="249" t="s">
        <v>528</v>
      </c>
      <c r="C9" s="249" t="s">
        <v>533</v>
      </c>
      <c r="D9" s="254" t="s">
        <v>538</v>
      </c>
      <c r="E9" s="257">
        <f>Table13511[[#This Row],[Column3210]]+Table13511[[#This Row],[Column3211]]</f>
        <v>17</v>
      </c>
      <c r="F9" s="250">
        <f>_xlfn.RANK.EQ(Table13511[[#This Row],[Column32]],Table13511[Column32])</f>
        <v>4</v>
      </c>
      <c r="G9" s="251">
        <f>SUM(Table13511[[#This Row],[Column6]:[Column13]])</f>
        <v>15</v>
      </c>
      <c r="H9" s="252">
        <f>_xlfn.RANK.EQ(Table13511[[#This Row],[Column3211]],Table13511[Column3211])</f>
        <v>4</v>
      </c>
      <c r="I9" s="253">
        <f>(COUNTA(Table13511[[#This Row],[Column48]:[Column5]]))*X_value</f>
        <v>2</v>
      </c>
      <c r="J9" s="258">
        <f>_xlfn.RANK.EQ(Table13511[[#This Row],[Column3210]],Table13511[Column3210])</f>
        <v>4</v>
      </c>
      <c r="K9" s="8" t="s">
        <v>92</v>
      </c>
      <c r="L9" s="270">
        <v>1</v>
      </c>
      <c r="M9" s="263">
        <v>1</v>
      </c>
      <c r="N9" s="263">
        <v>1</v>
      </c>
      <c r="O9" s="263">
        <v>4</v>
      </c>
      <c r="P9" s="263">
        <v>1</v>
      </c>
      <c r="Q9" s="263">
        <v>1</v>
      </c>
      <c r="R9" s="263">
        <v>5</v>
      </c>
      <c r="S9" s="264">
        <v>1</v>
      </c>
      <c r="T9" s="265" t="s">
        <v>121</v>
      </c>
      <c r="U9" s="266"/>
      <c r="V9" s="266"/>
      <c r="W9" s="266"/>
      <c r="X9" s="266"/>
      <c r="Y9" s="266"/>
      <c r="Z9" s="266"/>
      <c r="AA9" s="267"/>
      <c r="AB9" s="268" t="s">
        <v>121</v>
      </c>
      <c r="AC9" s="269"/>
      <c r="AD9" s="269" t="s">
        <v>121</v>
      </c>
      <c r="AE9" s="269"/>
      <c r="AF9" s="269"/>
      <c r="AG9" s="269"/>
      <c r="AH9" s="269" t="s">
        <v>121</v>
      </c>
      <c r="AI9" s="269" t="s">
        <v>121</v>
      </c>
      <c r="AJ9" s="260" t="s">
        <v>544</v>
      </c>
      <c r="AK9" s="261" t="s">
        <v>547</v>
      </c>
      <c r="AL9" s="249" t="s">
        <v>552</v>
      </c>
      <c r="AM9" s="254"/>
      <c r="AR9" s="303" t="s">
        <v>1</v>
      </c>
      <c r="AS9" s="280"/>
    </row>
    <row r="10" spans="1:45" ht="15" customHeight="1" x14ac:dyDescent="0.25">
      <c r="A10" s="296">
        <v>5</v>
      </c>
      <c r="B10" s="249" t="s">
        <v>529</v>
      </c>
      <c r="C10" s="249" t="s">
        <v>534</v>
      </c>
      <c r="D10" s="254" t="s">
        <v>539</v>
      </c>
      <c r="E10" s="257">
        <f>Table13511[[#This Row],[Column3210]]+Table13511[[#This Row],[Column3211]]</f>
        <v>17</v>
      </c>
      <c r="F10" s="250">
        <f>_xlfn.RANK.EQ(Table13511[[#This Row],[Column32]],Table13511[Column32])</f>
        <v>4</v>
      </c>
      <c r="G10" s="251">
        <f>SUM(Table13511[[#This Row],[Column6]:[Column13]])</f>
        <v>15</v>
      </c>
      <c r="H10" s="252">
        <f>_xlfn.RANK.EQ(Table13511[[#This Row],[Column3211]],Table13511[Column3211])</f>
        <v>4</v>
      </c>
      <c r="I10" s="253">
        <f>(COUNTA(Table13511[[#This Row],[Column48]:[Column5]]))*X_value</f>
        <v>2</v>
      </c>
      <c r="J10" s="258">
        <f>_xlfn.RANK.EQ(Table13511[[#This Row],[Column3210]],Table13511[Column3210])</f>
        <v>4</v>
      </c>
      <c r="K10" s="8"/>
      <c r="L10" s="270">
        <v>1</v>
      </c>
      <c r="M10" s="263">
        <v>1</v>
      </c>
      <c r="N10" s="263">
        <v>1</v>
      </c>
      <c r="O10" s="263">
        <v>1</v>
      </c>
      <c r="P10" s="263">
        <v>5</v>
      </c>
      <c r="Q10" s="263">
        <v>1</v>
      </c>
      <c r="R10" s="263">
        <v>4</v>
      </c>
      <c r="S10" s="264">
        <v>1</v>
      </c>
      <c r="T10" s="265" t="s">
        <v>121</v>
      </c>
      <c r="U10" s="266"/>
      <c r="V10" s="266"/>
      <c r="W10" s="266"/>
      <c r="X10" s="266"/>
      <c r="Y10" s="266"/>
      <c r="Z10" s="266"/>
      <c r="AA10" s="267"/>
      <c r="AB10" s="268"/>
      <c r="AC10" s="269"/>
      <c r="AD10" s="269" t="s">
        <v>121</v>
      </c>
      <c r="AE10" s="269"/>
      <c r="AF10" s="269"/>
      <c r="AG10" s="269" t="s">
        <v>121</v>
      </c>
      <c r="AH10" s="269" t="s">
        <v>121</v>
      </c>
      <c r="AI10" s="269" t="s">
        <v>121</v>
      </c>
      <c r="AJ10" s="260" t="s">
        <v>543</v>
      </c>
      <c r="AK10" s="261" t="s">
        <v>548</v>
      </c>
      <c r="AL10" s="249" t="s">
        <v>553</v>
      </c>
      <c r="AM10" s="254"/>
      <c r="AR10" s="303" t="s">
        <v>107</v>
      </c>
      <c r="AS10" s="280"/>
    </row>
    <row r="11" spans="1:45" ht="15" customHeight="1" x14ac:dyDescent="0.25">
      <c r="A11" s="296"/>
      <c r="B11" s="249"/>
      <c r="C11" s="249"/>
      <c r="D11" s="254"/>
      <c r="E11" s="257"/>
      <c r="F11" s="250"/>
      <c r="G11" s="251"/>
      <c r="H11" s="252"/>
      <c r="I11" s="253"/>
      <c r="J11" s="258"/>
      <c r="K11" s="8"/>
      <c r="L11" s="270"/>
      <c r="M11" s="263"/>
      <c r="N11" s="263"/>
      <c r="O11" s="263"/>
      <c r="P11" s="263"/>
      <c r="Q11" s="263"/>
      <c r="R11" s="263"/>
      <c r="S11" s="264"/>
      <c r="T11" s="265"/>
      <c r="U11" s="266"/>
      <c r="V11" s="266"/>
      <c r="W11" s="266"/>
      <c r="X11" s="266"/>
      <c r="Y11" s="266"/>
      <c r="Z11" s="266"/>
      <c r="AA11" s="267"/>
      <c r="AB11" s="268"/>
      <c r="AC11" s="269"/>
      <c r="AD11" s="269"/>
      <c r="AE11" s="269"/>
      <c r="AF11" s="269"/>
      <c r="AG11" s="269"/>
      <c r="AH11" s="269"/>
      <c r="AI11" s="269"/>
      <c r="AJ11" s="260"/>
      <c r="AK11" s="261"/>
      <c r="AL11" s="249"/>
      <c r="AM11" s="254"/>
      <c r="AR11" s="303" t="s">
        <v>3</v>
      </c>
      <c r="AS11" s="280"/>
    </row>
    <row r="12" spans="1:45" ht="15" customHeight="1" x14ac:dyDescent="0.25">
      <c r="A12" s="296"/>
      <c r="B12" s="249"/>
      <c r="C12" s="249"/>
      <c r="D12" s="254"/>
      <c r="E12" s="257"/>
      <c r="F12" s="250"/>
      <c r="G12" s="251"/>
      <c r="H12" s="252"/>
      <c r="I12" s="253"/>
      <c r="J12" s="258"/>
      <c r="K12" s="8"/>
      <c r="L12" s="270"/>
      <c r="M12" s="263"/>
      <c r="N12" s="263"/>
      <c r="O12" s="263"/>
      <c r="P12" s="263"/>
      <c r="Q12" s="263"/>
      <c r="R12" s="263"/>
      <c r="S12" s="264"/>
      <c r="T12" s="265"/>
      <c r="U12" s="266"/>
      <c r="V12" s="266"/>
      <c r="W12" s="266"/>
      <c r="X12" s="266"/>
      <c r="Y12" s="266"/>
      <c r="Z12" s="266"/>
      <c r="AA12" s="267"/>
      <c r="AB12" s="268"/>
      <c r="AC12" s="269"/>
      <c r="AD12" s="269"/>
      <c r="AE12" s="269"/>
      <c r="AF12" s="269"/>
      <c r="AG12" s="269"/>
      <c r="AH12" s="269"/>
      <c r="AI12" s="269"/>
      <c r="AJ12" s="260"/>
      <c r="AK12" s="261"/>
      <c r="AL12" s="249"/>
      <c r="AM12" s="254"/>
      <c r="AR12" s="303" t="s">
        <v>4</v>
      </c>
      <c r="AS12" s="280"/>
    </row>
    <row r="13" spans="1:45" ht="15" customHeight="1" x14ac:dyDescent="0.25">
      <c r="A13" s="296"/>
      <c r="B13" s="249"/>
      <c r="C13" s="249"/>
      <c r="D13" s="254"/>
      <c r="E13" s="257"/>
      <c r="F13" s="250"/>
      <c r="G13" s="251"/>
      <c r="H13" s="252"/>
      <c r="I13" s="253"/>
      <c r="J13" s="258"/>
      <c r="K13" s="8"/>
      <c r="L13" s="270"/>
      <c r="M13" s="263"/>
      <c r="N13" s="263"/>
      <c r="O13" s="263"/>
      <c r="P13" s="263"/>
      <c r="Q13" s="263"/>
      <c r="R13" s="263"/>
      <c r="S13" s="264"/>
      <c r="T13" s="265"/>
      <c r="U13" s="266"/>
      <c r="V13" s="266"/>
      <c r="W13" s="266"/>
      <c r="X13" s="266"/>
      <c r="Y13" s="266"/>
      <c r="Z13" s="266"/>
      <c r="AA13" s="267"/>
      <c r="AB13" s="268"/>
      <c r="AC13" s="269"/>
      <c r="AD13" s="269"/>
      <c r="AE13" s="269"/>
      <c r="AF13" s="269"/>
      <c r="AG13" s="269"/>
      <c r="AH13" s="269"/>
      <c r="AI13" s="269"/>
      <c r="AJ13" s="260"/>
      <c r="AK13" s="261"/>
      <c r="AL13" s="249"/>
      <c r="AM13" s="254"/>
      <c r="AR13" s="303" t="s">
        <v>197</v>
      </c>
      <c r="AS13" s="301"/>
    </row>
    <row r="14" spans="1:45" ht="15" customHeight="1" x14ac:dyDescent="0.25">
      <c r="A14" s="296"/>
      <c r="B14" s="249"/>
      <c r="C14" s="249"/>
      <c r="D14" s="254"/>
      <c r="E14" s="257"/>
      <c r="F14" s="250"/>
      <c r="G14" s="251"/>
      <c r="H14" s="252"/>
      <c r="I14" s="253"/>
      <c r="J14" s="258"/>
      <c r="K14" s="8"/>
      <c r="L14" s="270"/>
      <c r="M14" s="263"/>
      <c r="N14" s="263"/>
      <c r="O14" s="263"/>
      <c r="P14" s="263"/>
      <c r="Q14" s="263"/>
      <c r="R14" s="263"/>
      <c r="S14" s="264"/>
      <c r="T14" s="265"/>
      <c r="U14" s="266"/>
      <c r="V14" s="266"/>
      <c r="W14" s="266"/>
      <c r="X14" s="266"/>
      <c r="Y14" s="266"/>
      <c r="Z14" s="266"/>
      <c r="AA14" s="267"/>
      <c r="AB14" s="268"/>
      <c r="AC14" s="269"/>
      <c r="AD14" s="269"/>
      <c r="AE14" s="269"/>
      <c r="AF14" s="269"/>
      <c r="AG14" s="269"/>
      <c r="AH14" s="269"/>
      <c r="AI14" s="269"/>
      <c r="AJ14" s="260"/>
      <c r="AK14" s="261"/>
      <c r="AL14" s="249"/>
      <c r="AM14" s="254"/>
      <c r="AR14" s="304" t="s">
        <v>558</v>
      </c>
      <c r="AS14" s="300"/>
    </row>
    <row r="15" spans="1:45" ht="15" customHeight="1" x14ac:dyDescent="0.25">
      <c r="A15" s="296"/>
      <c r="B15" s="249"/>
      <c r="C15" s="249"/>
      <c r="D15" s="254"/>
      <c r="E15" s="257"/>
      <c r="F15" s="250"/>
      <c r="G15" s="251"/>
      <c r="H15" s="252"/>
      <c r="I15" s="253"/>
      <c r="J15" s="258"/>
      <c r="K15" s="8"/>
      <c r="L15" s="270"/>
      <c r="M15" s="263"/>
      <c r="N15" s="263"/>
      <c r="O15" s="263"/>
      <c r="P15" s="263"/>
      <c r="Q15" s="263"/>
      <c r="R15" s="263"/>
      <c r="S15" s="264"/>
      <c r="T15" s="265"/>
      <c r="U15" s="266"/>
      <c r="V15" s="266"/>
      <c r="W15" s="266"/>
      <c r="X15" s="266"/>
      <c r="Y15" s="266"/>
      <c r="Z15" s="266"/>
      <c r="AA15" s="267"/>
      <c r="AB15" s="268"/>
      <c r="AC15" s="269"/>
      <c r="AD15" s="269"/>
      <c r="AE15" s="269"/>
      <c r="AF15" s="269"/>
      <c r="AG15" s="269"/>
      <c r="AH15" s="269"/>
      <c r="AI15" s="269"/>
      <c r="AJ15" s="260"/>
      <c r="AK15" s="261"/>
      <c r="AL15" s="254"/>
      <c r="AM15" s="254"/>
      <c r="AR15" s="305" t="s">
        <v>370</v>
      </c>
      <c r="AS15" s="300"/>
    </row>
    <row r="16" spans="1:45" ht="15" customHeight="1" x14ac:dyDescent="0.25">
      <c r="A16" s="296"/>
      <c r="B16" s="249"/>
      <c r="C16" s="249"/>
      <c r="D16" s="254"/>
      <c r="E16" s="257"/>
      <c r="F16" s="250"/>
      <c r="G16" s="251"/>
      <c r="H16" s="252"/>
      <c r="I16" s="253"/>
      <c r="J16" s="258"/>
      <c r="K16" s="8"/>
      <c r="L16" s="270"/>
      <c r="M16" s="263"/>
      <c r="N16" s="263"/>
      <c r="O16" s="263"/>
      <c r="P16" s="263"/>
      <c r="Q16" s="263"/>
      <c r="R16" s="263"/>
      <c r="S16" s="264"/>
      <c r="T16" s="265"/>
      <c r="U16" s="266"/>
      <c r="V16" s="266"/>
      <c r="W16" s="266"/>
      <c r="X16" s="266"/>
      <c r="Y16" s="266"/>
      <c r="Z16" s="266"/>
      <c r="AA16" s="267"/>
      <c r="AB16" s="268"/>
      <c r="AC16" s="269"/>
      <c r="AD16" s="269"/>
      <c r="AE16" s="269"/>
      <c r="AF16" s="269"/>
      <c r="AG16" s="269"/>
      <c r="AH16" s="269"/>
      <c r="AI16" s="269"/>
      <c r="AJ16" s="260"/>
      <c r="AK16" s="261"/>
      <c r="AL16" s="249"/>
      <c r="AM16" s="254"/>
      <c r="AR16" s="305" t="s">
        <v>371</v>
      </c>
      <c r="AS16" s="300"/>
    </row>
    <row r="17" spans="1:45" ht="15" customHeight="1" x14ac:dyDescent="0.25">
      <c r="A17" s="296"/>
      <c r="B17" s="249"/>
      <c r="C17" s="249"/>
      <c r="D17" s="254"/>
      <c r="E17" s="257"/>
      <c r="F17" s="250"/>
      <c r="G17" s="251"/>
      <c r="H17" s="252"/>
      <c r="I17" s="253"/>
      <c r="J17" s="258"/>
      <c r="K17" s="8"/>
      <c r="L17" s="270"/>
      <c r="M17" s="263"/>
      <c r="N17" s="263"/>
      <c r="O17" s="263"/>
      <c r="P17" s="263"/>
      <c r="Q17" s="263"/>
      <c r="R17" s="263"/>
      <c r="S17" s="264"/>
      <c r="T17" s="265"/>
      <c r="U17" s="266"/>
      <c r="V17" s="266"/>
      <c r="W17" s="266"/>
      <c r="X17" s="266"/>
      <c r="Y17" s="266"/>
      <c r="Z17" s="266"/>
      <c r="AA17" s="267"/>
      <c r="AB17" s="268"/>
      <c r="AC17" s="269"/>
      <c r="AD17" s="269"/>
      <c r="AE17" s="269"/>
      <c r="AF17" s="269"/>
      <c r="AG17" s="269"/>
      <c r="AH17" s="269"/>
      <c r="AI17" s="269"/>
      <c r="AJ17" s="260"/>
      <c r="AK17" s="261"/>
      <c r="AL17" s="249"/>
      <c r="AM17" s="254"/>
      <c r="AR17" s="305" t="s">
        <v>369</v>
      </c>
      <c r="AS17" s="300"/>
    </row>
    <row r="18" spans="1:45" ht="15" customHeight="1" x14ac:dyDescent="0.25">
      <c r="A18" s="296"/>
      <c r="B18" s="249"/>
      <c r="C18" s="249"/>
      <c r="D18" s="254"/>
      <c r="E18" s="257"/>
      <c r="F18" s="250"/>
      <c r="G18" s="251"/>
      <c r="H18" s="252"/>
      <c r="I18" s="253"/>
      <c r="J18" s="258"/>
      <c r="K18" s="8"/>
      <c r="L18" s="270"/>
      <c r="M18" s="263"/>
      <c r="N18" s="263"/>
      <c r="O18" s="263"/>
      <c r="P18" s="263"/>
      <c r="Q18" s="263"/>
      <c r="R18" s="263"/>
      <c r="S18" s="264"/>
      <c r="T18" s="265"/>
      <c r="U18" s="266"/>
      <c r="V18" s="266"/>
      <c r="W18" s="266"/>
      <c r="X18" s="266"/>
      <c r="Y18" s="266"/>
      <c r="Z18" s="266"/>
      <c r="AA18" s="267"/>
      <c r="AB18" s="268"/>
      <c r="AC18" s="269"/>
      <c r="AD18" s="269"/>
      <c r="AE18" s="269"/>
      <c r="AF18" s="269"/>
      <c r="AG18" s="269"/>
      <c r="AH18" s="269"/>
      <c r="AI18" s="269"/>
      <c r="AJ18" s="260"/>
      <c r="AK18" s="261"/>
      <c r="AL18" s="249"/>
      <c r="AM18" s="254"/>
      <c r="AR18" s="305" t="s">
        <v>377</v>
      </c>
      <c r="AS18" s="300"/>
    </row>
    <row r="19" spans="1:45" ht="15" customHeight="1" x14ac:dyDescent="0.25">
      <c r="A19" s="296"/>
      <c r="B19" s="249"/>
      <c r="C19" s="249"/>
      <c r="D19" s="254"/>
      <c r="E19" s="257"/>
      <c r="F19" s="250"/>
      <c r="G19" s="251"/>
      <c r="H19" s="252"/>
      <c r="I19" s="253"/>
      <c r="J19" s="258"/>
      <c r="K19" s="8"/>
      <c r="L19" s="270"/>
      <c r="M19" s="263"/>
      <c r="N19" s="263"/>
      <c r="O19" s="263"/>
      <c r="P19" s="263"/>
      <c r="Q19" s="263"/>
      <c r="R19" s="263"/>
      <c r="S19" s="264"/>
      <c r="T19" s="265"/>
      <c r="U19" s="266"/>
      <c r="V19" s="266"/>
      <c r="W19" s="266"/>
      <c r="X19" s="266"/>
      <c r="Y19" s="266"/>
      <c r="Z19" s="266"/>
      <c r="AA19" s="267"/>
      <c r="AB19" s="268"/>
      <c r="AC19" s="269"/>
      <c r="AD19" s="269"/>
      <c r="AE19" s="269"/>
      <c r="AF19" s="269"/>
      <c r="AG19" s="269"/>
      <c r="AH19" s="269"/>
      <c r="AI19" s="269"/>
      <c r="AJ19" s="260"/>
      <c r="AK19" s="261"/>
      <c r="AL19" s="249"/>
      <c r="AM19" s="254"/>
      <c r="AR19" s="305" t="s">
        <v>376</v>
      </c>
      <c r="AS19" s="300"/>
    </row>
    <row r="20" spans="1:45" ht="15" customHeight="1" x14ac:dyDescent="0.25">
      <c r="A20" s="296"/>
      <c r="B20" s="249"/>
      <c r="C20" s="249"/>
      <c r="D20" s="254"/>
      <c r="E20" s="257"/>
      <c r="F20" s="250"/>
      <c r="G20" s="251"/>
      <c r="H20" s="252"/>
      <c r="I20" s="253"/>
      <c r="J20" s="258"/>
      <c r="K20" s="8"/>
      <c r="L20" s="270"/>
      <c r="M20" s="263"/>
      <c r="N20" s="263"/>
      <c r="O20" s="263"/>
      <c r="P20" s="263"/>
      <c r="Q20" s="263"/>
      <c r="R20" s="263"/>
      <c r="S20" s="264"/>
      <c r="T20" s="265"/>
      <c r="U20" s="266"/>
      <c r="V20" s="266"/>
      <c r="W20" s="266"/>
      <c r="X20" s="266"/>
      <c r="Y20" s="266"/>
      <c r="Z20" s="266"/>
      <c r="AA20" s="267"/>
      <c r="AB20" s="268"/>
      <c r="AC20" s="269"/>
      <c r="AD20" s="269"/>
      <c r="AE20" s="269"/>
      <c r="AF20" s="269"/>
      <c r="AG20" s="269"/>
      <c r="AH20" s="269"/>
      <c r="AI20" s="269"/>
      <c r="AJ20" s="260"/>
      <c r="AK20" s="261"/>
      <c r="AL20" s="249"/>
      <c r="AM20" s="254"/>
      <c r="AR20" s="305" t="s">
        <v>375</v>
      </c>
      <c r="AS20" s="300"/>
    </row>
    <row r="21" spans="1:45" ht="14.65" customHeight="1" x14ac:dyDescent="0.25">
      <c r="A21" s="296"/>
      <c r="B21" s="249"/>
      <c r="C21" s="249"/>
      <c r="D21" s="254"/>
      <c r="E21" s="257"/>
      <c r="F21" s="250"/>
      <c r="G21" s="251"/>
      <c r="H21" s="252"/>
      <c r="I21" s="253"/>
      <c r="J21" s="258"/>
      <c r="K21" s="8"/>
      <c r="L21" s="270"/>
      <c r="M21" s="263"/>
      <c r="N21" s="263"/>
      <c r="O21" s="263"/>
      <c r="P21" s="263"/>
      <c r="Q21" s="263"/>
      <c r="R21" s="263"/>
      <c r="S21" s="264"/>
      <c r="T21" s="265"/>
      <c r="U21" s="266"/>
      <c r="V21" s="266"/>
      <c r="W21" s="266"/>
      <c r="X21" s="266"/>
      <c r="Y21" s="266"/>
      <c r="Z21" s="266"/>
      <c r="AA21" s="267"/>
      <c r="AB21" s="268"/>
      <c r="AC21" s="269"/>
      <c r="AD21" s="269"/>
      <c r="AE21" s="269"/>
      <c r="AF21" s="269"/>
      <c r="AG21" s="269"/>
      <c r="AH21" s="269"/>
      <c r="AI21" s="269"/>
      <c r="AJ21" s="260"/>
      <c r="AK21" s="261"/>
      <c r="AL21" s="249"/>
      <c r="AM21" s="254"/>
      <c r="AR21" s="305" t="s">
        <v>372</v>
      </c>
      <c r="AS21" s="299"/>
    </row>
    <row r="22" spans="1:45" ht="15.75" thickBot="1" x14ac:dyDescent="0.3">
      <c r="A22" s="296"/>
      <c r="B22" s="249"/>
      <c r="C22" s="249"/>
      <c r="D22" s="254"/>
      <c r="E22" s="257"/>
      <c r="F22" s="250"/>
      <c r="G22" s="251"/>
      <c r="H22" s="252"/>
      <c r="I22" s="253"/>
      <c r="J22" s="258"/>
      <c r="K22" s="8"/>
      <c r="L22" s="270"/>
      <c r="M22" s="263"/>
      <c r="N22" s="263"/>
      <c r="O22" s="263"/>
      <c r="P22" s="263"/>
      <c r="Q22" s="263"/>
      <c r="R22" s="263"/>
      <c r="S22" s="264"/>
      <c r="T22" s="265"/>
      <c r="U22" s="266"/>
      <c r="V22" s="266"/>
      <c r="W22" s="266"/>
      <c r="X22" s="266"/>
      <c r="Y22" s="266"/>
      <c r="Z22" s="266"/>
      <c r="AA22" s="267"/>
      <c r="AB22" s="268"/>
      <c r="AC22" s="269"/>
      <c r="AD22" s="269"/>
      <c r="AE22" s="269"/>
      <c r="AF22" s="269"/>
      <c r="AG22" s="269"/>
      <c r="AH22" s="269"/>
      <c r="AI22" s="269"/>
      <c r="AJ22" s="260"/>
      <c r="AK22" s="261"/>
      <c r="AL22" s="249"/>
      <c r="AM22" s="254"/>
      <c r="AR22" s="306" t="s">
        <v>373</v>
      </c>
    </row>
    <row r="23" spans="1:45" x14ac:dyDescent="0.25">
      <c r="A23" s="296"/>
      <c r="B23" s="249"/>
      <c r="C23" s="249"/>
      <c r="D23" s="254"/>
      <c r="E23" s="257"/>
      <c r="F23" s="250"/>
      <c r="G23" s="251"/>
      <c r="H23" s="252"/>
      <c r="I23" s="253"/>
      <c r="J23" s="258"/>
      <c r="K23" s="8"/>
      <c r="L23" s="270"/>
      <c r="M23" s="263"/>
      <c r="N23" s="263"/>
      <c r="O23" s="263"/>
      <c r="P23" s="263"/>
      <c r="Q23" s="263"/>
      <c r="R23" s="263"/>
      <c r="S23" s="264"/>
      <c r="T23" s="265"/>
      <c r="U23" s="266"/>
      <c r="V23" s="266"/>
      <c r="W23" s="266"/>
      <c r="X23" s="266"/>
      <c r="Y23" s="266"/>
      <c r="Z23" s="266"/>
      <c r="AA23" s="267"/>
      <c r="AB23" s="268"/>
      <c r="AC23" s="269"/>
      <c r="AD23" s="269"/>
      <c r="AE23" s="269"/>
      <c r="AF23" s="269"/>
      <c r="AG23" s="269"/>
      <c r="AH23" s="269"/>
      <c r="AI23" s="269"/>
      <c r="AJ23" s="260"/>
      <c r="AK23" s="261"/>
      <c r="AL23" s="249"/>
      <c r="AM23" s="254"/>
    </row>
    <row r="24" spans="1:45" x14ac:dyDescent="0.25">
      <c r="A24" s="296"/>
      <c r="B24" s="249"/>
      <c r="C24" s="249"/>
      <c r="D24" s="254"/>
      <c r="E24" s="257"/>
      <c r="F24" s="250"/>
      <c r="G24" s="251"/>
      <c r="H24" s="252"/>
      <c r="I24" s="253"/>
      <c r="J24" s="258"/>
      <c r="K24" s="8"/>
      <c r="L24" s="270"/>
      <c r="M24" s="263"/>
      <c r="N24" s="263"/>
      <c r="O24" s="263"/>
      <c r="P24" s="263"/>
      <c r="Q24" s="263"/>
      <c r="R24" s="263"/>
      <c r="S24" s="264"/>
      <c r="T24" s="265"/>
      <c r="U24" s="266"/>
      <c r="V24" s="266"/>
      <c r="W24" s="266"/>
      <c r="X24" s="266"/>
      <c r="Y24" s="266"/>
      <c r="Z24" s="266"/>
      <c r="AA24" s="267"/>
      <c r="AB24" s="268"/>
      <c r="AC24" s="269"/>
      <c r="AD24" s="269"/>
      <c r="AE24" s="269"/>
      <c r="AF24" s="269"/>
      <c r="AG24" s="269"/>
      <c r="AH24" s="269"/>
      <c r="AI24" s="269"/>
      <c r="AJ24" s="260"/>
      <c r="AK24" s="261"/>
      <c r="AL24" s="249"/>
      <c r="AM24" s="254"/>
    </row>
    <row r="25" spans="1:45" x14ac:dyDescent="0.25">
      <c r="A25" s="296"/>
      <c r="B25" s="249"/>
      <c r="C25" s="249"/>
      <c r="D25" s="254"/>
      <c r="E25" s="257"/>
      <c r="F25" s="250"/>
      <c r="G25" s="251"/>
      <c r="H25" s="252"/>
      <c r="I25" s="253"/>
      <c r="J25" s="258"/>
      <c r="K25" s="8"/>
      <c r="L25" s="270"/>
      <c r="M25" s="263"/>
      <c r="N25" s="263"/>
      <c r="O25" s="263"/>
      <c r="P25" s="263"/>
      <c r="Q25" s="263"/>
      <c r="R25" s="263"/>
      <c r="S25" s="264"/>
      <c r="T25" s="265"/>
      <c r="U25" s="266"/>
      <c r="V25" s="266"/>
      <c r="W25" s="266"/>
      <c r="X25" s="266"/>
      <c r="Y25" s="266"/>
      <c r="Z25" s="266"/>
      <c r="AA25" s="267"/>
      <c r="AB25" s="268"/>
      <c r="AC25" s="269"/>
      <c r="AD25" s="269"/>
      <c r="AE25" s="269"/>
      <c r="AF25" s="269"/>
      <c r="AG25" s="269"/>
      <c r="AH25" s="269"/>
      <c r="AI25" s="269"/>
      <c r="AJ25" s="260"/>
      <c r="AK25" s="261"/>
      <c r="AL25" s="249"/>
      <c r="AM25" s="254"/>
    </row>
    <row r="26" spans="1:45" x14ac:dyDescent="0.25">
      <c r="A26" s="296"/>
      <c r="B26" s="249"/>
      <c r="C26" s="249"/>
      <c r="D26" s="254"/>
      <c r="E26" s="257"/>
      <c r="F26" s="250"/>
      <c r="G26" s="251"/>
      <c r="H26" s="252"/>
      <c r="I26" s="253"/>
      <c r="J26" s="258"/>
      <c r="K26" s="8"/>
      <c r="L26" s="270"/>
      <c r="M26" s="263"/>
      <c r="N26" s="263"/>
      <c r="O26" s="263"/>
      <c r="P26" s="263"/>
      <c r="Q26" s="263"/>
      <c r="R26" s="263"/>
      <c r="S26" s="264"/>
      <c r="T26" s="265"/>
      <c r="U26" s="266"/>
      <c r="V26" s="266"/>
      <c r="W26" s="266"/>
      <c r="X26" s="266"/>
      <c r="Y26" s="266"/>
      <c r="Z26" s="266"/>
      <c r="AA26" s="267"/>
      <c r="AB26" s="268"/>
      <c r="AC26" s="269"/>
      <c r="AD26" s="269"/>
      <c r="AE26" s="269"/>
      <c r="AF26" s="269"/>
      <c r="AG26" s="269"/>
      <c r="AH26" s="269"/>
      <c r="AI26" s="269"/>
      <c r="AJ26" s="260"/>
      <c r="AK26" s="261"/>
      <c r="AL26" s="249"/>
      <c r="AM26" s="254"/>
    </row>
    <row r="27" spans="1:45" x14ac:dyDescent="0.25">
      <c r="A27" s="296"/>
      <c r="B27" s="249"/>
      <c r="C27" s="249"/>
      <c r="D27" s="254"/>
      <c r="E27" s="257"/>
      <c r="F27" s="250"/>
      <c r="G27" s="251"/>
      <c r="H27" s="252"/>
      <c r="I27" s="253"/>
      <c r="J27" s="258"/>
      <c r="K27" s="8"/>
      <c r="L27" s="270"/>
      <c r="M27" s="263"/>
      <c r="N27" s="263"/>
      <c r="O27" s="263"/>
      <c r="P27" s="263"/>
      <c r="Q27" s="263"/>
      <c r="R27" s="263"/>
      <c r="S27" s="264"/>
      <c r="T27" s="265"/>
      <c r="U27" s="266"/>
      <c r="V27" s="266"/>
      <c r="W27" s="266"/>
      <c r="X27" s="266"/>
      <c r="Y27" s="266"/>
      <c r="Z27" s="266"/>
      <c r="AA27" s="267"/>
      <c r="AB27" s="268"/>
      <c r="AC27" s="269"/>
      <c r="AD27" s="269"/>
      <c r="AE27" s="269"/>
      <c r="AF27" s="269"/>
      <c r="AG27" s="269"/>
      <c r="AH27" s="269"/>
      <c r="AI27" s="269"/>
      <c r="AJ27" s="260"/>
      <c r="AK27" s="261"/>
      <c r="AL27" s="249"/>
      <c r="AM27" s="254"/>
    </row>
    <row r="28" spans="1:45" x14ac:dyDescent="0.25">
      <c r="A28" s="296"/>
      <c r="B28" s="249"/>
      <c r="C28" s="249"/>
      <c r="D28" s="254"/>
      <c r="E28" s="257"/>
      <c r="F28" s="250"/>
      <c r="G28" s="251"/>
      <c r="H28" s="252"/>
      <c r="I28" s="253"/>
      <c r="J28" s="258"/>
      <c r="K28" s="8"/>
      <c r="L28" s="270"/>
      <c r="M28" s="263"/>
      <c r="N28" s="263"/>
      <c r="O28" s="263"/>
      <c r="P28" s="263"/>
      <c r="Q28" s="263"/>
      <c r="R28" s="263"/>
      <c r="S28" s="264"/>
      <c r="T28" s="265"/>
      <c r="U28" s="266"/>
      <c r="V28" s="266"/>
      <c r="W28" s="266"/>
      <c r="X28" s="266"/>
      <c r="Y28" s="266"/>
      <c r="Z28" s="266"/>
      <c r="AA28" s="267"/>
      <c r="AB28" s="268"/>
      <c r="AC28" s="269"/>
      <c r="AD28" s="269"/>
      <c r="AE28" s="269"/>
      <c r="AF28" s="269"/>
      <c r="AG28" s="269"/>
      <c r="AH28" s="269"/>
      <c r="AI28" s="269"/>
      <c r="AJ28" s="260"/>
      <c r="AK28" s="261"/>
      <c r="AL28" s="249"/>
      <c r="AM28" s="254"/>
    </row>
    <row r="29" spans="1:45" x14ac:dyDescent="0.25">
      <c r="A29" s="296"/>
      <c r="B29" s="249"/>
      <c r="C29" s="249"/>
      <c r="D29" s="254"/>
      <c r="E29" s="257"/>
      <c r="F29" s="250"/>
      <c r="G29" s="251"/>
      <c r="H29" s="252"/>
      <c r="I29" s="253"/>
      <c r="J29" s="258"/>
      <c r="K29" s="8"/>
      <c r="L29" s="270"/>
      <c r="M29" s="263"/>
      <c r="N29" s="263"/>
      <c r="O29" s="263"/>
      <c r="P29" s="263"/>
      <c r="Q29" s="263"/>
      <c r="R29" s="263"/>
      <c r="S29" s="264"/>
      <c r="T29" s="265"/>
      <c r="U29" s="266"/>
      <c r="V29" s="266"/>
      <c r="W29" s="266"/>
      <c r="X29" s="266"/>
      <c r="Y29" s="266"/>
      <c r="Z29" s="266"/>
      <c r="AA29" s="267"/>
      <c r="AB29" s="268"/>
      <c r="AC29" s="269"/>
      <c r="AD29" s="269"/>
      <c r="AE29" s="269"/>
      <c r="AF29" s="269"/>
      <c r="AG29" s="269"/>
      <c r="AH29" s="269"/>
      <c r="AI29" s="269"/>
      <c r="AJ29" s="260"/>
      <c r="AK29" s="261"/>
      <c r="AL29" s="249"/>
      <c r="AM29" s="254"/>
    </row>
    <row r="30" spans="1:45" x14ac:dyDescent="0.25">
      <c r="A30" s="296"/>
      <c r="B30" s="249"/>
      <c r="C30" s="249"/>
      <c r="D30" s="254"/>
      <c r="E30" s="257"/>
      <c r="F30" s="250"/>
      <c r="G30" s="251"/>
      <c r="H30" s="252"/>
      <c r="I30" s="253"/>
      <c r="J30" s="258"/>
      <c r="K30" s="8"/>
      <c r="L30" s="270"/>
      <c r="M30" s="263"/>
      <c r="N30" s="263"/>
      <c r="O30" s="263"/>
      <c r="P30" s="263"/>
      <c r="Q30" s="263"/>
      <c r="R30" s="263"/>
      <c r="S30" s="264"/>
      <c r="T30" s="265"/>
      <c r="U30" s="266"/>
      <c r="V30" s="266"/>
      <c r="W30" s="266"/>
      <c r="X30" s="266"/>
      <c r="Y30" s="266"/>
      <c r="Z30" s="266"/>
      <c r="AA30" s="267"/>
      <c r="AB30" s="268"/>
      <c r="AC30" s="269"/>
      <c r="AD30" s="269"/>
      <c r="AE30" s="269"/>
      <c r="AF30" s="269"/>
      <c r="AG30" s="269"/>
      <c r="AH30" s="269"/>
      <c r="AI30" s="269"/>
      <c r="AJ30" s="260"/>
      <c r="AK30" s="261"/>
      <c r="AL30" s="249"/>
      <c r="AM30" s="254"/>
    </row>
    <row r="31" spans="1:45" x14ac:dyDescent="0.25">
      <c r="A31" s="296"/>
      <c r="B31" s="249"/>
      <c r="C31" s="249"/>
      <c r="D31" s="254"/>
      <c r="E31" s="257"/>
      <c r="F31" s="250"/>
      <c r="G31" s="251"/>
      <c r="H31" s="252"/>
      <c r="I31" s="253"/>
      <c r="J31" s="258"/>
      <c r="K31" s="8"/>
      <c r="L31" s="270"/>
      <c r="M31" s="263"/>
      <c r="N31" s="263"/>
      <c r="O31" s="263"/>
      <c r="P31" s="263"/>
      <c r="Q31" s="263"/>
      <c r="R31" s="263"/>
      <c r="S31" s="264"/>
      <c r="T31" s="265"/>
      <c r="U31" s="266"/>
      <c r="V31" s="266"/>
      <c r="W31" s="266"/>
      <c r="X31" s="266"/>
      <c r="Y31" s="266"/>
      <c r="Z31" s="266"/>
      <c r="AA31" s="267"/>
      <c r="AB31" s="268"/>
      <c r="AC31" s="269"/>
      <c r="AD31" s="269"/>
      <c r="AE31" s="269"/>
      <c r="AF31" s="269"/>
      <c r="AG31" s="269"/>
      <c r="AH31" s="269"/>
      <c r="AI31" s="269"/>
      <c r="AJ31" s="260"/>
      <c r="AK31" s="261"/>
      <c r="AL31" s="249"/>
      <c r="AM31" s="254"/>
    </row>
    <row r="32" spans="1:45" x14ac:dyDescent="0.25">
      <c r="A32" s="296"/>
      <c r="B32" s="249"/>
      <c r="C32" s="249"/>
      <c r="D32" s="254"/>
      <c r="E32" s="257"/>
      <c r="F32" s="250"/>
      <c r="G32" s="251"/>
      <c r="H32" s="252"/>
      <c r="I32" s="253"/>
      <c r="J32" s="258"/>
      <c r="K32" s="8"/>
      <c r="L32" s="270"/>
      <c r="M32" s="263"/>
      <c r="N32" s="263"/>
      <c r="O32" s="263"/>
      <c r="P32" s="263"/>
      <c r="Q32" s="263"/>
      <c r="R32" s="263"/>
      <c r="S32" s="264"/>
      <c r="T32" s="265"/>
      <c r="U32" s="266"/>
      <c r="V32" s="266"/>
      <c r="W32" s="266"/>
      <c r="X32" s="266"/>
      <c r="Y32" s="266"/>
      <c r="Z32" s="266"/>
      <c r="AA32" s="267"/>
      <c r="AB32" s="268"/>
      <c r="AC32" s="269"/>
      <c r="AD32" s="269"/>
      <c r="AE32" s="269"/>
      <c r="AF32" s="269"/>
      <c r="AG32" s="269"/>
      <c r="AH32" s="269"/>
      <c r="AI32" s="269"/>
      <c r="AJ32" s="260"/>
      <c r="AK32" s="261"/>
      <c r="AL32" s="249"/>
      <c r="AM32" s="254"/>
    </row>
    <row r="33" spans="1:44" x14ac:dyDescent="0.25">
      <c r="A33" s="296"/>
      <c r="B33" s="249"/>
      <c r="C33" s="249"/>
      <c r="D33" s="254"/>
      <c r="E33" s="257"/>
      <c r="F33" s="250"/>
      <c r="G33" s="251"/>
      <c r="H33" s="252"/>
      <c r="I33" s="253"/>
      <c r="J33" s="258"/>
      <c r="K33" s="8"/>
      <c r="L33" s="270"/>
      <c r="M33" s="263"/>
      <c r="N33" s="263"/>
      <c r="O33" s="263"/>
      <c r="P33" s="263"/>
      <c r="Q33" s="263"/>
      <c r="R33" s="263"/>
      <c r="S33" s="264"/>
      <c r="T33" s="265"/>
      <c r="U33" s="266"/>
      <c r="V33" s="266"/>
      <c r="W33" s="266"/>
      <c r="X33" s="266"/>
      <c r="Y33" s="266"/>
      <c r="Z33" s="266"/>
      <c r="AA33" s="267"/>
      <c r="AB33" s="268"/>
      <c r="AC33" s="269"/>
      <c r="AD33" s="269"/>
      <c r="AE33" s="269"/>
      <c r="AF33" s="269"/>
      <c r="AG33" s="269"/>
      <c r="AH33" s="269"/>
      <c r="AI33" s="269"/>
      <c r="AJ33" s="260"/>
      <c r="AK33" s="261"/>
      <c r="AL33" s="249"/>
      <c r="AM33" s="254"/>
    </row>
    <row r="34" spans="1:44" x14ac:dyDescent="0.25">
      <c r="A34" s="296"/>
      <c r="B34" s="249"/>
      <c r="C34" s="249"/>
      <c r="D34" s="254"/>
      <c r="E34" s="257"/>
      <c r="F34" s="250"/>
      <c r="G34" s="251"/>
      <c r="H34" s="252"/>
      <c r="I34" s="253"/>
      <c r="J34" s="258"/>
      <c r="K34" s="8"/>
      <c r="L34" s="270"/>
      <c r="M34" s="263"/>
      <c r="N34" s="263"/>
      <c r="O34" s="263"/>
      <c r="P34" s="263"/>
      <c r="Q34" s="263"/>
      <c r="R34" s="263"/>
      <c r="S34" s="264"/>
      <c r="T34" s="265"/>
      <c r="U34" s="266"/>
      <c r="V34" s="266"/>
      <c r="W34" s="266"/>
      <c r="X34" s="266"/>
      <c r="Y34" s="266"/>
      <c r="Z34" s="266"/>
      <c r="AA34" s="267"/>
      <c r="AB34" s="268"/>
      <c r="AC34" s="269"/>
      <c r="AD34" s="269"/>
      <c r="AE34" s="269"/>
      <c r="AF34" s="269"/>
      <c r="AG34" s="269"/>
      <c r="AH34" s="269"/>
      <c r="AI34" s="269"/>
      <c r="AJ34" s="260"/>
      <c r="AK34" s="261"/>
      <c r="AL34" s="249"/>
      <c r="AM34" s="254"/>
    </row>
    <row r="35" spans="1:44" s="234" customFormat="1" x14ac:dyDescent="0.25">
      <c r="A35" s="296"/>
      <c r="B35" s="249"/>
      <c r="C35" s="249"/>
      <c r="D35" s="254"/>
      <c r="E35" s="257"/>
      <c r="F35" s="250"/>
      <c r="G35" s="251"/>
      <c r="H35" s="252"/>
      <c r="I35" s="253"/>
      <c r="J35" s="258"/>
      <c r="K35" s="8"/>
      <c r="L35" s="270"/>
      <c r="M35" s="263"/>
      <c r="N35" s="263"/>
      <c r="O35" s="263"/>
      <c r="P35" s="263"/>
      <c r="Q35" s="263"/>
      <c r="R35" s="263"/>
      <c r="S35" s="264"/>
      <c r="T35" s="265"/>
      <c r="U35" s="266"/>
      <c r="V35" s="266"/>
      <c r="W35" s="266"/>
      <c r="X35" s="266"/>
      <c r="Y35" s="266"/>
      <c r="Z35" s="266"/>
      <c r="AA35" s="267"/>
      <c r="AB35" s="268"/>
      <c r="AC35" s="269"/>
      <c r="AD35" s="269"/>
      <c r="AE35" s="269"/>
      <c r="AF35" s="269"/>
      <c r="AG35" s="269"/>
      <c r="AH35" s="269"/>
      <c r="AI35" s="269"/>
      <c r="AJ35" s="260"/>
      <c r="AK35" s="261"/>
      <c r="AL35" s="249"/>
      <c r="AM35" s="262"/>
      <c r="AR35"/>
    </row>
    <row r="36" spans="1:44" x14ac:dyDescent="0.25">
      <c r="A36" s="296"/>
      <c r="B36" s="249"/>
      <c r="C36" s="249"/>
      <c r="D36" s="254"/>
      <c r="E36" s="257"/>
      <c r="F36" s="250"/>
      <c r="G36" s="251"/>
      <c r="H36" s="252"/>
      <c r="I36" s="253"/>
      <c r="J36" s="258"/>
      <c r="K36" s="8"/>
      <c r="L36" s="270"/>
      <c r="M36" s="263"/>
      <c r="N36" s="263"/>
      <c r="O36" s="263"/>
      <c r="P36" s="263"/>
      <c r="Q36" s="263"/>
      <c r="R36" s="263"/>
      <c r="S36" s="264"/>
      <c r="T36" s="265"/>
      <c r="U36" s="266"/>
      <c r="V36" s="266"/>
      <c r="W36" s="266"/>
      <c r="X36" s="266"/>
      <c r="Y36" s="266"/>
      <c r="Z36" s="266"/>
      <c r="AA36" s="267"/>
      <c r="AB36" s="268"/>
      <c r="AC36" s="269"/>
      <c r="AD36" s="269"/>
      <c r="AE36" s="269"/>
      <c r="AF36" s="269"/>
      <c r="AG36" s="269"/>
      <c r="AH36" s="269"/>
      <c r="AI36" s="269"/>
      <c r="AJ36" s="260"/>
      <c r="AK36" s="261"/>
      <c r="AL36" s="249"/>
      <c r="AM36" s="254"/>
      <c r="AR36" s="234"/>
    </row>
    <row r="37" spans="1:44" x14ac:dyDescent="0.25">
      <c r="A37" s="296"/>
      <c r="B37" s="249"/>
      <c r="C37" s="249"/>
      <c r="D37" s="254"/>
      <c r="E37" s="257"/>
      <c r="F37" s="250"/>
      <c r="G37" s="251"/>
      <c r="H37" s="252"/>
      <c r="I37" s="253"/>
      <c r="J37" s="258"/>
      <c r="K37" s="8"/>
      <c r="L37" s="270"/>
      <c r="M37" s="263"/>
      <c r="N37" s="263"/>
      <c r="O37" s="263"/>
      <c r="P37" s="263"/>
      <c r="Q37" s="263"/>
      <c r="R37" s="263"/>
      <c r="S37" s="264"/>
      <c r="T37" s="265"/>
      <c r="U37" s="266"/>
      <c r="V37" s="266"/>
      <c r="W37" s="266"/>
      <c r="X37" s="266"/>
      <c r="Y37" s="266"/>
      <c r="Z37" s="266"/>
      <c r="AA37" s="267"/>
      <c r="AB37" s="268"/>
      <c r="AC37" s="269"/>
      <c r="AD37" s="269"/>
      <c r="AE37" s="269"/>
      <c r="AF37" s="269"/>
      <c r="AG37" s="269"/>
      <c r="AH37" s="269"/>
      <c r="AI37" s="269"/>
      <c r="AJ37" s="260"/>
      <c r="AK37" s="261"/>
      <c r="AL37" s="249"/>
      <c r="AM37" s="254"/>
    </row>
    <row r="38" spans="1:44" x14ac:dyDescent="0.25">
      <c r="A38" s="296"/>
      <c r="B38" s="249"/>
      <c r="C38" s="249"/>
      <c r="D38" s="254"/>
      <c r="E38" s="257"/>
      <c r="F38" s="250"/>
      <c r="G38" s="251"/>
      <c r="H38" s="252"/>
      <c r="I38" s="253"/>
      <c r="J38" s="258"/>
      <c r="K38" s="8"/>
      <c r="L38" s="270"/>
      <c r="M38" s="263"/>
      <c r="N38" s="263"/>
      <c r="O38" s="263"/>
      <c r="P38" s="263"/>
      <c r="Q38" s="263"/>
      <c r="R38" s="263"/>
      <c r="S38" s="264"/>
      <c r="T38" s="265"/>
      <c r="U38" s="266"/>
      <c r="V38" s="266"/>
      <c r="W38" s="266"/>
      <c r="X38" s="266"/>
      <c r="Y38" s="266"/>
      <c r="Z38" s="266"/>
      <c r="AA38" s="267"/>
      <c r="AB38" s="268"/>
      <c r="AC38" s="269"/>
      <c r="AD38" s="269"/>
      <c r="AE38" s="269"/>
      <c r="AF38" s="269"/>
      <c r="AG38" s="269"/>
      <c r="AH38" s="269"/>
      <c r="AI38" s="269"/>
      <c r="AJ38" s="260"/>
      <c r="AK38" s="261"/>
      <c r="AL38" s="249"/>
      <c r="AM38" s="254"/>
    </row>
    <row r="39" spans="1:44" x14ac:dyDescent="0.25">
      <c r="A39" s="296"/>
      <c r="B39" s="249"/>
      <c r="C39" s="249"/>
      <c r="D39" s="254"/>
      <c r="E39" s="257"/>
      <c r="F39" s="250"/>
      <c r="G39" s="251"/>
      <c r="H39" s="252"/>
      <c r="I39" s="253"/>
      <c r="J39" s="258"/>
      <c r="K39" s="8"/>
      <c r="L39" s="270"/>
      <c r="M39" s="263"/>
      <c r="N39" s="263"/>
      <c r="O39" s="263"/>
      <c r="P39" s="263"/>
      <c r="Q39" s="263"/>
      <c r="R39" s="263"/>
      <c r="S39" s="264"/>
      <c r="T39" s="265"/>
      <c r="U39" s="266"/>
      <c r="V39" s="266"/>
      <c r="W39" s="266"/>
      <c r="X39" s="266"/>
      <c r="Y39" s="266"/>
      <c r="Z39" s="266"/>
      <c r="AA39" s="267"/>
      <c r="AB39" s="268"/>
      <c r="AC39" s="269"/>
      <c r="AD39" s="269"/>
      <c r="AE39" s="269"/>
      <c r="AF39" s="269"/>
      <c r="AG39" s="269"/>
      <c r="AH39" s="269"/>
      <c r="AI39" s="269"/>
      <c r="AJ39" s="260"/>
      <c r="AK39" s="261"/>
      <c r="AL39" s="249"/>
      <c r="AM39" s="254"/>
    </row>
    <row r="40" spans="1:44" x14ac:dyDescent="0.25">
      <c r="A40" s="296"/>
      <c r="B40" s="249"/>
      <c r="C40" s="249"/>
      <c r="D40" s="254"/>
      <c r="E40" s="257"/>
      <c r="F40" s="250"/>
      <c r="G40" s="251"/>
      <c r="H40" s="252"/>
      <c r="I40" s="253"/>
      <c r="J40" s="258"/>
      <c r="K40" s="8"/>
      <c r="L40" s="270"/>
      <c r="M40" s="263"/>
      <c r="N40" s="263"/>
      <c r="O40" s="263"/>
      <c r="P40" s="263"/>
      <c r="Q40" s="263"/>
      <c r="R40" s="263"/>
      <c r="S40" s="264"/>
      <c r="T40" s="265"/>
      <c r="U40" s="266"/>
      <c r="V40" s="266"/>
      <c r="W40" s="266"/>
      <c r="X40" s="266"/>
      <c r="Y40" s="266"/>
      <c r="Z40" s="266"/>
      <c r="AA40" s="267"/>
      <c r="AB40" s="268"/>
      <c r="AC40" s="269"/>
      <c r="AD40" s="269"/>
      <c r="AE40" s="269"/>
      <c r="AF40" s="269"/>
      <c r="AG40" s="269"/>
      <c r="AH40" s="269"/>
      <c r="AI40" s="269"/>
      <c r="AJ40" s="260"/>
      <c r="AK40" s="261"/>
      <c r="AL40" s="249"/>
      <c r="AM40" s="254"/>
    </row>
    <row r="41" spans="1:44" x14ac:dyDescent="0.25">
      <c r="A41" s="296"/>
      <c r="B41" s="249"/>
      <c r="C41" s="249"/>
      <c r="D41" s="254"/>
      <c r="E41" s="257"/>
      <c r="F41" s="250"/>
      <c r="G41" s="251"/>
      <c r="H41" s="252"/>
      <c r="I41" s="253"/>
      <c r="J41" s="258"/>
      <c r="K41" s="8"/>
      <c r="L41" s="270"/>
      <c r="M41" s="263"/>
      <c r="N41" s="263"/>
      <c r="O41" s="263"/>
      <c r="P41" s="263"/>
      <c r="Q41" s="263"/>
      <c r="R41" s="263"/>
      <c r="S41" s="264"/>
      <c r="T41" s="265"/>
      <c r="U41" s="266"/>
      <c r="V41" s="266"/>
      <c r="W41" s="266"/>
      <c r="X41" s="266"/>
      <c r="Y41" s="266"/>
      <c r="Z41" s="266"/>
      <c r="AA41" s="267"/>
      <c r="AB41" s="268"/>
      <c r="AC41" s="269"/>
      <c r="AD41" s="269"/>
      <c r="AE41" s="269"/>
      <c r="AF41" s="269"/>
      <c r="AG41" s="269"/>
      <c r="AH41" s="269"/>
      <c r="AI41" s="269"/>
      <c r="AJ41" s="260"/>
      <c r="AK41" s="261"/>
      <c r="AL41" s="249"/>
      <c r="AM41" s="254"/>
    </row>
    <row r="42" spans="1:44" x14ac:dyDescent="0.25">
      <c r="A42" s="296"/>
      <c r="B42" s="249"/>
      <c r="C42" s="249"/>
      <c r="D42" s="254"/>
      <c r="E42" s="257"/>
      <c r="F42" s="250"/>
      <c r="G42" s="251"/>
      <c r="H42" s="252"/>
      <c r="I42" s="253"/>
      <c r="J42" s="258"/>
      <c r="K42" s="8"/>
      <c r="L42" s="270"/>
      <c r="M42" s="263"/>
      <c r="N42" s="263"/>
      <c r="O42" s="263"/>
      <c r="P42" s="263"/>
      <c r="Q42" s="263"/>
      <c r="R42" s="263"/>
      <c r="S42" s="264"/>
      <c r="T42" s="265"/>
      <c r="U42" s="266"/>
      <c r="V42" s="266"/>
      <c r="W42" s="266"/>
      <c r="X42" s="266"/>
      <c r="Y42" s="266"/>
      <c r="Z42" s="266"/>
      <c r="AA42" s="267"/>
      <c r="AB42" s="268"/>
      <c r="AC42" s="269"/>
      <c r="AD42" s="269"/>
      <c r="AE42" s="269"/>
      <c r="AF42" s="269"/>
      <c r="AG42" s="269"/>
      <c r="AH42" s="269"/>
      <c r="AI42" s="269"/>
      <c r="AJ42" s="260"/>
      <c r="AK42" s="261"/>
      <c r="AL42" s="249"/>
      <c r="AM42" s="254"/>
    </row>
    <row r="43" spans="1:44" x14ac:dyDescent="0.25">
      <c r="A43" s="296"/>
      <c r="B43" s="249"/>
      <c r="C43" s="249"/>
      <c r="D43" s="254"/>
      <c r="E43" s="257"/>
      <c r="F43" s="250"/>
      <c r="G43" s="251"/>
      <c r="H43" s="252"/>
      <c r="I43" s="253"/>
      <c r="J43" s="258"/>
      <c r="K43" s="8"/>
      <c r="L43" s="270"/>
      <c r="M43" s="263"/>
      <c r="N43" s="263"/>
      <c r="O43" s="263"/>
      <c r="P43" s="263"/>
      <c r="Q43" s="263"/>
      <c r="R43" s="263"/>
      <c r="S43" s="264"/>
      <c r="T43" s="265"/>
      <c r="U43" s="266"/>
      <c r="V43" s="266"/>
      <c r="W43" s="266"/>
      <c r="X43" s="266"/>
      <c r="Y43" s="266"/>
      <c r="Z43" s="266"/>
      <c r="AA43" s="267"/>
      <c r="AB43" s="268"/>
      <c r="AC43" s="269"/>
      <c r="AD43" s="269"/>
      <c r="AE43" s="269"/>
      <c r="AF43" s="269"/>
      <c r="AG43" s="269"/>
      <c r="AH43" s="269"/>
      <c r="AI43" s="269"/>
      <c r="AJ43" s="260"/>
      <c r="AK43" s="261"/>
      <c r="AL43" s="249"/>
      <c r="AM43" s="254"/>
    </row>
    <row r="44" spans="1:44" x14ac:dyDescent="0.25">
      <c r="A44" s="296"/>
      <c r="B44" s="249"/>
      <c r="C44" s="249"/>
      <c r="D44" s="254"/>
      <c r="E44" s="257"/>
      <c r="F44" s="250"/>
      <c r="G44" s="251"/>
      <c r="H44" s="252"/>
      <c r="I44" s="253"/>
      <c r="J44" s="258"/>
      <c r="K44" s="8"/>
      <c r="L44" s="270"/>
      <c r="M44" s="263"/>
      <c r="N44" s="263"/>
      <c r="O44" s="263"/>
      <c r="P44" s="263"/>
      <c r="Q44" s="263"/>
      <c r="R44" s="263"/>
      <c r="S44" s="264"/>
      <c r="T44" s="265"/>
      <c r="U44" s="266"/>
      <c r="V44" s="266"/>
      <c r="W44" s="266"/>
      <c r="X44" s="266"/>
      <c r="Y44" s="266"/>
      <c r="Z44" s="266"/>
      <c r="AA44" s="267"/>
      <c r="AB44" s="268"/>
      <c r="AC44" s="269"/>
      <c r="AD44" s="269"/>
      <c r="AE44" s="269"/>
      <c r="AF44" s="269"/>
      <c r="AG44" s="269"/>
      <c r="AH44" s="269"/>
      <c r="AI44" s="269"/>
      <c r="AJ44" s="260"/>
      <c r="AK44" s="261"/>
      <c r="AL44" s="249"/>
      <c r="AM44" s="254"/>
    </row>
    <row r="45" spans="1:44" x14ac:dyDescent="0.25">
      <c r="A45" s="296"/>
      <c r="B45" s="249"/>
      <c r="C45" s="249"/>
      <c r="D45" s="254"/>
      <c r="E45" s="257"/>
      <c r="F45" s="250"/>
      <c r="G45" s="251"/>
      <c r="H45" s="252"/>
      <c r="I45" s="253"/>
      <c r="J45" s="258"/>
      <c r="K45" s="8"/>
      <c r="L45" s="270"/>
      <c r="M45" s="263"/>
      <c r="N45" s="263"/>
      <c r="O45" s="263"/>
      <c r="P45" s="263"/>
      <c r="Q45" s="263"/>
      <c r="R45" s="263"/>
      <c r="S45" s="264"/>
      <c r="T45" s="265"/>
      <c r="U45" s="266"/>
      <c r="V45" s="266"/>
      <c r="W45" s="266"/>
      <c r="X45" s="266"/>
      <c r="Y45" s="266"/>
      <c r="Z45" s="266"/>
      <c r="AA45" s="267"/>
      <c r="AB45" s="268"/>
      <c r="AC45" s="269"/>
      <c r="AD45" s="269"/>
      <c r="AE45" s="269"/>
      <c r="AF45" s="269"/>
      <c r="AG45" s="269"/>
      <c r="AH45" s="269"/>
      <c r="AI45" s="269"/>
      <c r="AJ45" s="260"/>
      <c r="AK45" s="261"/>
      <c r="AL45" s="249"/>
      <c r="AM45" s="254"/>
    </row>
    <row r="46" spans="1:44" x14ac:dyDescent="0.25">
      <c r="A46" s="296"/>
      <c r="B46" s="249"/>
      <c r="C46" s="249"/>
      <c r="D46" s="254"/>
      <c r="E46" s="257"/>
      <c r="F46" s="250"/>
      <c r="G46" s="251"/>
      <c r="H46" s="252"/>
      <c r="I46" s="253"/>
      <c r="J46" s="258"/>
      <c r="K46" s="8"/>
      <c r="L46" s="270"/>
      <c r="M46" s="263"/>
      <c r="N46" s="263"/>
      <c r="O46" s="263"/>
      <c r="P46" s="263"/>
      <c r="Q46" s="263"/>
      <c r="R46" s="263"/>
      <c r="S46" s="264"/>
      <c r="T46" s="265"/>
      <c r="U46" s="266"/>
      <c r="V46" s="266"/>
      <c r="W46" s="266"/>
      <c r="X46" s="266"/>
      <c r="Y46" s="266"/>
      <c r="Z46" s="266"/>
      <c r="AA46" s="267"/>
      <c r="AB46" s="268"/>
      <c r="AC46" s="269"/>
      <c r="AD46" s="269"/>
      <c r="AE46" s="269"/>
      <c r="AF46" s="269"/>
      <c r="AG46" s="269"/>
      <c r="AH46" s="269"/>
      <c r="AI46" s="269"/>
      <c r="AJ46" s="260"/>
      <c r="AK46" s="261"/>
      <c r="AL46" s="249"/>
      <c r="AM46" s="254"/>
    </row>
    <row r="47" spans="1:44" x14ac:dyDescent="0.25">
      <c r="A47" s="296"/>
      <c r="B47" s="249"/>
      <c r="C47" s="249"/>
      <c r="D47" s="254"/>
      <c r="E47" s="257"/>
      <c r="F47" s="250"/>
      <c r="G47" s="251"/>
      <c r="H47" s="252"/>
      <c r="I47" s="253"/>
      <c r="J47" s="258"/>
      <c r="K47" s="8"/>
      <c r="L47" s="270"/>
      <c r="M47" s="263"/>
      <c r="N47" s="263"/>
      <c r="O47" s="263"/>
      <c r="P47" s="263"/>
      <c r="Q47" s="263"/>
      <c r="R47" s="263"/>
      <c r="S47" s="264"/>
      <c r="T47" s="265"/>
      <c r="U47" s="266"/>
      <c r="V47" s="266"/>
      <c r="W47" s="266"/>
      <c r="X47" s="266"/>
      <c r="Y47" s="266"/>
      <c r="Z47" s="266"/>
      <c r="AA47" s="267"/>
      <c r="AB47" s="268"/>
      <c r="AC47" s="269"/>
      <c r="AD47" s="269"/>
      <c r="AE47" s="269"/>
      <c r="AF47" s="269"/>
      <c r="AG47" s="269"/>
      <c r="AH47" s="269"/>
      <c r="AI47" s="269"/>
      <c r="AJ47" s="260"/>
      <c r="AK47" s="261"/>
      <c r="AL47" s="249"/>
      <c r="AM47" s="254"/>
    </row>
    <row r="48" spans="1:44" x14ac:dyDescent="0.25">
      <c r="A48" s="296"/>
      <c r="B48" s="249"/>
      <c r="C48" s="249"/>
      <c r="D48" s="254"/>
      <c r="E48" s="257"/>
      <c r="F48" s="250"/>
      <c r="G48" s="251"/>
      <c r="H48" s="252"/>
      <c r="I48" s="253"/>
      <c r="J48" s="258"/>
      <c r="K48" s="8"/>
      <c r="L48" s="270"/>
      <c r="M48" s="263"/>
      <c r="N48" s="263"/>
      <c r="O48" s="263"/>
      <c r="P48" s="263"/>
      <c r="Q48" s="263"/>
      <c r="R48" s="263"/>
      <c r="S48" s="264"/>
      <c r="T48" s="265"/>
      <c r="U48" s="266"/>
      <c r="V48" s="266"/>
      <c r="W48" s="266"/>
      <c r="X48" s="266"/>
      <c r="Y48" s="266"/>
      <c r="Z48" s="266"/>
      <c r="AA48" s="267"/>
      <c r="AB48" s="268"/>
      <c r="AC48" s="269"/>
      <c r="AD48" s="269"/>
      <c r="AE48" s="269"/>
      <c r="AF48" s="269"/>
      <c r="AG48" s="269"/>
      <c r="AH48" s="269"/>
      <c r="AI48" s="269"/>
      <c r="AJ48" s="260"/>
      <c r="AK48" s="261"/>
      <c r="AL48" s="249"/>
      <c r="AM48" s="254"/>
    </row>
    <row r="49" spans="1:39" x14ac:dyDescent="0.25">
      <c r="A49" s="296"/>
      <c r="B49" s="249"/>
      <c r="C49" s="249"/>
      <c r="D49" s="254"/>
      <c r="E49" s="257"/>
      <c r="F49" s="250"/>
      <c r="G49" s="251"/>
      <c r="H49" s="252"/>
      <c r="I49" s="253"/>
      <c r="J49" s="258"/>
      <c r="K49" s="8"/>
      <c r="L49" s="270"/>
      <c r="M49" s="263"/>
      <c r="N49" s="263"/>
      <c r="O49" s="263"/>
      <c r="P49" s="263"/>
      <c r="Q49" s="263"/>
      <c r="R49" s="263"/>
      <c r="S49" s="264"/>
      <c r="T49" s="265"/>
      <c r="U49" s="266"/>
      <c r="V49" s="266"/>
      <c r="W49" s="266"/>
      <c r="X49" s="266"/>
      <c r="Y49" s="266"/>
      <c r="Z49" s="266"/>
      <c r="AA49" s="267"/>
      <c r="AB49" s="268"/>
      <c r="AC49" s="269"/>
      <c r="AD49" s="269"/>
      <c r="AE49" s="269"/>
      <c r="AF49" s="269"/>
      <c r="AG49" s="269"/>
      <c r="AH49" s="269"/>
      <c r="AI49" s="269"/>
      <c r="AJ49" s="260"/>
      <c r="AK49" s="261"/>
      <c r="AL49" s="249"/>
      <c r="AM49" s="254"/>
    </row>
    <row r="50" spans="1:39" x14ac:dyDescent="0.25">
      <c r="A50" s="296"/>
      <c r="B50" s="249"/>
      <c r="C50" s="249"/>
      <c r="D50" s="254"/>
      <c r="E50" s="257"/>
      <c r="F50" s="250"/>
      <c r="G50" s="251"/>
      <c r="H50" s="252"/>
      <c r="I50" s="253"/>
      <c r="J50" s="258"/>
      <c r="K50" s="8"/>
      <c r="L50" s="270"/>
      <c r="M50" s="263"/>
      <c r="N50" s="263"/>
      <c r="O50" s="263"/>
      <c r="P50" s="263"/>
      <c r="Q50" s="263"/>
      <c r="R50" s="263"/>
      <c r="S50" s="264"/>
      <c r="T50" s="265"/>
      <c r="U50" s="266"/>
      <c r="V50" s="266"/>
      <c r="W50" s="266"/>
      <c r="X50" s="266"/>
      <c r="Y50" s="266"/>
      <c r="Z50" s="266"/>
      <c r="AA50" s="267"/>
      <c r="AB50" s="268"/>
      <c r="AC50" s="269"/>
      <c r="AD50" s="269"/>
      <c r="AE50" s="269"/>
      <c r="AF50" s="269"/>
      <c r="AG50" s="269"/>
      <c r="AH50" s="269"/>
      <c r="AI50" s="269"/>
      <c r="AJ50" s="260"/>
      <c r="AK50" s="261"/>
      <c r="AL50" s="249"/>
      <c r="AM50" s="254"/>
    </row>
    <row r="51" spans="1:39" x14ac:dyDescent="0.25">
      <c r="A51" s="296"/>
      <c r="B51" s="249"/>
      <c r="C51" s="249"/>
      <c r="D51" s="254"/>
      <c r="E51" s="257"/>
      <c r="F51" s="250"/>
      <c r="G51" s="251"/>
      <c r="H51" s="252"/>
      <c r="I51" s="253"/>
      <c r="J51" s="258"/>
      <c r="K51" s="8"/>
      <c r="L51" s="270"/>
      <c r="M51" s="263"/>
      <c r="N51" s="263"/>
      <c r="O51" s="263"/>
      <c r="P51" s="263"/>
      <c r="Q51" s="263"/>
      <c r="R51" s="263"/>
      <c r="S51" s="264"/>
      <c r="T51" s="265"/>
      <c r="U51" s="266"/>
      <c r="V51" s="266"/>
      <c r="W51" s="266"/>
      <c r="X51" s="266"/>
      <c r="Y51" s="266"/>
      <c r="Z51" s="266"/>
      <c r="AA51" s="267"/>
      <c r="AB51" s="268"/>
      <c r="AC51" s="269"/>
      <c r="AD51" s="269"/>
      <c r="AE51" s="269"/>
      <c r="AF51" s="269"/>
      <c r="AG51" s="269"/>
      <c r="AH51" s="269"/>
      <c r="AI51" s="269"/>
      <c r="AJ51" s="260"/>
      <c r="AK51" s="261"/>
      <c r="AL51" s="249"/>
      <c r="AM51" s="254"/>
    </row>
    <row r="52" spans="1:39" x14ac:dyDescent="0.25">
      <c r="A52" s="296"/>
      <c r="B52" s="249"/>
      <c r="C52" s="249"/>
      <c r="D52" s="254"/>
      <c r="E52" s="257"/>
      <c r="F52" s="250"/>
      <c r="G52" s="251"/>
      <c r="H52" s="252"/>
      <c r="I52" s="253"/>
      <c r="J52" s="258"/>
      <c r="K52" s="8"/>
      <c r="L52" s="270"/>
      <c r="M52" s="263"/>
      <c r="N52" s="263"/>
      <c r="O52" s="263"/>
      <c r="P52" s="263"/>
      <c r="Q52" s="263"/>
      <c r="R52" s="263"/>
      <c r="S52" s="264"/>
      <c r="T52" s="265"/>
      <c r="U52" s="266"/>
      <c r="V52" s="266"/>
      <c r="W52" s="266"/>
      <c r="X52" s="266"/>
      <c r="Y52" s="266"/>
      <c r="Z52" s="266"/>
      <c r="AA52" s="267"/>
      <c r="AB52" s="268"/>
      <c r="AC52" s="269"/>
      <c r="AD52" s="269"/>
      <c r="AE52" s="269"/>
      <c r="AF52" s="269"/>
      <c r="AG52" s="269"/>
      <c r="AH52" s="269"/>
      <c r="AI52" s="269"/>
      <c r="AJ52" s="260"/>
      <c r="AK52" s="261"/>
      <c r="AL52" s="249"/>
      <c r="AM52" s="254"/>
    </row>
    <row r="53" spans="1:39" x14ac:dyDescent="0.25">
      <c r="A53" s="296"/>
      <c r="B53" s="249"/>
      <c r="C53" s="249"/>
      <c r="D53" s="254"/>
      <c r="E53" s="257"/>
      <c r="F53" s="250"/>
      <c r="G53" s="251"/>
      <c r="H53" s="252"/>
      <c r="I53" s="253"/>
      <c r="J53" s="258"/>
      <c r="K53" s="8"/>
      <c r="L53" s="270"/>
      <c r="M53" s="263"/>
      <c r="N53" s="263"/>
      <c r="O53" s="263"/>
      <c r="P53" s="263"/>
      <c r="Q53" s="263"/>
      <c r="R53" s="263"/>
      <c r="S53" s="264"/>
      <c r="T53" s="265"/>
      <c r="U53" s="266"/>
      <c r="V53" s="266"/>
      <c r="W53" s="266"/>
      <c r="X53" s="266"/>
      <c r="Y53" s="266"/>
      <c r="Z53" s="266"/>
      <c r="AA53" s="267"/>
      <c r="AB53" s="268"/>
      <c r="AC53" s="269"/>
      <c r="AD53" s="269"/>
      <c r="AE53" s="269"/>
      <c r="AF53" s="269"/>
      <c r="AG53" s="269"/>
      <c r="AH53" s="269"/>
      <c r="AI53" s="269"/>
      <c r="AJ53" s="260"/>
      <c r="AK53" s="261"/>
      <c r="AL53" s="249"/>
      <c r="AM53" s="254"/>
    </row>
    <row r="54" spans="1:39" x14ac:dyDescent="0.25">
      <c r="A54" s="296"/>
      <c r="B54" s="249"/>
      <c r="C54" s="249"/>
      <c r="D54" s="254"/>
      <c r="E54" s="257"/>
      <c r="F54" s="250"/>
      <c r="G54" s="251"/>
      <c r="H54" s="252"/>
      <c r="I54" s="253"/>
      <c r="J54" s="258"/>
      <c r="K54" s="8"/>
      <c r="L54" s="270"/>
      <c r="M54" s="263"/>
      <c r="N54" s="263"/>
      <c r="O54" s="263"/>
      <c r="P54" s="263"/>
      <c r="Q54" s="263"/>
      <c r="R54" s="263"/>
      <c r="S54" s="264"/>
      <c r="T54" s="265"/>
      <c r="U54" s="266"/>
      <c r="V54" s="266"/>
      <c r="W54" s="266"/>
      <c r="X54" s="266"/>
      <c r="Y54" s="266"/>
      <c r="Z54" s="266"/>
      <c r="AA54" s="267"/>
      <c r="AB54" s="268"/>
      <c r="AC54" s="269"/>
      <c r="AD54" s="269"/>
      <c r="AE54" s="269"/>
      <c r="AF54" s="269"/>
      <c r="AG54" s="269"/>
      <c r="AH54" s="269"/>
      <c r="AI54" s="269"/>
      <c r="AJ54" s="260"/>
      <c r="AK54" s="261"/>
      <c r="AL54" s="249"/>
      <c r="AM54" s="254"/>
    </row>
    <row r="55" spans="1:39" x14ac:dyDescent="0.25">
      <c r="A55" s="296"/>
      <c r="B55" s="249"/>
      <c r="C55" s="249"/>
      <c r="D55" s="254"/>
      <c r="E55" s="257"/>
      <c r="F55" s="250"/>
      <c r="G55" s="251"/>
      <c r="H55" s="252"/>
      <c r="I55" s="253"/>
      <c r="J55" s="258"/>
      <c r="K55" s="8"/>
      <c r="L55" s="270"/>
      <c r="M55" s="263"/>
      <c r="N55" s="263"/>
      <c r="O55" s="263"/>
      <c r="P55" s="263"/>
      <c r="Q55" s="263"/>
      <c r="R55" s="263"/>
      <c r="S55" s="264"/>
      <c r="T55" s="265"/>
      <c r="U55" s="266"/>
      <c r="V55" s="266"/>
      <c r="W55" s="266"/>
      <c r="X55" s="266"/>
      <c r="Y55" s="266"/>
      <c r="Z55" s="266"/>
      <c r="AA55" s="267"/>
      <c r="AB55" s="268"/>
      <c r="AC55" s="269"/>
      <c r="AD55" s="269"/>
      <c r="AE55" s="269"/>
      <c r="AF55" s="269"/>
      <c r="AG55" s="269"/>
      <c r="AH55" s="269"/>
      <c r="AI55" s="269"/>
      <c r="AJ55" s="260"/>
      <c r="AK55" s="261"/>
      <c r="AL55" s="249"/>
      <c r="AM55" s="254"/>
    </row>
    <row r="56" spans="1:39" x14ac:dyDescent="0.25">
      <c r="A56" s="296"/>
      <c r="B56" s="249"/>
      <c r="C56" s="249"/>
      <c r="D56" s="254"/>
      <c r="E56" s="257"/>
      <c r="F56" s="250"/>
      <c r="G56" s="251"/>
      <c r="H56" s="252"/>
      <c r="I56" s="253"/>
      <c r="J56" s="258"/>
      <c r="K56" s="8"/>
      <c r="L56" s="270"/>
      <c r="M56" s="263"/>
      <c r="N56" s="263"/>
      <c r="O56" s="263"/>
      <c r="P56" s="263"/>
      <c r="Q56" s="263"/>
      <c r="R56" s="263"/>
      <c r="S56" s="264"/>
      <c r="T56" s="265"/>
      <c r="U56" s="266"/>
      <c r="V56" s="266"/>
      <c r="W56" s="266"/>
      <c r="X56" s="266"/>
      <c r="Y56" s="266"/>
      <c r="Z56" s="266"/>
      <c r="AA56" s="267"/>
      <c r="AB56" s="268"/>
      <c r="AC56" s="269"/>
      <c r="AD56" s="269"/>
      <c r="AE56" s="269"/>
      <c r="AF56" s="269"/>
      <c r="AG56" s="269"/>
      <c r="AH56" s="269"/>
      <c r="AI56" s="269"/>
      <c r="AJ56" s="260"/>
      <c r="AK56" s="261"/>
      <c r="AL56" s="249"/>
      <c r="AM56" s="254"/>
    </row>
    <row r="57" spans="1:39" x14ac:dyDescent="0.25">
      <c r="A57" s="296"/>
      <c r="B57" s="249"/>
      <c r="C57" s="249"/>
      <c r="D57" s="254"/>
      <c r="E57" s="257"/>
      <c r="F57" s="250"/>
      <c r="G57" s="251"/>
      <c r="H57" s="252"/>
      <c r="I57" s="253"/>
      <c r="J57" s="258"/>
      <c r="K57" s="8"/>
      <c r="L57" s="270"/>
      <c r="M57" s="263"/>
      <c r="N57" s="263"/>
      <c r="O57" s="263"/>
      <c r="P57" s="263"/>
      <c r="Q57" s="263"/>
      <c r="R57" s="263"/>
      <c r="S57" s="264"/>
      <c r="T57" s="265"/>
      <c r="U57" s="266"/>
      <c r="V57" s="266"/>
      <c r="W57" s="266"/>
      <c r="X57" s="266"/>
      <c r="Y57" s="266"/>
      <c r="Z57" s="266"/>
      <c r="AA57" s="267"/>
      <c r="AB57" s="268"/>
      <c r="AC57" s="269"/>
      <c r="AD57" s="269"/>
      <c r="AE57" s="269"/>
      <c r="AF57" s="269"/>
      <c r="AG57" s="269"/>
      <c r="AH57" s="269"/>
      <c r="AI57" s="269"/>
      <c r="AJ57" s="260"/>
      <c r="AK57" s="261"/>
      <c r="AL57" s="249"/>
      <c r="AM57" s="254"/>
    </row>
    <row r="58" spans="1:39" x14ac:dyDescent="0.25">
      <c r="A58" s="296"/>
      <c r="B58" s="249"/>
      <c r="C58" s="249"/>
      <c r="D58" s="254"/>
      <c r="E58" s="257"/>
      <c r="F58" s="250"/>
      <c r="G58" s="251"/>
      <c r="H58" s="252"/>
      <c r="I58" s="253"/>
      <c r="J58" s="258"/>
      <c r="K58" s="8"/>
      <c r="L58" s="270"/>
      <c r="M58" s="263"/>
      <c r="N58" s="263"/>
      <c r="O58" s="263"/>
      <c r="P58" s="263"/>
      <c r="Q58" s="263"/>
      <c r="R58" s="263"/>
      <c r="S58" s="264"/>
      <c r="T58" s="265"/>
      <c r="U58" s="266"/>
      <c r="V58" s="266"/>
      <c r="W58" s="266"/>
      <c r="X58" s="266"/>
      <c r="Y58" s="266"/>
      <c r="Z58" s="266"/>
      <c r="AA58" s="267"/>
      <c r="AB58" s="268"/>
      <c r="AC58" s="269"/>
      <c r="AD58" s="269"/>
      <c r="AE58" s="269"/>
      <c r="AF58" s="269"/>
      <c r="AG58" s="269"/>
      <c r="AH58" s="269"/>
      <c r="AI58" s="269"/>
      <c r="AJ58" s="260"/>
      <c r="AK58" s="261"/>
      <c r="AL58" s="249"/>
      <c r="AM58" s="254"/>
    </row>
  </sheetData>
  <mergeCells count="38">
    <mergeCell ref="W1:W3"/>
    <mergeCell ref="L1:L3"/>
    <mergeCell ref="M1:M3"/>
    <mergeCell ref="N1:N3"/>
    <mergeCell ref="O1:O3"/>
    <mergeCell ref="P1:P3"/>
    <mergeCell ref="R1:R3"/>
    <mergeCell ref="S1:S3"/>
    <mergeCell ref="T1:T3"/>
    <mergeCell ref="U1:U3"/>
    <mergeCell ref="V1:V3"/>
    <mergeCell ref="Q1:Q3"/>
    <mergeCell ref="AB4:AI4"/>
    <mergeCell ref="AJ1:AL3"/>
    <mergeCell ref="AE1:AE3"/>
    <mergeCell ref="AF1:AF3"/>
    <mergeCell ref="AG1:AG3"/>
    <mergeCell ref="AH1:AH3"/>
    <mergeCell ref="AI1:AI3"/>
    <mergeCell ref="AD1:AD3"/>
    <mergeCell ref="AC1:AC3"/>
    <mergeCell ref="A2:A4"/>
    <mergeCell ref="B2:B4"/>
    <mergeCell ref="C2:C4"/>
    <mergeCell ref="D2:D4"/>
    <mergeCell ref="E2:E4"/>
    <mergeCell ref="X1:X3"/>
    <mergeCell ref="Y1:Y3"/>
    <mergeCell ref="Z1:Z3"/>
    <mergeCell ref="AA1:AA3"/>
    <mergeCell ref="AB1:AB3"/>
    <mergeCell ref="K2:K4"/>
    <mergeCell ref="L4:S4"/>
    <mergeCell ref="F2:F4"/>
    <mergeCell ref="G2:G4"/>
    <mergeCell ref="H2:H4"/>
    <mergeCell ref="I2:I4"/>
    <mergeCell ref="J2:J4"/>
  </mergeCells>
  <hyperlinks>
    <hyperlink ref="AL7" r:id="rId1" display="3FTEs@70%; travel, other; few options"/>
  </hyperlinks>
  <pageMargins left="0.7" right="0.7" top="0.75" bottom="0.75" header="0.3" footer="0.3"/>
  <pageSetup paperSize="3" scale="85" orientation="landscape" r:id="rId2"/>
  <colBreaks count="1" manualBreakCount="1">
    <brk id="35" max="1048575" man="1"/>
  </colBreaks>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AM58"/>
  <sheetViews>
    <sheetView zoomScale="90" zoomScaleNormal="90" workbookViewId="0">
      <pane xSplit="6" ySplit="5" topLeftCell="G54" activePane="bottomRight" state="frozen"/>
      <selection pane="topRight" activeCell="G1" sqref="G1"/>
      <selection pane="bottomLeft" activeCell="A6" sqref="A6"/>
      <selection pane="bottomRight" activeCell="B1" sqref="B1"/>
    </sheetView>
  </sheetViews>
  <sheetFormatPr defaultRowHeight="15" x14ac:dyDescent="0.25"/>
  <cols>
    <col min="1" max="1" width="5.140625" customWidth="1"/>
    <col min="2" max="2" width="32" bestFit="1" customWidth="1"/>
    <col min="3" max="3" width="4.42578125" customWidth="1"/>
    <col min="4" max="4" width="41.7109375" bestFit="1" customWidth="1"/>
    <col min="5" max="5" width="10.7109375" style="274" customWidth="1"/>
    <col min="6" max="6" width="10.7109375" style="275" customWidth="1"/>
    <col min="7" max="7" width="10.7109375" style="246" customWidth="1"/>
    <col min="8" max="8" width="10.7109375" style="237" customWidth="1"/>
    <col min="9" max="9" width="10.7109375" style="247" customWidth="1"/>
    <col min="10" max="10" width="10.7109375" style="240" customWidth="1"/>
    <col min="11" max="11" width="34.140625" hidden="1" customWidth="1"/>
    <col min="12" max="19" width="3.28515625" style="237" customWidth="1"/>
    <col min="20" max="27" width="3.28515625" style="240" customWidth="1"/>
    <col min="28" max="35" width="3.28515625" style="244" hidden="1" customWidth="1"/>
    <col min="36" max="36" width="62.28515625" style="244" customWidth="1"/>
    <col min="37" max="37" width="7.42578125" customWidth="1"/>
    <col min="38" max="38" width="48.7109375" customWidth="1"/>
    <col min="39" max="43" width="4.7109375" customWidth="1"/>
    <col min="44" max="44" width="66.42578125" bestFit="1" customWidth="1"/>
    <col min="45" max="45" width="4.7109375" customWidth="1"/>
    <col min="46" max="46" width="51.140625" bestFit="1" customWidth="1"/>
    <col min="47" max="49" width="8.7109375" customWidth="1"/>
  </cols>
  <sheetData>
    <row r="1" spans="1:39" ht="96" customHeight="1" x14ac:dyDescent="0.25">
      <c r="A1" s="96"/>
      <c r="B1" s="97" t="s">
        <v>512</v>
      </c>
      <c r="C1" s="97"/>
      <c r="D1" s="98"/>
      <c r="E1" s="271"/>
      <c r="F1" s="271"/>
      <c r="G1" s="236"/>
      <c r="H1" s="298" t="s">
        <v>474</v>
      </c>
      <c r="I1" s="291"/>
      <c r="J1" s="292"/>
      <c r="K1" s="168"/>
      <c r="L1" s="339" t="s">
        <v>0</v>
      </c>
      <c r="M1" s="339" t="s">
        <v>5</v>
      </c>
      <c r="N1" s="339" t="s">
        <v>67</v>
      </c>
      <c r="O1" s="339" t="s">
        <v>1</v>
      </c>
      <c r="P1" s="339" t="s">
        <v>107</v>
      </c>
      <c r="Q1" s="339" t="s">
        <v>3</v>
      </c>
      <c r="R1" s="339" t="s">
        <v>4</v>
      </c>
      <c r="S1" s="331" t="s">
        <v>197</v>
      </c>
      <c r="T1" s="375" t="s">
        <v>370</v>
      </c>
      <c r="U1" s="375" t="s">
        <v>371</v>
      </c>
      <c r="V1" s="375" t="s">
        <v>369</v>
      </c>
      <c r="W1" s="375" t="s">
        <v>377</v>
      </c>
      <c r="X1" s="375" t="s">
        <v>376</v>
      </c>
      <c r="Y1" s="375" t="s">
        <v>375</v>
      </c>
      <c r="Z1" s="375" t="s">
        <v>372</v>
      </c>
      <c r="AA1" s="377" t="s">
        <v>373</v>
      </c>
      <c r="AB1" s="379" t="s">
        <v>106</v>
      </c>
      <c r="AC1" s="379" t="s">
        <v>108</v>
      </c>
      <c r="AD1" s="379" t="s">
        <v>109</v>
      </c>
      <c r="AE1" s="379" t="s">
        <v>110</v>
      </c>
      <c r="AF1" s="379" t="s">
        <v>111</v>
      </c>
      <c r="AG1" s="379" t="s">
        <v>112</v>
      </c>
      <c r="AH1" s="379" t="s">
        <v>113</v>
      </c>
      <c r="AI1" s="388" t="s">
        <v>114</v>
      </c>
      <c r="AJ1" s="349" t="s">
        <v>554</v>
      </c>
      <c r="AK1" s="349"/>
      <c r="AL1" s="349"/>
    </row>
    <row r="2" spans="1:39" s="2" customFormat="1" ht="15" customHeight="1" x14ac:dyDescent="0.25">
      <c r="A2" s="319" t="s">
        <v>68</v>
      </c>
      <c r="B2" s="321" t="s">
        <v>69</v>
      </c>
      <c r="C2" s="321" t="s">
        <v>469</v>
      </c>
      <c r="D2" s="381" t="s">
        <v>71</v>
      </c>
      <c r="E2" s="392" t="s">
        <v>472</v>
      </c>
      <c r="F2" s="390" t="s">
        <v>384</v>
      </c>
      <c r="G2" s="327" t="s">
        <v>386</v>
      </c>
      <c r="H2" s="327" t="s">
        <v>385</v>
      </c>
      <c r="I2" s="371" t="s">
        <v>391</v>
      </c>
      <c r="J2" s="373" t="s">
        <v>387</v>
      </c>
      <c r="K2" s="369" t="s">
        <v>382</v>
      </c>
      <c r="L2" s="340"/>
      <c r="M2" s="340"/>
      <c r="N2" s="340"/>
      <c r="O2" s="340"/>
      <c r="P2" s="340"/>
      <c r="Q2" s="340"/>
      <c r="R2" s="340"/>
      <c r="S2" s="332"/>
      <c r="T2" s="376"/>
      <c r="U2" s="376"/>
      <c r="V2" s="376"/>
      <c r="W2" s="376"/>
      <c r="X2" s="376"/>
      <c r="Y2" s="376"/>
      <c r="Z2" s="376"/>
      <c r="AA2" s="378"/>
      <c r="AB2" s="380"/>
      <c r="AC2" s="380"/>
      <c r="AD2" s="380"/>
      <c r="AE2" s="380"/>
      <c r="AF2" s="380"/>
      <c r="AG2" s="380"/>
      <c r="AH2" s="380"/>
      <c r="AI2" s="389"/>
      <c r="AJ2" s="350"/>
      <c r="AK2" s="350"/>
      <c r="AL2" s="350"/>
    </row>
    <row r="3" spans="1:39" s="2" customFormat="1" ht="75" customHeight="1" x14ac:dyDescent="0.25">
      <c r="A3" s="320"/>
      <c r="B3" s="322"/>
      <c r="C3" s="322"/>
      <c r="D3" s="382"/>
      <c r="E3" s="393"/>
      <c r="F3" s="391"/>
      <c r="G3" s="328"/>
      <c r="H3" s="328"/>
      <c r="I3" s="372"/>
      <c r="J3" s="374"/>
      <c r="K3" s="370"/>
      <c r="L3" s="340"/>
      <c r="M3" s="340"/>
      <c r="N3" s="340"/>
      <c r="O3" s="340"/>
      <c r="P3" s="340"/>
      <c r="Q3" s="340"/>
      <c r="R3" s="340"/>
      <c r="S3" s="332"/>
      <c r="T3" s="376"/>
      <c r="U3" s="376"/>
      <c r="V3" s="376"/>
      <c r="W3" s="376"/>
      <c r="X3" s="376"/>
      <c r="Y3" s="376"/>
      <c r="Z3" s="376"/>
      <c r="AA3" s="378"/>
      <c r="AB3" s="380"/>
      <c r="AC3" s="380"/>
      <c r="AD3" s="380"/>
      <c r="AE3" s="380"/>
      <c r="AF3" s="380"/>
      <c r="AG3" s="380"/>
      <c r="AH3" s="380"/>
      <c r="AI3" s="389"/>
      <c r="AJ3" s="350"/>
      <c r="AK3" s="350"/>
      <c r="AL3" s="350"/>
    </row>
    <row r="4" spans="1:39" ht="15.75" thickBot="1" x14ac:dyDescent="0.3">
      <c r="A4" s="320"/>
      <c r="B4" s="322"/>
      <c r="C4" s="322"/>
      <c r="D4" s="382"/>
      <c r="E4" s="393"/>
      <c r="F4" s="391"/>
      <c r="G4" s="328"/>
      <c r="H4" s="328"/>
      <c r="I4" s="372"/>
      <c r="J4" s="374"/>
      <c r="K4" s="370"/>
      <c r="L4" s="333" t="s">
        <v>510</v>
      </c>
      <c r="M4" s="334"/>
      <c r="N4" s="334"/>
      <c r="O4" s="334"/>
      <c r="P4" s="334"/>
      <c r="Q4" s="334"/>
      <c r="R4" s="334"/>
      <c r="S4" s="335"/>
      <c r="T4" s="238" t="s">
        <v>511</v>
      </c>
      <c r="U4" s="238"/>
      <c r="V4" s="238"/>
      <c r="W4" s="238"/>
      <c r="X4" s="238"/>
      <c r="Y4" s="238"/>
      <c r="Z4" s="239" t="s">
        <v>388</v>
      </c>
      <c r="AA4" s="290">
        <v>1</v>
      </c>
      <c r="AB4" s="385" t="s">
        <v>88</v>
      </c>
      <c r="AC4" s="386"/>
      <c r="AD4" s="386"/>
      <c r="AE4" s="386"/>
      <c r="AF4" s="386"/>
      <c r="AG4" s="386"/>
      <c r="AH4" s="386"/>
      <c r="AI4" s="387"/>
      <c r="AJ4" s="243" t="s">
        <v>159</v>
      </c>
      <c r="AK4" s="171" t="s">
        <v>72</v>
      </c>
      <c r="AL4" s="172" t="s">
        <v>70</v>
      </c>
    </row>
    <row r="5" spans="1:39" s="67" customFormat="1" ht="15" customHeight="1" thickTop="1" x14ac:dyDescent="0.25">
      <c r="A5" s="75" t="s">
        <v>73</v>
      </c>
      <c r="B5" s="76" t="s">
        <v>74</v>
      </c>
      <c r="C5" s="76" t="s">
        <v>470</v>
      </c>
      <c r="D5" s="255" t="s">
        <v>75</v>
      </c>
      <c r="E5" s="255" t="s">
        <v>335</v>
      </c>
      <c r="F5" s="255" t="s">
        <v>336</v>
      </c>
      <c r="G5" s="233" t="s">
        <v>379</v>
      </c>
      <c r="H5" s="76" t="s">
        <v>381</v>
      </c>
      <c r="I5" s="233" t="s">
        <v>378</v>
      </c>
      <c r="J5" s="123" t="s">
        <v>380</v>
      </c>
      <c r="K5" s="259" t="s">
        <v>76</v>
      </c>
      <c r="L5" s="259" t="s">
        <v>77</v>
      </c>
      <c r="M5" s="259" t="s">
        <v>78</v>
      </c>
      <c r="N5" s="259" t="s">
        <v>79</v>
      </c>
      <c r="O5" s="259" t="s">
        <v>80</v>
      </c>
      <c r="P5" s="259" t="s">
        <v>81</v>
      </c>
      <c r="Q5" s="259" t="s">
        <v>82</v>
      </c>
      <c r="R5" s="259" t="s">
        <v>83</v>
      </c>
      <c r="S5" s="259" t="s">
        <v>84</v>
      </c>
      <c r="T5" s="255" t="s">
        <v>368</v>
      </c>
      <c r="U5" s="255" t="s">
        <v>367</v>
      </c>
      <c r="V5" s="255" t="s">
        <v>366</v>
      </c>
      <c r="W5" s="255" t="s">
        <v>365</v>
      </c>
      <c r="X5" s="255" t="s">
        <v>364</v>
      </c>
      <c r="Y5" s="255" t="s">
        <v>363</v>
      </c>
      <c r="Z5" s="255" t="s">
        <v>362</v>
      </c>
      <c r="AA5" s="255" t="s">
        <v>361</v>
      </c>
      <c r="AB5" s="255" t="s">
        <v>105</v>
      </c>
      <c r="AC5" s="255" t="s">
        <v>104</v>
      </c>
      <c r="AD5" s="255" t="s">
        <v>103</v>
      </c>
      <c r="AE5" s="255" t="s">
        <v>102</v>
      </c>
      <c r="AF5" s="255" t="s">
        <v>101</v>
      </c>
      <c r="AG5" s="255" t="s">
        <v>100</v>
      </c>
      <c r="AH5" s="255" t="s">
        <v>99</v>
      </c>
      <c r="AI5" s="255" t="s">
        <v>98</v>
      </c>
      <c r="AJ5" s="255" t="s">
        <v>85</v>
      </c>
      <c r="AK5" s="68" t="s">
        <v>86</v>
      </c>
      <c r="AL5" s="130" t="s">
        <v>87</v>
      </c>
    </row>
    <row r="6" spans="1:39" x14ac:dyDescent="0.25">
      <c r="A6" s="296">
        <v>1</v>
      </c>
      <c r="B6" s="249" t="s">
        <v>525</v>
      </c>
      <c r="C6" s="249" t="s">
        <v>530</v>
      </c>
      <c r="D6" s="254" t="s">
        <v>535</v>
      </c>
      <c r="E6" s="272">
        <f>Table1351113[[#This Row],[Column3210]]*Table1351113[[#This Row],[Column3211]]</f>
        <v>48</v>
      </c>
      <c r="F6" s="273">
        <f>_xlfn.RANK.EQ(Table1351113[[#This Row],[Column32]],Table1351113[Column32])</f>
        <v>2</v>
      </c>
      <c r="G6" s="251">
        <f>SUM(Table1351113[[#This Row],[Column6]:[Column13]])</f>
        <v>16</v>
      </c>
      <c r="H6" s="252">
        <f>_xlfn.RANK.EQ(Table1351113[[#This Row],[Column3211]],Table1351113[Column3211])</f>
        <v>3</v>
      </c>
      <c r="I6" s="253">
        <f>(COUNTA(Table1351113[[#This Row],[Column48]:[Column5]]))*X_value</f>
        <v>3</v>
      </c>
      <c r="J6" s="258">
        <f>_xlfn.RANK.EQ(Table1351113[[#This Row],[Column3210]],Table1351113[Column3210])</f>
        <v>2</v>
      </c>
      <c r="K6" s="8" t="s">
        <v>475</v>
      </c>
      <c r="L6" s="270">
        <v>2</v>
      </c>
      <c r="M6" s="263">
        <v>5</v>
      </c>
      <c r="N6" s="263">
        <v>1</v>
      </c>
      <c r="O6" s="263">
        <v>3</v>
      </c>
      <c r="P6" s="263">
        <v>1</v>
      </c>
      <c r="Q6" s="263">
        <v>2</v>
      </c>
      <c r="R6" s="263">
        <v>1</v>
      </c>
      <c r="S6" s="264">
        <v>1</v>
      </c>
      <c r="T6" s="265" t="s">
        <v>121</v>
      </c>
      <c r="U6" s="266"/>
      <c r="V6" s="266"/>
      <c r="W6" s="266"/>
      <c r="X6" s="266" t="s">
        <v>121</v>
      </c>
      <c r="Y6" s="266" t="s">
        <v>121</v>
      </c>
      <c r="Z6" s="266"/>
      <c r="AA6" s="267"/>
      <c r="AB6" s="268"/>
      <c r="AC6" s="269" t="s">
        <v>121</v>
      </c>
      <c r="AD6" s="269" t="s">
        <v>121</v>
      </c>
      <c r="AE6" s="269" t="s">
        <v>121</v>
      </c>
      <c r="AF6" s="269" t="s">
        <v>121</v>
      </c>
      <c r="AG6" s="269"/>
      <c r="AH6" s="269"/>
      <c r="AI6" s="269"/>
      <c r="AJ6" s="260" t="s">
        <v>540</v>
      </c>
      <c r="AK6" s="261" t="s">
        <v>545</v>
      </c>
      <c r="AL6" s="249" t="s">
        <v>549</v>
      </c>
      <c r="AM6" s="254"/>
    </row>
    <row r="7" spans="1:39" x14ac:dyDescent="0.25">
      <c r="A7" s="296">
        <v>2</v>
      </c>
      <c r="B7" s="249" t="s">
        <v>526</v>
      </c>
      <c r="C7" s="249" t="s">
        <v>531</v>
      </c>
      <c r="D7" s="254" t="s">
        <v>536</v>
      </c>
      <c r="E7" s="272">
        <f>Table1351113[[#This Row],[Column3210]]*Table1351113[[#This Row],[Column3211]]</f>
        <v>85</v>
      </c>
      <c r="F7" s="273">
        <f>_xlfn.RANK.EQ(Table1351113[[#This Row],[Column32]],Table1351113[Column32])</f>
        <v>1</v>
      </c>
      <c r="G7" s="251">
        <f>SUM(Table1351113[[#This Row],[Column6]:[Column13]])</f>
        <v>17</v>
      </c>
      <c r="H7" s="252">
        <f>_xlfn.RANK.EQ(Table1351113[[#This Row],[Column3211]],Table1351113[Column3211])</f>
        <v>1</v>
      </c>
      <c r="I7" s="253">
        <f>(COUNTA(Table1351113[[#This Row],[Column48]:[Column5]]))*X_value</f>
        <v>5</v>
      </c>
      <c r="J7" s="258">
        <f>_xlfn.RANK.EQ(Table1351113[[#This Row],[Column3210]],Table1351113[Column3210])</f>
        <v>1</v>
      </c>
      <c r="K7" s="8" t="s">
        <v>555</v>
      </c>
      <c r="L7" s="270">
        <v>5</v>
      </c>
      <c r="M7" s="263">
        <v>2</v>
      </c>
      <c r="N7" s="263">
        <v>1</v>
      </c>
      <c r="O7" s="263">
        <v>1</v>
      </c>
      <c r="P7" s="263">
        <v>2</v>
      </c>
      <c r="Q7" s="263">
        <v>2</v>
      </c>
      <c r="R7" s="263">
        <v>3</v>
      </c>
      <c r="S7" s="264">
        <v>1</v>
      </c>
      <c r="T7" s="265" t="s">
        <v>121</v>
      </c>
      <c r="U7" s="266"/>
      <c r="V7" s="266" t="s">
        <v>121</v>
      </c>
      <c r="W7" s="266"/>
      <c r="X7" s="266" t="s">
        <v>121</v>
      </c>
      <c r="Y7" s="266"/>
      <c r="Z7" s="266" t="s">
        <v>121</v>
      </c>
      <c r="AA7" s="267" t="s">
        <v>121</v>
      </c>
      <c r="AB7" s="268"/>
      <c r="AC7" s="269"/>
      <c r="AD7" s="269"/>
      <c r="AE7" s="269"/>
      <c r="AF7" s="269"/>
      <c r="AG7" s="269"/>
      <c r="AH7" s="269"/>
      <c r="AI7" s="269"/>
      <c r="AJ7" s="260" t="s">
        <v>541</v>
      </c>
      <c r="AK7" s="261" t="s">
        <v>409</v>
      </c>
      <c r="AL7" s="249" t="s">
        <v>551</v>
      </c>
      <c r="AM7" s="254"/>
    </row>
    <row r="8" spans="1:39" x14ac:dyDescent="0.25">
      <c r="A8" s="296">
        <v>3</v>
      </c>
      <c r="B8" s="249" t="s">
        <v>527</v>
      </c>
      <c r="C8" s="249" t="s">
        <v>532</v>
      </c>
      <c r="D8" s="254" t="s">
        <v>537</v>
      </c>
      <c r="E8" s="272">
        <f>Table1351113[[#This Row],[Column3210]]*Table1351113[[#This Row],[Column3211]]</f>
        <v>34</v>
      </c>
      <c r="F8" s="273">
        <f>_xlfn.RANK.EQ(Table1351113[[#This Row],[Column32]],Table1351113[Column32])</f>
        <v>3</v>
      </c>
      <c r="G8" s="251">
        <f>SUM(Table1351113[[#This Row],[Column6]:[Column13]])</f>
        <v>17</v>
      </c>
      <c r="H8" s="252">
        <f>_xlfn.RANK.EQ(Table1351113[[#This Row],[Column3211]],Table1351113[Column3211])</f>
        <v>1</v>
      </c>
      <c r="I8" s="253">
        <f>(COUNTA(Table1351113[[#This Row],[Column48]:[Column5]]))*X_value</f>
        <v>2</v>
      </c>
      <c r="J8" s="258">
        <f>_xlfn.RANK.EQ(Table1351113[[#This Row],[Column3210]],Table1351113[Column3210])</f>
        <v>3</v>
      </c>
      <c r="K8" s="8"/>
      <c r="L8" s="270">
        <v>3</v>
      </c>
      <c r="M8" s="263">
        <v>1</v>
      </c>
      <c r="N8" s="263">
        <v>1</v>
      </c>
      <c r="O8" s="263">
        <v>1</v>
      </c>
      <c r="P8" s="263">
        <v>1</v>
      </c>
      <c r="Q8" s="263">
        <v>2</v>
      </c>
      <c r="R8" s="263">
        <v>5</v>
      </c>
      <c r="S8" s="264">
        <v>3</v>
      </c>
      <c r="T8" s="265" t="s">
        <v>121</v>
      </c>
      <c r="U8" s="266"/>
      <c r="V8" s="266" t="s">
        <v>121</v>
      </c>
      <c r="W8" s="266"/>
      <c r="X8" s="266"/>
      <c r="Y8" s="266"/>
      <c r="Z8" s="266"/>
      <c r="AA8" s="267"/>
      <c r="AB8" s="268"/>
      <c r="AC8" s="269"/>
      <c r="AD8" s="269" t="s">
        <v>121</v>
      </c>
      <c r="AE8" s="269"/>
      <c r="AF8" s="269"/>
      <c r="AG8" s="269" t="s">
        <v>121</v>
      </c>
      <c r="AH8" s="269"/>
      <c r="AI8" s="269" t="s">
        <v>121</v>
      </c>
      <c r="AJ8" s="260" t="s">
        <v>542</v>
      </c>
      <c r="AK8" s="261" t="s">
        <v>546</v>
      </c>
      <c r="AL8" s="249" t="s">
        <v>550</v>
      </c>
      <c r="AM8" s="254"/>
    </row>
    <row r="9" spans="1:39" x14ac:dyDescent="0.25">
      <c r="A9" s="296">
        <v>4</v>
      </c>
      <c r="B9" s="249" t="s">
        <v>528</v>
      </c>
      <c r="C9" s="249" t="s">
        <v>533</v>
      </c>
      <c r="D9" s="254" t="s">
        <v>538</v>
      </c>
      <c r="E9" s="272">
        <f>Table1351113[[#This Row],[Column3210]]*Table1351113[[#This Row],[Column3211]]</f>
        <v>15</v>
      </c>
      <c r="F9" s="273">
        <f>_xlfn.RANK.EQ(Table1351113[[#This Row],[Column32]],Table1351113[Column32])</f>
        <v>4</v>
      </c>
      <c r="G9" s="251">
        <f>SUM(Table1351113[[#This Row],[Column6]:[Column13]])</f>
        <v>15</v>
      </c>
      <c r="H9" s="252">
        <f>_xlfn.RANK.EQ(Table1351113[[#This Row],[Column3211]],Table1351113[Column3211])</f>
        <v>4</v>
      </c>
      <c r="I9" s="253">
        <f>(COUNTA(Table1351113[[#This Row],[Column48]:[Column5]]))*X_value</f>
        <v>1</v>
      </c>
      <c r="J9" s="258">
        <f>_xlfn.RANK.EQ(Table1351113[[#This Row],[Column3210]],Table1351113[Column3210])</f>
        <v>4</v>
      </c>
      <c r="K9" s="8" t="s">
        <v>92</v>
      </c>
      <c r="L9" s="270">
        <v>1</v>
      </c>
      <c r="M9" s="263">
        <v>1</v>
      </c>
      <c r="N9" s="263">
        <v>1</v>
      </c>
      <c r="O9" s="263">
        <v>4</v>
      </c>
      <c r="P9" s="263">
        <v>1</v>
      </c>
      <c r="Q9" s="263">
        <v>1</v>
      </c>
      <c r="R9" s="263">
        <v>5</v>
      </c>
      <c r="S9" s="264">
        <v>1</v>
      </c>
      <c r="T9" s="265" t="s">
        <v>121</v>
      </c>
      <c r="U9" s="266"/>
      <c r="V9" s="266"/>
      <c r="W9" s="266"/>
      <c r="X9" s="266"/>
      <c r="Y9" s="266"/>
      <c r="Z9" s="266"/>
      <c r="AA9" s="267"/>
      <c r="AB9" s="268" t="s">
        <v>121</v>
      </c>
      <c r="AC9" s="269"/>
      <c r="AD9" s="269" t="s">
        <v>121</v>
      </c>
      <c r="AE9" s="269"/>
      <c r="AF9" s="269"/>
      <c r="AG9" s="269"/>
      <c r="AH9" s="269" t="s">
        <v>121</v>
      </c>
      <c r="AI9" s="269" t="s">
        <v>121</v>
      </c>
      <c r="AJ9" s="260" t="s">
        <v>544</v>
      </c>
      <c r="AK9" s="261" t="s">
        <v>547</v>
      </c>
      <c r="AL9" s="249" t="s">
        <v>552</v>
      </c>
      <c r="AM9" s="254"/>
    </row>
    <row r="10" spans="1:39" x14ac:dyDescent="0.25">
      <c r="A10" s="296">
        <v>5</v>
      </c>
      <c r="B10" s="249" t="s">
        <v>529</v>
      </c>
      <c r="C10" s="249" t="s">
        <v>534</v>
      </c>
      <c r="D10" s="254" t="s">
        <v>539</v>
      </c>
      <c r="E10" s="272">
        <f>Table1351113[[#This Row],[Column3210]]*Table1351113[[#This Row],[Column3211]]</f>
        <v>15</v>
      </c>
      <c r="F10" s="273">
        <f>_xlfn.RANK.EQ(Table1351113[[#This Row],[Column32]],Table1351113[Column32])</f>
        <v>4</v>
      </c>
      <c r="G10" s="251">
        <f>SUM(Table1351113[[#This Row],[Column6]:[Column13]])</f>
        <v>15</v>
      </c>
      <c r="H10" s="252">
        <f>_xlfn.RANK.EQ(Table1351113[[#This Row],[Column3211]],Table1351113[Column3211])</f>
        <v>4</v>
      </c>
      <c r="I10" s="253">
        <f>(COUNTA(Table1351113[[#This Row],[Column48]:[Column5]]))*X_value</f>
        <v>1</v>
      </c>
      <c r="J10" s="258">
        <f>_xlfn.RANK.EQ(Table1351113[[#This Row],[Column3210]],Table1351113[Column3210])</f>
        <v>4</v>
      </c>
      <c r="K10" s="8"/>
      <c r="L10" s="270">
        <v>1</v>
      </c>
      <c r="M10" s="263">
        <v>1</v>
      </c>
      <c r="N10" s="263">
        <v>1</v>
      </c>
      <c r="O10" s="263">
        <v>1</v>
      </c>
      <c r="P10" s="263">
        <v>5</v>
      </c>
      <c r="Q10" s="263">
        <v>1</v>
      </c>
      <c r="R10" s="263">
        <v>4</v>
      </c>
      <c r="S10" s="264">
        <v>1</v>
      </c>
      <c r="T10" s="265" t="s">
        <v>121</v>
      </c>
      <c r="U10" s="266"/>
      <c r="V10" s="266"/>
      <c r="W10" s="266"/>
      <c r="X10" s="266"/>
      <c r="Y10" s="266"/>
      <c r="Z10" s="266"/>
      <c r="AA10" s="267"/>
      <c r="AB10" s="268"/>
      <c r="AC10" s="269"/>
      <c r="AD10" s="269" t="s">
        <v>121</v>
      </c>
      <c r="AE10" s="269"/>
      <c r="AF10" s="269"/>
      <c r="AG10" s="269" t="s">
        <v>121</v>
      </c>
      <c r="AH10" s="269" t="s">
        <v>121</v>
      </c>
      <c r="AI10" s="269" t="s">
        <v>121</v>
      </c>
      <c r="AJ10" s="260" t="s">
        <v>543</v>
      </c>
      <c r="AK10" s="261" t="s">
        <v>548</v>
      </c>
      <c r="AL10" s="249" t="s">
        <v>553</v>
      </c>
      <c r="AM10" s="254"/>
    </row>
    <row r="11" spans="1:39" x14ac:dyDescent="0.25">
      <c r="A11" s="248"/>
      <c r="B11" s="249"/>
      <c r="C11" s="249"/>
      <c r="D11" s="254"/>
      <c r="E11" s="272"/>
      <c r="F11" s="273"/>
      <c r="G11" s="251"/>
      <c r="H11" s="252"/>
      <c r="I11" s="253"/>
      <c r="J11" s="258"/>
      <c r="K11" s="8"/>
      <c r="L11" s="270"/>
      <c r="M11" s="263"/>
      <c r="N11" s="263"/>
      <c r="O11" s="263"/>
      <c r="P11" s="263"/>
      <c r="Q11" s="263"/>
      <c r="R11" s="263"/>
      <c r="S11" s="264"/>
      <c r="T11" s="265"/>
      <c r="U11" s="266"/>
      <c r="V11" s="266"/>
      <c r="W11" s="266"/>
      <c r="X11" s="266"/>
      <c r="Y11" s="266"/>
      <c r="Z11" s="266"/>
      <c r="AA11" s="267"/>
      <c r="AB11" s="268"/>
      <c r="AC11" s="269"/>
      <c r="AD11" s="269"/>
      <c r="AE11" s="269"/>
      <c r="AF11" s="269"/>
      <c r="AG11" s="269"/>
      <c r="AH11" s="269"/>
      <c r="AI11" s="269"/>
      <c r="AJ11" s="260"/>
      <c r="AK11" s="261"/>
      <c r="AL11" s="249"/>
      <c r="AM11" s="254"/>
    </row>
    <row r="12" spans="1:39" x14ac:dyDescent="0.25">
      <c r="A12" s="248"/>
      <c r="B12" s="249"/>
      <c r="C12" s="249"/>
      <c r="D12" s="254"/>
      <c r="E12" s="272"/>
      <c r="F12" s="273"/>
      <c r="G12" s="251"/>
      <c r="H12" s="252"/>
      <c r="I12" s="253"/>
      <c r="J12" s="258"/>
      <c r="K12" s="8"/>
      <c r="L12" s="270"/>
      <c r="M12" s="263"/>
      <c r="N12" s="263"/>
      <c r="O12" s="263"/>
      <c r="P12" s="263"/>
      <c r="Q12" s="263"/>
      <c r="R12" s="263"/>
      <c r="S12" s="264"/>
      <c r="T12" s="265"/>
      <c r="U12" s="266"/>
      <c r="V12" s="266"/>
      <c r="W12" s="266"/>
      <c r="X12" s="266"/>
      <c r="Y12" s="266"/>
      <c r="Z12" s="266"/>
      <c r="AA12" s="267"/>
      <c r="AB12" s="268"/>
      <c r="AC12" s="269"/>
      <c r="AD12" s="269"/>
      <c r="AE12" s="269"/>
      <c r="AF12" s="269"/>
      <c r="AG12" s="269"/>
      <c r="AH12" s="269"/>
      <c r="AI12" s="269"/>
      <c r="AJ12" s="260"/>
      <c r="AK12" s="261"/>
      <c r="AL12" s="249"/>
      <c r="AM12" s="254"/>
    </row>
    <row r="13" spans="1:39" x14ac:dyDescent="0.25">
      <c r="A13" s="248"/>
      <c r="B13" s="249"/>
      <c r="C13" s="249"/>
      <c r="D13" s="254"/>
      <c r="E13" s="272"/>
      <c r="F13" s="273"/>
      <c r="G13" s="251"/>
      <c r="H13" s="252"/>
      <c r="I13" s="253"/>
      <c r="J13" s="258"/>
      <c r="K13" s="8"/>
      <c r="L13" s="270"/>
      <c r="M13" s="263"/>
      <c r="N13" s="263"/>
      <c r="O13" s="263"/>
      <c r="P13" s="263"/>
      <c r="Q13" s="263"/>
      <c r="R13" s="263"/>
      <c r="S13" s="264"/>
      <c r="T13" s="265"/>
      <c r="U13" s="266"/>
      <c r="V13" s="266"/>
      <c r="W13" s="266"/>
      <c r="X13" s="266"/>
      <c r="Y13" s="266"/>
      <c r="Z13" s="266"/>
      <c r="AA13" s="267"/>
      <c r="AB13" s="268"/>
      <c r="AC13" s="269"/>
      <c r="AD13" s="269"/>
      <c r="AE13" s="269"/>
      <c r="AF13" s="269"/>
      <c r="AG13" s="269"/>
      <c r="AH13" s="269"/>
      <c r="AI13" s="269"/>
      <c r="AJ13" s="260"/>
      <c r="AK13" s="261"/>
      <c r="AL13" s="249"/>
      <c r="AM13" s="254"/>
    </row>
    <row r="14" spans="1:39" x14ac:dyDescent="0.25">
      <c r="A14" s="248"/>
      <c r="B14" s="249"/>
      <c r="C14" s="249"/>
      <c r="D14" s="254"/>
      <c r="E14" s="272"/>
      <c r="F14" s="273"/>
      <c r="G14" s="251"/>
      <c r="H14" s="252"/>
      <c r="I14" s="253"/>
      <c r="J14" s="258"/>
      <c r="K14" s="8"/>
      <c r="L14" s="270"/>
      <c r="M14" s="263"/>
      <c r="N14" s="263"/>
      <c r="O14" s="263"/>
      <c r="P14" s="263"/>
      <c r="Q14" s="263"/>
      <c r="R14" s="263"/>
      <c r="S14" s="264"/>
      <c r="T14" s="265"/>
      <c r="U14" s="266"/>
      <c r="V14" s="266"/>
      <c r="W14" s="266"/>
      <c r="X14" s="266"/>
      <c r="Y14" s="266"/>
      <c r="Z14" s="266"/>
      <c r="AA14" s="267"/>
      <c r="AB14" s="268"/>
      <c r="AC14" s="269"/>
      <c r="AD14" s="269"/>
      <c r="AE14" s="269"/>
      <c r="AF14" s="269"/>
      <c r="AG14" s="269"/>
      <c r="AH14" s="269"/>
      <c r="AI14" s="269"/>
      <c r="AJ14" s="260"/>
      <c r="AK14" s="261"/>
      <c r="AL14" s="249"/>
      <c r="AM14" s="254"/>
    </row>
    <row r="15" spans="1:39" x14ac:dyDescent="0.25">
      <c r="A15" s="248"/>
      <c r="B15" s="249"/>
      <c r="C15" s="249"/>
      <c r="D15" s="254"/>
      <c r="E15" s="272"/>
      <c r="F15" s="273"/>
      <c r="G15" s="251"/>
      <c r="H15" s="252"/>
      <c r="I15" s="253"/>
      <c r="J15" s="258"/>
      <c r="K15" s="8"/>
      <c r="L15" s="270"/>
      <c r="M15" s="263"/>
      <c r="N15" s="263"/>
      <c r="O15" s="263"/>
      <c r="P15" s="263"/>
      <c r="Q15" s="263"/>
      <c r="R15" s="263"/>
      <c r="S15" s="264"/>
      <c r="T15" s="265"/>
      <c r="U15" s="266"/>
      <c r="V15" s="266"/>
      <c r="W15" s="266"/>
      <c r="X15" s="266"/>
      <c r="Y15" s="266"/>
      <c r="Z15" s="266"/>
      <c r="AA15" s="267"/>
      <c r="AB15" s="268"/>
      <c r="AC15" s="269"/>
      <c r="AD15" s="269"/>
      <c r="AE15" s="269"/>
      <c r="AF15" s="269"/>
      <c r="AG15" s="269"/>
      <c r="AH15" s="269"/>
      <c r="AI15" s="269"/>
      <c r="AJ15" s="260"/>
      <c r="AK15" s="261"/>
      <c r="AL15" s="254"/>
      <c r="AM15" s="254"/>
    </row>
    <row r="16" spans="1:39" x14ac:dyDescent="0.25">
      <c r="A16" s="248"/>
      <c r="B16" s="249"/>
      <c r="C16" s="249"/>
      <c r="D16" s="254"/>
      <c r="E16" s="272"/>
      <c r="F16" s="273"/>
      <c r="G16" s="251"/>
      <c r="H16" s="252"/>
      <c r="I16" s="253"/>
      <c r="J16" s="258"/>
      <c r="K16" s="8"/>
      <c r="L16" s="270"/>
      <c r="M16" s="263"/>
      <c r="N16" s="263"/>
      <c r="O16" s="263"/>
      <c r="P16" s="263"/>
      <c r="Q16" s="263"/>
      <c r="R16" s="263"/>
      <c r="S16" s="264"/>
      <c r="T16" s="265"/>
      <c r="U16" s="266"/>
      <c r="V16" s="266"/>
      <c r="W16" s="266"/>
      <c r="X16" s="266"/>
      <c r="Y16" s="266"/>
      <c r="Z16" s="266"/>
      <c r="AA16" s="267"/>
      <c r="AB16" s="268"/>
      <c r="AC16" s="269"/>
      <c r="AD16" s="269"/>
      <c r="AE16" s="269"/>
      <c r="AF16" s="269"/>
      <c r="AG16" s="269"/>
      <c r="AH16" s="269"/>
      <c r="AI16" s="269"/>
      <c r="AJ16" s="260"/>
      <c r="AK16" s="261"/>
      <c r="AL16" s="249"/>
      <c r="AM16" s="254"/>
    </row>
    <row r="17" spans="1:39" x14ac:dyDescent="0.25">
      <c r="A17" s="248"/>
      <c r="B17" s="249"/>
      <c r="C17" s="249"/>
      <c r="D17" s="254"/>
      <c r="E17" s="272"/>
      <c r="F17" s="273"/>
      <c r="G17" s="251"/>
      <c r="H17" s="252"/>
      <c r="I17" s="253"/>
      <c r="J17" s="258"/>
      <c r="K17" s="8"/>
      <c r="L17" s="270"/>
      <c r="M17" s="263"/>
      <c r="N17" s="263"/>
      <c r="O17" s="263"/>
      <c r="P17" s="263"/>
      <c r="Q17" s="263"/>
      <c r="R17" s="263"/>
      <c r="S17" s="264"/>
      <c r="T17" s="265"/>
      <c r="U17" s="266"/>
      <c r="V17" s="266"/>
      <c r="W17" s="266"/>
      <c r="X17" s="266"/>
      <c r="Y17" s="266"/>
      <c r="Z17" s="266"/>
      <c r="AA17" s="267"/>
      <c r="AB17" s="268"/>
      <c r="AC17" s="269"/>
      <c r="AD17" s="269"/>
      <c r="AE17" s="269"/>
      <c r="AF17" s="269"/>
      <c r="AG17" s="269"/>
      <c r="AH17" s="269"/>
      <c r="AI17" s="269"/>
      <c r="AJ17" s="260"/>
      <c r="AK17" s="261"/>
      <c r="AL17" s="249"/>
      <c r="AM17" s="254"/>
    </row>
    <row r="18" spans="1:39" x14ac:dyDescent="0.25">
      <c r="A18" s="248"/>
      <c r="B18" s="249"/>
      <c r="C18" s="249"/>
      <c r="D18" s="254"/>
      <c r="E18" s="272"/>
      <c r="F18" s="273"/>
      <c r="G18" s="251"/>
      <c r="H18" s="252"/>
      <c r="I18" s="253"/>
      <c r="J18" s="258"/>
      <c r="K18" s="8"/>
      <c r="L18" s="270"/>
      <c r="M18" s="263"/>
      <c r="N18" s="263"/>
      <c r="O18" s="263"/>
      <c r="P18" s="263"/>
      <c r="Q18" s="263"/>
      <c r="R18" s="263"/>
      <c r="S18" s="264"/>
      <c r="T18" s="265"/>
      <c r="U18" s="266"/>
      <c r="V18" s="266"/>
      <c r="W18" s="266"/>
      <c r="X18" s="266"/>
      <c r="Y18" s="266"/>
      <c r="Z18" s="266"/>
      <c r="AA18" s="267"/>
      <c r="AB18" s="268"/>
      <c r="AC18" s="269"/>
      <c r="AD18" s="269"/>
      <c r="AE18" s="269"/>
      <c r="AF18" s="269"/>
      <c r="AG18" s="269"/>
      <c r="AH18" s="269"/>
      <c r="AI18" s="269"/>
      <c r="AJ18" s="260"/>
      <c r="AK18" s="261"/>
      <c r="AL18" s="249"/>
      <c r="AM18" s="254"/>
    </row>
    <row r="19" spans="1:39" x14ac:dyDescent="0.25">
      <c r="A19" s="248"/>
      <c r="B19" s="249"/>
      <c r="C19" s="249"/>
      <c r="D19" s="254"/>
      <c r="E19" s="272"/>
      <c r="F19" s="273"/>
      <c r="G19" s="251"/>
      <c r="H19" s="252"/>
      <c r="I19" s="253"/>
      <c r="J19" s="258"/>
      <c r="K19" s="8"/>
      <c r="L19" s="270"/>
      <c r="M19" s="263"/>
      <c r="N19" s="263"/>
      <c r="O19" s="263"/>
      <c r="P19" s="263"/>
      <c r="Q19" s="263"/>
      <c r="R19" s="263"/>
      <c r="S19" s="264"/>
      <c r="T19" s="265"/>
      <c r="U19" s="266"/>
      <c r="V19" s="266"/>
      <c r="W19" s="266"/>
      <c r="X19" s="266"/>
      <c r="Y19" s="266"/>
      <c r="Z19" s="266"/>
      <c r="AA19" s="267"/>
      <c r="AB19" s="268"/>
      <c r="AC19" s="269"/>
      <c r="AD19" s="269"/>
      <c r="AE19" s="269"/>
      <c r="AF19" s="269"/>
      <c r="AG19" s="269"/>
      <c r="AH19" s="269"/>
      <c r="AI19" s="269"/>
      <c r="AJ19" s="260"/>
      <c r="AK19" s="261"/>
      <c r="AL19" s="249"/>
      <c r="AM19" s="254"/>
    </row>
    <row r="20" spans="1:39" x14ac:dyDescent="0.25">
      <c r="A20" s="248"/>
      <c r="B20" s="249"/>
      <c r="C20" s="249"/>
      <c r="D20" s="254"/>
      <c r="E20" s="272"/>
      <c r="F20" s="273"/>
      <c r="G20" s="251"/>
      <c r="H20" s="252"/>
      <c r="I20" s="253"/>
      <c r="J20" s="258"/>
      <c r="K20" s="8"/>
      <c r="L20" s="270"/>
      <c r="M20" s="263"/>
      <c r="N20" s="263"/>
      <c r="O20" s="263"/>
      <c r="P20" s="263"/>
      <c r="Q20" s="263"/>
      <c r="R20" s="263"/>
      <c r="S20" s="264"/>
      <c r="T20" s="265"/>
      <c r="U20" s="266"/>
      <c r="V20" s="266"/>
      <c r="W20" s="266"/>
      <c r="X20" s="266"/>
      <c r="Y20" s="266"/>
      <c r="Z20" s="266"/>
      <c r="AA20" s="267"/>
      <c r="AB20" s="268"/>
      <c r="AC20" s="269"/>
      <c r="AD20" s="269"/>
      <c r="AE20" s="269"/>
      <c r="AF20" s="269"/>
      <c r="AG20" s="269"/>
      <c r="AH20" s="269"/>
      <c r="AI20" s="269"/>
      <c r="AJ20" s="260"/>
      <c r="AK20" s="261"/>
      <c r="AL20" s="249"/>
      <c r="AM20" s="254"/>
    </row>
    <row r="21" spans="1:39" x14ac:dyDescent="0.25">
      <c r="A21" s="248"/>
      <c r="B21" s="249"/>
      <c r="C21" s="249"/>
      <c r="D21" s="254"/>
      <c r="E21" s="272"/>
      <c r="F21" s="273"/>
      <c r="G21" s="251"/>
      <c r="H21" s="252"/>
      <c r="I21" s="253"/>
      <c r="J21" s="258"/>
      <c r="K21" s="8"/>
      <c r="L21" s="270"/>
      <c r="M21" s="263"/>
      <c r="N21" s="263"/>
      <c r="O21" s="263"/>
      <c r="P21" s="263"/>
      <c r="Q21" s="263"/>
      <c r="R21" s="263"/>
      <c r="S21" s="264"/>
      <c r="T21" s="265"/>
      <c r="U21" s="266"/>
      <c r="V21" s="266"/>
      <c r="W21" s="266"/>
      <c r="X21" s="266"/>
      <c r="Y21" s="266"/>
      <c r="Z21" s="266"/>
      <c r="AA21" s="267"/>
      <c r="AB21" s="268"/>
      <c r="AC21" s="269"/>
      <c r="AD21" s="269"/>
      <c r="AE21" s="269"/>
      <c r="AF21" s="269"/>
      <c r="AG21" s="269"/>
      <c r="AH21" s="269"/>
      <c r="AI21" s="269"/>
      <c r="AJ21" s="260"/>
      <c r="AK21" s="261"/>
      <c r="AL21" s="249"/>
      <c r="AM21" s="254"/>
    </row>
    <row r="22" spans="1:39" x14ac:dyDescent="0.25">
      <c r="A22" s="248"/>
      <c r="B22" s="249"/>
      <c r="C22" s="249"/>
      <c r="D22" s="254"/>
      <c r="E22" s="272"/>
      <c r="F22" s="273"/>
      <c r="G22" s="251"/>
      <c r="H22" s="252"/>
      <c r="I22" s="253"/>
      <c r="J22" s="258"/>
      <c r="K22" s="8"/>
      <c r="L22" s="270"/>
      <c r="M22" s="263"/>
      <c r="N22" s="263"/>
      <c r="O22" s="263"/>
      <c r="P22" s="263"/>
      <c r="Q22" s="263"/>
      <c r="R22" s="263"/>
      <c r="S22" s="264"/>
      <c r="T22" s="265"/>
      <c r="U22" s="266"/>
      <c r="V22" s="266"/>
      <c r="W22" s="266"/>
      <c r="X22" s="266"/>
      <c r="Y22" s="266"/>
      <c r="Z22" s="266"/>
      <c r="AA22" s="267"/>
      <c r="AB22" s="268"/>
      <c r="AC22" s="269"/>
      <c r="AD22" s="269"/>
      <c r="AE22" s="269"/>
      <c r="AF22" s="269"/>
      <c r="AG22" s="269"/>
      <c r="AH22" s="269"/>
      <c r="AI22" s="269"/>
      <c r="AJ22" s="260"/>
      <c r="AK22" s="261"/>
      <c r="AL22" s="249"/>
      <c r="AM22" s="254"/>
    </row>
    <row r="23" spans="1:39" x14ac:dyDescent="0.25">
      <c r="A23" s="248"/>
      <c r="B23" s="249"/>
      <c r="C23" s="249"/>
      <c r="D23" s="254"/>
      <c r="E23" s="272"/>
      <c r="F23" s="273"/>
      <c r="G23" s="251"/>
      <c r="H23" s="252"/>
      <c r="I23" s="253"/>
      <c r="J23" s="258"/>
      <c r="K23" s="8"/>
      <c r="L23" s="270"/>
      <c r="M23" s="263"/>
      <c r="N23" s="263"/>
      <c r="O23" s="263"/>
      <c r="P23" s="263"/>
      <c r="Q23" s="263"/>
      <c r="R23" s="263"/>
      <c r="S23" s="264"/>
      <c r="T23" s="265"/>
      <c r="U23" s="266"/>
      <c r="V23" s="266"/>
      <c r="W23" s="266"/>
      <c r="X23" s="266"/>
      <c r="Y23" s="266"/>
      <c r="Z23" s="266"/>
      <c r="AA23" s="267"/>
      <c r="AB23" s="268"/>
      <c r="AC23" s="269"/>
      <c r="AD23" s="269"/>
      <c r="AE23" s="269"/>
      <c r="AF23" s="269"/>
      <c r="AG23" s="269"/>
      <c r="AH23" s="269"/>
      <c r="AI23" s="269"/>
      <c r="AJ23" s="260"/>
      <c r="AK23" s="261"/>
      <c r="AL23" s="249"/>
      <c r="AM23" s="254"/>
    </row>
    <row r="24" spans="1:39" x14ac:dyDescent="0.25">
      <c r="A24" s="248"/>
      <c r="B24" s="249"/>
      <c r="C24" s="249"/>
      <c r="D24" s="254"/>
      <c r="E24" s="272"/>
      <c r="F24" s="273"/>
      <c r="G24" s="251"/>
      <c r="H24" s="252"/>
      <c r="I24" s="253"/>
      <c r="J24" s="258"/>
      <c r="K24" s="8"/>
      <c r="L24" s="270"/>
      <c r="M24" s="263"/>
      <c r="N24" s="263"/>
      <c r="O24" s="263"/>
      <c r="P24" s="263"/>
      <c r="Q24" s="263"/>
      <c r="R24" s="263"/>
      <c r="S24" s="264"/>
      <c r="T24" s="265"/>
      <c r="U24" s="266"/>
      <c r="V24" s="266"/>
      <c r="W24" s="266"/>
      <c r="X24" s="266"/>
      <c r="Y24" s="266"/>
      <c r="Z24" s="266"/>
      <c r="AA24" s="267"/>
      <c r="AB24" s="268"/>
      <c r="AC24" s="269"/>
      <c r="AD24" s="269"/>
      <c r="AE24" s="269"/>
      <c r="AF24" s="269"/>
      <c r="AG24" s="269"/>
      <c r="AH24" s="269"/>
      <c r="AI24" s="269"/>
      <c r="AJ24" s="260"/>
      <c r="AK24" s="261"/>
      <c r="AL24" s="249"/>
      <c r="AM24" s="254"/>
    </row>
    <row r="25" spans="1:39" x14ac:dyDescent="0.25">
      <c r="A25" s="248"/>
      <c r="B25" s="249"/>
      <c r="C25" s="249"/>
      <c r="D25" s="254"/>
      <c r="E25" s="272"/>
      <c r="F25" s="273"/>
      <c r="G25" s="251"/>
      <c r="H25" s="252"/>
      <c r="I25" s="253"/>
      <c r="J25" s="258"/>
      <c r="K25" s="8"/>
      <c r="L25" s="270"/>
      <c r="M25" s="263"/>
      <c r="N25" s="263"/>
      <c r="O25" s="263"/>
      <c r="P25" s="263"/>
      <c r="Q25" s="263"/>
      <c r="R25" s="263"/>
      <c r="S25" s="264"/>
      <c r="T25" s="265"/>
      <c r="U25" s="266"/>
      <c r="V25" s="266"/>
      <c r="W25" s="266"/>
      <c r="X25" s="266"/>
      <c r="Y25" s="266"/>
      <c r="Z25" s="266"/>
      <c r="AA25" s="267"/>
      <c r="AB25" s="268"/>
      <c r="AC25" s="269"/>
      <c r="AD25" s="269"/>
      <c r="AE25" s="269"/>
      <c r="AF25" s="269"/>
      <c r="AG25" s="269"/>
      <c r="AH25" s="269"/>
      <c r="AI25" s="269"/>
      <c r="AJ25" s="260"/>
      <c r="AK25" s="261"/>
      <c r="AL25" s="249"/>
      <c r="AM25" s="254"/>
    </row>
    <row r="26" spans="1:39" x14ac:dyDescent="0.25">
      <c r="A26" s="248"/>
      <c r="B26" s="249"/>
      <c r="C26" s="249"/>
      <c r="D26" s="254"/>
      <c r="E26" s="272"/>
      <c r="F26" s="273"/>
      <c r="G26" s="251"/>
      <c r="H26" s="252"/>
      <c r="I26" s="253"/>
      <c r="J26" s="258"/>
      <c r="K26" s="8"/>
      <c r="L26" s="270"/>
      <c r="M26" s="263"/>
      <c r="N26" s="263"/>
      <c r="O26" s="263"/>
      <c r="P26" s="263"/>
      <c r="Q26" s="263"/>
      <c r="R26" s="263"/>
      <c r="S26" s="264"/>
      <c r="T26" s="265"/>
      <c r="U26" s="266"/>
      <c r="V26" s="266"/>
      <c r="W26" s="266"/>
      <c r="X26" s="266"/>
      <c r="Y26" s="266"/>
      <c r="Z26" s="266"/>
      <c r="AA26" s="267"/>
      <c r="AB26" s="268"/>
      <c r="AC26" s="269"/>
      <c r="AD26" s="269"/>
      <c r="AE26" s="269"/>
      <c r="AF26" s="269"/>
      <c r="AG26" s="269"/>
      <c r="AH26" s="269"/>
      <c r="AI26" s="269"/>
      <c r="AJ26" s="260"/>
      <c r="AK26" s="261"/>
      <c r="AL26" s="249"/>
      <c r="AM26" s="254"/>
    </row>
    <row r="27" spans="1:39" x14ac:dyDescent="0.25">
      <c r="A27" s="248"/>
      <c r="B27" s="249"/>
      <c r="C27" s="249"/>
      <c r="D27" s="254"/>
      <c r="E27" s="272"/>
      <c r="F27" s="273"/>
      <c r="G27" s="251"/>
      <c r="H27" s="252"/>
      <c r="I27" s="253"/>
      <c r="J27" s="258"/>
      <c r="K27" s="8"/>
      <c r="L27" s="270"/>
      <c r="M27" s="263"/>
      <c r="N27" s="263"/>
      <c r="O27" s="263"/>
      <c r="P27" s="263"/>
      <c r="Q27" s="263"/>
      <c r="R27" s="263"/>
      <c r="S27" s="264"/>
      <c r="T27" s="265"/>
      <c r="U27" s="266"/>
      <c r="V27" s="266"/>
      <c r="W27" s="266"/>
      <c r="X27" s="266"/>
      <c r="Y27" s="266"/>
      <c r="Z27" s="266"/>
      <c r="AA27" s="267"/>
      <c r="AB27" s="268"/>
      <c r="AC27" s="269"/>
      <c r="AD27" s="269"/>
      <c r="AE27" s="269"/>
      <c r="AF27" s="269"/>
      <c r="AG27" s="269"/>
      <c r="AH27" s="269"/>
      <c r="AI27" s="269"/>
      <c r="AJ27" s="260"/>
      <c r="AK27" s="261"/>
      <c r="AL27" s="249"/>
      <c r="AM27" s="254"/>
    </row>
    <row r="28" spans="1:39" x14ac:dyDescent="0.25">
      <c r="A28" s="248"/>
      <c r="B28" s="249"/>
      <c r="C28" s="249"/>
      <c r="D28" s="254"/>
      <c r="E28" s="272"/>
      <c r="F28" s="273"/>
      <c r="G28" s="251"/>
      <c r="H28" s="252"/>
      <c r="I28" s="253"/>
      <c r="J28" s="258"/>
      <c r="K28" s="8"/>
      <c r="L28" s="270"/>
      <c r="M28" s="263"/>
      <c r="N28" s="263"/>
      <c r="O28" s="263"/>
      <c r="P28" s="263"/>
      <c r="Q28" s="263"/>
      <c r="R28" s="263"/>
      <c r="S28" s="264"/>
      <c r="T28" s="265"/>
      <c r="U28" s="266"/>
      <c r="V28" s="266"/>
      <c r="W28" s="266"/>
      <c r="X28" s="266"/>
      <c r="Y28" s="266"/>
      <c r="Z28" s="266"/>
      <c r="AA28" s="267"/>
      <c r="AB28" s="268"/>
      <c r="AC28" s="269"/>
      <c r="AD28" s="269"/>
      <c r="AE28" s="269"/>
      <c r="AF28" s="269"/>
      <c r="AG28" s="269"/>
      <c r="AH28" s="269"/>
      <c r="AI28" s="269"/>
      <c r="AJ28" s="260"/>
      <c r="AK28" s="261"/>
      <c r="AL28" s="249"/>
      <c r="AM28" s="254"/>
    </row>
    <row r="29" spans="1:39" x14ac:dyDescent="0.25">
      <c r="A29" s="248"/>
      <c r="B29" s="249"/>
      <c r="C29" s="249"/>
      <c r="D29" s="254"/>
      <c r="E29" s="272"/>
      <c r="F29" s="273"/>
      <c r="G29" s="251"/>
      <c r="H29" s="252"/>
      <c r="I29" s="253"/>
      <c r="J29" s="258"/>
      <c r="K29" s="8"/>
      <c r="L29" s="270"/>
      <c r="M29" s="263"/>
      <c r="N29" s="263"/>
      <c r="O29" s="263"/>
      <c r="P29" s="263"/>
      <c r="Q29" s="263"/>
      <c r="R29" s="263"/>
      <c r="S29" s="264"/>
      <c r="T29" s="265"/>
      <c r="U29" s="266"/>
      <c r="V29" s="266"/>
      <c r="W29" s="266"/>
      <c r="X29" s="266"/>
      <c r="Y29" s="266"/>
      <c r="Z29" s="266"/>
      <c r="AA29" s="267"/>
      <c r="AB29" s="268"/>
      <c r="AC29" s="269"/>
      <c r="AD29" s="269"/>
      <c r="AE29" s="269"/>
      <c r="AF29" s="269"/>
      <c r="AG29" s="269"/>
      <c r="AH29" s="269"/>
      <c r="AI29" s="269"/>
      <c r="AJ29" s="260"/>
      <c r="AK29" s="261"/>
      <c r="AL29" s="249"/>
      <c r="AM29" s="254"/>
    </row>
    <row r="30" spans="1:39" x14ac:dyDescent="0.25">
      <c r="A30" s="248"/>
      <c r="B30" s="249"/>
      <c r="C30" s="249"/>
      <c r="D30" s="254"/>
      <c r="E30" s="272"/>
      <c r="F30" s="273"/>
      <c r="G30" s="251"/>
      <c r="H30" s="252"/>
      <c r="I30" s="253"/>
      <c r="J30" s="258"/>
      <c r="K30" s="8"/>
      <c r="L30" s="270"/>
      <c r="M30" s="263"/>
      <c r="N30" s="263"/>
      <c r="O30" s="263"/>
      <c r="P30" s="263"/>
      <c r="Q30" s="263"/>
      <c r="R30" s="263"/>
      <c r="S30" s="264"/>
      <c r="T30" s="265"/>
      <c r="U30" s="266"/>
      <c r="V30" s="266"/>
      <c r="W30" s="266"/>
      <c r="X30" s="266"/>
      <c r="Y30" s="266"/>
      <c r="Z30" s="266"/>
      <c r="AA30" s="267"/>
      <c r="AB30" s="268"/>
      <c r="AC30" s="269"/>
      <c r="AD30" s="269"/>
      <c r="AE30" s="269"/>
      <c r="AF30" s="269"/>
      <c r="AG30" s="269"/>
      <c r="AH30" s="269"/>
      <c r="AI30" s="269"/>
      <c r="AJ30" s="260"/>
      <c r="AK30" s="261"/>
      <c r="AL30" s="249"/>
      <c r="AM30" s="254"/>
    </row>
    <row r="31" spans="1:39" x14ac:dyDescent="0.25">
      <c r="A31" s="248"/>
      <c r="B31" s="249"/>
      <c r="C31" s="249"/>
      <c r="D31" s="254"/>
      <c r="E31" s="272"/>
      <c r="F31" s="273"/>
      <c r="G31" s="251"/>
      <c r="H31" s="252"/>
      <c r="I31" s="253"/>
      <c r="J31" s="258"/>
      <c r="K31" s="8"/>
      <c r="L31" s="270"/>
      <c r="M31" s="263"/>
      <c r="N31" s="263"/>
      <c r="O31" s="263"/>
      <c r="P31" s="263"/>
      <c r="Q31" s="263"/>
      <c r="R31" s="263"/>
      <c r="S31" s="264"/>
      <c r="T31" s="265"/>
      <c r="U31" s="266"/>
      <c r="V31" s="266"/>
      <c r="W31" s="266"/>
      <c r="X31" s="266"/>
      <c r="Y31" s="266"/>
      <c r="Z31" s="266"/>
      <c r="AA31" s="267"/>
      <c r="AB31" s="268"/>
      <c r="AC31" s="269"/>
      <c r="AD31" s="269"/>
      <c r="AE31" s="269"/>
      <c r="AF31" s="269"/>
      <c r="AG31" s="269"/>
      <c r="AH31" s="269"/>
      <c r="AI31" s="269"/>
      <c r="AJ31" s="260"/>
      <c r="AK31" s="261"/>
      <c r="AL31" s="249"/>
      <c r="AM31" s="254"/>
    </row>
    <row r="32" spans="1:39" x14ac:dyDescent="0.25">
      <c r="A32" s="248"/>
      <c r="B32" s="249"/>
      <c r="C32" s="249"/>
      <c r="D32" s="254"/>
      <c r="E32" s="272"/>
      <c r="F32" s="273"/>
      <c r="G32" s="251"/>
      <c r="H32" s="252"/>
      <c r="I32" s="253"/>
      <c r="J32" s="258"/>
      <c r="K32" s="8"/>
      <c r="L32" s="270"/>
      <c r="M32" s="263"/>
      <c r="N32" s="263"/>
      <c r="O32" s="263"/>
      <c r="P32" s="263"/>
      <c r="Q32" s="263"/>
      <c r="R32" s="263"/>
      <c r="S32" s="264"/>
      <c r="T32" s="265"/>
      <c r="U32" s="266"/>
      <c r="V32" s="266"/>
      <c r="W32" s="266"/>
      <c r="X32" s="266"/>
      <c r="Y32" s="266"/>
      <c r="Z32" s="266"/>
      <c r="AA32" s="267"/>
      <c r="AB32" s="268"/>
      <c r="AC32" s="269"/>
      <c r="AD32" s="269"/>
      <c r="AE32" s="269"/>
      <c r="AF32" s="269"/>
      <c r="AG32" s="269"/>
      <c r="AH32" s="269"/>
      <c r="AI32" s="269"/>
      <c r="AJ32" s="260"/>
      <c r="AK32" s="261"/>
      <c r="AL32" s="249"/>
      <c r="AM32" s="254"/>
    </row>
    <row r="33" spans="1:39" x14ac:dyDescent="0.25">
      <c r="A33" s="248"/>
      <c r="B33" s="249"/>
      <c r="C33" s="249"/>
      <c r="D33" s="254"/>
      <c r="E33" s="272"/>
      <c r="F33" s="273"/>
      <c r="G33" s="251"/>
      <c r="H33" s="252"/>
      <c r="I33" s="253"/>
      <c r="J33" s="258"/>
      <c r="K33" s="8"/>
      <c r="L33" s="270"/>
      <c r="M33" s="263"/>
      <c r="N33" s="263"/>
      <c r="O33" s="263"/>
      <c r="P33" s="263"/>
      <c r="Q33" s="263"/>
      <c r="R33" s="263"/>
      <c r="S33" s="264"/>
      <c r="T33" s="265"/>
      <c r="U33" s="266"/>
      <c r="V33" s="266"/>
      <c r="W33" s="266"/>
      <c r="X33" s="266"/>
      <c r="Y33" s="266"/>
      <c r="Z33" s="266"/>
      <c r="AA33" s="267"/>
      <c r="AB33" s="268"/>
      <c r="AC33" s="269"/>
      <c r="AD33" s="269"/>
      <c r="AE33" s="269"/>
      <c r="AF33" s="269"/>
      <c r="AG33" s="269"/>
      <c r="AH33" s="269"/>
      <c r="AI33" s="269"/>
      <c r="AJ33" s="260"/>
      <c r="AK33" s="261"/>
      <c r="AL33" s="249"/>
      <c r="AM33" s="254"/>
    </row>
    <row r="34" spans="1:39" x14ac:dyDescent="0.25">
      <c r="A34" s="248"/>
      <c r="B34" s="249"/>
      <c r="C34" s="249"/>
      <c r="D34" s="254"/>
      <c r="E34" s="272"/>
      <c r="F34" s="273"/>
      <c r="G34" s="251"/>
      <c r="H34" s="252"/>
      <c r="I34" s="253"/>
      <c r="J34" s="258"/>
      <c r="K34" s="8"/>
      <c r="L34" s="270"/>
      <c r="M34" s="263"/>
      <c r="N34" s="263"/>
      <c r="O34" s="263"/>
      <c r="P34" s="263"/>
      <c r="Q34" s="263"/>
      <c r="R34" s="263"/>
      <c r="S34" s="264"/>
      <c r="T34" s="265"/>
      <c r="U34" s="266"/>
      <c r="V34" s="266"/>
      <c r="W34" s="266"/>
      <c r="X34" s="266"/>
      <c r="Y34" s="266"/>
      <c r="Z34" s="266"/>
      <c r="AA34" s="267"/>
      <c r="AB34" s="268"/>
      <c r="AC34" s="269"/>
      <c r="AD34" s="269"/>
      <c r="AE34" s="269"/>
      <c r="AF34" s="269"/>
      <c r="AG34" s="269"/>
      <c r="AH34" s="269"/>
      <c r="AI34" s="269"/>
      <c r="AJ34" s="260"/>
      <c r="AK34" s="261"/>
      <c r="AL34" s="249"/>
      <c r="AM34" s="254"/>
    </row>
    <row r="35" spans="1:39" s="234" customFormat="1" x14ac:dyDescent="0.25">
      <c r="A35" s="248"/>
      <c r="B35" s="249"/>
      <c r="C35" s="249"/>
      <c r="D35" s="254"/>
      <c r="E35" s="272"/>
      <c r="F35" s="273"/>
      <c r="G35" s="251"/>
      <c r="H35" s="252"/>
      <c r="I35" s="253"/>
      <c r="J35" s="258"/>
      <c r="K35" s="8"/>
      <c r="L35" s="270"/>
      <c r="M35" s="263"/>
      <c r="N35" s="263"/>
      <c r="O35" s="263"/>
      <c r="P35" s="263"/>
      <c r="Q35" s="263"/>
      <c r="R35" s="263"/>
      <c r="S35" s="264"/>
      <c r="T35" s="265"/>
      <c r="U35" s="266"/>
      <c r="V35" s="266"/>
      <c r="W35" s="266"/>
      <c r="X35" s="266"/>
      <c r="Y35" s="266"/>
      <c r="Z35" s="266"/>
      <c r="AA35" s="267"/>
      <c r="AB35" s="268"/>
      <c r="AC35" s="269"/>
      <c r="AD35" s="269"/>
      <c r="AE35" s="269"/>
      <c r="AF35" s="269"/>
      <c r="AG35" s="269"/>
      <c r="AH35" s="269"/>
      <c r="AI35" s="269"/>
      <c r="AJ35" s="260"/>
      <c r="AK35" s="261"/>
      <c r="AL35" s="249"/>
      <c r="AM35" s="262"/>
    </row>
    <row r="36" spans="1:39" x14ac:dyDescent="0.25">
      <c r="A36" s="248"/>
      <c r="B36" s="249"/>
      <c r="C36" s="249"/>
      <c r="D36" s="254"/>
      <c r="E36" s="272"/>
      <c r="F36" s="273"/>
      <c r="G36" s="251"/>
      <c r="H36" s="252"/>
      <c r="I36" s="253"/>
      <c r="J36" s="258"/>
      <c r="K36" s="8"/>
      <c r="L36" s="270"/>
      <c r="M36" s="263"/>
      <c r="N36" s="263"/>
      <c r="O36" s="263"/>
      <c r="P36" s="263"/>
      <c r="Q36" s="263"/>
      <c r="R36" s="263"/>
      <c r="S36" s="264"/>
      <c r="T36" s="265"/>
      <c r="U36" s="266"/>
      <c r="V36" s="266"/>
      <c r="W36" s="266"/>
      <c r="X36" s="266"/>
      <c r="Y36" s="266"/>
      <c r="Z36" s="266"/>
      <c r="AA36" s="267"/>
      <c r="AB36" s="268"/>
      <c r="AC36" s="269"/>
      <c r="AD36" s="269"/>
      <c r="AE36" s="269"/>
      <c r="AF36" s="269"/>
      <c r="AG36" s="269"/>
      <c r="AH36" s="269"/>
      <c r="AI36" s="269"/>
      <c r="AJ36" s="260"/>
      <c r="AK36" s="261"/>
      <c r="AL36" s="249"/>
      <c r="AM36" s="254"/>
    </row>
    <row r="37" spans="1:39" x14ac:dyDescent="0.25">
      <c r="A37" s="248"/>
      <c r="B37" s="249"/>
      <c r="C37" s="249"/>
      <c r="D37" s="254"/>
      <c r="E37" s="272"/>
      <c r="F37" s="273"/>
      <c r="G37" s="251"/>
      <c r="H37" s="252"/>
      <c r="I37" s="253"/>
      <c r="J37" s="258"/>
      <c r="K37" s="8"/>
      <c r="L37" s="270"/>
      <c r="M37" s="263"/>
      <c r="N37" s="263"/>
      <c r="O37" s="263"/>
      <c r="P37" s="263"/>
      <c r="Q37" s="263"/>
      <c r="R37" s="263"/>
      <c r="S37" s="264"/>
      <c r="T37" s="265"/>
      <c r="U37" s="266"/>
      <c r="V37" s="266"/>
      <c r="W37" s="266"/>
      <c r="X37" s="266"/>
      <c r="Y37" s="266"/>
      <c r="Z37" s="266"/>
      <c r="AA37" s="267"/>
      <c r="AB37" s="268"/>
      <c r="AC37" s="269"/>
      <c r="AD37" s="269"/>
      <c r="AE37" s="269"/>
      <c r="AF37" s="269"/>
      <c r="AG37" s="269"/>
      <c r="AH37" s="269"/>
      <c r="AI37" s="269"/>
      <c r="AJ37" s="260"/>
      <c r="AK37" s="261"/>
      <c r="AL37" s="249"/>
      <c r="AM37" s="254"/>
    </row>
    <row r="38" spans="1:39" x14ac:dyDescent="0.25">
      <c r="A38" s="248"/>
      <c r="B38" s="249"/>
      <c r="C38" s="249"/>
      <c r="D38" s="254"/>
      <c r="E38" s="272"/>
      <c r="F38" s="273"/>
      <c r="G38" s="251"/>
      <c r="H38" s="252"/>
      <c r="I38" s="253"/>
      <c r="J38" s="258"/>
      <c r="K38" s="8"/>
      <c r="L38" s="270"/>
      <c r="M38" s="263"/>
      <c r="N38" s="263"/>
      <c r="O38" s="263"/>
      <c r="P38" s="263"/>
      <c r="Q38" s="263"/>
      <c r="R38" s="263"/>
      <c r="S38" s="264"/>
      <c r="T38" s="265"/>
      <c r="U38" s="266"/>
      <c r="V38" s="266"/>
      <c r="W38" s="266"/>
      <c r="X38" s="266"/>
      <c r="Y38" s="266"/>
      <c r="Z38" s="266"/>
      <c r="AA38" s="267"/>
      <c r="AB38" s="268"/>
      <c r="AC38" s="269"/>
      <c r="AD38" s="269"/>
      <c r="AE38" s="269"/>
      <c r="AF38" s="269"/>
      <c r="AG38" s="269"/>
      <c r="AH38" s="269"/>
      <c r="AI38" s="269"/>
      <c r="AJ38" s="260"/>
      <c r="AK38" s="261"/>
      <c r="AL38" s="249"/>
      <c r="AM38" s="254"/>
    </row>
    <row r="39" spans="1:39" x14ac:dyDescent="0.25">
      <c r="A39" s="248"/>
      <c r="B39" s="249"/>
      <c r="C39" s="249"/>
      <c r="D39" s="254"/>
      <c r="E39" s="272"/>
      <c r="F39" s="273"/>
      <c r="G39" s="251"/>
      <c r="H39" s="252"/>
      <c r="I39" s="253"/>
      <c r="J39" s="258"/>
      <c r="K39" s="8"/>
      <c r="L39" s="270"/>
      <c r="M39" s="263"/>
      <c r="N39" s="263"/>
      <c r="O39" s="263"/>
      <c r="P39" s="263"/>
      <c r="Q39" s="263"/>
      <c r="R39" s="263"/>
      <c r="S39" s="264"/>
      <c r="T39" s="265"/>
      <c r="U39" s="266"/>
      <c r="V39" s="266"/>
      <c r="W39" s="266"/>
      <c r="X39" s="266"/>
      <c r="Y39" s="266"/>
      <c r="Z39" s="266"/>
      <c r="AA39" s="267"/>
      <c r="AB39" s="268"/>
      <c r="AC39" s="269"/>
      <c r="AD39" s="269"/>
      <c r="AE39" s="269"/>
      <c r="AF39" s="269"/>
      <c r="AG39" s="269"/>
      <c r="AH39" s="269"/>
      <c r="AI39" s="269"/>
      <c r="AJ39" s="260"/>
      <c r="AK39" s="261"/>
      <c r="AL39" s="249"/>
      <c r="AM39" s="254"/>
    </row>
    <row r="40" spans="1:39" x14ac:dyDescent="0.25">
      <c r="A40" s="248"/>
      <c r="B40" s="249"/>
      <c r="C40" s="249"/>
      <c r="D40" s="254"/>
      <c r="E40" s="272"/>
      <c r="F40" s="273"/>
      <c r="G40" s="251"/>
      <c r="H40" s="252"/>
      <c r="I40" s="253"/>
      <c r="J40" s="258"/>
      <c r="K40" s="8"/>
      <c r="L40" s="270"/>
      <c r="M40" s="263"/>
      <c r="N40" s="263"/>
      <c r="O40" s="263"/>
      <c r="P40" s="263"/>
      <c r="Q40" s="263"/>
      <c r="R40" s="263"/>
      <c r="S40" s="264"/>
      <c r="T40" s="265"/>
      <c r="U40" s="266"/>
      <c r="V40" s="266"/>
      <c r="W40" s="266"/>
      <c r="X40" s="266"/>
      <c r="Y40" s="266"/>
      <c r="Z40" s="266"/>
      <c r="AA40" s="267"/>
      <c r="AB40" s="268"/>
      <c r="AC40" s="269"/>
      <c r="AD40" s="269"/>
      <c r="AE40" s="269"/>
      <c r="AF40" s="269"/>
      <c r="AG40" s="269"/>
      <c r="AH40" s="269"/>
      <c r="AI40" s="269"/>
      <c r="AJ40" s="260"/>
      <c r="AK40" s="261"/>
      <c r="AL40" s="249"/>
      <c r="AM40" s="254"/>
    </row>
    <row r="41" spans="1:39" x14ac:dyDescent="0.25">
      <c r="A41" s="248"/>
      <c r="B41" s="249"/>
      <c r="C41" s="249"/>
      <c r="D41" s="254"/>
      <c r="E41" s="272"/>
      <c r="F41" s="273"/>
      <c r="G41" s="251"/>
      <c r="H41" s="252"/>
      <c r="I41" s="253"/>
      <c r="J41" s="258"/>
      <c r="K41" s="8"/>
      <c r="L41" s="270"/>
      <c r="M41" s="263"/>
      <c r="N41" s="263"/>
      <c r="O41" s="263"/>
      <c r="P41" s="263"/>
      <c r="Q41" s="263"/>
      <c r="R41" s="263"/>
      <c r="S41" s="264"/>
      <c r="T41" s="265"/>
      <c r="U41" s="266"/>
      <c r="V41" s="266"/>
      <c r="W41" s="266"/>
      <c r="X41" s="266"/>
      <c r="Y41" s="266"/>
      <c r="Z41" s="266"/>
      <c r="AA41" s="267"/>
      <c r="AB41" s="268"/>
      <c r="AC41" s="269"/>
      <c r="AD41" s="269"/>
      <c r="AE41" s="269"/>
      <c r="AF41" s="269"/>
      <c r="AG41" s="269"/>
      <c r="AH41" s="269"/>
      <c r="AI41" s="269"/>
      <c r="AJ41" s="260"/>
      <c r="AK41" s="261"/>
      <c r="AL41" s="249"/>
      <c r="AM41" s="254"/>
    </row>
    <row r="42" spans="1:39" x14ac:dyDescent="0.25">
      <c r="A42" s="248"/>
      <c r="B42" s="249"/>
      <c r="C42" s="249"/>
      <c r="D42" s="254"/>
      <c r="E42" s="272"/>
      <c r="F42" s="273"/>
      <c r="G42" s="251"/>
      <c r="H42" s="252"/>
      <c r="I42" s="253"/>
      <c r="J42" s="258"/>
      <c r="K42" s="8"/>
      <c r="L42" s="270"/>
      <c r="M42" s="263"/>
      <c r="N42" s="263"/>
      <c r="O42" s="263"/>
      <c r="P42" s="263"/>
      <c r="Q42" s="263"/>
      <c r="R42" s="263"/>
      <c r="S42" s="264"/>
      <c r="T42" s="265"/>
      <c r="U42" s="266"/>
      <c r="V42" s="266"/>
      <c r="W42" s="266"/>
      <c r="X42" s="266"/>
      <c r="Y42" s="266"/>
      <c r="Z42" s="266"/>
      <c r="AA42" s="267"/>
      <c r="AB42" s="268"/>
      <c r="AC42" s="269"/>
      <c r="AD42" s="269"/>
      <c r="AE42" s="269"/>
      <c r="AF42" s="269"/>
      <c r="AG42" s="269"/>
      <c r="AH42" s="269"/>
      <c r="AI42" s="269"/>
      <c r="AJ42" s="260"/>
      <c r="AK42" s="261"/>
      <c r="AL42" s="249"/>
      <c r="AM42" s="254"/>
    </row>
    <row r="43" spans="1:39" x14ac:dyDescent="0.25">
      <c r="A43" s="248"/>
      <c r="B43" s="249"/>
      <c r="C43" s="249"/>
      <c r="D43" s="254"/>
      <c r="E43" s="272"/>
      <c r="F43" s="273"/>
      <c r="G43" s="251"/>
      <c r="H43" s="252"/>
      <c r="I43" s="253"/>
      <c r="J43" s="258"/>
      <c r="K43" s="8"/>
      <c r="L43" s="270"/>
      <c r="M43" s="263"/>
      <c r="N43" s="263"/>
      <c r="O43" s="263"/>
      <c r="P43" s="263"/>
      <c r="Q43" s="263"/>
      <c r="R43" s="263"/>
      <c r="S43" s="264"/>
      <c r="T43" s="265"/>
      <c r="U43" s="266"/>
      <c r="V43" s="266"/>
      <c r="W43" s="266"/>
      <c r="X43" s="266"/>
      <c r="Y43" s="266"/>
      <c r="Z43" s="266"/>
      <c r="AA43" s="267"/>
      <c r="AB43" s="268"/>
      <c r="AC43" s="269"/>
      <c r="AD43" s="269"/>
      <c r="AE43" s="269"/>
      <c r="AF43" s="269"/>
      <c r="AG43" s="269"/>
      <c r="AH43" s="269"/>
      <c r="AI43" s="269"/>
      <c r="AJ43" s="260"/>
      <c r="AK43" s="261"/>
      <c r="AL43" s="249"/>
      <c r="AM43" s="254"/>
    </row>
    <row r="44" spans="1:39" x14ac:dyDescent="0.25">
      <c r="A44" s="248"/>
      <c r="B44" s="249"/>
      <c r="C44" s="249"/>
      <c r="D44" s="254"/>
      <c r="E44" s="272"/>
      <c r="F44" s="273"/>
      <c r="G44" s="251"/>
      <c r="H44" s="252"/>
      <c r="I44" s="253"/>
      <c r="J44" s="258"/>
      <c r="K44" s="8"/>
      <c r="L44" s="270"/>
      <c r="M44" s="263"/>
      <c r="N44" s="263"/>
      <c r="O44" s="263"/>
      <c r="P44" s="263"/>
      <c r="Q44" s="263"/>
      <c r="R44" s="263"/>
      <c r="S44" s="264"/>
      <c r="T44" s="265"/>
      <c r="U44" s="266"/>
      <c r="V44" s="266"/>
      <c r="W44" s="266"/>
      <c r="X44" s="266"/>
      <c r="Y44" s="266"/>
      <c r="Z44" s="266"/>
      <c r="AA44" s="267"/>
      <c r="AB44" s="268"/>
      <c r="AC44" s="269"/>
      <c r="AD44" s="269"/>
      <c r="AE44" s="269"/>
      <c r="AF44" s="269"/>
      <c r="AG44" s="269"/>
      <c r="AH44" s="269"/>
      <c r="AI44" s="269"/>
      <c r="AJ44" s="260"/>
      <c r="AK44" s="261"/>
      <c r="AL44" s="249"/>
      <c r="AM44" s="254"/>
    </row>
    <row r="45" spans="1:39" x14ac:dyDescent="0.25">
      <c r="A45" s="248"/>
      <c r="B45" s="249"/>
      <c r="C45" s="249"/>
      <c r="D45" s="254"/>
      <c r="E45" s="272"/>
      <c r="F45" s="273"/>
      <c r="G45" s="251"/>
      <c r="H45" s="252"/>
      <c r="I45" s="253"/>
      <c r="J45" s="258"/>
      <c r="K45" s="8"/>
      <c r="L45" s="270"/>
      <c r="M45" s="263"/>
      <c r="N45" s="263"/>
      <c r="O45" s="263"/>
      <c r="P45" s="263"/>
      <c r="Q45" s="263"/>
      <c r="R45" s="263"/>
      <c r="S45" s="264"/>
      <c r="T45" s="265"/>
      <c r="U45" s="266"/>
      <c r="V45" s="266"/>
      <c r="W45" s="266"/>
      <c r="X45" s="266"/>
      <c r="Y45" s="266"/>
      <c r="Z45" s="266"/>
      <c r="AA45" s="267"/>
      <c r="AB45" s="268"/>
      <c r="AC45" s="269"/>
      <c r="AD45" s="269"/>
      <c r="AE45" s="269"/>
      <c r="AF45" s="269"/>
      <c r="AG45" s="269"/>
      <c r="AH45" s="269"/>
      <c r="AI45" s="269"/>
      <c r="AJ45" s="260"/>
      <c r="AK45" s="261"/>
      <c r="AL45" s="249"/>
      <c r="AM45" s="254"/>
    </row>
    <row r="46" spans="1:39" x14ac:dyDescent="0.25">
      <c r="A46" s="248"/>
      <c r="B46" s="249"/>
      <c r="C46" s="249"/>
      <c r="D46" s="254"/>
      <c r="E46" s="272"/>
      <c r="F46" s="273"/>
      <c r="G46" s="251"/>
      <c r="H46" s="252"/>
      <c r="I46" s="253"/>
      <c r="J46" s="258"/>
      <c r="K46" s="8"/>
      <c r="L46" s="270"/>
      <c r="M46" s="263"/>
      <c r="N46" s="263"/>
      <c r="O46" s="263"/>
      <c r="P46" s="263"/>
      <c r="Q46" s="263"/>
      <c r="R46" s="263"/>
      <c r="S46" s="264"/>
      <c r="T46" s="265"/>
      <c r="U46" s="266"/>
      <c r="V46" s="266"/>
      <c r="W46" s="266"/>
      <c r="X46" s="266"/>
      <c r="Y46" s="266"/>
      <c r="Z46" s="266"/>
      <c r="AA46" s="267"/>
      <c r="AB46" s="268"/>
      <c r="AC46" s="269"/>
      <c r="AD46" s="269"/>
      <c r="AE46" s="269"/>
      <c r="AF46" s="269"/>
      <c r="AG46" s="269"/>
      <c r="AH46" s="269"/>
      <c r="AI46" s="269"/>
      <c r="AJ46" s="260"/>
      <c r="AK46" s="261"/>
      <c r="AL46" s="249"/>
      <c r="AM46" s="254"/>
    </row>
    <row r="47" spans="1:39" x14ac:dyDescent="0.25">
      <c r="A47" s="248"/>
      <c r="B47" s="249"/>
      <c r="C47" s="249"/>
      <c r="D47" s="254"/>
      <c r="E47" s="272"/>
      <c r="F47" s="273"/>
      <c r="G47" s="251"/>
      <c r="H47" s="252"/>
      <c r="I47" s="253"/>
      <c r="J47" s="258"/>
      <c r="K47" s="8"/>
      <c r="L47" s="270"/>
      <c r="M47" s="263"/>
      <c r="N47" s="263"/>
      <c r="O47" s="263"/>
      <c r="P47" s="263"/>
      <c r="Q47" s="263"/>
      <c r="R47" s="263"/>
      <c r="S47" s="264"/>
      <c r="T47" s="265"/>
      <c r="U47" s="266"/>
      <c r="V47" s="266"/>
      <c r="W47" s="266"/>
      <c r="X47" s="266"/>
      <c r="Y47" s="266"/>
      <c r="Z47" s="266"/>
      <c r="AA47" s="267"/>
      <c r="AB47" s="268"/>
      <c r="AC47" s="269"/>
      <c r="AD47" s="269"/>
      <c r="AE47" s="269"/>
      <c r="AF47" s="269"/>
      <c r="AG47" s="269"/>
      <c r="AH47" s="269"/>
      <c r="AI47" s="269"/>
      <c r="AJ47" s="260"/>
      <c r="AK47" s="261"/>
      <c r="AL47" s="249"/>
      <c r="AM47" s="254"/>
    </row>
    <row r="48" spans="1:39" x14ac:dyDescent="0.25">
      <c r="A48" s="248"/>
      <c r="B48" s="249"/>
      <c r="C48" s="249"/>
      <c r="D48" s="254"/>
      <c r="E48" s="272"/>
      <c r="F48" s="273"/>
      <c r="G48" s="251"/>
      <c r="H48" s="252"/>
      <c r="I48" s="253"/>
      <c r="J48" s="258"/>
      <c r="K48" s="8"/>
      <c r="L48" s="270"/>
      <c r="M48" s="263"/>
      <c r="N48" s="263"/>
      <c r="O48" s="263"/>
      <c r="P48" s="263"/>
      <c r="Q48" s="263"/>
      <c r="R48" s="263"/>
      <c r="S48" s="264"/>
      <c r="T48" s="265"/>
      <c r="U48" s="266"/>
      <c r="V48" s="266"/>
      <c r="W48" s="266"/>
      <c r="X48" s="266"/>
      <c r="Y48" s="266"/>
      <c r="Z48" s="266"/>
      <c r="AA48" s="267"/>
      <c r="AB48" s="268"/>
      <c r="AC48" s="269"/>
      <c r="AD48" s="269"/>
      <c r="AE48" s="269"/>
      <c r="AF48" s="269"/>
      <c r="AG48" s="269"/>
      <c r="AH48" s="269"/>
      <c r="AI48" s="269"/>
      <c r="AJ48" s="260"/>
      <c r="AK48" s="261"/>
      <c r="AL48" s="249"/>
      <c r="AM48" s="254"/>
    </row>
    <row r="49" spans="1:39" x14ac:dyDescent="0.25">
      <c r="A49" s="248"/>
      <c r="B49" s="249"/>
      <c r="C49" s="249"/>
      <c r="D49" s="254"/>
      <c r="E49" s="272"/>
      <c r="F49" s="273"/>
      <c r="G49" s="251"/>
      <c r="H49" s="252"/>
      <c r="I49" s="253"/>
      <c r="J49" s="258"/>
      <c r="K49" s="8"/>
      <c r="L49" s="270"/>
      <c r="M49" s="263"/>
      <c r="N49" s="263"/>
      <c r="O49" s="263"/>
      <c r="P49" s="263"/>
      <c r="Q49" s="263"/>
      <c r="R49" s="263"/>
      <c r="S49" s="264"/>
      <c r="T49" s="265"/>
      <c r="U49" s="266"/>
      <c r="V49" s="266"/>
      <c r="W49" s="266"/>
      <c r="X49" s="266"/>
      <c r="Y49" s="266"/>
      <c r="Z49" s="266"/>
      <c r="AA49" s="267"/>
      <c r="AB49" s="268"/>
      <c r="AC49" s="269"/>
      <c r="AD49" s="269"/>
      <c r="AE49" s="269"/>
      <c r="AF49" s="269"/>
      <c r="AG49" s="269"/>
      <c r="AH49" s="269"/>
      <c r="AI49" s="269"/>
      <c r="AJ49" s="260"/>
      <c r="AK49" s="261"/>
      <c r="AL49" s="249"/>
      <c r="AM49" s="254"/>
    </row>
    <row r="50" spans="1:39" x14ac:dyDescent="0.25">
      <c r="A50" s="248"/>
      <c r="B50" s="249"/>
      <c r="C50" s="249"/>
      <c r="D50" s="254"/>
      <c r="E50" s="272"/>
      <c r="F50" s="273"/>
      <c r="G50" s="251"/>
      <c r="H50" s="252"/>
      <c r="I50" s="253"/>
      <c r="J50" s="258"/>
      <c r="K50" s="8"/>
      <c r="L50" s="270"/>
      <c r="M50" s="263"/>
      <c r="N50" s="263"/>
      <c r="O50" s="263"/>
      <c r="P50" s="263"/>
      <c r="Q50" s="263"/>
      <c r="R50" s="263"/>
      <c r="S50" s="264"/>
      <c r="T50" s="265"/>
      <c r="U50" s="266"/>
      <c r="V50" s="266"/>
      <c r="W50" s="266"/>
      <c r="X50" s="266"/>
      <c r="Y50" s="266"/>
      <c r="Z50" s="266"/>
      <c r="AA50" s="267"/>
      <c r="AB50" s="268"/>
      <c r="AC50" s="269"/>
      <c r="AD50" s="269"/>
      <c r="AE50" s="269"/>
      <c r="AF50" s="269"/>
      <c r="AG50" s="269"/>
      <c r="AH50" s="269"/>
      <c r="AI50" s="269"/>
      <c r="AJ50" s="260"/>
      <c r="AK50" s="261"/>
      <c r="AL50" s="249"/>
      <c r="AM50" s="254"/>
    </row>
    <row r="51" spans="1:39" x14ac:dyDescent="0.25">
      <c r="A51" s="248"/>
      <c r="B51" s="249"/>
      <c r="C51" s="249"/>
      <c r="D51" s="254"/>
      <c r="E51" s="272"/>
      <c r="F51" s="273"/>
      <c r="G51" s="251"/>
      <c r="H51" s="252"/>
      <c r="I51" s="253"/>
      <c r="J51" s="258"/>
      <c r="K51" s="8"/>
      <c r="L51" s="270"/>
      <c r="M51" s="263"/>
      <c r="N51" s="263"/>
      <c r="O51" s="263"/>
      <c r="P51" s="263"/>
      <c r="Q51" s="263"/>
      <c r="R51" s="263"/>
      <c r="S51" s="264"/>
      <c r="T51" s="265"/>
      <c r="U51" s="266"/>
      <c r="V51" s="266"/>
      <c r="W51" s="266"/>
      <c r="X51" s="266"/>
      <c r="Y51" s="266"/>
      <c r="Z51" s="266"/>
      <c r="AA51" s="267"/>
      <c r="AB51" s="268"/>
      <c r="AC51" s="269"/>
      <c r="AD51" s="269"/>
      <c r="AE51" s="269"/>
      <c r="AF51" s="269"/>
      <c r="AG51" s="269"/>
      <c r="AH51" s="269"/>
      <c r="AI51" s="269"/>
      <c r="AJ51" s="260"/>
      <c r="AK51" s="261"/>
      <c r="AL51" s="249"/>
      <c r="AM51" s="254"/>
    </row>
    <row r="52" spans="1:39" x14ac:dyDescent="0.25">
      <c r="A52" s="248"/>
      <c r="B52" s="249"/>
      <c r="C52" s="249"/>
      <c r="D52" s="254"/>
      <c r="E52" s="272"/>
      <c r="F52" s="273"/>
      <c r="G52" s="251"/>
      <c r="H52" s="252"/>
      <c r="I52" s="253"/>
      <c r="J52" s="258"/>
      <c r="K52" s="8"/>
      <c r="L52" s="270"/>
      <c r="M52" s="263"/>
      <c r="N52" s="263"/>
      <c r="O52" s="263"/>
      <c r="P52" s="263"/>
      <c r="Q52" s="263"/>
      <c r="R52" s="263"/>
      <c r="S52" s="264"/>
      <c r="T52" s="265"/>
      <c r="U52" s="266"/>
      <c r="V52" s="266"/>
      <c r="W52" s="266"/>
      <c r="X52" s="266"/>
      <c r="Y52" s="266"/>
      <c r="Z52" s="266"/>
      <c r="AA52" s="267"/>
      <c r="AB52" s="268"/>
      <c r="AC52" s="269"/>
      <c r="AD52" s="269"/>
      <c r="AE52" s="269"/>
      <c r="AF52" s="269"/>
      <c r="AG52" s="269"/>
      <c r="AH52" s="269"/>
      <c r="AI52" s="269"/>
      <c r="AJ52" s="260"/>
      <c r="AK52" s="261"/>
      <c r="AL52" s="249"/>
      <c r="AM52" s="254"/>
    </row>
    <row r="53" spans="1:39" x14ac:dyDescent="0.25">
      <c r="A53" s="248"/>
      <c r="B53" s="249"/>
      <c r="C53" s="249"/>
      <c r="D53" s="254"/>
      <c r="E53" s="272"/>
      <c r="F53" s="273"/>
      <c r="G53" s="251"/>
      <c r="H53" s="252"/>
      <c r="I53" s="253"/>
      <c r="J53" s="258"/>
      <c r="K53" s="8"/>
      <c r="L53" s="270"/>
      <c r="M53" s="263"/>
      <c r="N53" s="263"/>
      <c r="O53" s="263"/>
      <c r="P53" s="263"/>
      <c r="Q53" s="263"/>
      <c r="R53" s="263"/>
      <c r="S53" s="264"/>
      <c r="T53" s="265"/>
      <c r="U53" s="266"/>
      <c r="V53" s="266"/>
      <c r="W53" s="266"/>
      <c r="X53" s="266"/>
      <c r="Y53" s="266"/>
      <c r="Z53" s="266"/>
      <c r="AA53" s="267"/>
      <c r="AB53" s="268"/>
      <c r="AC53" s="269"/>
      <c r="AD53" s="269"/>
      <c r="AE53" s="269"/>
      <c r="AF53" s="269"/>
      <c r="AG53" s="269"/>
      <c r="AH53" s="269"/>
      <c r="AI53" s="269"/>
      <c r="AJ53" s="260"/>
      <c r="AK53" s="261"/>
      <c r="AL53" s="249"/>
      <c r="AM53" s="254"/>
    </row>
    <row r="54" spans="1:39" x14ac:dyDescent="0.25">
      <c r="A54" s="248"/>
      <c r="B54" s="249"/>
      <c r="C54" s="249"/>
      <c r="D54" s="254"/>
      <c r="E54" s="272"/>
      <c r="F54" s="273"/>
      <c r="G54" s="251"/>
      <c r="H54" s="252"/>
      <c r="I54" s="253"/>
      <c r="J54" s="258"/>
      <c r="K54" s="8"/>
      <c r="L54" s="270"/>
      <c r="M54" s="263"/>
      <c r="N54" s="263"/>
      <c r="O54" s="263"/>
      <c r="P54" s="263"/>
      <c r="Q54" s="263"/>
      <c r="R54" s="263"/>
      <c r="S54" s="264"/>
      <c r="T54" s="265"/>
      <c r="U54" s="266"/>
      <c r="V54" s="266"/>
      <c r="W54" s="266"/>
      <c r="X54" s="266"/>
      <c r="Y54" s="266"/>
      <c r="Z54" s="266"/>
      <c r="AA54" s="267"/>
      <c r="AB54" s="268"/>
      <c r="AC54" s="269"/>
      <c r="AD54" s="269"/>
      <c r="AE54" s="269"/>
      <c r="AF54" s="269"/>
      <c r="AG54" s="269"/>
      <c r="AH54" s="269"/>
      <c r="AI54" s="269"/>
      <c r="AJ54" s="260"/>
      <c r="AK54" s="261"/>
      <c r="AL54" s="249"/>
      <c r="AM54" s="254"/>
    </row>
    <row r="55" spans="1:39" x14ac:dyDescent="0.25">
      <c r="A55" s="248"/>
      <c r="B55" s="249"/>
      <c r="C55" s="249"/>
      <c r="D55" s="254"/>
      <c r="E55" s="272"/>
      <c r="F55" s="273"/>
      <c r="G55" s="251"/>
      <c r="H55" s="252"/>
      <c r="I55" s="253"/>
      <c r="J55" s="258"/>
      <c r="K55" s="8"/>
      <c r="L55" s="270"/>
      <c r="M55" s="263"/>
      <c r="N55" s="263"/>
      <c r="O55" s="263"/>
      <c r="P55" s="263"/>
      <c r="Q55" s="263"/>
      <c r="R55" s="263"/>
      <c r="S55" s="264"/>
      <c r="T55" s="265"/>
      <c r="U55" s="266"/>
      <c r="V55" s="266"/>
      <c r="W55" s="266"/>
      <c r="X55" s="266"/>
      <c r="Y55" s="266"/>
      <c r="Z55" s="266"/>
      <c r="AA55" s="267"/>
      <c r="AB55" s="268"/>
      <c r="AC55" s="269"/>
      <c r="AD55" s="269"/>
      <c r="AE55" s="269"/>
      <c r="AF55" s="269"/>
      <c r="AG55" s="269"/>
      <c r="AH55" s="269"/>
      <c r="AI55" s="269"/>
      <c r="AJ55" s="260"/>
      <c r="AK55" s="261"/>
      <c r="AL55" s="249"/>
      <c r="AM55" s="254"/>
    </row>
    <row r="56" spans="1:39" x14ac:dyDescent="0.25">
      <c r="A56" s="248"/>
      <c r="B56" s="249"/>
      <c r="C56" s="249"/>
      <c r="D56" s="254"/>
      <c r="E56" s="272"/>
      <c r="F56" s="273"/>
      <c r="G56" s="251"/>
      <c r="H56" s="252"/>
      <c r="I56" s="253"/>
      <c r="J56" s="258"/>
      <c r="K56" s="8"/>
      <c r="L56" s="270"/>
      <c r="M56" s="263"/>
      <c r="N56" s="263"/>
      <c r="O56" s="263"/>
      <c r="P56" s="263"/>
      <c r="Q56" s="263"/>
      <c r="R56" s="263"/>
      <c r="S56" s="264"/>
      <c r="T56" s="265"/>
      <c r="U56" s="266"/>
      <c r="V56" s="266"/>
      <c r="W56" s="266"/>
      <c r="X56" s="266"/>
      <c r="Y56" s="266"/>
      <c r="Z56" s="266"/>
      <c r="AA56" s="267"/>
      <c r="AB56" s="268"/>
      <c r="AC56" s="269"/>
      <c r="AD56" s="269"/>
      <c r="AE56" s="269"/>
      <c r="AF56" s="269"/>
      <c r="AG56" s="269"/>
      <c r="AH56" s="269"/>
      <c r="AI56" s="269"/>
      <c r="AJ56" s="260"/>
      <c r="AK56" s="261"/>
      <c r="AL56" s="249"/>
      <c r="AM56" s="254"/>
    </row>
    <row r="57" spans="1:39" x14ac:dyDescent="0.25">
      <c r="A57" s="248"/>
      <c r="B57" s="249"/>
      <c r="C57" s="249"/>
      <c r="D57" s="254"/>
      <c r="E57" s="272"/>
      <c r="F57" s="273"/>
      <c r="G57" s="251"/>
      <c r="H57" s="252"/>
      <c r="I57" s="253"/>
      <c r="J57" s="258"/>
      <c r="K57" s="8"/>
      <c r="L57" s="270"/>
      <c r="M57" s="263"/>
      <c r="N57" s="263"/>
      <c r="O57" s="263"/>
      <c r="P57" s="263"/>
      <c r="Q57" s="263"/>
      <c r="R57" s="263"/>
      <c r="S57" s="264"/>
      <c r="T57" s="265"/>
      <c r="U57" s="266"/>
      <c r="V57" s="266"/>
      <c r="W57" s="266"/>
      <c r="X57" s="266"/>
      <c r="Y57" s="266"/>
      <c r="Z57" s="266"/>
      <c r="AA57" s="267"/>
      <c r="AB57" s="268"/>
      <c r="AC57" s="269"/>
      <c r="AD57" s="269"/>
      <c r="AE57" s="269"/>
      <c r="AF57" s="269"/>
      <c r="AG57" s="269"/>
      <c r="AH57" s="269"/>
      <c r="AI57" s="269"/>
      <c r="AJ57" s="260"/>
      <c r="AK57" s="261"/>
      <c r="AL57" s="249"/>
      <c r="AM57" s="254"/>
    </row>
    <row r="58" spans="1:39" x14ac:dyDescent="0.25">
      <c r="A58" s="248"/>
      <c r="B58" s="249"/>
      <c r="C58" s="249"/>
      <c r="D58" s="254"/>
      <c r="E58" s="272"/>
      <c r="F58" s="273"/>
      <c r="G58" s="251"/>
      <c r="H58" s="252"/>
      <c r="I58" s="253"/>
      <c r="J58" s="258"/>
      <c r="K58" s="8"/>
      <c r="L58" s="270"/>
      <c r="M58" s="263"/>
      <c r="N58" s="263"/>
      <c r="O58" s="263"/>
      <c r="P58" s="263"/>
      <c r="Q58" s="263"/>
      <c r="R58" s="263"/>
      <c r="S58" s="264"/>
      <c r="T58" s="265"/>
      <c r="U58" s="266"/>
      <c r="V58" s="266"/>
      <c r="W58" s="266"/>
      <c r="X58" s="266"/>
      <c r="Y58" s="266"/>
      <c r="Z58" s="266"/>
      <c r="AA58" s="267"/>
      <c r="AB58" s="268"/>
      <c r="AC58" s="269"/>
      <c r="AD58" s="269"/>
      <c r="AE58" s="269"/>
      <c r="AF58" s="269"/>
      <c r="AG58" s="269"/>
      <c r="AH58" s="269"/>
      <c r="AI58" s="269"/>
      <c r="AJ58" s="260"/>
      <c r="AK58" s="261"/>
      <c r="AL58" s="249"/>
      <c r="AM58" s="254"/>
    </row>
  </sheetData>
  <mergeCells count="38">
    <mergeCell ref="W1:W3"/>
    <mergeCell ref="L1:L3"/>
    <mergeCell ref="M1:M3"/>
    <mergeCell ref="N1:N3"/>
    <mergeCell ref="O1:O3"/>
    <mergeCell ref="P1:P3"/>
    <mergeCell ref="R1:R3"/>
    <mergeCell ref="S1:S3"/>
    <mergeCell ref="T1:T3"/>
    <mergeCell ref="U1:U3"/>
    <mergeCell ref="V1:V3"/>
    <mergeCell ref="Q1:Q3"/>
    <mergeCell ref="AB4:AI4"/>
    <mergeCell ref="AJ1:AL3"/>
    <mergeCell ref="AE1:AE3"/>
    <mergeCell ref="AF1:AF3"/>
    <mergeCell ref="AG1:AG3"/>
    <mergeCell ref="AH1:AH3"/>
    <mergeCell ref="AI1:AI3"/>
    <mergeCell ref="AD1:AD3"/>
    <mergeCell ref="AC1:AC3"/>
    <mergeCell ref="A2:A4"/>
    <mergeCell ref="B2:B4"/>
    <mergeCell ref="C2:C4"/>
    <mergeCell ref="D2:D4"/>
    <mergeCell ref="E2:E4"/>
    <mergeCell ref="X1:X3"/>
    <mergeCell ref="Y1:Y3"/>
    <mergeCell ref="Z1:Z3"/>
    <mergeCell ref="AA1:AA3"/>
    <mergeCell ref="AB1:AB3"/>
    <mergeCell ref="K2:K4"/>
    <mergeCell ref="L4:S4"/>
    <mergeCell ref="F2:F4"/>
    <mergeCell ref="G2:G4"/>
    <mergeCell ref="H2:H4"/>
    <mergeCell ref="I2:I4"/>
    <mergeCell ref="J2:J4"/>
  </mergeCells>
  <hyperlinks>
    <hyperlink ref="AL7" r:id="rId1" display="3FTEs@70%; travel, other; few options"/>
  </hyperlinks>
  <pageMargins left="0.7" right="0.7" top="0.75" bottom="0.75" header="0.3" footer="0.3"/>
  <pageSetup paperSize="17" scale="99" fitToHeight="0" orientation="landscape" r:id="rId2"/>
  <colBreaks count="1" manualBreakCount="1">
    <brk id="35" max="1048575" man="1"/>
  </colBreaks>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5"/>
  <sheetViews>
    <sheetView zoomScale="55" zoomScaleNormal="55" workbookViewId="0">
      <selection activeCell="B2" sqref="B2:C11"/>
    </sheetView>
  </sheetViews>
  <sheetFormatPr defaultRowHeight="15" x14ac:dyDescent="0.25"/>
  <cols>
    <col min="2" max="2" width="30" style="5" bestFit="1" customWidth="1"/>
    <col min="3" max="3" width="106.42578125" customWidth="1"/>
    <col min="5" max="5" width="23.85546875" style="283" bestFit="1" customWidth="1"/>
  </cols>
  <sheetData>
    <row r="1" spans="2:5" ht="15.75" thickBot="1" x14ac:dyDescent="0.3"/>
    <row r="2" spans="2:5" ht="26.25" x14ac:dyDescent="0.25">
      <c r="B2" s="396" t="s">
        <v>476</v>
      </c>
      <c r="C2" s="397"/>
      <c r="E2" s="276"/>
    </row>
    <row r="3" spans="2:5" ht="45" x14ac:dyDescent="0.25">
      <c r="B3" s="277" t="s">
        <v>0</v>
      </c>
      <c r="C3" s="278" t="s">
        <v>477</v>
      </c>
      <c r="E3" s="279"/>
    </row>
    <row r="4" spans="2:5" ht="45" x14ac:dyDescent="0.25">
      <c r="B4" s="277" t="s">
        <v>5</v>
      </c>
      <c r="C4" s="278" t="s">
        <v>478</v>
      </c>
      <c r="D4" s="280"/>
      <c r="E4" s="279"/>
    </row>
    <row r="5" spans="2:5" ht="30" x14ac:dyDescent="0.25">
      <c r="B5" s="277" t="s">
        <v>67</v>
      </c>
      <c r="C5" s="278" t="s">
        <v>524</v>
      </c>
      <c r="D5" s="280"/>
      <c r="E5" s="279"/>
    </row>
    <row r="6" spans="2:5" ht="30" x14ac:dyDescent="0.25">
      <c r="B6" s="277" t="s">
        <v>1</v>
      </c>
      <c r="C6" s="278" t="s">
        <v>513</v>
      </c>
      <c r="E6" s="279"/>
    </row>
    <row r="7" spans="2:5" ht="30" x14ac:dyDescent="0.25">
      <c r="B7" s="277" t="s">
        <v>107</v>
      </c>
      <c r="C7" s="278" t="s">
        <v>514</v>
      </c>
      <c r="E7" s="279"/>
    </row>
    <row r="8" spans="2:5" x14ac:dyDescent="0.25">
      <c r="B8" s="277" t="s">
        <v>3</v>
      </c>
      <c r="C8" s="278" t="s">
        <v>515</v>
      </c>
      <c r="E8" s="279"/>
    </row>
    <row r="9" spans="2:5" ht="45" x14ac:dyDescent="0.25">
      <c r="B9" s="277" t="s">
        <v>4</v>
      </c>
      <c r="C9" s="278" t="s">
        <v>516</v>
      </c>
      <c r="E9" s="279"/>
    </row>
    <row r="10" spans="2:5" ht="60" hidden="1" x14ac:dyDescent="0.25">
      <c r="B10" s="277" t="s">
        <v>479</v>
      </c>
      <c r="C10" s="278" t="s">
        <v>480</v>
      </c>
      <c r="E10" s="279"/>
    </row>
    <row r="11" spans="2:5" ht="45.75" thickBot="1" x14ac:dyDescent="0.3">
      <c r="B11" s="281" t="s">
        <v>197</v>
      </c>
      <c r="C11" s="282" t="s">
        <v>517</v>
      </c>
    </row>
    <row r="12" spans="2:5" ht="15.75" thickBot="1" x14ac:dyDescent="0.3"/>
    <row r="13" spans="2:5" ht="26.25" x14ac:dyDescent="0.25">
      <c r="B13" s="396" t="s">
        <v>481</v>
      </c>
      <c r="C13" s="397"/>
    </row>
    <row r="14" spans="2:5" ht="30" x14ac:dyDescent="0.25">
      <c r="B14" s="277" t="s">
        <v>370</v>
      </c>
      <c r="C14" s="278" t="s">
        <v>518</v>
      </c>
    </row>
    <row r="15" spans="2:5" ht="30" x14ac:dyDescent="0.25">
      <c r="B15" s="277" t="s">
        <v>371</v>
      </c>
      <c r="C15" s="278" t="s">
        <v>522</v>
      </c>
      <c r="D15" s="284"/>
    </row>
    <row r="16" spans="2:5" ht="33" customHeight="1" x14ac:dyDescent="0.25">
      <c r="B16" s="277" t="s">
        <v>369</v>
      </c>
      <c r="C16" s="278" t="s">
        <v>523</v>
      </c>
      <c r="D16" s="284"/>
    </row>
    <row r="17" spans="2:3" ht="30" x14ac:dyDescent="0.25">
      <c r="B17" s="277" t="s">
        <v>377</v>
      </c>
      <c r="C17" s="285" t="s">
        <v>482</v>
      </c>
    </row>
    <row r="18" spans="2:3" ht="30" x14ac:dyDescent="0.25">
      <c r="B18" s="277" t="s">
        <v>376</v>
      </c>
      <c r="C18" s="278" t="s">
        <v>519</v>
      </c>
    </row>
    <row r="19" spans="2:3" ht="30" x14ac:dyDescent="0.25">
      <c r="B19" s="277" t="s">
        <v>375</v>
      </c>
      <c r="C19" s="285" t="s">
        <v>483</v>
      </c>
    </row>
    <row r="20" spans="2:3" ht="30" x14ac:dyDescent="0.25">
      <c r="B20" s="277" t="s">
        <v>372</v>
      </c>
      <c r="C20" s="278" t="s">
        <v>484</v>
      </c>
    </row>
    <row r="21" spans="2:3" ht="15.75" thickBot="1" x14ac:dyDescent="0.3">
      <c r="B21" s="281" t="s">
        <v>373</v>
      </c>
      <c r="C21" s="282" t="s">
        <v>485</v>
      </c>
    </row>
    <row r="22" spans="2:3" ht="15.75" thickBot="1" x14ac:dyDescent="0.3"/>
    <row r="23" spans="2:3" ht="26.25" x14ac:dyDescent="0.25">
      <c r="B23" s="398" t="s">
        <v>486</v>
      </c>
      <c r="C23" s="399"/>
    </row>
    <row r="24" spans="2:3" x14ac:dyDescent="0.25">
      <c r="B24" s="394" t="s">
        <v>487</v>
      </c>
      <c r="C24" s="395"/>
    </row>
    <row r="25" spans="2:3" x14ac:dyDescent="0.25">
      <c r="B25" s="394" t="s">
        <v>488</v>
      </c>
      <c r="C25" s="395"/>
    </row>
    <row r="26" spans="2:3" x14ac:dyDescent="0.25">
      <c r="B26" s="400" t="s">
        <v>489</v>
      </c>
      <c r="C26" s="395"/>
    </row>
    <row r="27" spans="2:3" x14ac:dyDescent="0.25">
      <c r="B27" s="394" t="s">
        <v>490</v>
      </c>
      <c r="C27" s="395"/>
    </row>
    <row r="28" spans="2:3" ht="36" customHeight="1" x14ac:dyDescent="0.25">
      <c r="B28" s="400" t="s">
        <v>491</v>
      </c>
      <c r="C28" s="395"/>
    </row>
    <row r="29" spans="2:3" x14ac:dyDescent="0.25">
      <c r="B29" s="394"/>
      <c r="C29" s="395"/>
    </row>
    <row r="30" spans="2:3" ht="29.25" customHeight="1" x14ac:dyDescent="0.25">
      <c r="B30" s="394" t="s">
        <v>492</v>
      </c>
      <c r="C30" s="395"/>
    </row>
    <row r="31" spans="2:3" ht="30" customHeight="1" x14ac:dyDescent="0.25">
      <c r="B31" s="394" t="s">
        <v>493</v>
      </c>
      <c r="C31" s="395"/>
    </row>
    <row r="32" spans="2:3" x14ac:dyDescent="0.25">
      <c r="B32" s="394" t="s">
        <v>494</v>
      </c>
      <c r="C32" s="395"/>
    </row>
    <row r="33" spans="2:3" x14ac:dyDescent="0.25">
      <c r="B33" s="394"/>
      <c r="C33" s="395"/>
    </row>
    <row r="34" spans="2:3" x14ac:dyDescent="0.25">
      <c r="B34" s="394" t="s">
        <v>495</v>
      </c>
      <c r="C34" s="395"/>
    </row>
    <row r="35" spans="2:3" ht="29.25" customHeight="1" x14ac:dyDescent="0.25">
      <c r="B35" s="394" t="s">
        <v>496</v>
      </c>
      <c r="C35" s="395"/>
    </row>
    <row r="36" spans="2:3" x14ac:dyDescent="0.25">
      <c r="B36" s="394"/>
      <c r="C36" s="395"/>
    </row>
    <row r="37" spans="2:3" x14ac:dyDescent="0.25">
      <c r="B37" s="394" t="s">
        <v>497</v>
      </c>
      <c r="C37" s="395"/>
    </row>
    <row r="38" spans="2:3" x14ac:dyDescent="0.25">
      <c r="B38" s="394" t="s">
        <v>498</v>
      </c>
      <c r="C38" s="395"/>
    </row>
    <row r="39" spans="2:3" x14ac:dyDescent="0.25">
      <c r="B39" s="394" t="s">
        <v>499</v>
      </c>
      <c r="C39" s="395"/>
    </row>
    <row r="40" spans="2:3" x14ac:dyDescent="0.25">
      <c r="B40" s="394" t="s">
        <v>500</v>
      </c>
      <c r="C40" s="395"/>
    </row>
    <row r="41" spans="2:3" x14ac:dyDescent="0.25">
      <c r="B41" s="394"/>
      <c r="C41" s="395"/>
    </row>
    <row r="42" spans="2:3" x14ac:dyDescent="0.25">
      <c r="B42" s="394" t="s">
        <v>501</v>
      </c>
      <c r="C42" s="395"/>
    </row>
    <row r="43" spans="2:3" x14ac:dyDescent="0.25">
      <c r="B43" s="394" t="s">
        <v>520</v>
      </c>
      <c r="C43" s="395"/>
    </row>
    <row r="44" spans="2:3" x14ac:dyDescent="0.25">
      <c r="B44" s="394" t="s">
        <v>502</v>
      </c>
      <c r="C44" s="395"/>
    </row>
    <row r="45" spans="2:3" x14ac:dyDescent="0.25">
      <c r="B45" s="394" t="s">
        <v>503</v>
      </c>
      <c r="C45" s="395"/>
    </row>
    <row r="46" spans="2:3" x14ac:dyDescent="0.25">
      <c r="B46" s="394"/>
      <c r="C46" s="395"/>
    </row>
    <row r="47" spans="2:3" x14ac:dyDescent="0.25">
      <c r="B47" s="394" t="s">
        <v>504</v>
      </c>
      <c r="C47" s="395"/>
    </row>
    <row r="48" spans="2:3" x14ac:dyDescent="0.25">
      <c r="B48" s="394" t="s">
        <v>521</v>
      </c>
      <c r="C48" s="395"/>
    </row>
    <row r="49" spans="2:3" x14ac:dyDescent="0.25">
      <c r="B49" s="394" t="s">
        <v>505</v>
      </c>
      <c r="C49" s="395"/>
    </row>
    <row r="50" spans="2:3" x14ac:dyDescent="0.25">
      <c r="B50" s="394"/>
      <c r="C50" s="395"/>
    </row>
    <row r="51" spans="2:3" x14ac:dyDescent="0.25">
      <c r="B51" s="394" t="s">
        <v>506</v>
      </c>
      <c r="C51" s="395"/>
    </row>
    <row r="52" spans="2:3" x14ac:dyDescent="0.25">
      <c r="B52" s="394"/>
      <c r="C52" s="395"/>
    </row>
    <row r="53" spans="2:3" ht="15.75" thickBot="1" x14ac:dyDescent="0.3">
      <c r="B53" s="401" t="s">
        <v>507</v>
      </c>
      <c r="C53" s="402"/>
    </row>
    <row r="54" spans="2:3" ht="15.75" thickBot="1" x14ac:dyDescent="0.3">
      <c r="B54" s="283"/>
    </row>
    <row r="55" spans="2:3" x14ac:dyDescent="0.25">
      <c r="B55" s="286" t="s">
        <v>508</v>
      </c>
    </row>
    <row r="56" spans="2:3" x14ac:dyDescent="0.25">
      <c r="B56" s="287" t="s">
        <v>89</v>
      </c>
    </row>
    <row r="57" spans="2:3" x14ac:dyDescent="0.25">
      <c r="B57" s="287" t="s">
        <v>90</v>
      </c>
    </row>
    <row r="58" spans="2:3" x14ac:dyDescent="0.25">
      <c r="B58" s="287" t="s">
        <v>91</v>
      </c>
    </row>
    <row r="59" spans="2:3" x14ac:dyDescent="0.25">
      <c r="B59" s="288" t="s">
        <v>509</v>
      </c>
    </row>
    <row r="60" spans="2:3" x14ac:dyDescent="0.25">
      <c r="B60" s="287" t="s">
        <v>92</v>
      </c>
    </row>
    <row r="61" spans="2:3" x14ac:dyDescent="0.25">
      <c r="B61" s="287" t="s">
        <v>93</v>
      </c>
    </row>
    <row r="62" spans="2:3" x14ac:dyDescent="0.25">
      <c r="B62" s="287" t="s">
        <v>94</v>
      </c>
    </row>
    <row r="63" spans="2:3" x14ac:dyDescent="0.25">
      <c r="B63" s="287" t="s">
        <v>95</v>
      </c>
    </row>
    <row r="64" spans="2:3" x14ac:dyDescent="0.25">
      <c r="B64" s="287" t="s">
        <v>96</v>
      </c>
    </row>
    <row r="65" spans="2:2" ht="15.75" thickBot="1" x14ac:dyDescent="0.3">
      <c r="B65" s="289" t="s">
        <v>97</v>
      </c>
    </row>
  </sheetData>
  <mergeCells count="33">
    <mergeCell ref="B51:C51"/>
    <mergeCell ref="B52:C52"/>
    <mergeCell ref="B53:C53"/>
    <mergeCell ref="B45:C45"/>
    <mergeCell ref="B46:C46"/>
    <mergeCell ref="B47:C47"/>
    <mergeCell ref="B48:C48"/>
    <mergeCell ref="B49:C49"/>
    <mergeCell ref="B50:C50"/>
    <mergeCell ref="B44:C44"/>
    <mergeCell ref="B33:C33"/>
    <mergeCell ref="B34:C34"/>
    <mergeCell ref="B35:C35"/>
    <mergeCell ref="B36:C36"/>
    <mergeCell ref="B37:C37"/>
    <mergeCell ref="B38:C38"/>
    <mergeCell ref="B39:C39"/>
    <mergeCell ref="B40:C40"/>
    <mergeCell ref="B41:C41"/>
    <mergeCell ref="B42:C42"/>
    <mergeCell ref="B43:C43"/>
    <mergeCell ref="B32:C32"/>
    <mergeCell ref="B2:C2"/>
    <mergeCell ref="B13:C13"/>
    <mergeCell ref="B23:C23"/>
    <mergeCell ref="B24:C24"/>
    <mergeCell ref="B25:C25"/>
    <mergeCell ref="B26:C26"/>
    <mergeCell ref="B27:C27"/>
    <mergeCell ref="B28:C28"/>
    <mergeCell ref="B29:C29"/>
    <mergeCell ref="B30:C30"/>
    <mergeCell ref="B31:C3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Risk + principles</vt:lpstr>
      <vt:lpstr>Elizer Portfolio Rankings</vt:lpstr>
      <vt:lpstr>North Portfolio Rankings</vt:lpstr>
      <vt:lpstr>Original North Rankings</vt:lpstr>
      <vt:lpstr>Elizer+North Rankings</vt:lpstr>
      <vt:lpstr>Example Additive</vt:lpstr>
      <vt:lpstr>Example Multiplicative</vt:lpstr>
      <vt:lpstr>Criteria Definitions</vt:lpstr>
      <vt:lpstr>'Elizer Portfolio Rankings'!Print_Area</vt:lpstr>
      <vt:lpstr>'Elizer+North Rankings'!Print_Area</vt:lpstr>
      <vt:lpstr>'Example Additive'!Print_Area</vt:lpstr>
      <vt:lpstr>'Example Multiplicative'!Print_Area</vt:lpstr>
      <vt:lpstr>'North Portfolio Rankings'!Print_Area</vt:lpstr>
      <vt:lpstr>'Elizer+North Rankings'!X_value</vt:lpstr>
      <vt:lpstr>'Example Additive'!X_value</vt:lpstr>
      <vt:lpstr>'Example Multiplicative'!X_value</vt:lpstr>
      <vt:lpstr>'North Portfolio Rankings'!X_value</vt:lpstr>
      <vt:lpstr>X_value</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Wixson, Yvette</dc:creator>
  <cp:lastModifiedBy>Mackie, Paul</cp:lastModifiedBy>
  <cp:lastPrinted>2020-11-05T15:18:01Z</cp:lastPrinted>
  <dcterms:created xsi:type="dcterms:W3CDTF">2020-06-15T22:04:01Z</dcterms:created>
  <dcterms:modified xsi:type="dcterms:W3CDTF">2022-03-03T20:37:55Z</dcterms:modified>
</cp:coreProperties>
</file>