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90" activeTab="3"/>
  </bookViews>
  <sheets>
    <sheet name="ALL-Metric" sheetId="1" r:id="rId1"/>
    <sheet name="CARS-Metric" sheetId="2" r:id="rId2"/>
    <sheet name="TRUCKS-Metric" sheetId="3" r:id="rId3"/>
    <sheet name="ALL-USC" sheetId="4" r:id="rId4"/>
    <sheet name="CARS-USC" sheetId="5" r:id="rId5"/>
    <sheet name="TRUCKS-USC" sheetId="6" r:id="rId6"/>
  </sheets>
  <definedNames>
    <definedName name="_xlnm.Print_Area" localSheetId="5">'TRUCKS-USC'!$A$50:$K$199</definedName>
    <definedName name="Z_60BCA26E_AE34_4AD0_BAA3_3D8971ABECFA_.wvu.Rows" localSheetId="3" hidden="1">'ALL-USC'!$99:$184</definedName>
    <definedName name="Z_60BCA26E_AE34_4AD0_BAA3_3D8971ABECFA_.wvu.Rows" localSheetId="4" hidden="1">'CARS-USC'!$99:$184</definedName>
    <definedName name="Z_60BCA26E_AE34_4AD0_BAA3_3D8971ABECFA_.wvu.Rows" localSheetId="5" hidden="1">'TRUCKS-USC'!$99:$184</definedName>
  </definedNames>
  <calcPr fullCalcOnLoad="1"/>
</workbook>
</file>

<file path=xl/sharedStrings.xml><?xml version="1.0" encoding="utf-8"?>
<sst xmlns="http://schemas.openxmlformats.org/spreadsheetml/2006/main" count="827" uniqueCount="91">
  <si>
    <t>WZ Configuration</t>
  </si>
  <si>
    <t>WZ Location</t>
  </si>
  <si>
    <t>Roadway Type</t>
  </si>
  <si>
    <t>VA</t>
  </si>
  <si>
    <t>TWW</t>
  </si>
  <si>
    <t>RSW</t>
  </si>
  <si>
    <t>LSW</t>
  </si>
  <si>
    <t>TPW</t>
  </si>
  <si>
    <t>RSDL</t>
  </si>
  <si>
    <t>RSDR</t>
  </si>
  <si>
    <t>Point Number</t>
  </si>
  <si>
    <t>Radius</t>
  </si>
  <si>
    <t>meanp</t>
  </si>
  <si>
    <t>stdp</t>
  </si>
  <si>
    <t>meant</t>
  </si>
  <si>
    <t>stdt</t>
  </si>
  <si>
    <t>net.IW{1}</t>
  </si>
  <si>
    <t>net.LW{2}</t>
  </si>
  <si>
    <t>b1</t>
  </si>
  <si>
    <t>b2</t>
  </si>
  <si>
    <t>Encode Variables</t>
  </si>
  <si>
    <t>Normalize Inputs</t>
  </si>
  <si>
    <t>Upstream Speed (mph)</t>
  </si>
  <si>
    <t>Posted Speed (mph)</t>
  </si>
  <si>
    <t>closure</t>
  </si>
  <si>
    <t>taper</t>
  </si>
  <si>
    <t>Length2</t>
  </si>
  <si>
    <t>PostedSpeed</t>
  </si>
  <si>
    <t>permanent</t>
  </si>
  <si>
    <t>flat</t>
  </si>
  <si>
    <t>upgrade</t>
  </si>
  <si>
    <t>downgrade</t>
  </si>
  <si>
    <t>crest</t>
  </si>
  <si>
    <t>sag</t>
  </si>
  <si>
    <t>Lnone</t>
  </si>
  <si>
    <t>Lbarrel</t>
  </si>
  <si>
    <t>Lpadel</t>
  </si>
  <si>
    <t>Lguiderail</t>
  </si>
  <si>
    <t>Lbarrier</t>
  </si>
  <si>
    <t>Lopp</t>
  </si>
  <si>
    <t>Loffset</t>
  </si>
  <si>
    <t>Rnone</t>
  </si>
  <si>
    <t>Rbarrel</t>
  </si>
  <si>
    <t>Rpadel</t>
  </si>
  <si>
    <t>Rguiderail</t>
  </si>
  <si>
    <t>Rbarrier</t>
  </si>
  <si>
    <t>Roffset</t>
  </si>
  <si>
    <t>UpstreamSpeed</t>
  </si>
  <si>
    <t>PreviousLengthInverse</t>
  </si>
  <si>
    <t>PreviousTarget</t>
  </si>
  <si>
    <t>R (ft)</t>
  </si>
  <si>
    <t>TWW (ft)</t>
  </si>
  <si>
    <t>RSW (ft)</t>
  </si>
  <si>
    <t>LSW (ft)</t>
  </si>
  <si>
    <t>TPW (ft)</t>
  </si>
  <si>
    <t>Loffset (ft)</t>
  </si>
  <si>
    <t>Roffset (ft)</t>
  </si>
  <si>
    <t>Lane Taper</t>
  </si>
  <si>
    <t>Permanent</t>
  </si>
  <si>
    <t>Flat</t>
  </si>
  <si>
    <t>None</t>
  </si>
  <si>
    <t>Within WZ</t>
  </si>
  <si>
    <t>CARS - MEAN</t>
  </si>
  <si>
    <t>TRUCKS - MEAN</t>
  </si>
  <si>
    <t>Predicted Variance</t>
  </si>
  <si>
    <t>ALL VEHICLES - VARIANCE</t>
  </si>
  <si>
    <t>ALL VEHICLES - MEAN SPEED</t>
  </si>
  <si>
    <t>CARS - VARIANCE</t>
  </si>
  <si>
    <t>TRUCKS - VARIANCE</t>
  </si>
  <si>
    <t>Median Crossover</t>
  </si>
  <si>
    <t>Upstream Speed (km/hr)</t>
  </si>
  <si>
    <t>Posted Speed (km/hr)</t>
  </si>
  <si>
    <t>R (m)</t>
  </si>
  <si>
    <t>TWW (m)</t>
  </si>
  <si>
    <t>RSW (m)</t>
  </si>
  <si>
    <t>LSW (m)</t>
  </si>
  <si>
    <t>TPW (m)</t>
  </si>
  <si>
    <t>Loffset (m)</t>
  </si>
  <si>
    <t>Roffset (m)</t>
  </si>
  <si>
    <t>Predicted 15th Percerntile Car Speed (km/hr)</t>
  </si>
  <si>
    <t>Predicted Mean Car Speed (km/hr)</t>
  </si>
  <si>
    <t>Predicted 85th Percerntile Car Speed (km/hr)</t>
  </si>
  <si>
    <t>Predicted Mean Car Speed (mph)</t>
  </si>
  <si>
    <t>]</t>
  </si>
  <si>
    <t>Lane Closure</t>
  </si>
  <si>
    <t>Distance (km)</t>
  </si>
  <si>
    <t>Distance (mi)</t>
  </si>
  <si>
    <t>Predicted 15th Percentile Car Speed (mph)</t>
  </si>
  <si>
    <t>Predicted 85th Percentile Car Speed (mph)</t>
  </si>
  <si>
    <t>Predicted 15th Percentile Car Speed (km/hr)</t>
  </si>
  <si>
    <t>Predicted 85th Percentile Car Speed (km/hr)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</si>
</sst>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Times"/>
      <family val="1"/>
    </font>
    <font>
      <sz val="9"/>
      <name val="Times"/>
      <family val="1"/>
    </font>
    <font>
      <b/>
      <sz val="8"/>
      <name val="Arial"/>
      <family val="0"/>
    </font>
    <font>
      <b/>
      <sz val="10"/>
      <color indexed="12"/>
      <name val="Arial"/>
      <family val="2"/>
    </font>
    <font>
      <b/>
      <sz val="20"/>
      <name val="Arial"/>
      <family val="2"/>
    </font>
    <font>
      <b/>
      <sz val="21.25"/>
      <name val="Arial"/>
      <family val="2"/>
    </font>
    <font>
      <b/>
      <sz val="8.25"/>
      <name val="Arial"/>
      <family val="0"/>
    </font>
    <font>
      <sz val="9"/>
      <color indexed="8"/>
      <name val="Times"/>
      <family val="1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/>
    </xf>
    <xf numFmtId="2" fontId="1" fillId="2" borderId="0" xfId="0" applyNumberFormat="1" applyFont="1" applyFill="1" applyAlignment="1">
      <alignment horizontal="right"/>
    </xf>
    <xf numFmtId="0" fontId="0" fillId="2" borderId="0" xfId="0" applyFill="1" applyAlignment="1" applyProtection="1">
      <alignment/>
      <protection hidden="1"/>
    </xf>
    <xf numFmtId="0" fontId="0" fillId="2" borderId="1" xfId="0" applyFill="1" applyBorder="1" applyAlignment="1">
      <alignment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3" xfId="0" applyFill="1" applyBorder="1" applyAlignment="1" applyProtection="1">
      <alignment/>
      <protection hidden="1"/>
    </xf>
    <xf numFmtId="2" fontId="0" fillId="2" borderId="1" xfId="0" applyNumberFormat="1" applyFill="1" applyBorder="1" applyAlignment="1" applyProtection="1">
      <alignment/>
      <protection hidden="1"/>
    </xf>
    <xf numFmtId="0" fontId="0" fillId="2" borderId="0" xfId="0" applyFill="1" applyAlignment="1">
      <alignment horizontal="left"/>
    </xf>
    <xf numFmtId="0" fontId="6" fillId="3" borderId="1" xfId="0" applyFont="1" applyFill="1" applyBorder="1" applyAlignment="1">
      <alignment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/>
    </xf>
    <xf numFmtId="11" fontId="0" fillId="2" borderId="6" xfId="0" applyNumberFormat="1" applyFill="1" applyBorder="1" applyAlignment="1">
      <alignment/>
    </xf>
    <xf numFmtId="11" fontId="0" fillId="2" borderId="0" xfId="0" applyNumberFormat="1" applyFill="1" applyAlignment="1">
      <alignment/>
    </xf>
    <xf numFmtId="0" fontId="0" fillId="2" borderId="0" xfId="0" applyFill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2" fontId="13" fillId="5" borderId="1" xfId="0" applyNumberFormat="1" applyFont="1" applyFill="1" applyBorder="1" applyAlignment="1" applyProtection="1">
      <alignment horizontal="center"/>
      <protection hidden="1"/>
    </xf>
    <xf numFmtId="2" fontId="7" fillId="5" borderId="1" xfId="0" applyNumberFormat="1" applyFont="1" applyFill="1" applyBorder="1" applyAlignment="1" applyProtection="1">
      <alignment horizontal="center"/>
      <protection hidden="1"/>
    </xf>
    <xf numFmtId="2" fontId="7" fillId="6" borderId="1" xfId="0" applyNumberFormat="1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ANN Predicted Speed vs Distance - 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55"/>
          <c:w val="0.892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v>All :15th Percentile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'ALL-Metric'!$B$18:$U$18</c:f>
              <c:numCache/>
            </c:numRef>
          </c:xVal>
          <c:yVal>
            <c:numRef>
              <c:f>'ALL-Metric'!$B$32:$U$32</c:f>
              <c:numCache/>
            </c:numRef>
          </c:yVal>
          <c:smooth val="1"/>
        </c:ser>
        <c:ser>
          <c:idx val="2"/>
          <c:order val="1"/>
          <c:tx>
            <c:v>All : Mean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'ALL-Metric'!$B$18:$U$18</c:f>
              <c:numCache/>
            </c:numRef>
          </c:xVal>
          <c:yVal>
            <c:numRef>
              <c:f>'ALL-Metric'!$B$33:$U$33</c:f>
              <c:numCache/>
            </c:numRef>
          </c:yVal>
          <c:smooth val="1"/>
        </c:ser>
        <c:ser>
          <c:idx val="1"/>
          <c:order val="2"/>
          <c:tx>
            <c:v>All : 85th Percentile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'ALL-Metric'!$B$18:$U$18</c:f>
              <c:numCache/>
            </c:numRef>
          </c:xVal>
          <c:yVal>
            <c:numRef>
              <c:f>'ALL-Metric'!$B$34:$U$34</c:f>
              <c:numCache/>
            </c:numRef>
          </c:yVal>
          <c:smooth val="1"/>
        </c:ser>
        <c:axId val="57026573"/>
        <c:axId val="43477110"/>
      </c:scatterChart>
      <c:valAx>
        <c:axId val="57026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(km from Lane Taper)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77110"/>
        <c:crosses val="autoZero"/>
        <c:crossBetween val="midCat"/>
        <c:dispUnits/>
      </c:valAx>
      <c:valAx>
        <c:axId val="43477110"/>
        <c:scaling>
          <c:orientation val="minMax"/>
          <c:max val="1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Predicted 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02657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25"/>
          <c:y val="0.21275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ANN Predicted Speed vs Distance - CARS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9"/>
          <c:w val="0.87275"/>
          <c:h val="0.7415"/>
        </c:manualLayout>
      </c:layout>
      <c:scatterChart>
        <c:scatterStyle val="smoothMarker"/>
        <c:varyColors val="0"/>
        <c:ser>
          <c:idx val="0"/>
          <c:order val="0"/>
          <c:tx>
            <c:v>Cars :15th Percentile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'CARS-Metric'!$B$18:$U$18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'CARS-Metric'!$B$32:$U$32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Cars : Mean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'CARS-Metric'!$B$18:$U$18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'CARS-Metric'!$B$33:$U$33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Cars : 85th Percentile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'CARS-Metric'!$B$18:$U$18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'CARS-Metric'!$B$34:$U$34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55749671"/>
        <c:axId val="31984992"/>
      </c:scatterChart>
      <c:valAx>
        <c:axId val="55749671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(km from Lane Taper)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84992"/>
        <c:crosses val="autoZero"/>
        <c:crossBetween val="midCat"/>
        <c:dispUnits/>
        <c:majorUnit val="1"/>
      </c:valAx>
      <c:valAx>
        <c:axId val="31984992"/>
        <c:scaling>
          <c:orientation val="minMax"/>
          <c:max val="1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Predicted 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74967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13625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ANN Predicted Speed vs Distance - TRUCKS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875"/>
          <c:w val="0.873"/>
          <c:h val="0.742"/>
        </c:manualLayout>
      </c:layout>
      <c:scatterChart>
        <c:scatterStyle val="smoothMarker"/>
        <c:varyColors val="0"/>
        <c:ser>
          <c:idx val="0"/>
          <c:order val="0"/>
          <c:tx>
            <c:v>Trucks :15th Percentile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'TRUCKS-Metric'!$B$18:$U$18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'TRUCKS-Metric'!$B$32:$U$32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Trucks : Mean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'TRUCKS-Metric'!$B$18:$U$18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'TRUCKS-Metric'!$B$33:$U$33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Trucks : 85th Percentile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'TRUCKS-Metric'!$B$18:$U$18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'TRUCKS-Metric'!$B$34:$U$34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19429473"/>
        <c:axId val="40647530"/>
      </c:scatterChart>
      <c:valAx>
        <c:axId val="19429473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(km from Lane Taper)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47530"/>
        <c:crosses val="autoZero"/>
        <c:crossBetween val="midCat"/>
        <c:dispUnits/>
        <c:majorUnit val="1"/>
      </c:valAx>
      <c:valAx>
        <c:axId val="40647530"/>
        <c:scaling>
          <c:orientation val="minMax"/>
          <c:max val="1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Predicted 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42947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16775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ANN Predicted Speed vs Distance - ALL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All :15th Percentile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'ALL-USC'!$B$18:$U$18</c:f>
              <c:numCache>
                <c:ptCount val="20"/>
              </c:numCache>
            </c:numRef>
          </c:xVal>
          <c:yVal>
            <c:numRef>
              <c:f>'ALL-USC'!$B$32:$U$32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All : Mean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'ALL-USC'!$B$18:$U$18</c:f>
              <c:numCache>
                <c:ptCount val="20"/>
              </c:numCache>
            </c:numRef>
          </c:xVal>
          <c:yVal>
            <c:numRef>
              <c:f>'ALL-USC'!$B$33:$U$33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All : 85th Percentile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'ALL-USC'!$B$18:$U$18</c:f>
              <c:numCache>
                <c:ptCount val="20"/>
              </c:numCache>
            </c:numRef>
          </c:xVal>
          <c:yVal>
            <c:numRef>
              <c:f>'ALL-USC'!$B$34:$U$34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30283451"/>
        <c:axId val="4115604"/>
      </c:scatterChart>
      <c:valAx>
        <c:axId val="3028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(Miles from Lane Taper)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5604"/>
        <c:crosses val="autoZero"/>
        <c:crossBetween val="midCat"/>
        <c:dispUnits/>
      </c:valAx>
      <c:valAx>
        <c:axId val="4115604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Predicted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283451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ANN Predicted Speed vs Distance - CARS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65"/>
          <c:w val="0.8725"/>
          <c:h val="0.738"/>
        </c:manualLayout>
      </c:layout>
      <c:scatterChart>
        <c:scatterStyle val="smoothMarker"/>
        <c:varyColors val="0"/>
        <c:ser>
          <c:idx val="0"/>
          <c:order val="0"/>
          <c:tx>
            <c:v>Cars :15th Percentile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'CARS-USC'!$B$18:$U$18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'CARS-USC'!$B$32:$U$32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Cars : Mean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'CARS-USC'!$B$18:$U$18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'CARS-USC'!$B$33:$U$33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Cars : 85th Percentile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'CARS-USC'!$B$18:$U$18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'CARS-USC'!$B$34:$U$34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37040437"/>
        <c:axId val="64928478"/>
      </c:scatterChart>
      <c:valAx>
        <c:axId val="37040437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(Miles from Lane Taper)</a:t>
                </a:r>
              </a:p>
            </c:rich>
          </c:tx>
          <c:layout>
            <c:manualLayout>
              <c:xMode val="factor"/>
              <c:yMode val="factor"/>
              <c:x val="0.006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28478"/>
        <c:crosses val="autoZero"/>
        <c:crossBetween val="midCat"/>
        <c:dispUnits/>
        <c:majorUnit val="1"/>
      </c:valAx>
      <c:valAx>
        <c:axId val="64928478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Predicted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040437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138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ANN Predicted Speed vs Distance - TRUCKS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625"/>
          <c:w val="0.8725"/>
          <c:h val="0.73825"/>
        </c:manualLayout>
      </c:layout>
      <c:scatterChart>
        <c:scatterStyle val="smoothMarker"/>
        <c:varyColors val="0"/>
        <c:ser>
          <c:idx val="0"/>
          <c:order val="0"/>
          <c:tx>
            <c:v>Trucks :15th Percentile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'TRUCKS-USC'!$B$18:$U$18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'TRUCKS-USC'!$B$32:$U$32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Trucks : Mean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'TRUCKS-USC'!$B$18:$U$18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'TRUCKS-USC'!$B$33:$U$33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Trucks : 85th Percentile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'TRUCKS-USC'!$B$18:$U$18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'TRUCKS-USC'!$B$34:$U$34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47485391"/>
        <c:axId val="24715336"/>
      </c:scatterChart>
      <c:valAx>
        <c:axId val="47485391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(Miles from Lane Taper)</a:t>
                </a:r>
              </a:p>
            </c:rich>
          </c:tx>
          <c:layout>
            <c:manualLayout>
              <c:xMode val="factor"/>
              <c:yMode val="factor"/>
              <c:x val="0.006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15336"/>
        <c:crosses val="autoZero"/>
        <c:crossBetween val="midCat"/>
        <c:dispUnits/>
        <c:majorUnit val="1"/>
      </c:valAx>
      <c:valAx>
        <c:axId val="24715336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Predicted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485391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168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819150</xdr:colOff>
      <xdr:row>12</xdr:row>
      <xdr:rowOff>504825</xdr:rowOff>
    </xdr:to>
    <xdr:graphicFrame>
      <xdr:nvGraphicFramePr>
        <xdr:cNvPr id="1" name="Chart 1"/>
        <xdr:cNvGraphicFramePr/>
      </xdr:nvGraphicFramePr>
      <xdr:xfrm>
        <a:off x="0" y="28575"/>
        <a:ext cx="98583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819150</xdr:colOff>
      <xdr:row>12</xdr:row>
      <xdr:rowOff>504825</xdr:rowOff>
    </xdr:to>
    <xdr:graphicFrame>
      <xdr:nvGraphicFramePr>
        <xdr:cNvPr id="1" name="Chart 1"/>
        <xdr:cNvGraphicFramePr/>
      </xdr:nvGraphicFramePr>
      <xdr:xfrm>
        <a:off x="0" y="28575"/>
        <a:ext cx="98488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819150</xdr:colOff>
      <xdr:row>12</xdr:row>
      <xdr:rowOff>504825</xdr:rowOff>
    </xdr:to>
    <xdr:graphicFrame>
      <xdr:nvGraphicFramePr>
        <xdr:cNvPr id="1" name="Chart 1"/>
        <xdr:cNvGraphicFramePr/>
      </xdr:nvGraphicFramePr>
      <xdr:xfrm>
        <a:off x="0" y="28575"/>
        <a:ext cx="9877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819150</xdr:colOff>
      <xdr:row>12</xdr:row>
      <xdr:rowOff>504825</xdr:rowOff>
    </xdr:to>
    <xdr:graphicFrame>
      <xdr:nvGraphicFramePr>
        <xdr:cNvPr id="1" name="Chart 1"/>
        <xdr:cNvGraphicFramePr/>
      </xdr:nvGraphicFramePr>
      <xdr:xfrm>
        <a:off x="0" y="0"/>
        <a:ext cx="9772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819150</xdr:colOff>
      <xdr:row>12</xdr:row>
      <xdr:rowOff>504825</xdr:rowOff>
    </xdr:to>
    <xdr:graphicFrame>
      <xdr:nvGraphicFramePr>
        <xdr:cNvPr id="1" name="Chart 66"/>
        <xdr:cNvGraphicFramePr/>
      </xdr:nvGraphicFramePr>
      <xdr:xfrm>
        <a:off x="0" y="28575"/>
        <a:ext cx="97631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819150</xdr:colOff>
      <xdr:row>12</xdr:row>
      <xdr:rowOff>504825</xdr:rowOff>
    </xdr:to>
    <xdr:graphicFrame>
      <xdr:nvGraphicFramePr>
        <xdr:cNvPr id="1" name="Chart 1"/>
        <xdr:cNvGraphicFramePr/>
      </xdr:nvGraphicFramePr>
      <xdr:xfrm>
        <a:off x="0" y="28575"/>
        <a:ext cx="9791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S1038"/>
  <sheetViews>
    <sheetView workbookViewId="0" topLeftCell="A3">
      <selection activeCell="B14" sqref="B14"/>
    </sheetView>
  </sheetViews>
  <sheetFormatPr defaultColWidth="9.140625" defaultRowHeight="12.75"/>
  <cols>
    <col min="1" max="1" width="35.8515625" style="3" bestFit="1" customWidth="1"/>
    <col min="2" max="2" width="13.7109375" style="3" customWidth="1"/>
    <col min="3" max="21" width="12.28125" style="3" customWidth="1"/>
    <col min="22" max="25" width="9.00390625" style="3" bestFit="1" customWidth="1"/>
    <col min="26" max="16384" width="8.8515625" style="3" customWidth="1"/>
  </cols>
  <sheetData>
    <row r="1" spans="10:14" ht="12.75">
      <c r="J1" s="1"/>
      <c r="K1" s="1"/>
      <c r="L1" s="1"/>
      <c r="M1" s="1"/>
      <c r="N1" s="1"/>
    </row>
    <row r="2" spans="10:14" ht="12.75">
      <c r="J2" s="1"/>
      <c r="K2" s="1"/>
      <c r="L2" s="1"/>
      <c r="M2" s="4"/>
      <c r="N2" s="1"/>
    </row>
    <row r="3" spans="10:14" ht="16.5" customHeight="1">
      <c r="J3" s="1"/>
      <c r="K3" s="1"/>
      <c r="L3" s="1"/>
      <c r="M3" s="5"/>
      <c r="N3" s="1"/>
    </row>
    <row r="4" spans="10:15" ht="15">
      <c r="J4" s="1"/>
      <c r="K4" s="1"/>
      <c r="L4" s="1"/>
      <c r="M4" s="5"/>
      <c r="N4" s="1"/>
      <c r="O4" s="5"/>
    </row>
    <row r="5" spans="10:15" ht="15">
      <c r="J5" s="1"/>
      <c r="K5" s="1"/>
      <c r="L5" s="1"/>
      <c r="M5" s="5"/>
      <c r="N5" s="1"/>
      <c r="O5" s="5"/>
    </row>
    <row r="6" spans="10:15" ht="15">
      <c r="J6" s="1"/>
      <c r="K6" s="1"/>
      <c r="L6" s="1"/>
      <c r="M6" s="5"/>
      <c r="N6" s="1"/>
      <c r="O6" s="5"/>
    </row>
    <row r="7" spans="10:15" ht="15">
      <c r="J7" s="1"/>
      <c r="K7" s="1"/>
      <c r="L7" s="1"/>
      <c r="M7" s="5"/>
      <c r="N7" s="1"/>
      <c r="O7" s="5"/>
    </row>
    <row r="8" spans="10:15" ht="15">
      <c r="J8" s="1"/>
      <c r="K8" s="1"/>
      <c r="L8" s="1"/>
      <c r="M8" s="5"/>
      <c r="N8" s="1"/>
      <c r="O8" s="5"/>
    </row>
    <row r="9" spans="10:15" ht="15">
      <c r="J9" s="1"/>
      <c r="K9" s="1"/>
      <c r="L9" s="1"/>
      <c r="M9" s="5"/>
      <c r="N9" s="1"/>
      <c r="O9" s="5"/>
    </row>
    <row r="10" spans="10:15" ht="15">
      <c r="J10" s="1"/>
      <c r="K10" s="1"/>
      <c r="L10" s="1"/>
      <c r="M10" s="5"/>
      <c r="N10" s="1"/>
      <c r="O10" s="5"/>
    </row>
    <row r="11" spans="10:15" ht="15">
      <c r="J11" s="1"/>
      <c r="K11" s="1"/>
      <c r="L11" s="1"/>
      <c r="M11" s="5"/>
      <c r="N11" s="1"/>
      <c r="O11" s="5"/>
    </row>
    <row r="12" spans="10:15" ht="8.25" customHeight="1">
      <c r="J12" s="1"/>
      <c r="K12" s="1"/>
      <c r="L12" s="1"/>
      <c r="M12" s="5"/>
      <c r="N12" s="1"/>
      <c r="O12" s="5"/>
    </row>
    <row r="13" spans="10:14" ht="42" customHeight="1">
      <c r="J13" s="1"/>
      <c r="K13" s="1"/>
      <c r="L13" s="1"/>
      <c r="M13" s="1"/>
      <c r="N13" s="1"/>
    </row>
    <row r="14" spans="1:14" ht="12" customHeight="1">
      <c r="A14" s="20" t="s">
        <v>0</v>
      </c>
      <c r="B14" s="21" t="s">
        <v>84</v>
      </c>
      <c r="C14" s="22"/>
      <c r="D14" s="23"/>
      <c r="E14" s="24"/>
      <c r="F14" s="24"/>
      <c r="G14" s="24"/>
      <c r="H14" s="24"/>
      <c r="I14" s="24"/>
      <c r="J14" s="24"/>
      <c r="K14" s="2"/>
      <c r="L14" s="1"/>
      <c r="M14" s="1"/>
      <c r="N14" s="1"/>
    </row>
    <row r="15" spans="1:14" ht="12" customHeight="1">
      <c r="A15" s="20" t="s">
        <v>70</v>
      </c>
      <c r="B15" s="21"/>
      <c r="C15" s="23"/>
      <c r="D15" s="25"/>
      <c r="E15" s="25"/>
      <c r="F15" s="25"/>
      <c r="G15" s="26"/>
      <c r="H15" s="26"/>
      <c r="I15" s="26"/>
      <c r="J15" s="26"/>
      <c r="L15" s="1"/>
      <c r="M15" s="1"/>
      <c r="N15" s="1"/>
    </row>
    <row r="16" spans="1:21" ht="12" customHeight="1">
      <c r="A16" s="27" t="s">
        <v>10</v>
      </c>
      <c r="B16" s="28">
        <v>1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>
        <v>8</v>
      </c>
      <c r="J16" s="28">
        <v>9</v>
      </c>
      <c r="K16" s="28">
        <v>10</v>
      </c>
      <c r="L16" s="28">
        <v>11</v>
      </c>
      <c r="M16" s="28">
        <v>12</v>
      </c>
      <c r="N16" s="28">
        <v>13</v>
      </c>
      <c r="O16" s="28">
        <v>14</v>
      </c>
      <c r="P16" s="28">
        <v>15</v>
      </c>
      <c r="Q16" s="28">
        <v>16</v>
      </c>
      <c r="R16" s="28">
        <v>17</v>
      </c>
      <c r="S16" s="28">
        <v>18</v>
      </c>
      <c r="T16" s="28">
        <v>19</v>
      </c>
      <c r="U16" s="28">
        <v>20</v>
      </c>
    </row>
    <row r="17" spans="1:21" ht="12" customHeight="1">
      <c r="A17" s="20" t="s">
        <v>1</v>
      </c>
      <c r="B17" s="21" t="s">
        <v>61</v>
      </c>
      <c r="C17" s="21" t="s">
        <v>61</v>
      </c>
      <c r="D17" s="21" t="s">
        <v>61</v>
      </c>
      <c r="E17" s="21" t="s">
        <v>61</v>
      </c>
      <c r="F17" s="21" t="s">
        <v>61</v>
      </c>
      <c r="G17" s="21" t="s">
        <v>61</v>
      </c>
      <c r="H17" s="21" t="s">
        <v>61</v>
      </c>
      <c r="I17" s="21" t="s">
        <v>61</v>
      </c>
      <c r="J17" s="21" t="s">
        <v>61</v>
      </c>
      <c r="K17" s="21" t="s">
        <v>61</v>
      </c>
      <c r="L17" s="21" t="s">
        <v>61</v>
      </c>
      <c r="M17" s="21" t="s">
        <v>61</v>
      </c>
      <c r="N17" s="21" t="s">
        <v>61</v>
      </c>
      <c r="O17" s="21" t="s">
        <v>61</v>
      </c>
      <c r="P17" s="21" t="s">
        <v>61</v>
      </c>
      <c r="Q17" s="21" t="s">
        <v>61</v>
      </c>
      <c r="R17" s="21" t="s">
        <v>61</v>
      </c>
      <c r="S17" s="21" t="s">
        <v>61</v>
      </c>
      <c r="T17" s="21" t="s">
        <v>61</v>
      </c>
      <c r="U17" s="21" t="s">
        <v>61</v>
      </c>
    </row>
    <row r="18" spans="1:21" ht="12" customHeight="1">
      <c r="A18" s="20" t="s">
        <v>85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2" customHeight="1">
      <c r="A19" s="20" t="s">
        <v>71</v>
      </c>
      <c r="B19" s="21">
        <v>80</v>
      </c>
      <c r="C19" s="21">
        <v>80</v>
      </c>
      <c r="D19" s="21">
        <v>80</v>
      </c>
      <c r="E19" s="21">
        <v>80</v>
      </c>
      <c r="F19" s="21">
        <v>80</v>
      </c>
      <c r="G19" s="21">
        <v>80</v>
      </c>
      <c r="H19" s="21">
        <v>80</v>
      </c>
      <c r="I19" s="21">
        <v>80</v>
      </c>
      <c r="J19" s="21">
        <v>80</v>
      </c>
      <c r="K19" s="21">
        <v>80</v>
      </c>
      <c r="L19" s="21">
        <v>80</v>
      </c>
      <c r="M19" s="21">
        <v>80</v>
      </c>
      <c r="N19" s="21">
        <v>80</v>
      </c>
      <c r="O19" s="21">
        <v>80</v>
      </c>
      <c r="P19" s="21">
        <v>80</v>
      </c>
      <c r="Q19" s="21">
        <v>80</v>
      </c>
      <c r="R19" s="21">
        <v>80</v>
      </c>
      <c r="S19" s="21">
        <v>80</v>
      </c>
      <c r="T19" s="21">
        <v>80</v>
      </c>
      <c r="U19" s="21">
        <v>80</v>
      </c>
    </row>
    <row r="20" spans="1:21" ht="12" customHeight="1">
      <c r="A20" s="20" t="s">
        <v>2</v>
      </c>
      <c r="B20" s="21" t="s">
        <v>58</v>
      </c>
      <c r="C20" s="21" t="s">
        <v>58</v>
      </c>
      <c r="D20" s="21" t="s">
        <v>58</v>
      </c>
      <c r="E20" s="21" t="s">
        <v>58</v>
      </c>
      <c r="F20" s="21" t="s">
        <v>58</v>
      </c>
      <c r="G20" s="21" t="s">
        <v>58</v>
      </c>
      <c r="H20" s="21" t="s">
        <v>58</v>
      </c>
      <c r="I20" s="21" t="s">
        <v>58</v>
      </c>
      <c r="J20" s="21" t="s">
        <v>58</v>
      </c>
      <c r="K20" s="21" t="s">
        <v>58</v>
      </c>
      <c r="L20" s="21" t="s">
        <v>58</v>
      </c>
      <c r="M20" s="21" t="s">
        <v>58</v>
      </c>
      <c r="N20" s="21" t="s">
        <v>58</v>
      </c>
      <c r="O20" s="21" t="s">
        <v>58</v>
      </c>
      <c r="P20" s="21" t="s">
        <v>58</v>
      </c>
      <c r="Q20" s="21" t="s">
        <v>58</v>
      </c>
      <c r="R20" s="21" t="s">
        <v>58</v>
      </c>
      <c r="S20" s="21" t="s">
        <v>58</v>
      </c>
      <c r="T20" s="21" t="s">
        <v>58</v>
      </c>
      <c r="U20" s="21" t="s">
        <v>58</v>
      </c>
    </row>
    <row r="21" spans="1:21" ht="12" customHeight="1">
      <c r="A21" s="20" t="s">
        <v>72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12" customHeight="1">
      <c r="A22" s="20" t="s">
        <v>3</v>
      </c>
      <c r="B22" s="21" t="s">
        <v>59</v>
      </c>
      <c r="C22" s="21" t="s">
        <v>59</v>
      </c>
      <c r="D22" s="21" t="s">
        <v>59</v>
      </c>
      <c r="E22" s="21" t="s">
        <v>59</v>
      </c>
      <c r="F22" s="21" t="s">
        <v>59</v>
      </c>
      <c r="G22" s="21" t="s">
        <v>59</v>
      </c>
      <c r="H22" s="21" t="s">
        <v>59</v>
      </c>
      <c r="I22" s="21" t="s">
        <v>59</v>
      </c>
      <c r="J22" s="21" t="s">
        <v>59</v>
      </c>
      <c r="K22" s="21" t="s">
        <v>59</v>
      </c>
      <c r="L22" s="21" t="s">
        <v>59</v>
      </c>
      <c r="M22" s="21" t="s">
        <v>59</v>
      </c>
      <c r="N22" s="21" t="s">
        <v>59</v>
      </c>
      <c r="O22" s="21" t="s">
        <v>59</v>
      </c>
      <c r="P22" s="21" t="s">
        <v>59</v>
      </c>
      <c r="Q22" s="21" t="s">
        <v>59</v>
      </c>
      <c r="R22" s="21" t="s">
        <v>59</v>
      </c>
      <c r="S22" s="21" t="s">
        <v>59</v>
      </c>
      <c r="T22" s="21" t="s">
        <v>59</v>
      </c>
      <c r="U22" s="21" t="s">
        <v>59</v>
      </c>
    </row>
    <row r="23" spans="1:21" ht="12" customHeight="1">
      <c r="A23" s="20" t="s">
        <v>73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12" customHeight="1">
      <c r="A24" s="20" t="s">
        <v>74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12" customHeight="1">
      <c r="A25" s="20" t="s">
        <v>75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12" customHeight="1">
      <c r="A26" s="20" t="s">
        <v>76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12" customHeight="1">
      <c r="A27" s="20" t="s">
        <v>8</v>
      </c>
      <c r="B27" s="21" t="s">
        <v>60</v>
      </c>
      <c r="C27" s="21" t="s">
        <v>60</v>
      </c>
      <c r="D27" s="21" t="s">
        <v>60</v>
      </c>
      <c r="E27" s="21" t="s">
        <v>60</v>
      </c>
      <c r="F27" s="21" t="s">
        <v>60</v>
      </c>
      <c r="G27" s="21" t="s">
        <v>60</v>
      </c>
      <c r="H27" s="21" t="s">
        <v>60</v>
      </c>
      <c r="I27" s="21" t="s">
        <v>60</v>
      </c>
      <c r="J27" s="21" t="s">
        <v>60</v>
      </c>
      <c r="K27" s="21" t="s">
        <v>60</v>
      </c>
      <c r="L27" s="21" t="s">
        <v>60</v>
      </c>
      <c r="M27" s="21" t="s">
        <v>60</v>
      </c>
      <c r="N27" s="21" t="s">
        <v>60</v>
      </c>
      <c r="O27" s="21" t="s">
        <v>60</v>
      </c>
      <c r="P27" s="21" t="s">
        <v>60</v>
      </c>
      <c r="Q27" s="21" t="s">
        <v>60</v>
      </c>
      <c r="R27" s="21" t="s">
        <v>60</v>
      </c>
      <c r="S27" s="21" t="s">
        <v>60</v>
      </c>
      <c r="T27" s="21" t="s">
        <v>60</v>
      </c>
      <c r="U27" s="21" t="s">
        <v>60</v>
      </c>
    </row>
    <row r="28" spans="1:21" ht="12" customHeight="1">
      <c r="A28" s="20" t="s">
        <v>77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2" customHeight="1">
      <c r="A29" s="20" t="s">
        <v>9</v>
      </c>
      <c r="B29" s="21" t="s">
        <v>60</v>
      </c>
      <c r="C29" s="21" t="s">
        <v>60</v>
      </c>
      <c r="D29" s="21" t="s">
        <v>60</v>
      </c>
      <c r="E29" s="21" t="s">
        <v>60</v>
      </c>
      <c r="F29" s="21" t="s">
        <v>60</v>
      </c>
      <c r="G29" s="21" t="s">
        <v>60</v>
      </c>
      <c r="H29" s="21" t="s">
        <v>60</v>
      </c>
      <c r="I29" s="21" t="s">
        <v>60</v>
      </c>
      <c r="J29" s="21" t="s">
        <v>60</v>
      </c>
      <c r="K29" s="21" t="s">
        <v>60</v>
      </c>
      <c r="L29" s="21" t="s">
        <v>60</v>
      </c>
      <c r="M29" s="21" t="s">
        <v>60</v>
      </c>
      <c r="N29" s="21" t="s">
        <v>60</v>
      </c>
      <c r="O29" s="21" t="s">
        <v>60</v>
      </c>
      <c r="P29" s="21" t="s">
        <v>60</v>
      </c>
      <c r="Q29" s="21" t="s">
        <v>60</v>
      </c>
      <c r="R29" s="21" t="s">
        <v>60</v>
      </c>
      <c r="S29" s="21" t="s">
        <v>60</v>
      </c>
      <c r="T29" s="21" t="s">
        <v>60</v>
      </c>
      <c r="U29" s="21" t="s">
        <v>60</v>
      </c>
    </row>
    <row r="30" spans="1:21" ht="12" customHeight="1">
      <c r="A30" s="20" t="s">
        <v>78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2" customHeight="1">
      <c r="A31" s="20" t="s">
        <v>64</v>
      </c>
      <c r="B31" s="36" t="str">
        <f>IF(COUNTBLANK($B$14:$B$15)+COUNTBLANK(B17:B30)&gt;0,"Incomplete",MAX((MMULT(($B$102:$C$102),2/(1+EXP(-2*(MMULT(($B$98:$AE$99),(Z$63:Z$92))+($B$105:$B$106))))-1)+$B$109)*$C$95+$B$95,0))</f>
        <v>Incomplete</v>
      </c>
      <c r="C31" s="36" t="str">
        <f aca="true" t="shared" si="0" ref="C31:U31">IF(COUNTBLANK($B$14:$B$15)+COUNTBLANK(C17:C30)&gt;0,"Incomplete",MAX((MMULT(($B$102:$C$102),2/(1+EXP(-2*(MMULT(($B$98:$AE$99),(AA$63:AA$92))+($B$105:$B$106))))-1)+$B$109)*$C$95+$B$95,0))</f>
        <v>Incomplete</v>
      </c>
      <c r="D31" s="36" t="str">
        <f t="shared" si="0"/>
        <v>Incomplete</v>
      </c>
      <c r="E31" s="36" t="str">
        <f t="shared" si="0"/>
        <v>Incomplete</v>
      </c>
      <c r="F31" s="36" t="str">
        <f t="shared" si="0"/>
        <v>Incomplete</v>
      </c>
      <c r="G31" s="36" t="str">
        <f t="shared" si="0"/>
        <v>Incomplete</v>
      </c>
      <c r="H31" s="36" t="str">
        <f t="shared" si="0"/>
        <v>Incomplete</v>
      </c>
      <c r="I31" s="36" t="str">
        <f t="shared" si="0"/>
        <v>Incomplete</v>
      </c>
      <c r="J31" s="36" t="str">
        <f t="shared" si="0"/>
        <v>Incomplete</v>
      </c>
      <c r="K31" s="36" t="str">
        <f t="shared" si="0"/>
        <v>Incomplete</v>
      </c>
      <c r="L31" s="36" t="str">
        <f t="shared" si="0"/>
        <v>Incomplete</v>
      </c>
      <c r="M31" s="36" t="str">
        <f t="shared" si="0"/>
        <v>Incomplete</v>
      </c>
      <c r="N31" s="36" t="str">
        <f t="shared" si="0"/>
        <v>Incomplete</v>
      </c>
      <c r="O31" s="36" t="str">
        <f t="shared" si="0"/>
        <v>Incomplete</v>
      </c>
      <c r="P31" s="36" t="str">
        <f t="shared" si="0"/>
        <v>Incomplete</v>
      </c>
      <c r="Q31" s="36" t="str">
        <f t="shared" si="0"/>
        <v>Incomplete</v>
      </c>
      <c r="R31" s="36" t="str">
        <f t="shared" si="0"/>
        <v>Incomplete</v>
      </c>
      <c r="S31" s="36" t="str">
        <f t="shared" si="0"/>
        <v>Incomplete</v>
      </c>
      <c r="T31" s="36" t="str">
        <f t="shared" si="0"/>
        <v>Incomplete</v>
      </c>
      <c r="U31" s="36" t="str">
        <f t="shared" si="0"/>
        <v>Incomplete</v>
      </c>
    </row>
    <row r="32" spans="1:21" ht="12" customHeight="1">
      <c r="A32" s="20" t="s">
        <v>79</v>
      </c>
      <c r="B32" s="36" t="e">
        <f>B33-1.609265*1.036*SQRT(B31)</f>
        <v>#VALUE!</v>
      </c>
      <c r="C32" s="36" t="e">
        <f aca="true" t="shared" si="1" ref="C32:U32">C33-1.609265*1.036*SQRT(C31)</f>
        <v>#VALUE!</v>
      </c>
      <c r="D32" s="36" t="e">
        <f t="shared" si="1"/>
        <v>#VALUE!</v>
      </c>
      <c r="E32" s="36" t="e">
        <f t="shared" si="1"/>
        <v>#VALUE!</v>
      </c>
      <c r="F32" s="36" t="e">
        <f t="shared" si="1"/>
        <v>#VALUE!</v>
      </c>
      <c r="G32" s="36" t="e">
        <f t="shared" si="1"/>
        <v>#VALUE!</v>
      </c>
      <c r="H32" s="36" t="e">
        <f t="shared" si="1"/>
        <v>#VALUE!</v>
      </c>
      <c r="I32" s="36" t="e">
        <f t="shared" si="1"/>
        <v>#VALUE!</v>
      </c>
      <c r="J32" s="36" t="e">
        <f t="shared" si="1"/>
        <v>#VALUE!</v>
      </c>
      <c r="K32" s="36" t="e">
        <f t="shared" si="1"/>
        <v>#VALUE!</v>
      </c>
      <c r="L32" s="36" t="e">
        <f t="shared" si="1"/>
        <v>#VALUE!</v>
      </c>
      <c r="M32" s="36" t="e">
        <f t="shared" si="1"/>
        <v>#VALUE!</v>
      </c>
      <c r="N32" s="36" t="e">
        <f t="shared" si="1"/>
        <v>#VALUE!</v>
      </c>
      <c r="O32" s="36" t="e">
        <f t="shared" si="1"/>
        <v>#VALUE!</v>
      </c>
      <c r="P32" s="36" t="e">
        <f t="shared" si="1"/>
        <v>#VALUE!</v>
      </c>
      <c r="Q32" s="36" t="e">
        <f t="shared" si="1"/>
        <v>#VALUE!</v>
      </c>
      <c r="R32" s="36" t="e">
        <f t="shared" si="1"/>
        <v>#VALUE!</v>
      </c>
      <c r="S32" s="36" t="e">
        <f t="shared" si="1"/>
        <v>#VALUE!</v>
      </c>
      <c r="T32" s="36" t="e">
        <f t="shared" si="1"/>
        <v>#VALUE!</v>
      </c>
      <c r="U32" s="36" t="e">
        <f t="shared" si="1"/>
        <v>#VALUE!</v>
      </c>
    </row>
    <row r="33" spans="1:21" ht="12" customHeight="1">
      <c r="A33" s="20" t="s">
        <v>80</v>
      </c>
      <c r="B33" s="36" t="e">
        <f>(IF(COUNTBLANK($B$14:$B$15)+COUNTBLANK(B17:B30)&gt;0,"Incomplete",(MMULT(($B$164:$C$164),2/(1+EXP(-2*(MMULT(($B$160:$AF$161),(Z$124:Z$154))+($B$167:$B$168))))-1)+$B$171)*$C$157+$B$157))*1.609265</f>
        <v>#VALUE!</v>
      </c>
      <c r="C33" s="36" t="e">
        <f aca="true" t="shared" si="2" ref="C33:U33">(IF(COUNTBLANK($B$14:$B$15)+COUNTBLANK(C17:C30)&gt;0,"Incomplete",(MMULT(($B$164:$C$164),2/(1+EXP(-2*(MMULT(($B$160:$AF$161),(AA$124:AA$154))+($B$167:$B$168))))-1)+$B$171)*$C$157+$B$157))*1.609265</f>
        <v>#VALUE!</v>
      </c>
      <c r="D33" s="36" t="e">
        <f t="shared" si="2"/>
        <v>#VALUE!</v>
      </c>
      <c r="E33" s="36" t="e">
        <f t="shared" si="2"/>
        <v>#VALUE!</v>
      </c>
      <c r="F33" s="36" t="e">
        <f t="shared" si="2"/>
        <v>#VALUE!</v>
      </c>
      <c r="G33" s="36" t="e">
        <f t="shared" si="2"/>
        <v>#VALUE!</v>
      </c>
      <c r="H33" s="36" t="e">
        <f t="shared" si="2"/>
        <v>#VALUE!</v>
      </c>
      <c r="I33" s="36" t="e">
        <f t="shared" si="2"/>
        <v>#VALUE!</v>
      </c>
      <c r="J33" s="36" t="e">
        <f t="shared" si="2"/>
        <v>#VALUE!</v>
      </c>
      <c r="K33" s="36" t="e">
        <f t="shared" si="2"/>
        <v>#VALUE!</v>
      </c>
      <c r="L33" s="36" t="e">
        <f t="shared" si="2"/>
        <v>#VALUE!</v>
      </c>
      <c r="M33" s="36" t="e">
        <f t="shared" si="2"/>
        <v>#VALUE!</v>
      </c>
      <c r="N33" s="36" t="e">
        <f t="shared" si="2"/>
        <v>#VALUE!</v>
      </c>
      <c r="O33" s="36" t="e">
        <f t="shared" si="2"/>
        <v>#VALUE!</v>
      </c>
      <c r="P33" s="36" t="e">
        <f t="shared" si="2"/>
        <v>#VALUE!</v>
      </c>
      <c r="Q33" s="36" t="e">
        <f t="shared" si="2"/>
        <v>#VALUE!</v>
      </c>
      <c r="R33" s="36" t="e">
        <f t="shared" si="2"/>
        <v>#VALUE!</v>
      </c>
      <c r="S33" s="36" t="e">
        <f t="shared" si="2"/>
        <v>#VALUE!</v>
      </c>
      <c r="T33" s="36" t="e">
        <f t="shared" si="2"/>
        <v>#VALUE!</v>
      </c>
      <c r="U33" s="36" t="e">
        <f t="shared" si="2"/>
        <v>#VALUE!</v>
      </c>
    </row>
    <row r="34" spans="1:21" ht="12" customHeight="1">
      <c r="A34" s="20" t="s">
        <v>81</v>
      </c>
      <c r="B34" s="36" t="e">
        <f>B33+1.609265*1.036*SQRT(B31)</f>
        <v>#VALUE!</v>
      </c>
      <c r="C34" s="36" t="e">
        <f aca="true" t="shared" si="3" ref="C34:U34">C33+1.609265*1.036*SQRT(C31)</f>
        <v>#VALUE!</v>
      </c>
      <c r="D34" s="36" t="e">
        <f t="shared" si="3"/>
        <v>#VALUE!</v>
      </c>
      <c r="E34" s="36" t="e">
        <f t="shared" si="3"/>
        <v>#VALUE!</v>
      </c>
      <c r="F34" s="36" t="e">
        <f t="shared" si="3"/>
        <v>#VALUE!</v>
      </c>
      <c r="G34" s="36" t="e">
        <f t="shared" si="3"/>
        <v>#VALUE!</v>
      </c>
      <c r="H34" s="36" t="e">
        <f t="shared" si="3"/>
        <v>#VALUE!</v>
      </c>
      <c r="I34" s="36" t="e">
        <f t="shared" si="3"/>
        <v>#VALUE!</v>
      </c>
      <c r="J34" s="36" t="e">
        <f t="shared" si="3"/>
        <v>#VALUE!</v>
      </c>
      <c r="K34" s="36" t="e">
        <f t="shared" si="3"/>
        <v>#VALUE!</v>
      </c>
      <c r="L34" s="36" t="e">
        <f t="shared" si="3"/>
        <v>#VALUE!</v>
      </c>
      <c r="M34" s="36" t="e">
        <f t="shared" si="3"/>
        <v>#VALUE!</v>
      </c>
      <c r="N34" s="36" t="e">
        <f t="shared" si="3"/>
        <v>#VALUE!</v>
      </c>
      <c r="O34" s="36" t="e">
        <f t="shared" si="3"/>
        <v>#VALUE!</v>
      </c>
      <c r="P34" s="36" t="e">
        <f t="shared" si="3"/>
        <v>#VALUE!</v>
      </c>
      <c r="Q34" s="36" t="e">
        <f t="shared" si="3"/>
        <v>#VALUE!</v>
      </c>
      <c r="R34" s="36" t="e">
        <f t="shared" si="3"/>
        <v>#VALUE!</v>
      </c>
      <c r="S34" s="36" t="e">
        <f t="shared" si="3"/>
        <v>#VALUE!</v>
      </c>
      <c r="T34" s="36" t="e">
        <f t="shared" si="3"/>
        <v>#VALUE!</v>
      </c>
      <c r="U34" s="36" t="e">
        <f t="shared" si="3"/>
        <v>#VALUE!</v>
      </c>
    </row>
    <row r="36" ht="12.75">
      <c r="A36" s="29"/>
    </row>
    <row r="37" spans="1:7" ht="12.75">
      <c r="A37" s="29"/>
      <c r="B37" s="29"/>
      <c r="C37" s="29"/>
      <c r="D37" s="29"/>
      <c r="E37" s="29"/>
      <c r="F37" s="29"/>
      <c r="G37" s="29"/>
    </row>
    <row r="38" spans="1:7" ht="12.75">
      <c r="A38" s="29"/>
      <c r="B38" s="29"/>
      <c r="C38" s="29"/>
      <c r="D38" s="29"/>
      <c r="E38" s="29"/>
      <c r="F38" s="29"/>
      <c r="G38" s="29"/>
    </row>
    <row r="39" spans="1:7" ht="12" customHeight="1">
      <c r="A39" s="29"/>
      <c r="B39" s="29"/>
      <c r="C39" s="29"/>
      <c r="D39" s="29"/>
      <c r="E39" s="29"/>
      <c r="F39" s="29"/>
      <c r="G39" s="29"/>
    </row>
    <row r="40" spans="1:7" ht="12.75">
      <c r="A40" s="29"/>
      <c r="B40" s="29"/>
      <c r="C40" s="29"/>
      <c r="D40" s="29"/>
      <c r="E40" s="29"/>
      <c r="F40" s="29"/>
      <c r="G40" s="29"/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.7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2.75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2.7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2.7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2.7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2.7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2.7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2.75">
      <c r="A49" s="29"/>
      <c r="B49" s="29"/>
      <c r="C49" s="29"/>
      <c r="D49" s="29"/>
      <c r="E49" s="29"/>
      <c r="F49" s="29"/>
      <c r="G49" s="29"/>
      <c r="H49" s="29"/>
      <c r="I49" s="29"/>
    </row>
    <row r="50" spans="2:9" ht="12.75">
      <c r="B50" s="29"/>
      <c r="C50" s="29"/>
      <c r="D50" s="29"/>
      <c r="E50" s="29"/>
      <c r="F50" s="29"/>
      <c r="G50" s="29"/>
      <c r="H50" s="29"/>
      <c r="I50" s="29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>
      <c r="B61" s="30" t="s">
        <v>65</v>
      </c>
    </row>
    <row r="62" spans="2:34" ht="12.75" hidden="1">
      <c r="B62" s="38" t="s">
        <v>20</v>
      </c>
      <c r="C62" s="39"/>
      <c r="D62" s="39"/>
      <c r="E62" s="39"/>
      <c r="F62" s="39"/>
      <c r="G62" s="39"/>
      <c r="H62" s="39"/>
      <c r="I62" s="39"/>
      <c r="J62" s="39"/>
      <c r="K62" s="40"/>
      <c r="X62" s="11" t="s">
        <v>12</v>
      </c>
      <c r="Y62" s="12" t="s">
        <v>13</v>
      </c>
      <c r="Z62" s="41" t="s">
        <v>21</v>
      </c>
      <c r="AA62" s="42"/>
      <c r="AB62" s="42"/>
      <c r="AC62" s="42"/>
      <c r="AD62" s="42"/>
      <c r="AE62" s="42"/>
      <c r="AF62" s="42"/>
      <c r="AG62" s="42"/>
      <c r="AH62" s="43"/>
    </row>
    <row r="63" spans="2:45" ht="12.75" hidden="1">
      <c r="B63" s="7" t="s">
        <v>24</v>
      </c>
      <c r="C63" s="17">
        <f aca="true" t="shared" si="4" ref="C63:V63">IF($B$14="Lane Closure",1,0)</f>
        <v>1</v>
      </c>
      <c r="D63" s="17">
        <f t="shared" si="4"/>
        <v>1</v>
      </c>
      <c r="E63" s="17">
        <f t="shared" si="4"/>
        <v>1</v>
      </c>
      <c r="F63" s="17">
        <f t="shared" si="4"/>
        <v>1</v>
      </c>
      <c r="G63" s="17">
        <f t="shared" si="4"/>
        <v>1</v>
      </c>
      <c r="H63" s="17">
        <f t="shared" si="4"/>
        <v>1</v>
      </c>
      <c r="I63" s="17">
        <f t="shared" si="4"/>
        <v>1</v>
      </c>
      <c r="J63" s="17">
        <f t="shared" si="4"/>
        <v>1</v>
      </c>
      <c r="K63" s="17">
        <f t="shared" si="4"/>
        <v>1</v>
      </c>
      <c r="L63" s="17">
        <f t="shared" si="4"/>
        <v>1</v>
      </c>
      <c r="M63" s="17">
        <f t="shared" si="4"/>
        <v>1</v>
      </c>
      <c r="N63" s="17">
        <f t="shared" si="4"/>
        <v>1</v>
      </c>
      <c r="O63" s="17">
        <f t="shared" si="4"/>
        <v>1</v>
      </c>
      <c r="P63" s="17">
        <f t="shared" si="4"/>
        <v>1</v>
      </c>
      <c r="Q63" s="17">
        <f t="shared" si="4"/>
        <v>1</v>
      </c>
      <c r="R63" s="17">
        <f t="shared" si="4"/>
        <v>1</v>
      </c>
      <c r="S63" s="17">
        <f t="shared" si="4"/>
        <v>1</v>
      </c>
      <c r="T63" s="17">
        <f t="shared" si="4"/>
        <v>1</v>
      </c>
      <c r="U63" s="17">
        <f t="shared" si="4"/>
        <v>1</v>
      </c>
      <c r="V63" s="17">
        <f t="shared" si="4"/>
        <v>1</v>
      </c>
      <c r="X63" s="13">
        <v>0.42982</v>
      </c>
      <c r="Y63" s="14">
        <v>0.49724</v>
      </c>
      <c r="Z63" s="10">
        <f aca="true" t="shared" si="5" ref="Z63:AO78">(C63-$X63)/$Y63</f>
        <v>1.1466897272946666</v>
      </c>
      <c r="AA63" s="10">
        <f t="shared" si="5"/>
        <v>1.1466897272946666</v>
      </c>
      <c r="AB63" s="10">
        <f t="shared" si="5"/>
        <v>1.1466897272946666</v>
      </c>
      <c r="AC63" s="10">
        <f t="shared" si="5"/>
        <v>1.1466897272946666</v>
      </c>
      <c r="AD63" s="10">
        <f t="shared" si="5"/>
        <v>1.1466897272946666</v>
      </c>
      <c r="AE63" s="10">
        <f t="shared" si="5"/>
        <v>1.1466897272946666</v>
      </c>
      <c r="AF63" s="10">
        <f t="shared" si="5"/>
        <v>1.1466897272946666</v>
      </c>
      <c r="AG63" s="10">
        <f t="shared" si="5"/>
        <v>1.1466897272946666</v>
      </c>
      <c r="AH63" s="10">
        <f t="shared" si="5"/>
        <v>1.1466897272946666</v>
      </c>
      <c r="AI63" s="10">
        <f t="shared" si="5"/>
        <v>1.1466897272946666</v>
      </c>
      <c r="AJ63" s="10">
        <f t="shared" si="5"/>
        <v>1.1466897272946666</v>
      </c>
      <c r="AK63" s="10">
        <f t="shared" si="5"/>
        <v>1.1466897272946666</v>
      </c>
      <c r="AL63" s="10">
        <f t="shared" si="5"/>
        <v>1.1466897272946666</v>
      </c>
      <c r="AM63" s="10">
        <f t="shared" si="5"/>
        <v>1.1466897272946666</v>
      </c>
      <c r="AN63" s="10">
        <f t="shared" si="5"/>
        <v>1.1466897272946666</v>
      </c>
      <c r="AO63" s="10">
        <f t="shared" si="5"/>
        <v>1.1466897272946666</v>
      </c>
      <c r="AP63" s="10">
        <f aca="true" t="shared" si="6" ref="AP63:AS92">(S63-$X63)/$Y63</f>
        <v>1.1466897272946666</v>
      </c>
      <c r="AQ63" s="10">
        <f t="shared" si="6"/>
        <v>1.1466897272946666</v>
      </c>
      <c r="AR63" s="10">
        <f t="shared" si="6"/>
        <v>1.1466897272946666</v>
      </c>
      <c r="AS63" s="10">
        <f t="shared" si="6"/>
        <v>1.1466897272946666</v>
      </c>
    </row>
    <row r="64" spans="2:45" ht="12.75" hidden="1">
      <c r="B64" s="7" t="s">
        <v>25</v>
      </c>
      <c r="C64" s="17">
        <f aca="true" t="shared" si="7" ref="C64:V64">IF(B17="Lane Taper",1,0)</f>
        <v>0</v>
      </c>
      <c r="D64" s="17">
        <f t="shared" si="7"/>
        <v>0</v>
      </c>
      <c r="E64" s="17">
        <f t="shared" si="7"/>
        <v>0</v>
      </c>
      <c r="F64" s="17">
        <f t="shared" si="7"/>
        <v>0</v>
      </c>
      <c r="G64" s="17">
        <f t="shared" si="7"/>
        <v>0</v>
      </c>
      <c r="H64" s="17">
        <f t="shared" si="7"/>
        <v>0</v>
      </c>
      <c r="I64" s="17">
        <f t="shared" si="7"/>
        <v>0</v>
      </c>
      <c r="J64" s="17">
        <f t="shared" si="7"/>
        <v>0</v>
      </c>
      <c r="K64" s="17">
        <f t="shared" si="7"/>
        <v>0</v>
      </c>
      <c r="L64" s="17">
        <f t="shared" si="7"/>
        <v>0</v>
      </c>
      <c r="M64" s="17">
        <f t="shared" si="7"/>
        <v>0</v>
      </c>
      <c r="N64" s="17">
        <f t="shared" si="7"/>
        <v>0</v>
      </c>
      <c r="O64" s="17">
        <f t="shared" si="7"/>
        <v>0</v>
      </c>
      <c r="P64" s="17">
        <f t="shared" si="7"/>
        <v>0</v>
      </c>
      <c r="Q64" s="17">
        <f t="shared" si="7"/>
        <v>0</v>
      </c>
      <c r="R64" s="17">
        <f t="shared" si="7"/>
        <v>0</v>
      </c>
      <c r="S64" s="17">
        <f t="shared" si="7"/>
        <v>0</v>
      </c>
      <c r="T64" s="17">
        <f t="shared" si="7"/>
        <v>0</v>
      </c>
      <c r="U64" s="17">
        <f t="shared" si="7"/>
        <v>0</v>
      </c>
      <c r="V64" s="17">
        <f t="shared" si="7"/>
        <v>0</v>
      </c>
      <c r="X64" s="13">
        <v>0.18421</v>
      </c>
      <c r="Y64" s="14">
        <v>0.38937</v>
      </c>
      <c r="Z64" s="10">
        <f t="shared" si="5"/>
        <v>-0.47309756786604007</v>
      </c>
      <c r="AA64" s="10">
        <f t="shared" si="5"/>
        <v>-0.47309756786604007</v>
      </c>
      <c r="AB64" s="10">
        <f t="shared" si="5"/>
        <v>-0.47309756786604007</v>
      </c>
      <c r="AC64" s="10">
        <f t="shared" si="5"/>
        <v>-0.47309756786604007</v>
      </c>
      <c r="AD64" s="10">
        <f t="shared" si="5"/>
        <v>-0.47309756786604007</v>
      </c>
      <c r="AE64" s="10">
        <f t="shared" si="5"/>
        <v>-0.47309756786604007</v>
      </c>
      <c r="AF64" s="10">
        <f t="shared" si="5"/>
        <v>-0.47309756786604007</v>
      </c>
      <c r="AG64" s="10">
        <f t="shared" si="5"/>
        <v>-0.47309756786604007</v>
      </c>
      <c r="AH64" s="10">
        <f t="shared" si="5"/>
        <v>-0.47309756786604007</v>
      </c>
      <c r="AI64" s="10">
        <f t="shared" si="5"/>
        <v>-0.47309756786604007</v>
      </c>
      <c r="AJ64" s="10">
        <f t="shared" si="5"/>
        <v>-0.47309756786604007</v>
      </c>
      <c r="AK64" s="10">
        <f t="shared" si="5"/>
        <v>-0.47309756786604007</v>
      </c>
      <c r="AL64" s="10">
        <f t="shared" si="5"/>
        <v>-0.47309756786604007</v>
      </c>
      <c r="AM64" s="10">
        <f t="shared" si="5"/>
        <v>-0.47309756786604007</v>
      </c>
      <c r="AN64" s="10">
        <f t="shared" si="5"/>
        <v>-0.47309756786604007</v>
      </c>
      <c r="AO64" s="10">
        <f t="shared" si="5"/>
        <v>-0.47309756786604007</v>
      </c>
      <c r="AP64" s="10">
        <f t="shared" si="6"/>
        <v>-0.47309756786604007</v>
      </c>
      <c r="AQ64" s="10">
        <f t="shared" si="6"/>
        <v>-0.47309756786604007</v>
      </c>
      <c r="AR64" s="10">
        <f t="shared" si="6"/>
        <v>-0.47309756786604007</v>
      </c>
      <c r="AS64" s="10">
        <f t="shared" si="6"/>
        <v>-0.47309756786604007</v>
      </c>
    </row>
    <row r="65" spans="2:45" ht="12.75" hidden="1">
      <c r="B65" s="7" t="s">
        <v>26</v>
      </c>
      <c r="C65" s="17">
        <f>B18*0.621402</f>
        <v>0</v>
      </c>
      <c r="D65" s="17">
        <f aca="true" t="shared" si="8" ref="D65:V65">C18*0.621402</f>
        <v>0</v>
      </c>
      <c r="E65" s="17">
        <f t="shared" si="8"/>
        <v>0</v>
      </c>
      <c r="F65" s="17">
        <f t="shared" si="8"/>
        <v>0</v>
      </c>
      <c r="G65" s="17">
        <f t="shared" si="8"/>
        <v>0</v>
      </c>
      <c r="H65" s="17">
        <f t="shared" si="8"/>
        <v>0</v>
      </c>
      <c r="I65" s="17">
        <f t="shared" si="8"/>
        <v>0</v>
      </c>
      <c r="J65" s="17">
        <f t="shared" si="8"/>
        <v>0</v>
      </c>
      <c r="K65" s="17">
        <f t="shared" si="8"/>
        <v>0</v>
      </c>
      <c r="L65" s="17">
        <f t="shared" si="8"/>
        <v>0</v>
      </c>
      <c r="M65" s="17">
        <f t="shared" si="8"/>
        <v>0</v>
      </c>
      <c r="N65" s="17">
        <f t="shared" si="8"/>
        <v>0</v>
      </c>
      <c r="O65" s="17">
        <f t="shared" si="8"/>
        <v>0</v>
      </c>
      <c r="P65" s="17">
        <f t="shared" si="8"/>
        <v>0</v>
      </c>
      <c r="Q65" s="17">
        <f t="shared" si="8"/>
        <v>0</v>
      </c>
      <c r="R65" s="17">
        <f t="shared" si="8"/>
        <v>0</v>
      </c>
      <c r="S65" s="17">
        <f t="shared" si="8"/>
        <v>0</v>
      </c>
      <c r="T65" s="17">
        <f t="shared" si="8"/>
        <v>0</v>
      </c>
      <c r="U65" s="17">
        <f t="shared" si="8"/>
        <v>0</v>
      </c>
      <c r="V65" s="17">
        <f t="shared" si="8"/>
        <v>0</v>
      </c>
      <c r="X65" s="13">
        <v>2.5437</v>
      </c>
      <c r="Y65" s="14">
        <v>2.9951</v>
      </c>
      <c r="Z65" s="10">
        <f t="shared" si="5"/>
        <v>-0.8492871690427698</v>
      </c>
      <c r="AA65" s="10">
        <f t="shared" si="5"/>
        <v>-0.8492871690427698</v>
      </c>
      <c r="AB65" s="10">
        <f t="shared" si="5"/>
        <v>-0.8492871690427698</v>
      </c>
      <c r="AC65" s="10">
        <f t="shared" si="5"/>
        <v>-0.8492871690427698</v>
      </c>
      <c r="AD65" s="10">
        <f t="shared" si="5"/>
        <v>-0.8492871690427698</v>
      </c>
      <c r="AE65" s="10">
        <f t="shared" si="5"/>
        <v>-0.8492871690427698</v>
      </c>
      <c r="AF65" s="10">
        <f t="shared" si="5"/>
        <v>-0.8492871690427698</v>
      </c>
      <c r="AG65" s="10">
        <f t="shared" si="5"/>
        <v>-0.8492871690427698</v>
      </c>
      <c r="AH65" s="10">
        <f t="shared" si="5"/>
        <v>-0.8492871690427698</v>
      </c>
      <c r="AI65" s="10">
        <f t="shared" si="5"/>
        <v>-0.8492871690427698</v>
      </c>
      <c r="AJ65" s="10">
        <f t="shared" si="5"/>
        <v>-0.8492871690427698</v>
      </c>
      <c r="AK65" s="10">
        <f t="shared" si="5"/>
        <v>-0.8492871690427698</v>
      </c>
      <c r="AL65" s="10">
        <f t="shared" si="5"/>
        <v>-0.8492871690427698</v>
      </c>
      <c r="AM65" s="10">
        <f t="shared" si="5"/>
        <v>-0.8492871690427698</v>
      </c>
      <c r="AN65" s="10">
        <f t="shared" si="5"/>
        <v>-0.8492871690427698</v>
      </c>
      <c r="AO65" s="10">
        <f t="shared" si="5"/>
        <v>-0.8492871690427698</v>
      </c>
      <c r="AP65" s="10">
        <f t="shared" si="6"/>
        <v>-0.8492871690427698</v>
      </c>
      <c r="AQ65" s="10">
        <f t="shared" si="6"/>
        <v>-0.8492871690427698</v>
      </c>
      <c r="AR65" s="10">
        <f t="shared" si="6"/>
        <v>-0.8492871690427698</v>
      </c>
      <c r="AS65" s="10">
        <f t="shared" si="6"/>
        <v>-0.8492871690427698</v>
      </c>
    </row>
    <row r="66" spans="2:45" ht="12.75" hidden="1">
      <c r="B66" s="7" t="s">
        <v>27</v>
      </c>
      <c r="C66" s="17">
        <f>B19*0.621402</f>
        <v>49.71216</v>
      </c>
      <c r="D66" s="17">
        <f aca="true" t="shared" si="9" ref="D66:V66">C19*0.621402</f>
        <v>49.71216</v>
      </c>
      <c r="E66" s="17">
        <f t="shared" si="9"/>
        <v>49.71216</v>
      </c>
      <c r="F66" s="17">
        <f t="shared" si="9"/>
        <v>49.71216</v>
      </c>
      <c r="G66" s="17">
        <f t="shared" si="9"/>
        <v>49.71216</v>
      </c>
      <c r="H66" s="17">
        <f t="shared" si="9"/>
        <v>49.71216</v>
      </c>
      <c r="I66" s="17">
        <f t="shared" si="9"/>
        <v>49.71216</v>
      </c>
      <c r="J66" s="17">
        <f t="shared" si="9"/>
        <v>49.71216</v>
      </c>
      <c r="K66" s="17">
        <f t="shared" si="9"/>
        <v>49.71216</v>
      </c>
      <c r="L66" s="17">
        <f t="shared" si="9"/>
        <v>49.71216</v>
      </c>
      <c r="M66" s="17">
        <f t="shared" si="9"/>
        <v>49.71216</v>
      </c>
      <c r="N66" s="17">
        <f t="shared" si="9"/>
        <v>49.71216</v>
      </c>
      <c r="O66" s="17">
        <f t="shared" si="9"/>
        <v>49.71216</v>
      </c>
      <c r="P66" s="17">
        <f t="shared" si="9"/>
        <v>49.71216</v>
      </c>
      <c r="Q66" s="17">
        <f t="shared" si="9"/>
        <v>49.71216</v>
      </c>
      <c r="R66" s="17">
        <f t="shared" si="9"/>
        <v>49.71216</v>
      </c>
      <c r="S66" s="17">
        <f t="shared" si="9"/>
        <v>49.71216</v>
      </c>
      <c r="T66" s="17">
        <f t="shared" si="9"/>
        <v>49.71216</v>
      </c>
      <c r="U66" s="17">
        <f t="shared" si="9"/>
        <v>49.71216</v>
      </c>
      <c r="V66" s="17">
        <f t="shared" si="9"/>
        <v>49.71216</v>
      </c>
      <c r="X66" s="13">
        <v>60.219</v>
      </c>
      <c r="Y66" s="14">
        <v>7.0205</v>
      </c>
      <c r="Z66" s="10">
        <f t="shared" si="5"/>
        <v>-1.4965942596681154</v>
      </c>
      <c r="AA66" s="10">
        <f t="shared" si="5"/>
        <v>-1.4965942596681154</v>
      </c>
      <c r="AB66" s="10">
        <f t="shared" si="5"/>
        <v>-1.4965942596681154</v>
      </c>
      <c r="AC66" s="10">
        <f t="shared" si="5"/>
        <v>-1.4965942596681154</v>
      </c>
      <c r="AD66" s="10">
        <f t="shared" si="5"/>
        <v>-1.4965942596681154</v>
      </c>
      <c r="AE66" s="10">
        <f t="shared" si="5"/>
        <v>-1.4965942596681154</v>
      </c>
      <c r="AF66" s="10">
        <f t="shared" si="5"/>
        <v>-1.4965942596681154</v>
      </c>
      <c r="AG66" s="10">
        <f t="shared" si="5"/>
        <v>-1.4965942596681154</v>
      </c>
      <c r="AH66" s="10">
        <f t="shared" si="5"/>
        <v>-1.4965942596681154</v>
      </c>
      <c r="AI66" s="10">
        <f t="shared" si="5"/>
        <v>-1.4965942596681154</v>
      </c>
      <c r="AJ66" s="10">
        <f t="shared" si="5"/>
        <v>-1.4965942596681154</v>
      </c>
      <c r="AK66" s="10">
        <f t="shared" si="5"/>
        <v>-1.4965942596681154</v>
      </c>
      <c r="AL66" s="10">
        <f t="shared" si="5"/>
        <v>-1.4965942596681154</v>
      </c>
      <c r="AM66" s="10">
        <f t="shared" si="5"/>
        <v>-1.4965942596681154</v>
      </c>
      <c r="AN66" s="10">
        <f t="shared" si="5"/>
        <v>-1.4965942596681154</v>
      </c>
      <c r="AO66" s="10">
        <f t="shared" si="5"/>
        <v>-1.4965942596681154</v>
      </c>
      <c r="AP66" s="10">
        <f t="shared" si="6"/>
        <v>-1.4965942596681154</v>
      </c>
      <c r="AQ66" s="10">
        <f t="shared" si="6"/>
        <v>-1.4965942596681154</v>
      </c>
      <c r="AR66" s="10">
        <f t="shared" si="6"/>
        <v>-1.4965942596681154</v>
      </c>
      <c r="AS66" s="10">
        <f t="shared" si="6"/>
        <v>-1.4965942596681154</v>
      </c>
    </row>
    <row r="67" spans="2:45" ht="12.75" hidden="1">
      <c r="B67" s="7" t="s">
        <v>28</v>
      </c>
      <c r="C67" s="17">
        <f aca="true" t="shared" si="10" ref="C67:V67">IF(B20="Permanent",1,0)</f>
        <v>1</v>
      </c>
      <c r="D67" s="17">
        <f t="shared" si="10"/>
        <v>1</v>
      </c>
      <c r="E67" s="17">
        <f t="shared" si="10"/>
        <v>1</v>
      </c>
      <c r="F67" s="17">
        <f t="shared" si="10"/>
        <v>1</v>
      </c>
      <c r="G67" s="17">
        <f t="shared" si="10"/>
        <v>1</v>
      </c>
      <c r="H67" s="17">
        <f t="shared" si="10"/>
        <v>1</v>
      </c>
      <c r="I67" s="17">
        <f t="shared" si="10"/>
        <v>1</v>
      </c>
      <c r="J67" s="17">
        <f t="shared" si="10"/>
        <v>1</v>
      </c>
      <c r="K67" s="17">
        <f t="shared" si="10"/>
        <v>1</v>
      </c>
      <c r="L67" s="17">
        <f t="shared" si="10"/>
        <v>1</v>
      </c>
      <c r="M67" s="17">
        <f t="shared" si="10"/>
        <v>1</v>
      </c>
      <c r="N67" s="17">
        <f t="shared" si="10"/>
        <v>1</v>
      </c>
      <c r="O67" s="17">
        <f t="shared" si="10"/>
        <v>1</v>
      </c>
      <c r="P67" s="17">
        <f t="shared" si="10"/>
        <v>1</v>
      </c>
      <c r="Q67" s="17">
        <f t="shared" si="10"/>
        <v>1</v>
      </c>
      <c r="R67" s="17">
        <f t="shared" si="10"/>
        <v>1</v>
      </c>
      <c r="S67" s="17">
        <f t="shared" si="10"/>
        <v>1</v>
      </c>
      <c r="T67" s="17">
        <f t="shared" si="10"/>
        <v>1</v>
      </c>
      <c r="U67" s="17">
        <f t="shared" si="10"/>
        <v>1</v>
      </c>
      <c r="V67" s="17">
        <f t="shared" si="10"/>
        <v>1</v>
      </c>
      <c r="X67" s="13">
        <v>0.74561</v>
      </c>
      <c r="Y67" s="14">
        <v>0.43744</v>
      </c>
      <c r="Z67" s="10">
        <f t="shared" si="5"/>
        <v>0.5815426115581566</v>
      </c>
      <c r="AA67" s="10">
        <f t="shared" si="5"/>
        <v>0.5815426115581566</v>
      </c>
      <c r="AB67" s="10">
        <f t="shared" si="5"/>
        <v>0.5815426115581566</v>
      </c>
      <c r="AC67" s="10">
        <f t="shared" si="5"/>
        <v>0.5815426115581566</v>
      </c>
      <c r="AD67" s="10">
        <f t="shared" si="5"/>
        <v>0.5815426115581566</v>
      </c>
      <c r="AE67" s="10">
        <f t="shared" si="5"/>
        <v>0.5815426115581566</v>
      </c>
      <c r="AF67" s="10">
        <f t="shared" si="5"/>
        <v>0.5815426115581566</v>
      </c>
      <c r="AG67" s="10">
        <f t="shared" si="5"/>
        <v>0.5815426115581566</v>
      </c>
      <c r="AH67" s="10">
        <f t="shared" si="5"/>
        <v>0.5815426115581566</v>
      </c>
      <c r="AI67" s="10">
        <f t="shared" si="5"/>
        <v>0.5815426115581566</v>
      </c>
      <c r="AJ67" s="10">
        <f t="shared" si="5"/>
        <v>0.5815426115581566</v>
      </c>
      <c r="AK67" s="10">
        <f t="shared" si="5"/>
        <v>0.5815426115581566</v>
      </c>
      <c r="AL67" s="10">
        <f t="shared" si="5"/>
        <v>0.5815426115581566</v>
      </c>
      <c r="AM67" s="10">
        <f t="shared" si="5"/>
        <v>0.5815426115581566</v>
      </c>
      <c r="AN67" s="10">
        <f t="shared" si="5"/>
        <v>0.5815426115581566</v>
      </c>
      <c r="AO67" s="10">
        <f t="shared" si="5"/>
        <v>0.5815426115581566</v>
      </c>
      <c r="AP67" s="10">
        <f t="shared" si="6"/>
        <v>0.5815426115581566</v>
      </c>
      <c r="AQ67" s="10">
        <f t="shared" si="6"/>
        <v>0.5815426115581566</v>
      </c>
      <c r="AR67" s="10">
        <f t="shared" si="6"/>
        <v>0.5815426115581566</v>
      </c>
      <c r="AS67" s="10">
        <f t="shared" si="6"/>
        <v>0.5815426115581566</v>
      </c>
    </row>
    <row r="68" spans="2:45" ht="12.75" hidden="1">
      <c r="B68" s="7" t="s">
        <v>11</v>
      </c>
      <c r="C68" s="17">
        <f>IF(B21="",0,1/B21)/3.281</f>
        <v>0</v>
      </c>
      <c r="D68" s="17">
        <f aca="true" t="shared" si="11" ref="D68:V68">IF(C21="",0,1/C21)/3.281</f>
        <v>0</v>
      </c>
      <c r="E68" s="17">
        <f t="shared" si="11"/>
        <v>0</v>
      </c>
      <c r="F68" s="17">
        <f t="shared" si="11"/>
        <v>0</v>
      </c>
      <c r="G68" s="17">
        <f t="shared" si="11"/>
        <v>0</v>
      </c>
      <c r="H68" s="17">
        <f t="shared" si="11"/>
        <v>0</v>
      </c>
      <c r="I68" s="17">
        <f t="shared" si="11"/>
        <v>0</v>
      </c>
      <c r="J68" s="17">
        <f t="shared" si="11"/>
        <v>0</v>
      </c>
      <c r="K68" s="17">
        <f t="shared" si="11"/>
        <v>0</v>
      </c>
      <c r="L68" s="17">
        <f t="shared" si="11"/>
        <v>0</v>
      </c>
      <c r="M68" s="17">
        <f t="shared" si="11"/>
        <v>0</v>
      </c>
      <c r="N68" s="17">
        <f t="shared" si="11"/>
        <v>0</v>
      </c>
      <c r="O68" s="17">
        <f t="shared" si="11"/>
        <v>0</v>
      </c>
      <c r="P68" s="17">
        <f t="shared" si="11"/>
        <v>0</v>
      </c>
      <c r="Q68" s="17">
        <f t="shared" si="11"/>
        <v>0</v>
      </c>
      <c r="R68" s="17">
        <f t="shared" si="11"/>
        <v>0</v>
      </c>
      <c r="S68" s="17">
        <f t="shared" si="11"/>
        <v>0</v>
      </c>
      <c r="T68" s="17">
        <f t="shared" si="11"/>
        <v>0</v>
      </c>
      <c r="U68" s="17">
        <f t="shared" si="11"/>
        <v>0</v>
      </c>
      <c r="V68" s="17">
        <f t="shared" si="11"/>
        <v>0</v>
      </c>
      <c r="X68" s="31">
        <v>9.5254E-05</v>
      </c>
      <c r="Y68" s="14">
        <v>0.00014189</v>
      </c>
      <c r="Z68" s="10">
        <f t="shared" si="5"/>
        <v>-0.6713228557333145</v>
      </c>
      <c r="AA68" s="10">
        <f t="shared" si="5"/>
        <v>-0.6713228557333145</v>
      </c>
      <c r="AB68" s="10">
        <f t="shared" si="5"/>
        <v>-0.6713228557333145</v>
      </c>
      <c r="AC68" s="10">
        <f t="shared" si="5"/>
        <v>-0.6713228557333145</v>
      </c>
      <c r="AD68" s="10">
        <f t="shared" si="5"/>
        <v>-0.6713228557333145</v>
      </c>
      <c r="AE68" s="10">
        <f t="shared" si="5"/>
        <v>-0.6713228557333145</v>
      </c>
      <c r="AF68" s="10">
        <f t="shared" si="5"/>
        <v>-0.6713228557333145</v>
      </c>
      <c r="AG68" s="10">
        <f t="shared" si="5"/>
        <v>-0.6713228557333145</v>
      </c>
      <c r="AH68" s="10">
        <f t="shared" si="5"/>
        <v>-0.6713228557333145</v>
      </c>
      <c r="AI68" s="10">
        <f t="shared" si="5"/>
        <v>-0.6713228557333145</v>
      </c>
      <c r="AJ68" s="10">
        <f t="shared" si="5"/>
        <v>-0.6713228557333145</v>
      </c>
      <c r="AK68" s="10">
        <f t="shared" si="5"/>
        <v>-0.6713228557333145</v>
      </c>
      <c r="AL68" s="10">
        <f t="shared" si="5"/>
        <v>-0.6713228557333145</v>
      </c>
      <c r="AM68" s="10">
        <f t="shared" si="5"/>
        <v>-0.6713228557333145</v>
      </c>
      <c r="AN68" s="10">
        <f t="shared" si="5"/>
        <v>-0.6713228557333145</v>
      </c>
      <c r="AO68" s="10">
        <f t="shared" si="5"/>
        <v>-0.6713228557333145</v>
      </c>
      <c r="AP68" s="10">
        <f t="shared" si="6"/>
        <v>-0.6713228557333145</v>
      </c>
      <c r="AQ68" s="10">
        <f t="shared" si="6"/>
        <v>-0.6713228557333145</v>
      </c>
      <c r="AR68" s="10">
        <f t="shared" si="6"/>
        <v>-0.6713228557333145</v>
      </c>
      <c r="AS68" s="10">
        <f t="shared" si="6"/>
        <v>-0.6713228557333145</v>
      </c>
    </row>
    <row r="69" spans="2:45" ht="12.75" hidden="1">
      <c r="B69" s="7" t="s">
        <v>29</v>
      </c>
      <c r="C69" s="17">
        <f aca="true" t="shared" si="12" ref="C69:V69">IF(B22="Flat",1,0)</f>
        <v>1</v>
      </c>
      <c r="D69" s="17">
        <f t="shared" si="12"/>
        <v>1</v>
      </c>
      <c r="E69" s="17">
        <f t="shared" si="12"/>
        <v>1</v>
      </c>
      <c r="F69" s="17">
        <f t="shared" si="12"/>
        <v>1</v>
      </c>
      <c r="G69" s="17">
        <f t="shared" si="12"/>
        <v>1</v>
      </c>
      <c r="H69" s="17">
        <f t="shared" si="12"/>
        <v>1</v>
      </c>
      <c r="I69" s="17">
        <f t="shared" si="12"/>
        <v>1</v>
      </c>
      <c r="J69" s="17">
        <f t="shared" si="12"/>
        <v>1</v>
      </c>
      <c r="K69" s="17">
        <f t="shared" si="12"/>
        <v>1</v>
      </c>
      <c r="L69" s="17">
        <f t="shared" si="12"/>
        <v>1</v>
      </c>
      <c r="M69" s="17">
        <f t="shared" si="12"/>
        <v>1</v>
      </c>
      <c r="N69" s="17">
        <f t="shared" si="12"/>
        <v>1</v>
      </c>
      <c r="O69" s="17">
        <f t="shared" si="12"/>
        <v>1</v>
      </c>
      <c r="P69" s="17">
        <f t="shared" si="12"/>
        <v>1</v>
      </c>
      <c r="Q69" s="17">
        <f t="shared" si="12"/>
        <v>1</v>
      </c>
      <c r="R69" s="17">
        <f t="shared" si="12"/>
        <v>1</v>
      </c>
      <c r="S69" s="17">
        <f t="shared" si="12"/>
        <v>1</v>
      </c>
      <c r="T69" s="17">
        <f t="shared" si="12"/>
        <v>1</v>
      </c>
      <c r="U69" s="17">
        <f t="shared" si="12"/>
        <v>1</v>
      </c>
      <c r="V69" s="17">
        <f t="shared" si="12"/>
        <v>1</v>
      </c>
      <c r="X69" s="13">
        <v>0.39474</v>
      </c>
      <c r="Y69" s="14">
        <v>0.49095</v>
      </c>
      <c r="Z69" s="10">
        <f t="shared" si="5"/>
        <v>1.2328343008453</v>
      </c>
      <c r="AA69" s="10">
        <f t="shared" si="5"/>
        <v>1.2328343008453</v>
      </c>
      <c r="AB69" s="10">
        <f t="shared" si="5"/>
        <v>1.2328343008453</v>
      </c>
      <c r="AC69" s="10">
        <f t="shared" si="5"/>
        <v>1.2328343008453</v>
      </c>
      <c r="AD69" s="10">
        <f t="shared" si="5"/>
        <v>1.2328343008453</v>
      </c>
      <c r="AE69" s="10">
        <f t="shared" si="5"/>
        <v>1.2328343008453</v>
      </c>
      <c r="AF69" s="10">
        <f t="shared" si="5"/>
        <v>1.2328343008453</v>
      </c>
      <c r="AG69" s="10">
        <f t="shared" si="5"/>
        <v>1.2328343008453</v>
      </c>
      <c r="AH69" s="10">
        <f t="shared" si="5"/>
        <v>1.2328343008453</v>
      </c>
      <c r="AI69" s="10">
        <f t="shared" si="5"/>
        <v>1.2328343008453</v>
      </c>
      <c r="AJ69" s="10">
        <f t="shared" si="5"/>
        <v>1.2328343008453</v>
      </c>
      <c r="AK69" s="10">
        <f t="shared" si="5"/>
        <v>1.2328343008453</v>
      </c>
      <c r="AL69" s="10">
        <f t="shared" si="5"/>
        <v>1.2328343008453</v>
      </c>
      <c r="AM69" s="10">
        <f t="shared" si="5"/>
        <v>1.2328343008453</v>
      </c>
      <c r="AN69" s="10">
        <f t="shared" si="5"/>
        <v>1.2328343008453</v>
      </c>
      <c r="AO69" s="10">
        <f t="shared" si="5"/>
        <v>1.2328343008453</v>
      </c>
      <c r="AP69" s="10">
        <f t="shared" si="6"/>
        <v>1.2328343008453</v>
      </c>
      <c r="AQ69" s="10">
        <f t="shared" si="6"/>
        <v>1.2328343008453</v>
      </c>
      <c r="AR69" s="10">
        <f t="shared" si="6"/>
        <v>1.2328343008453</v>
      </c>
      <c r="AS69" s="10">
        <f t="shared" si="6"/>
        <v>1.2328343008453</v>
      </c>
    </row>
    <row r="70" spans="2:45" ht="12.75" hidden="1">
      <c r="B70" s="7" t="s">
        <v>30</v>
      </c>
      <c r="C70" s="17">
        <f aca="true" t="shared" si="13" ref="C70:V70">IF(B22="Upgrade",1,0)</f>
        <v>0</v>
      </c>
      <c r="D70" s="17">
        <f t="shared" si="13"/>
        <v>0</v>
      </c>
      <c r="E70" s="17">
        <f t="shared" si="13"/>
        <v>0</v>
      </c>
      <c r="F70" s="17">
        <f t="shared" si="13"/>
        <v>0</v>
      </c>
      <c r="G70" s="17">
        <f t="shared" si="13"/>
        <v>0</v>
      </c>
      <c r="H70" s="17">
        <f t="shared" si="13"/>
        <v>0</v>
      </c>
      <c r="I70" s="17">
        <f t="shared" si="13"/>
        <v>0</v>
      </c>
      <c r="J70" s="17">
        <f t="shared" si="13"/>
        <v>0</v>
      </c>
      <c r="K70" s="17">
        <f t="shared" si="13"/>
        <v>0</v>
      </c>
      <c r="L70" s="17">
        <f t="shared" si="13"/>
        <v>0</v>
      </c>
      <c r="M70" s="17">
        <f t="shared" si="13"/>
        <v>0</v>
      </c>
      <c r="N70" s="17">
        <f t="shared" si="13"/>
        <v>0</v>
      </c>
      <c r="O70" s="17">
        <f t="shared" si="13"/>
        <v>0</v>
      </c>
      <c r="P70" s="17">
        <f t="shared" si="13"/>
        <v>0</v>
      </c>
      <c r="Q70" s="17">
        <f t="shared" si="13"/>
        <v>0</v>
      </c>
      <c r="R70" s="17">
        <f t="shared" si="13"/>
        <v>0</v>
      </c>
      <c r="S70" s="17">
        <f t="shared" si="13"/>
        <v>0</v>
      </c>
      <c r="T70" s="17">
        <f t="shared" si="13"/>
        <v>0</v>
      </c>
      <c r="U70" s="17">
        <f t="shared" si="13"/>
        <v>0</v>
      </c>
      <c r="V70" s="17">
        <f t="shared" si="13"/>
        <v>0</v>
      </c>
      <c r="X70" s="13">
        <v>0.2193</v>
      </c>
      <c r="Y70" s="14">
        <v>0.4156</v>
      </c>
      <c r="Z70" s="10">
        <f t="shared" si="5"/>
        <v>-0.5276708373435995</v>
      </c>
      <c r="AA70" s="10">
        <f t="shared" si="5"/>
        <v>-0.5276708373435995</v>
      </c>
      <c r="AB70" s="10">
        <f t="shared" si="5"/>
        <v>-0.5276708373435995</v>
      </c>
      <c r="AC70" s="10">
        <f t="shared" si="5"/>
        <v>-0.5276708373435995</v>
      </c>
      <c r="AD70" s="10">
        <f t="shared" si="5"/>
        <v>-0.5276708373435995</v>
      </c>
      <c r="AE70" s="10">
        <f t="shared" si="5"/>
        <v>-0.5276708373435995</v>
      </c>
      <c r="AF70" s="10">
        <f t="shared" si="5"/>
        <v>-0.5276708373435995</v>
      </c>
      <c r="AG70" s="10">
        <f t="shared" si="5"/>
        <v>-0.5276708373435995</v>
      </c>
      <c r="AH70" s="10">
        <f t="shared" si="5"/>
        <v>-0.5276708373435995</v>
      </c>
      <c r="AI70" s="10">
        <f t="shared" si="5"/>
        <v>-0.5276708373435995</v>
      </c>
      <c r="AJ70" s="10">
        <f t="shared" si="5"/>
        <v>-0.5276708373435995</v>
      </c>
      <c r="AK70" s="10">
        <f t="shared" si="5"/>
        <v>-0.5276708373435995</v>
      </c>
      <c r="AL70" s="10">
        <f t="shared" si="5"/>
        <v>-0.5276708373435995</v>
      </c>
      <c r="AM70" s="10">
        <f t="shared" si="5"/>
        <v>-0.5276708373435995</v>
      </c>
      <c r="AN70" s="10">
        <f t="shared" si="5"/>
        <v>-0.5276708373435995</v>
      </c>
      <c r="AO70" s="10">
        <f t="shared" si="5"/>
        <v>-0.5276708373435995</v>
      </c>
      <c r="AP70" s="10">
        <f t="shared" si="6"/>
        <v>-0.5276708373435995</v>
      </c>
      <c r="AQ70" s="10">
        <f t="shared" si="6"/>
        <v>-0.5276708373435995</v>
      </c>
      <c r="AR70" s="10">
        <f t="shared" si="6"/>
        <v>-0.5276708373435995</v>
      </c>
      <c r="AS70" s="10">
        <f t="shared" si="6"/>
        <v>-0.5276708373435995</v>
      </c>
    </row>
    <row r="71" spans="2:45" ht="12.75" hidden="1">
      <c r="B71" s="7" t="s">
        <v>31</v>
      </c>
      <c r="C71" s="17">
        <f aca="true" t="shared" si="14" ref="C71:V71">IF(B22="Downgrade",1,0)</f>
        <v>0</v>
      </c>
      <c r="D71" s="17">
        <f t="shared" si="14"/>
        <v>0</v>
      </c>
      <c r="E71" s="17">
        <f t="shared" si="14"/>
        <v>0</v>
      </c>
      <c r="F71" s="17">
        <f t="shared" si="14"/>
        <v>0</v>
      </c>
      <c r="G71" s="17">
        <f t="shared" si="14"/>
        <v>0</v>
      </c>
      <c r="H71" s="17">
        <f t="shared" si="14"/>
        <v>0</v>
      </c>
      <c r="I71" s="17">
        <f t="shared" si="14"/>
        <v>0</v>
      </c>
      <c r="J71" s="17">
        <f t="shared" si="14"/>
        <v>0</v>
      </c>
      <c r="K71" s="17">
        <f t="shared" si="14"/>
        <v>0</v>
      </c>
      <c r="L71" s="17">
        <f t="shared" si="14"/>
        <v>0</v>
      </c>
      <c r="M71" s="17">
        <f t="shared" si="14"/>
        <v>0</v>
      </c>
      <c r="N71" s="17">
        <f t="shared" si="14"/>
        <v>0</v>
      </c>
      <c r="O71" s="17">
        <f t="shared" si="14"/>
        <v>0</v>
      </c>
      <c r="P71" s="17">
        <f t="shared" si="14"/>
        <v>0</v>
      </c>
      <c r="Q71" s="17">
        <f t="shared" si="14"/>
        <v>0</v>
      </c>
      <c r="R71" s="17">
        <f t="shared" si="14"/>
        <v>0</v>
      </c>
      <c r="S71" s="17">
        <f t="shared" si="14"/>
        <v>0</v>
      </c>
      <c r="T71" s="17">
        <f t="shared" si="14"/>
        <v>0</v>
      </c>
      <c r="U71" s="17">
        <f t="shared" si="14"/>
        <v>0</v>
      </c>
      <c r="V71" s="17">
        <f t="shared" si="14"/>
        <v>0</v>
      </c>
      <c r="X71" s="13">
        <v>0.25439</v>
      </c>
      <c r="Y71" s="14">
        <v>0.43744</v>
      </c>
      <c r="Z71" s="10">
        <f t="shared" si="5"/>
        <v>-0.5815426115581566</v>
      </c>
      <c r="AA71" s="10">
        <f t="shared" si="5"/>
        <v>-0.5815426115581566</v>
      </c>
      <c r="AB71" s="10">
        <f t="shared" si="5"/>
        <v>-0.5815426115581566</v>
      </c>
      <c r="AC71" s="10">
        <f t="shared" si="5"/>
        <v>-0.5815426115581566</v>
      </c>
      <c r="AD71" s="10">
        <f t="shared" si="5"/>
        <v>-0.5815426115581566</v>
      </c>
      <c r="AE71" s="10">
        <f t="shared" si="5"/>
        <v>-0.5815426115581566</v>
      </c>
      <c r="AF71" s="10">
        <f t="shared" si="5"/>
        <v>-0.5815426115581566</v>
      </c>
      <c r="AG71" s="10">
        <f t="shared" si="5"/>
        <v>-0.5815426115581566</v>
      </c>
      <c r="AH71" s="10">
        <f t="shared" si="5"/>
        <v>-0.5815426115581566</v>
      </c>
      <c r="AI71" s="10">
        <f t="shared" si="5"/>
        <v>-0.5815426115581566</v>
      </c>
      <c r="AJ71" s="10">
        <f t="shared" si="5"/>
        <v>-0.5815426115581566</v>
      </c>
      <c r="AK71" s="10">
        <f t="shared" si="5"/>
        <v>-0.5815426115581566</v>
      </c>
      <c r="AL71" s="10">
        <f t="shared" si="5"/>
        <v>-0.5815426115581566</v>
      </c>
      <c r="AM71" s="10">
        <f t="shared" si="5"/>
        <v>-0.5815426115581566</v>
      </c>
      <c r="AN71" s="10">
        <f t="shared" si="5"/>
        <v>-0.5815426115581566</v>
      </c>
      <c r="AO71" s="10">
        <f t="shared" si="5"/>
        <v>-0.5815426115581566</v>
      </c>
      <c r="AP71" s="10">
        <f t="shared" si="6"/>
        <v>-0.5815426115581566</v>
      </c>
      <c r="AQ71" s="10">
        <f t="shared" si="6"/>
        <v>-0.5815426115581566</v>
      </c>
      <c r="AR71" s="10">
        <f t="shared" si="6"/>
        <v>-0.5815426115581566</v>
      </c>
      <c r="AS71" s="10">
        <f t="shared" si="6"/>
        <v>-0.5815426115581566</v>
      </c>
    </row>
    <row r="72" spans="2:45" ht="12.75" hidden="1">
      <c r="B72" s="7" t="s">
        <v>32</v>
      </c>
      <c r="C72" s="17">
        <f aca="true" t="shared" si="15" ref="C72:V72">IF(B22="Crest",1,0)</f>
        <v>0</v>
      </c>
      <c r="D72" s="17">
        <f t="shared" si="15"/>
        <v>0</v>
      </c>
      <c r="E72" s="17">
        <f t="shared" si="15"/>
        <v>0</v>
      </c>
      <c r="F72" s="17">
        <f t="shared" si="15"/>
        <v>0</v>
      </c>
      <c r="G72" s="17">
        <f t="shared" si="15"/>
        <v>0</v>
      </c>
      <c r="H72" s="17">
        <f t="shared" si="15"/>
        <v>0</v>
      </c>
      <c r="I72" s="17">
        <f t="shared" si="15"/>
        <v>0</v>
      </c>
      <c r="J72" s="17">
        <f t="shared" si="15"/>
        <v>0</v>
      </c>
      <c r="K72" s="17">
        <f t="shared" si="15"/>
        <v>0</v>
      </c>
      <c r="L72" s="17">
        <f t="shared" si="15"/>
        <v>0</v>
      </c>
      <c r="M72" s="17">
        <f t="shared" si="15"/>
        <v>0</v>
      </c>
      <c r="N72" s="17">
        <f t="shared" si="15"/>
        <v>0</v>
      </c>
      <c r="O72" s="17">
        <f t="shared" si="15"/>
        <v>0</v>
      </c>
      <c r="P72" s="17">
        <f t="shared" si="15"/>
        <v>0</v>
      </c>
      <c r="Q72" s="17">
        <f t="shared" si="15"/>
        <v>0</v>
      </c>
      <c r="R72" s="17">
        <f t="shared" si="15"/>
        <v>0</v>
      </c>
      <c r="S72" s="17">
        <f t="shared" si="15"/>
        <v>0</v>
      </c>
      <c r="T72" s="17">
        <f t="shared" si="15"/>
        <v>0</v>
      </c>
      <c r="U72" s="17">
        <f t="shared" si="15"/>
        <v>0</v>
      </c>
      <c r="V72" s="17">
        <f t="shared" si="15"/>
        <v>0</v>
      </c>
      <c r="X72" s="13">
        <v>0.087719</v>
      </c>
      <c r="Y72" s="14">
        <v>0.28414</v>
      </c>
      <c r="Z72" s="10">
        <f t="shared" si="5"/>
        <v>-0.30871753361019216</v>
      </c>
      <c r="AA72" s="10">
        <f t="shared" si="5"/>
        <v>-0.30871753361019216</v>
      </c>
      <c r="AB72" s="10">
        <f t="shared" si="5"/>
        <v>-0.30871753361019216</v>
      </c>
      <c r="AC72" s="10">
        <f t="shared" si="5"/>
        <v>-0.30871753361019216</v>
      </c>
      <c r="AD72" s="10">
        <f t="shared" si="5"/>
        <v>-0.30871753361019216</v>
      </c>
      <c r="AE72" s="10">
        <f t="shared" si="5"/>
        <v>-0.30871753361019216</v>
      </c>
      <c r="AF72" s="10">
        <f t="shared" si="5"/>
        <v>-0.30871753361019216</v>
      </c>
      <c r="AG72" s="10">
        <f t="shared" si="5"/>
        <v>-0.30871753361019216</v>
      </c>
      <c r="AH72" s="10">
        <f t="shared" si="5"/>
        <v>-0.30871753361019216</v>
      </c>
      <c r="AI72" s="10">
        <f t="shared" si="5"/>
        <v>-0.30871753361019216</v>
      </c>
      <c r="AJ72" s="10">
        <f t="shared" si="5"/>
        <v>-0.30871753361019216</v>
      </c>
      <c r="AK72" s="10">
        <f t="shared" si="5"/>
        <v>-0.30871753361019216</v>
      </c>
      <c r="AL72" s="10">
        <f t="shared" si="5"/>
        <v>-0.30871753361019216</v>
      </c>
      <c r="AM72" s="10">
        <f t="shared" si="5"/>
        <v>-0.30871753361019216</v>
      </c>
      <c r="AN72" s="10">
        <f t="shared" si="5"/>
        <v>-0.30871753361019216</v>
      </c>
      <c r="AO72" s="10">
        <f t="shared" si="5"/>
        <v>-0.30871753361019216</v>
      </c>
      <c r="AP72" s="10">
        <f t="shared" si="6"/>
        <v>-0.30871753361019216</v>
      </c>
      <c r="AQ72" s="10">
        <f t="shared" si="6"/>
        <v>-0.30871753361019216</v>
      </c>
      <c r="AR72" s="10">
        <f t="shared" si="6"/>
        <v>-0.30871753361019216</v>
      </c>
      <c r="AS72" s="10">
        <f t="shared" si="6"/>
        <v>-0.30871753361019216</v>
      </c>
    </row>
    <row r="73" spans="2:45" ht="12.75" hidden="1">
      <c r="B73" s="7" t="s">
        <v>33</v>
      </c>
      <c r="C73" s="17">
        <f aca="true" t="shared" si="16" ref="C73:V73">IF(B22="Sag",1,0)</f>
        <v>0</v>
      </c>
      <c r="D73" s="17">
        <f t="shared" si="16"/>
        <v>0</v>
      </c>
      <c r="E73" s="17">
        <f t="shared" si="16"/>
        <v>0</v>
      </c>
      <c r="F73" s="17">
        <f t="shared" si="16"/>
        <v>0</v>
      </c>
      <c r="G73" s="17">
        <f t="shared" si="16"/>
        <v>0</v>
      </c>
      <c r="H73" s="17">
        <f t="shared" si="16"/>
        <v>0</v>
      </c>
      <c r="I73" s="17">
        <f t="shared" si="16"/>
        <v>0</v>
      </c>
      <c r="J73" s="17">
        <f t="shared" si="16"/>
        <v>0</v>
      </c>
      <c r="K73" s="17">
        <f t="shared" si="16"/>
        <v>0</v>
      </c>
      <c r="L73" s="17">
        <f t="shared" si="16"/>
        <v>0</v>
      </c>
      <c r="M73" s="17">
        <f t="shared" si="16"/>
        <v>0</v>
      </c>
      <c r="N73" s="17">
        <f t="shared" si="16"/>
        <v>0</v>
      </c>
      <c r="O73" s="17">
        <f t="shared" si="16"/>
        <v>0</v>
      </c>
      <c r="P73" s="17">
        <f t="shared" si="16"/>
        <v>0</v>
      </c>
      <c r="Q73" s="17">
        <f t="shared" si="16"/>
        <v>0</v>
      </c>
      <c r="R73" s="17">
        <f t="shared" si="16"/>
        <v>0</v>
      </c>
      <c r="S73" s="17">
        <f t="shared" si="16"/>
        <v>0</v>
      </c>
      <c r="T73" s="17">
        <f t="shared" si="16"/>
        <v>0</v>
      </c>
      <c r="U73" s="17">
        <f t="shared" si="16"/>
        <v>0</v>
      </c>
      <c r="V73" s="17">
        <f t="shared" si="16"/>
        <v>0</v>
      </c>
      <c r="X73" s="13">
        <v>0.04386</v>
      </c>
      <c r="Y73" s="14">
        <v>0.20569</v>
      </c>
      <c r="Z73" s="10">
        <f t="shared" si="5"/>
        <v>-0.2132335067334338</v>
      </c>
      <c r="AA73" s="10">
        <f t="shared" si="5"/>
        <v>-0.2132335067334338</v>
      </c>
      <c r="AB73" s="10">
        <f t="shared" si="5"/>
        <v>-0.2132335067334338</v>
      </c>
      <c r="AC73" s="10">
        <f t="shared" si="5"/>
        <v>-0.2132335067334338</v>
      </c>
      <c r="AD73" s="10">
        <f t="shared" si="5"/>
        <v>-0.2132335067334338</v>
      </c>
      <c r="AE73" s="10">
        <f t="shared" si="5"/>
        <v>-0.2132335067334338</v>
      </c>
      <c r="AF73" s="10">
        <f t="shared" si="5"/>
        <v>-0.2132335067334338</v>
      </c>
      <c r="AG73" s="10">
        <f t="shared" si="5"/>
        <v>-0.2132335067334338</v>
      </c>
      <c r="AH73" s="10">
        <f t="shared" si="5"/>
        <v>-0.2132335067334338</v>
      </c>
      <c r="AI73" s="10">
        <f t="shared" si="5"/>
        <v>-0.2132335067334338</v>
      </c>
      <c r="AJ73" s="10">
        <f t="shared" si="5"/>
        <v>-0.2132335067334338</v>
      </c>
      <c r="AK73" s="10">
        <f t="shared" si="5"/>
        <v>-0.2132335067334338</v>
      </c>
      <c r="AL73" s="10">
        <f t="shared" si="5"/>
        <v>-0.2132335067334338</v>
      </c>
      <c r="AM73" s="10">
        <f t="shared" si="5"/>
        <v>-0.2132335067334338</v>
      </c>
      <c r="AN73" s="10">
        <f t="shared" si="5"/>
        <v>-0.2132335067334338</v>
      </c>
      <c r="AO73" s="10">
        <f t="shared" si="5"/>
        <v>-0.2132335067334338</v>
      </c>
      <c r="AP73" s="10">
        <f t="shared" si="6"/>
        <v>-0.2132335067334338</v>
      </c>
      <c r="AQ73" s="10">
        <f t="shared" si="6"/>
        <v>-0.2132335067334338</v>
      </c>
      <c r="AR73" s="10">
        <f t="shared" si="6"/>
        <v>-0.2132335067334338</v>
      </c>
      <c r="AS73" s="10">
        <f t="shared" si="6"/>
        <v>-0.2132335067334338</v>
      </c>
    </row>
    <row r="74" spans="2:45" ht="12.75" hidden="1">
      <c r="B74" s="7" t="s">
        <v>4</v>
      </c>
      <c r="C74" s="17">
        <f>B23*3.281</f>
        <v>0</v>
      </c>
      <c r="D74" s="17">
        <f aca="true" t="shared" si="17" ref="D74:V74">C23*3.281</f>
        <v>0</v>
      </c>
      <c r="E74" s="17">
        <f t="shared" si="17"/>
        <v>0</v>
      </c>
      <c r="F74" s="17">
        <f t="shared" si="17"/>
        <v>0</v>
      </c>
      <c r="G74" s="17">
        <f t="shared" si="17"/>
        <v>0</v>
      </c>
      <c r="H74" s="17">
        <f t="shared" si="17"/>
        <v>0</v>
      </c>
      <c r="I74" s="17">
        <f t="shared" si="17"/>
        <v>0</v>
      </c>
      <c r="J74" s="17">
        <f t="shared" si="17"/>
        <v>0</v>
      </c>
      <c r="K74" s="17">
        <f t="shared" si="17"/>
        <v>0</v>
      </c>
      <c r="L74" s="17">
        <f t="shared" si="17"/>
        <v>0</v>
      </c>
      <c r="M74" s="17">
        <f t="shared" si="17"/>
        <v>0</v>
      </c>
      <c r="N74" s="17">
        <f t="shared" si="17"/>
        <v>0</v>
      </c>
      <c r="O74" s="17">
        <f t="shared" si="17"/>
        <v>0</v>
      </c>
      <c r="P74" s="17">
        <f t="shared" si="17"/>
        <v>0</v>
      </c>
      <c r="Q74" s="17">
        <f t="shared" si="17"/>
        <v>0</v>
      </c>
      <c r="R74" s="17">
        <f t="shared" si="17"/>
        <v>0</v>
      </c>
      <c r="S74" s="17">
        <f t="shared" si="17"/>
        <v>0</v>
      </c>
      <c r="T74" s="17">
        <f t="shared" si="17"/>
        <v>0</v>
      </c>
      <c r="U74" s="17">
        <f t="shared" si="17"/>
        <v>0</v>
      </c>
      <c r="V74" s="17">
        <f t="shared" si="17"/>
        <v>0</v>
      </c>
      <c r="X74" s="13">
        <v>13.325</v>
      </c>
      <c r="Y74" s="14">
        <v>2.9494</v>
      </c>
      <c r="Z74" s="10">
        <f t="shared" si="5"/>
        <v>-4.517868040957483</v>
      </c>
      <c r="AA74" s="10">
        <f t="shared" si="5"/>
        <v>-4.517868040957483</v>
      </c>
      <c r="AB74" s="10">
        <f t="shared" si="5"/>
        <v>-4.517868040957483</v>
      </c>
      <c r="AC74" s="10">
        <f t="shared" si="5"/>
        <v>-4.517868040957483</v>
      </c>
      <c r="AD74" s="10">
        <f t="shared" si="5"/>
        <v>-4.517868040957483</v>
      </c>
      <c r="AE74" s="10">
        <f t="shared" si="5"/>
        <v>-4.517868040957483</v>
      </c>
      <c r="AF74" s="10">
        <f t="shared" si="5"/>
        <v>-4.517868040957483</v>
      </c>
      <c r="AG74" s="10">
        <f t="shared" si="5"/>
        <v>-4.517868040957483</v>
      </c>
      <c r="AH74" s="10">
        <f t="shared" si="5"/>
        <v>-4.517868040957483</v>
      </c>
      <c r="AI74" s="10">
        <f t="shared" si="5"/>
        <v>-4.517868040957483</v>
      </c>
      <c r="AJ74" s="10">
        <f t="shared" si="5"/>
        <v>-4.517868040957483</v>
      </c>
      <c r="AK74" s="10">
        <f t="shared" si="5"/>
        <v>-4.517868040957483</v>
      </c>
      <c r="AL74" s="10">
        <f t="shared" si="5"/>
        <v>-4.517868040957483</v>
      </c>
      <c r="AM74" s="10">
        <f t="shared" si="5"/>
        <v>-4.517868040957483</v>
      </c>
      <c r="AN74" s="10">
        <f t="shared" si="5"/>
        <v>-4.517868040957483</v>
      </c>
      <c r="AO74" s="10">
        <f t="shared" si="5"/>
        <v>-4.517868040957483</v>
      </c>
      <c r="AP74" s="10">
        <f t="shared" si="6"/>
        <v>-4.517868040957483</v>
      </c>
      <c r="AQ74" s="10">
        <f t="shared" si="6"/>
        <v>-4.517868040957483</v>
      </c>
      <c r="AR74" s="10">
        <f t="shared" si="6"/>
        <v>-4.517868040957483</v>
      </c>
      <c r="AS74" s="10">
        <f t="shared" si="6"/>
        <v>-4.517868040957483</v>
      </c>
    </row>
    <row r="75" spans="2:45" ht="12.75" hidden="1">
      <c r="B75" s="7" t="s">
        <v>5</v>
      </c>
      <c r="C75" s="17">
        <f>B24*3.281</f>
        <v>0</v>
      </c>
      <c r="D75" s="17">
        <f aca="true" t="shared" si="18" ref="D75:V75">C24*3.281</f>
        <v>0</v>
      </c>
      <c r="E75" s="17">
        <f t="shared" si="18"/>
        <v>0</v>
      </c>
      <c r="F75" s="17">
        <f t="shared" si="18"/>
        <v>0</v>
      </c>
      <c r="G75" s="17">
        <f t="shared" si="18"/>
        <v>0</v>
      </c>
      <c r="H75" s="17">
        <f t="shared" si="18"/>
        <v>0</v>
      </c>
      <c r="I75" s="17">
        <f t="shared" si="18"/>
        <v>0</v>
      </c>
      <c r="J75" s="17">
        <f t="shared" si="18"/>
        <v>0</v>
      </c>
      <c r="K75" s="17">
        <f t="shared" si="18"/>
        <v>0</v>
      </c>
      <c r="L75" s="17">
        <f t="shared" si="18"/>
        <v>0</v>
      </c>
      <c r="M75" s="17">
        <f t="shared" si="18"/>
        <v>0</v>
      </c>
      <c r="N75" s="17">
        <f t="shared" si="18"/>
        <v>0</v>
      </c>
      <c r="O75" s="17">
        <f t="shared" si="18"/>
        <v>0</v>
      </c>
      <c r="P75" s="17">
        <f t="shared" si="18"/>
        <v>0</v>
      </c>
      <c r="Q75" s="17">
        <f t="shared" si="18"/>
        <v>0</v>
      </c>
      <c r="R75" s="17">
        <f t="shared" si="18"/>
        <v>0</v>
      </c>
      <c r="S75" s="17">
        <f t="shared" si="18"/>
        <v>0</v>
      </c>
      <c r="T75" s="17">
        <f t="shared" si="18"/>
        <v>0</v>
      </c>
      <c r="U75" s="17">
        <f t="shared" si="18"/>
        <v>0</v>
      </c>
      <c r="V75" s="17">
        <f t="shared" si="18"/>
        <v>0</v>
      </c>
      <c r="X75" s="13">
        <v>3.9825</v>
      </c>
      <c r="Y75" s="14">
        <v>4.2405</v>
      </c>
      <c r="Z75" s="10">
        <f t="shared" si="5"/>
        <v>-0.939158118146445</v>
      </c>
      <c r="AA75" s="10">
        <f t="shared" si="5"/>
        <v>-0.939158118146445</v>
      </c>
      <c r="AB75" s="10">
        <f t="shared" si="5"/>
        <v>-0.939158118146445</v>
      </c>
      <c r="AC75" s="10">
        <f t="shared" si="5"/>
        <v>-0.939158118146445</v>
      </c>
      <c r="AD75" s="10">
        <f t="shared" si="5"/>
        <v>-0.939158118146445</v>
      </c>
      <c r="AE75" s="10">
        <f t="shared" si="5"/>
        <v>-0.939158118146445</v>
      </c>
      <c r="AF75" s="10">
        <f t="shared" si="5"/>
        <v>-0.939158118146445</v>
      </c>
      <c r="AG75" s="10">
        <f t="shared" si="5"/>
        <v>-0.939158118146445</v>
      </c>
      <c r="AH75" s="10">
        <f t="shared" si="5"/>
        <v>-0.939158118146445</v>
      </c>
      <c r="AI75" s="10">
        <f t="shared" si="5"/>
        <v>-0.939158118146445</v>
      </c>
      <c r="AJ75" s="10">
        <f t="shared" si="5"/>
        <v>-0.939158118146445</v>
      </c>
      <c r="AK75" s="10">
        <f t="shared" si="5"/>
        <v>-0.939158118146445</v>
      </c>
      <c r="AL75" s="10">
        <f t="shared" si="5"/>
        <v>-0.939158118146445</v>
      </c>
      <c r="AM75" s="10">
        <f t="shared" si="5"/>
        <v>-0.939158118146445</v>
      </c>
      <c r="AN75" s="10">
        <f t="shared" si="5"/>
        <v>-0.939158118146445</v>
      </c>
      <c r="AO75" s="10">
        <f t="shared" si="5"/>
        <v>-0.939158118146445</v>
      </c>
      <c r="AP75" s="10">
        <f t="shared" si="6"/>
        <v>-0.939158118146445</v>
      </c>
      <c r="AQ75" s="10">
        <f t="shared" si="6"/>
        <v>-0.939158118146445</v>
      </c>
      <c r="AR75" s="10">
        <f t="shared" si="6"/>
        <v>-0.939158118146445</v>
      </c>
      <c r="AS75" s="10">
        <f t="shared" si="6"/>
        <v>-0.939158118146445</v>
      </c>
    </row>
    <row r="76" spans="2:45" ht="12.75" hidden="1">
      <c r="B76" s="7" t="s">
        <v>6</v>
      </c>
      <c r="C76" s="17">
        <f>B25*3.281</f>
        <v>0</v>
      </c>
      <c r="D76" s="17">
        <f aca="true" t="shared" si="19" ref="D76:V76">C25*3.281</f>
        <v>0</v>
      </c>
      <c r="E76" s="17">
        <f t="shared" si="19"/>
        <v>0</v>
      </c>
      <c r="F76" s="17">
        <f t="shared" si="19"/>
        <v>0</v>
      </c>
      <c r="G76" s="17">
        <f t="shared" si="19"/>
        <v>0</v>
      </c>
      <c r="H76" s="17">
        <f t="shared" si="19"/>
        <v>0</v>
      </c>
      <c r="I76" s="17">
        <f t="shared" si="19"/>
        <v>0</v>
      </c>
      <c r="J76" s="17">
        <f t="shared" si="19"/>
        <v>0</v>
      </c>
      <c r="K76" s="17">
        <f t="shared" si="19"/>
        <v>0</v>
      </c>
      <c r="L76" s="17">
        <f t="shared" si="19"/>
        <v>0</v>
      </c>
      <c r="M76" s="17">
        <f t="shared" si="19"/>
        <v>0</v>
      </c>
      <c r="N76" s="17">
        <f t="shared" si="19"/>
        <v>0</v>
      </c>
      <c r="O76" s="17">
        <f t="shared" si="19"/>
        <v>0</v>
      </c>
      <c r="P76" s="17">
        <f t="shared" si="19"/>
        <v>0</v>
      </c>
      <c r="Q76" s="17">
        <f t="shared" si="19"/>
        <v>0</v>
      </c>
      <c r="R76" s="17">
        <f t="shared" si="19"/>
        <v>0</v>
      </c>
      <c r="S76" s="17">
        <f t="shared" si="19"/>
        <v>0</v>
      </c>
      <c r="T76" s="17">
        <f t="shared" si="19"/>
        <v>0</v>
      </c>
      <c r="U76" s="17">
        <f t="shared" si="19"/>
        <v>0</v>
      </c>
      <c r="V76" s="17">
        <f t="shared" si="19"/>
        <v>0</v>
      </c>
      <c r="X76" s="13">
        <v>3.3333</v>
      </c>
      <c r="Y76" s="14">
        <v>4.164</v>
      </c>
      <c r="Z76" s="10">
        <f t="shared" si="5"/>
        <v>-0.8005043227665707</v>
      </c>
      <c r="AA76" s="10">
        <f t="shared" si="5"/>
        <v>-0.8005043227665707</v>
      </c>
      <c r="AB76" s="10">
        <f t="shared" si="5"/>
        <v>-0.8005043227665707</v>
      </c>
      <c r="AC76" s="10">
        <f t="shared" si="5"/>
        <v>-0.8005043227665707</v>
      </c>
      <c r="AD76" s="10">
        <f t="shared" si="5"/>
        <v>-0.8005043227665707</v>
      </c>
      <c r="AE76" s="10">
        <f t="shared" si="5"/>
        <v>-0.8005043227665707</v>
      </c>
      <c r="AF76" s="10">
        <f t="shared" si="5"/>
        <v>-0.8005043227665707</v>
      </c>
      <c r="AG76" s="10">
        <f t="shared" si="5"/>
        <v>-0.8005043227665707</v>
      </c>
      <c r="AH76" s="10">
        <f t="shared" si="5"/>
        <v>-0.8005043227665707</v>
      </c>
      <c r="AI76" s="10">
        <f t="shared" si="5"/>
        <v>-0.8005043227665707</v>
      </c>
      <c r="AJ76" s="10">
        <f t="shared" si="5"/>
        <v>-0.8005043227665707</v>
      </c>
      <c r="AK76" s="10">
        <f t="shared" si="5"/>
        <v>-0.8005043227665707</v>
      </c>
      <c r="AL76" s="10">
        <f t="shared" si="5"/>
        <v>-0.8005043227665707</v>
      </c>
      <c r="AM76" s="10">
        <f t="shared" si="5"/>
        <v>-0.8005043227665707</v>
      </c>
      <c r="AN76" s="10">
        <f t="shared" si="5"/>
        <v>-0.8005043227665707</v>
      </c>
      <c r="AO76" s="10">
        <f t="shared" si="5"/>
        <v>-0.8005043227665707</v>
      </c>
      <c r="AP76" s="10">
        <f t="shared" si="6"/>
        <v>-0.8005043227665707</v>
      </c>
      <c r="AQ76" s="10">
        <f t="shared" si="6"/>
        <v>-0.8005043227665707</v>
      </c>
      <c r="AR76" s="10">
        <f t="shared" si="6"/>
        <v>-0.8005043227665707</v>
      </c>
      <c r="AS76" s="10">
        <f t="shared" si="6"/>
        <v>-0.8005043227665707</v>
      </c>
    </row>
    <row r="77" spans="2:45" ht="12.75" hidden="1">
      <c r="B77" s="7" t="s">
        <v>7</v>
      </c>
      <c r="C77" s="17">
        <f>B26*3.281</f>
        <v>0</v>
      </c>
      <c r="D77" s="17">
        <f aca="true" t="shared" si="20" ref="D77:V77">C26*3.281</f>
        <v>0</v>
      </c>
      <c r="E77" s="17">
        <f t="shared" si="20"/>
        <v>0</v>
      </c>
      <c r="F77" s="17">
        <f t="shared" si="20"/>
        <v>0</v>
      </c>
      <c r="G77" s="17">
        <f t="shared" si="20"/>
        <v>0</v>
      </c>
      <c r="H77" s="17">
        <f t="shared" si="20"/>
        <v>0</v>
      </c>
      <c r="I77" s="17">
        <f t="shared" si="20"/>
        <v>0</v>
      </c>
      <c r="J77" s="17">
        <f t="shared" si="20"/>
        <v>0</v>
      </c>
      <c r="K77" s="17">
        <f t="shared" si="20"/>
        <v>0</v>
      </c>
      <c r="L77" s="17">
        <f t="shared" si="20"/>
        <v>0</v>
      </c>
      <c r="M77" s="17">
        <f t="shared" si="20"/>
        <v>0</v>
      </c>
      <c r="N77" s="17">
        <f t="shared" si="20"/>
        <v>0</v>
      </c>
      <c r="O77" s="17">
        <f t="shared" si="20"/>
        <v>0</v>
      </c>
      <c r="P77" s="17">
        <f t="shared" si="20"/>
        <v>0</v>
      </c>
      <c r="Q77" s="17">
        <f t="shared" si="20"/>
        <v>0</v>
      </c>
      <c r="R77" s="17">
        <f t="shared" si="20"/>
        <v>0</v>
      </c>
      <c r="S77" s="17">
        <f t="shared" si="20"/>
        <v>0</v>
      </c>
      <c r="T77" s="17">
        <f t="shared" si="20"/>
        <v>0</v>
      </c>
      <c r="U77" s="17">
        <f t="shared" si="20"/>
        <v>0</v>
      </c>
      <c r="V77" s="17">
        <f t="shared" si="20"/>
        <v>0</v>
      </c>
      <c r="X77" s="13">
        <v>20.018</v>
      </c>
      <c r="Y77" s="14">
        <v>5.2326</v>
      </c>
      <c r="Z77" s="10">
        <f t="shared" si="5"/>
        <v>-3.825631617169285</v>
      </c>
      <c r="AA77" s="10">
        <f t="shared" si="5"/>
        <v>-3.825631617169285</v>
      </c>
      <c r="AB77" s="10">
        <f t="shared" si="5"/>
        <v>-3.825631617169285</v>
      </c>
      <c r="AC77" s="10">
        <f t="shared" si="5"/>
        <v>-3.825631617169285</v>
      </c>
      <c r="AD77" s="10">
        <f t="shared" si="5"/>
        <v>-3.825631617169285</v>
      </c>
      <c r="AE77" s="10">
        <f t="shared" si="5"/>
        <v>-3.825631617169285</v>
      </c>
      <c r="AF77" s="10">
        <f t="shared" si="5"/>
        <v>-3.825631617169285</v>
      </c>
      <c r="AG77" s="10">
        <f t="shared" si="5"/>
        <v>-3.825631617169285</v>
      </c>
      <c r="AH77" s="10">
        <f t="shared" si="5"/>
        <v>-3.825631617169285</v>
      </c>
      <c r="AI77" s="10">
        <f t="shared" si="5"/>
        <v>-3.825631617169285</v>
      </c>
      <c r="AJ77" s="10">
        <f t="shared" si="5"/>
        <v>-3.825631617169285</v>
      </c>
      <c r="AK77" s="10">
        <f t="shared" si="5"/>
        <v>-3.825631617169285</v>
      </c>
      <c r="AL77" s="10">
        <f t="shared" si="5"/>
        <v>-3.825631617169285</v>
      </c>
      <c r="AM77" s="10">
        <f t="shared" si="5"/>
        <v>-3.825631617169285</v>
      </c>
      <c r="AN77" s="10">
        <f t="shared" si="5"/>
        <v>-3.825631617169285</v>
      </c>
      <c r="AO77" s="10">
        <f t="shared" si="5"/>
        <v>-3.825631617169285</v>
      </c>
      <c r="AP77" s="10">
        <f t="shared" si="6"/>
        <v>-3.825631617169285</v>
      </c>
      <c r="AQ77" s="10">
        <f t="shared" si="6"/>
        <v>-3.825631617169285</v>
      </c>
      <c r="AR77" s="10">
        <f t="shared" si="6"/>
        <v>-3.825631617169285</v>
      </c>
      <c r="AS77" s="10">
        <f t="shared" si="6"/>
        <v>-3.825631617169285</v>
      </c>
    </row>
    <row r="78" spans="2:45" ht="12.75" hidden="1">
      <c r="B78" s="7" t="s">
        <v>34</v>
      </c>
      <c r="C78" s="17">
        <f aca="true" t="shared" si="21" ref="C78:V78">IF(B$27="None",1,0)</f>
        <v>1</v>
      </c>
      <c r="D78" s="17">
        <f t="shared" si="21"/>
        <v>1</v>
      </c>
      <c r="E78" s="17">
        <f t="shared" si="21"/>
        <v>1</v>
      </c>
      <c r="F78" s="17">
        <f t="shared" si="21"/>
        <v>1</v>
      </c>
      <c r="G78" s="17">
        <f t="shared" si="21"/>
        <v>1</v>
      </c>
      <c r="H78" s="17">
        <f t="shared" si="21"/>
        <v>1</v>
      </c>
      <c r="I78" s="17">
        <f t="shared" si="21"/>
        <v>1</v>
      </c>
      <c r="J78" s="17">
        <f t="shared" si="21"/>
        <v>1</v>
      </c>
      <c r="K78" s="17">
        <f t="shared" si="21"/>
        <v>1</v>
      </c>
      <c r="L78" s="17">
        <f t="shared" si="21"/>
        <v>1</v>
      </c>
      <c r="M78" s="17">
        <f t="shared" si="21"/>
        <v>1</v>
      </c>
      <c r="N78" s="17">
        <f t="shared" si="21"/>
        <v>1</v>
      </c>
      <c r="O78" s="17">
        <f t="shared" si="21"/>
        <v>1</v>
      </c>
      <c r="P78" s="17">
        <f t="shared" si="21"/>
        <v>1</v>
      </c>
      <c r="Q78" s="17">
        <f t="shared" si="21"/>
        <v>1</v>
      </c>
      <c r="R78" s="17">
        <f t="shared" si="21"/>
        <v>1</v>
      </c>
      <c r="S78" s="17">
        <f t="shared" si="21"/>
        <v>1</v>
      </c>
      <c r="T78" s="17">
        <f t="shared" si="21"/>
        <v>1</v>
      </c>
      <c r="U78" s="17">
        <f t="shared" si="21"/>
        <v>1</v>
      </c>
      <c r="V78" s="17">
        <f t="shared" si="21"/>
        <v>1</v>
      </c>
      <c r="X78" s="13">
        <v>0.38596</v>
      </c>
      <c r="Y78" s="14">
        <v>0.48897</v>
      </c>
      <c r="Z78" s="10">
        <f t="shared" si="5"/>
        <v>1.2557825633474444</v>
      </c>
      <c r="AA78" s="10">
        <f t="shared" si="5"/>
        <v>1.2557825633474444</v>
      </c>
      <c r="AB78" s="10">
        <f t="shared" si="5"/>
        <v>1.2557825633474444</v>
      </c>
      <c r="AC78" s="10">
        <f t="shared" si="5"/>
        <v>1.2557825633474444</v>
      </c>
      <c r="AD78" s="10">
        <f t="shared" si="5"/>
        <v>1.2557825633474444</v>
      </c>
      <c r="AE78" s="10">
        <f t="shared" si="5"/>
        <v>1.2557825633474444</v>
      </c>
      <c r="AF78" s="10">
        <f t="shared" si="5"/>
        <v>1.2557825633474444</v>
      </c>
      <c r="AG78" s="10">
        <f t="shared" si="5"/>
        <v>1.2557825633474444</v>
      </c>
      <c r="AH78" s="10">
        <f t="shared" si="5"/>
        <v>1.2557825633474444</v>
      </c>
      <c r="AI78" s="10">
        <f t="shared" si="5"/>
        <v>1.2557825633474444</v>
      </c>
      <c r="AJ78" s="10">
        <f t="shared" si="5"/>
        <v>1.2557825633474444</v>
      </c>
      <c r="AK78" s="10">
        <f t="shared" si="5"/>
        <v>1.2557825633474444</v>
      </c>
      <c r="AL78" s="10">
        <f t="shared" si="5"/>
        <v>1.2557825633474444</v>
      </c>
      <c r="AM78" s="10">
        <f t="shared" si="5"/>
        <v>1.2557825633474444</v>
      </c>
      <c r="AN78" s="10">
        <f t="shared" si="5"/>
        <v>1.2557825633474444</v>
      </c>
      <c r="AO78" s="10">
        <f aca="true" t="shared" si="22" ref="AO78:AO92">(R78-$X78)/$Y78</f>
        <v>1.2557825633474444</v>
      </c>
      <c r="AP78" s="10">
        <f t="shared" si="6"/>
        <v>1.2557825633474444</v>
      </c>
      <c r="AQ78" s="10">
        <f t="shared" si="6"/>
        <v>1.2557825633474444</v>
      </c>
      <c r="AR78" s="10">
        <f t="shared" si="6"/>
        <v>1.2557825633474444</v>
      </c>
      <c r="AS78" s="10">
        <f t="shared" si="6"/>
        <v>1.2557825633474444</v>
      </c>
    </row>
    <row r="79" spans="2:45" ht="12.75" hidden="1">
      <c r="B79" s="7" t="s">
        <v>35</v>
      </c>
      <c r="C79" s="17">
        <f>IF(B27="Drum",1,0)</f>
        <v>0</v>
      </c>
      <c r="D79" s="17">
        <f aca="true" t="shared" si="23" ref="D79:V79">IF(C27="Drum",1,0)</f>
        <v>0</v>
      </c>
      <c r="E79" s="17">
        <f t="shared" si="23"/>
        <v>0</v>
      </c>
      <c r="F79" s="17">
        <f t="shared" si="23"/>
        <v>0</v>
      </c>
      <c r="G79" s="17">
        <f t="shared" si="23"/>
        <v>0</v>
      </c>
      <c r="H79" s="17">
        <f t="shared" si="23"/>
        <v>0</v>
      </c>
      <c r="I79" s="17">
        <f t="shared" si="23"/>
        <v>0</v>
      </c>
      <c r="J79" s="17">
        <f t="shared" si="23"/>
        <v>0</v>
      </c>
      <c r="K79" s="17">
        <f t="shared" si="23"/>
        <v>0</v>
      </c>
      <c r="L79" s="17">
        <f t="shared" si="23"/>
        <v>0</v>
      </c>
      <c r="M79" s="17">
        <f t="shared" si="23"/>
        <v>0</v>
      </c>
      <c r="N79" s="17">
        <f t="shared" si="23"/>
        <v>0</v>
      </c>
      <c r="O79" s="17">
        <f t="shared" si="23"/>
        <v>0</v>
      </c>
      <c r="P79" s="17">
        <f t="shared" si="23"/>
        <v>0</v>
      </c>
      <c r="Q79" s="17">
        <f t="shared" si="23"/>
        <v>0</v>
      </c>
      <c r="R79" s="17">
        <f t="shared" si="23"/>
        <v>0</v>
      </c>
      <c r="S79" s="17">
        <f t="shared" si="23"/>
        <v>0</v>
      </c>
      <c r="T79" s="17">
        <f t="shared" si="23"/>
        <v>0</v>
      </c>
      <c r="U79" s="17">
        <f t="shared" si="23"/>
        <v>0</v>
      </c>
      <c r="V79" s="17">
        <f t="shared" si="23"/>
        <v>0</v>
      </c>
      <c r="X79" s="13">
        <v>0.12281</v>
      </c>
      <c r="Y79" s="14">
        <v>0.32966</v>
      </c>
      <c r="Z79" s="10">
        <f aca="true" t="shared" si="24" ref="Z79:Z92">(C79-$X79)/$Y79</f>
        <v>-0.3725353394406358</v>
      </c>
      <c r="AA79" s="10">
        <f aca="true" t="shared" si="25" ref="AA79:AA92">(D79-$X79)/$Y79</f>
        <v>-0.3725353394406358</v>
      </c>
      <c r="AB79" s="10">
        <f aca="true" t="shared" si="26" ref="AB79:AB92">(E79-$X79)/$Y79</f>
        <v>-0.3725353394406358</v>
      </c>
      <c r="AC79" s="10">
        <f aca="true" t="shared" si="27" ref="AC79:AC92">(F79-$X79)/$Y79</f>
        <v>-0.3725353394406358</v>
      </c>
      <c r="AD79" s="10">
        <f aca="true" t="shared" si="28" ref="AD79:AD92">(G79-$X79)/$Y79</f>
        <v>-0.3725353394406358</v>
      </c>
      <c r="AE79" s="10">
        <f aca="true" t="shared" si="29" ref="AE79:AE92">(H79-$X79)/$Y79</f>
        <v>-0.3725353394406358</v>
      </c>
      <c r="AF79" s="10">
        <f aca="true" t="shared" si="30" ref="AF79:AF92">(I79-$X79)/$Y79</f>
        <v>-0.3725353394406358</v>
      </c>
      <c r="AG79" s="10">
        <f aca="true" t="shared" si="31" ref="AG79:AG92">(J79-$X79)/$Y79</f>
        <v>-0.3725353394406358</v>
      </c>
      <c r="AH79" s="10">
        <f aca="true" t="shared" si="32" ref="AH79:AH92">(K79-$X79)/$Y79</f>
        <v>-0.3725353394406358</v>
      </c>
      <c r="AI79" s="10">
        <f aca="true" t="shared" si="33" ref="AI79:AI92">(L79-$X79)/$Y79</f>
        <v>-0.3725353394406358</v>
      </c>
      <c r="AJ79" s="10">
        <f aca="true" t="shared" si="34" ref="AJ79:AJ92">(M79-$X79)/$Y79</f>
        <v>-0.3725353394406358</v>
      </c>
      <c r="AK79" s="10">
        <f aca="true" t="shared" si="35" ref="AK79:AK92">(N79-$X79)/$Y79</f>
        <v>-0.3725353394406358</v>
      </c>
      <c r="AL79" s="10">
        <f aca="true" t="shared" si="36" ref="AL79:AL92">(O79-$X79)/$Y79</f>
        <v>-0.3725353394406358</v>
      </c>
      <c r="AM79" s="10">
        <f aca="true" t="shared" si="37" ref="AM79:AM92">(P79-$X79)/$Y79</f>
        <v>-0.3725353394406358</v>
      </c>
      <c r="AN79" s="10">
        <f aca="true" t="shared" si="38" ref="AN79:AN92">(Q79-$X79)/$Y79</f>
        <v>-0.3725353394406358</v>
      </c>
      <c r="AO79" s="10">
        <f t="shared" si="22"/>
        <v>-0.3725353394406358</v>
      </c>
      <c r="AP79" s="10">
        <f t="shared" si="6"/>
        <v>-0.3725353394406358</v>
      </c>
      <c r="AQ79" s="10">
        <f t="shared" si="6"/>
        <v>-0.3725353394406358</v>
      </c>
      <c r="AR79" s="10">
        <f t="shared" si="6"/>
        <v>-0.3725353394406358</v>
      </c>
      <c r="AS79" s="10">
        <f t="shared" si="6"/>
        <v>-0.3725353394406358</v>
      </c>
    </row>
    <row r="80" spans="2:45" ht="12.75" hidden="1">
      <c r="B80" s="7" t="s">
        <v>36</v>
      </c>
      <c r="C80" s="17">
        <f>IF(B$27="Vertical Panel",1,0)</f>
        <v>0</v>
      </c>
      <c r="D80" s="17">
        <f aca="true" t="shared" si="39" ref="D80:V80">IF(C$27="Vertical Panel",1,0)</f>
        <v>0</v>
      </c>
      <c r="E80" s="17">
        <f t="shared" si="39"/>
        <v>0</v>
      </c>
      <c r="F80" s="17">
        <f t="shared" si="39"/>
        <v>0</v>
      </c>
      <c r="G80" s="17">
        <f t="shared" si="39"/>
        <v>0</v>
      </c>
      <c r="H80" s="17">
        <f t="shared" si="39"/>
        <v>0</v>
      </c>
      <c r="I80" s="17">
        <f t="shared" si="39"/>
        <v>0</v>
      </c>
      <c r="J80" s="17">
        <f t="shared" si="39"/>
        <v>0</v>
      </c>
      <c r="K80" s="17">
        <f t="shared" si="39"/>
        <v>0</v>
      </c>
      <c r="L80" s="17">
        <f t="shared" si="39"/>
        <v>0</v>
      </c>
      <c r="M80" s="17">
        <f t="shared" si="39"/>
        <v>0</v>
      </c>
      <c r="N80" s="17">
        <f t="shared" si="39"/>
        <v>0</v>
      </c>
      <c r="O80" s="17">
        <f t="shared" si="39"/>
        <v>0</v>
      </c>
      <c r="P80" s="17">
        <f t="shared" si="39"/>
        <v>0</v>
      </c>
      <c r="Q80" s="17">
        <f t="shared" si="39"/>
        <v>0</v>
      </c>
      <c r="R80" s="17">
        <f t="shared" si="39"/>
        <v>0</v>
      </c>
      <c r="S80" s="17">
        <f t="shared" si="39"/>
        <v>0</v>
      </c>
      <c r="T80" s="17">
        <f t="shared" si="39"/>
        <v>0</v>
      </c>
      <c r="U80" s="17">
        <f t="shared" si="39"/>
        <v>0</v>
      </c>
      <c r="V80" s="17">
        <f t="shared" si="39"/>
        <v>0</v>
      </c>
      <c r="X80" s="13">
        <v>0.017544</v>
      </c>
      <c r="Y80" s="14">
        <v>0.13187</v>
      </c>
      <c r="Z80" s="10">
        <f t="shared" si="24"/>
        <v>-0.13304011526503376</v>
      </c>
      <c r="AA80" s="10">
        <f t="shared" si="25"/>
        <v>-0.13304011526503376</v>
      </c>
      <c r="AB80" s="10">
        <f t="shared" si="26"/>
        <v>-0.13304011526503376</v>
      </c>
      <c r="AC80" s="10">
        <f t="shared" si="27"/>
        <v>-0.13304011526503376</v>
      </c>
      <c r="AD80" s="10">
        <f t="shared" si="28"/>
        <v>-0.13304011526503376</v>
      </c>
      <c r="AE80" s="10">
        <f t="shared" si="29"/>
        <v>-0.13304011526503376</v>
      </c>
      <c r="AF80" s="10">
        <f t="shared" si="30"/>
        <v>-0.13304011526503376</v>
      </c>
      <c r="AG80" s="10">
        <f t="shared" si="31"/>
        <v>-0.13304011526503376</v>
      </c>
      <c r="AH80" s="10">
        <f t="shared" si="32"/>
        <v>-0.13304011526503376</v>
      </c>
      <c r="AI80" s="10">
        <f t="shared" si="33"/>
        <v>-0.13304011526503376</v>
      </c>
      <c r="AJ80" s="10">
        <f t="shared" si="34"/>
        <v>-0.13304011526503376</v>
      </c>
      <c r="AK80" s="10">
        <f t="shared" si="35"/>
        <v>-0.13304011526503376</v>
      </c>
      <c r="AL80" s="10">
        <f t="shared" si="36"/>
        <v>-0.13304011526503376</v>
      </c>
      <c r="AM80" s="10">
        <f t="shared" si="37"/>
        <v>-0.13304011526503376</v>
      </c>
      <c r="AN80" s="10">
        <f t="shared" si="38"/>
        <v>-0.13304011526503376</v>
      </c>
      <c r="AO80" s="10">
        <f t="shared" si="22"/>
        <v>-0.13304011526503376</v>
      </c>
      <c r="AP80" s="10">
        <f t="shared" si="6"/>
        <v>-0.13304011526503376</v>
      </c>
      <c r="AQ80" s="10">
        <f t="shared" si="6"/>
        <v>-0.13304011526503376</v>
      </c>
      <c r="AR80" s="10">
        <f t="shared" si="6"/>
        <v>-0.13304011526503376</v>
      </c>
      <c r="AS80" s="10">
        <f t="shared" si="6"/>
        <v>-0.13304011526503376</v>
      </c>
    </row>
    <row r="81" spans="2:45" ht="12.75" hidden="1">
      <c r="B81" s="7" t="s">
        <v>37</v>
      </c>
      <c r="C81" s="17">
        <f>IF(B$27="Guardrail",1,0)</f>
        <v>0</v>
      </c>
      <c r="D81" s="17">
        <f aca="true" t="shared" si="40" ref="D81:V81">IF(C$27="Guardrail",1,0)</f>
        <v>0</v>
      </c>
      <c r="E81" s="17">
        <f t="shared" si="40"/>
        <v>0</v>
      </c>
      <c r="F81" s="17">
        <f t="shared" si="40"/>
        <v>0</v>
      </c>
      <c r="G81" s="17">
        <f t="shared" si="40"/>
        <v>0</v>
      </c>
      <c r="H81" s="17">
        <f t="shared" si="40"/>
        <v>0</v>
      </c>
      <c r="I81" s="17">
        <f t="shared" si="40"/>
        <v>0</v>
      </c>
      <c r="J81" s="17">
        <f t="shared" si="40"/>
        <v>0</v>
      </c>
      <c r="K81" s="17">
        <f t="shared" si="40"/>
        <v>0</v>
      </c>
      <c r="L81" s="17">
        <f t="shared" si="40"/>
        <v>0</v>
      </c>
      <c r="M81" s="17">
        <f t="shared" si="40"/>
        <v>0</v>
      </c>
      <c r="N81" s="17">
        <f t="shared" si="40"/>
        <v>0</v>
      </c>
      <c r="O81" s="17">
        <f t="shared" si="40"/>
        <v>0</v>
      </c>
      <c r="P81" s="17">
        <f t="shared" si="40"/>
        <v>0</v>
      </c>
      <c r="Q81" s="17">
        <f t="shared" si="40"/>
        <v>0</v>
      </c>
      <c r="R81" s="17">
        <f t="shared" si="40"/>
        <v>0</v>
      </c>
      <c r="S81" s="17">
        <f t="shared" si="40"/>
        <v>0</v>
      </c>
      <c r="T81" s="17">
        <f t="shared" si="40"/>
        <v>0</v>
      </c>
      <c r="U81" s="17">
        <f t="shared" si="40"/>
        <v>0</v>
      </c>
      <c r="V81" s="17">
        <f t="shared" si="40"/>
        <v>0</v>
      </c>
      <c r="X81" s="13">
        <v>0.035088</v>
      </c>
      <c r="Y81" s="14">
        <v>0.18481</v>
      </c>
      <c r="Z81" s="10">
        <f t="shared" si="24"/>
        <v>-0.18985985606839456</v>
      </c>
      <c r="AA81" s="10">
        <f t="shared" si="25"/>
        <v>-0.18985985606839456</v>
      </c>
      <c r="AB81" s="10">
        <f t="shared" si="26"/>
        <v>-0.18985985606839456</v>
      </c>
      <c r="AC81" s="10">
        <f t="shared" si="27"/>
        <v>-0.18985985606839456</v>
      </c>
      <c r="AD81" s="10">
        <f t="shared" si="28"/>
        <v>-0.18985985606839456</v>
      </c>
      <c r="AE81" s="10">
        <f t="shared" si="29"/>
        <v>-0.18985985606839456</v>
      </c>
      <c r="AF81" s="10">
        <f t="shared" si="30"/>
        <v>-0.18985985606839456</v>
      </c>
      <c r="AG81" s="10">
        <f t="shared" si="31"/>
        <v>-0.18985985606839456</v>
      </c>
      <c r="AH81" s="10">
        <f t="shared" si="32"/>
        <v>-0.18985985606839456</v>
      </c>
      <c r="AI81" s="10">
        <f t="shared" si="33"/>
        <v>-0.18985985606839456</v>
      </c>
      <c r="AJ81" s="10">
        <f t="shared" si="34"/>
        <v>-0.18985985606839456</v>
      </c>
      <c r="AK81" s="10">
        <f t="shared" si="35"/>
        <v>-0.18985985606839456</v>
      </c>
      <c r="AL81" s="10">
        <f t="shared" si="36"/>
        <v>-0.18985985606839456</v>
      </c>
      <c r="AM81" s="10">
        <f t="shared" si="37"/>
        <v>-0.18985985606839456</v>
      </c>
      <c r="AN81" s="10">
        <f t="shared" si="38"/>
        <v>-0.18985985606839456</v>
      </c>
      <c r="AO81" s="10">
        <f t="shared" si="22"/>
        <v>-0.18985985606839456</v>
      </c>
      <c r="AP81" s="10">
        <f t="shared" si="6"/>
        <v>-0.18985985606839456</v>
      </c>
      <c r="AQ81" s="10">
        <f t="shared" si="6"/>
        <v>-0.18985985606839456</v>
      </c>
      <c r="AR81" s="10">
        <f t="shared" si="6"/>
        <v>-0.18985985606839456</v>
      </c>
      <c r="AS81" s="10">
        <f t="shared" si="6"/>
        <v>-0.18985985606839456</v>
      </c>
    </row>
    <row r="82" spans="2:45" ht="12.75" hidden="1">
      <c r="B82" s="7" t="s">
        <v>38</v>
      </c>
      <c r="C82" s="17">
        <f aca="true" t="shared" si="41" ref="C82:V82">IF(B$27="Barrier",1,0)</f>
        <v>0</v>
      </c>
      <c r="D82" s="17">
        <f t="shared" si="41"/>
        <v>0</v>
      </c>
      <c r="E82" s="17">
        <f t="shared" si="41"/>
        <v>0</v>
      </c>
      <c r="F82" s="17">
        <f t="shared" si="41"/>
        <v>0</v>
      </c>
      <c r="G82" s="17">
        <f t="shared" si="41"/>
        <v>0</v>
      </c>
      <c r="H82" s="17">
        <f t="shared" si="41"/>
        <v>0</v>
      </c>
      <c r="I82" s="17">
        <f t="shared" si="41"/>
        <v>0</v>
      </c>
      <c r="J82" s="17">
        <f t="shared" si="41"/>
        <v>0</v>
      </c>
      <c r="K82" s="17">
        <f t="shared" si="41"/>
        <v>0</v>
      </c>
      <c r="L82" s="17">
        <f t="shared" si="41"/>
        <v>0</v>
      </c>
      <c r="M82" s="17">
        <f t="shared" si="41"/>
        <v>0</v>
      </c>
      <c r="N82" s="17">
        <f t="shared" si="41"/>
        <v>0</v>
      </c>
      <c r="O82" s="17">
        <f t="shared" si="41"/>
        <v>0</v>
      </c>
      <c r="P82" s="17">
        <f t="shared" si="41"/>
        <v>0</v>
      </c>
      <c r="Q82" s="17">
        <f t="shared" si="41"/>
        <v>0</v>
      </c>
      <c r="R82" s="17">
        <f t="shared" si="41"/>
        <v>0</v>
      </c>
      <c r="S82" s="17">
        <f t="shared" si="41"/>
        <v>0</v>
      </c>
      <c r="T82" s="17">
        <f t="shared" si="41"/>
        <v>0</v>
      </c>
      <c r="U82" s="17">
        <f t="shared" si="41"/>
        <v>0</v>
      </c>
      <c r="V82" s="17">
        <f t="shared" si="41"/>
        <v>0</v>
      </c>
      <c r="X82" s="13">
        <v>0.42982</v>
      </c>
      <c r="Y82" s="14">
        <v>0.49724</v>
      </c>
      <c r="Z82" s="10">
        <f t="shared" si="24"/>
        <v>-0.8644115517657469</v>
      </c>
      <c r="AA82" s="10">
        <f t="shared" si="25"/>
        <v>-0.8644115517657469</v>
      </c>
      <c r="AB82" s="10">
        <f t="shared" si="26"/>
        <v>-0.8644115517657469</v>
      </c>
      <c r="AC82" s="10">
        <f t="shared" si="27"/>
        <v>-0.8644115517657469</v>
      </c>
      <c r="AD82" s="10">
        <f t="shared" si="28"/>
        <v>-0.8644115517657469</v>
      </c>
      <c r="AE82" s="10">
        <f t="shared" si="29"/>
        <v>-0.8644115517657469</v>
      </c>
      <c r="AF82" s="10">
        <f t="shared" si="30"/>
        <v>-0.8644115517657469</v>
      </c>
      <c r="AG82" s="10">
        <f t="shared" si="31"/>
        <v>-0.8644115517657469</v>
      </c>
      <c r="AH82" s="10">
        <f t="shared" si="32"/>
        <v>-0.8644115517657469</v>
      </c>
      <c r="AI82" s="10">
        <f t="shared" si="33"/>
        <v>-0.8644115517657469</v>
      </c>
      <c r="AJ82" s="10">
        <f t="shared" si="34"/>
        <v>-0.8644115517657469</v>
      </c>
      <c r="AK82" s="10">
        <f t="shared" si="35"/>
        <v>-0.8644115517657469</v>
      </c>
      <c r="AL82" s="10">
        <f t="shared" si="36"/>
        <v>-0.8644115517657469</v>
      </c>
      <c r="AM82" s="10">
        <f t="shared" si="37"/>
        <v>-0.8644115517657469</v>
      </c>
      <c r="AN82" s="10">
        <f t="shared" si="38"/>
        <v>-0.8644115517657469</v>
      </c>
      <c r="AO82" s="10">
        <f t="shared" si="22"/>
        <v>-0.8644115517657469</v>
      </c>
      <c r="AP82" s="10">
        <f t="shared" si="6"/>
        <v>-0.8644115517657469</v>
      </c>
      <c r="AQ82" s="10">
        <f t="shared" si="6"/>
        <v>-0.8644115517657469</v>
      </c>
      <c r="AR82" s="10">
        <f t="shared" si="6"/>
        <v>-0.8644115517657469</v>
      </c>
      <c r="AS82" s="10">
        <f t="shared" si="6"/>
        <v>-0.8644115517657469</v>
      </c>
    </row>
    <row r="83" spans="2:45" ht="12.75" hidden="1">
      <c r="B83" s="7" t="s">
        <v>39</v>
      </c>
      <c r="C83" s="17">
        <f aca="true" t="shared" si="42" ref="C83:V83">IF(B$27="Opposing Traffic",1,0)</f>
        <v>0</v>
      </c>
      <c r="D83" s="17">
        <f t="shared" si="42"/>
        <v>0</v>
      </c>
      <c r="E83" s="17">
        <f t="shared" si="42"/>
        <v>0</v>
      </c>
      <c r="F83" s="17">
        <f t="shared" si="42"/>
        <v>0</v>
      </c>
      <c r="G83" s="17">
        <f t="shared" si="42"/>
        <v>0</v>
      </c>
      <c r="H83" s="17">
        <f t="shared" si="42"/>
        <v>0</v>
      </c>
      <c r="I83" s="17">
        <f t="shared" si="42"/>
        <v>0</v>
      </c>
      <c r="J83" s="17">
        <f t="shared" si="42"/>
        <v>0</v>
      </c>
      <c r="K83" s="17">
        <f t="shared" si="42"/>
        <v>0</v>
      </c>
      <c r="L83" s="17">
        <f t="shared" si="42"/>
        <v>0</v>
      </c>
      <c r="M83" s="17">
        <f t="shared" si="42"/>
        <v>0</v>
      </c>
      <c r="N83" s="17">
        <f t="shared" si="42"/>
        <v>0</v>
      </c>
      <c r="O83" s="17">
        <f t="shared" si="42"/>
        <v>0</v>
      </c>
      <c r="P83" s="17">
        <f t="shared" si="42"/>
        <v>0</v>
      </c>
      <c r="Q83" s="17">
        <f t="shared" si="42"/>
        <v>0</v>
      </c>
      <c r="R83" s="17">
        <f t="shared" si="42"/>
        <v>0</v>
      </c>
      <c r="S83" s="17">
        <f t="shared" si="42"/>
        <v>0</v>
      </c>
      <c r="T83" s="17">
        <f t="shared" si="42"/>
        <v>0</v>
      </c>
      <c r="U83" s="17">
        <f t="shared" si="42"/>
        <v>0</v>
      </c>
      <c r="V83" s="17">
        <f t="shared" si="42"/>
        <v>0</v>
      </c>
      <c r="X83" s="13">
        <v>0.0087719</v>
      </c>
      <c r="Y83" s="14">
        <v>0.093659</v>
      </c>
      <c r="Z83" s="10">
        <f t="shared" si="24"/>
        <v>-0.09365784388045995</v>
      </c>
      <c r="AA83" s="10">
        <f t="shared" si="25"/>
        <v>-0.09365784388045995</v>
      </c>
      <c r="AB83" s="10">
        <f t="shared" si="26"/>
        <v>-0.09365784388045995</v>
      </c>
      <c r="AC83" s="10">
        <f t="shared" si="27"/>
        <v>-0.09365784388045995</v>
      </c>
      <c r="AD83" s="10">
        <f t="shared" si="28"/>
        <v>-0.09365784388045995</v>
      </c>
      <c r="AE83" s="10">
        <f t="shared" si="29"/>
        <v>-0.09365784388045995</v>
      </c>
      <c r="AF83" s="10">
        <f t="shared" si="30"/>
        <v>-0.09365784388045995</v>
      </c>
      <c r="AG83" s="10">
        <f t="shared" si="31"/>
        <v>-0.09365784388045995</v>
      </c>
      <c r="AH83" s="10">
        <f t="shared" si="32"/>
        <v>-0.09365784388045995</v>
      </c>
      <c r="AI83" s="10">
        <f t="shared" si="33"/>
        <v>-0.09365784388045995</v>
      </c>
      <c r="AJ83" s="10">
        <f t="shared" si="34"/>
        <v>-0.09365784388045995</v>
      </c>
      <c r="AK83" s="10">
        <f t="shared" si="35"/>
        <v>-0.09365784388045995</v>
      </c>
      <c r="AL83" s="10">
        <f t="shared" si="36"/>
        <v>-0.09365784388045995</v>
      </c>
      <c r="AM83" s="10">
        <f t="shared" si="37"/>
        <v>-0.09365784388045995</v>
      </c>
      <c r="AN83" s="10">
        <f t="shared" si="38"/>
        <v>-0.09365784388045995</v>
      </c>
      <c r="AO83" s="10">
        <f t="shared" si="22"/>
        <v>-0.09365784388045995</v>
      </c>
      <c r="AP83" s="10">
        <f t="shared" si="6"/>
        <v>-0.09365784388045995</v>
      </c>
      <c r="AQ83" s="10">
        <f t="shared" si="6"/>
        <v>-0.09365784388045995</v>
      </c>
      <c r="AR83" s="10">
        <f t="shared" si="6"/>
        <v>-0.09365784388045995</v>
      </c>
      <c r="AS83" s="10">
        <f t="shared" si="6"/>
        <v>-0.09365784388045995</v>
      </c>
    </row>
    <row r="84" spans="2:45" ht="12.75" hidden="1">
      <c r="B84" s="7" t="s">
        <v>40</v>
      </c>
      <c r="C84" s="17">
        <f>IF(B28=99999,25,B28)*3.281</f>
        <v>0</v>
      </c>
      <c r="D84" s="17">
        <f aca="true" t="shared" si="43" ref="D84:V84">IF(C28=99999,25,C28)*3.281</f>
        <v>0</v>
      </c>
      <c r="E84" s="17">
        <f t="shared" si="43"/>
        <v>0</v>
      </c>
      <c r="F84" s="17">
        <f t="shared" si="43"/>
        <v>0</v>
      </c>
      <c r="G84" s="17">
        <f t="shared" si="43"/>
        <v>0</v>
      </c>
      <c r="H84" s="17">
        <f t="shared" si="43"/>
        <v>0</v>
      </c>
      <c r="I84" s="17">
        <f t="shared" si="43"/>
        <v>0</v>
      </c>
      <c r="J84" s="17">
        <f t="shared" si="43"/>
        <v>0</v>
      </c>
      <c r="K84" s="17">
        <f t="shared" si="43"/>
        <v>0</v>
      </c>
      <c r="L84" s="17">
        <f t="shared" si="43"/>
        <v>0</v>
      </c>
      <c r="M84" s="17">
        <f t="shared" si="43"/>
        <v>0</v>
      </c>
      <c r="N84" s="17">
        <f t="shared" si="43"/>
        <v>0</v>
      </c>
      <c r="O84" s="17">
        <f t="shared" si="43"/>
        <v>0</v>
      </c>
      <c r="P84" s="17">
        <f t="shared" si="43"/>
        <v>0</v>
      </c>
      <c r="Q84" s="17">
        <f t="shared" si="43"/>
        <v>0</v>
      </c>
      <c r="R84" s="17">
        <f t="shared" si="43"/>
        <v>0</v>
      </c>
      <c r="S84" s="17">
        <f t="shared" si="43"/>
        <v>0</v>
      </c>
      <c r="T84" s="17">
        <f t="shared" si="43"/>
        <v>0</v>
      </c>
      <c r="U84" s="17">
        <f t="shared" si="43"/>
        <v>0</v>
      </c>
      <c r="V84" s="17">
        <f t="shared" si="43"/>
        <v>0</v>
      </c>
      <c r="X84" s="13">
        <v>11.956</v>
      </c>
      <c r="Y84" s="14">
        <v>12.596</v>
      </c>
      <c r="Z84" s="10">
        <f t="shared" si="24"/>
        <v>-0.94919021911718</v>
      </c>
      <c r="AA84" s="10">
        <f t="shared" si="25"/>
        <v>-0.94919021911718</v>
      </c>
      <c r="AB84" s="10">
        <f t="shared" si="26"/>
        <v>-0.94919021911718</v>
      </c>
      <c r="AC84" s="10">
        <f t="shared" si="27"/>
        <v>-0.94919021911718</v>
      </c>
      <c r="AD84" s="10">
        <f t="shared" si="28"/>
        <v>-0.94919021911718</v>
      </c>
      <c r="AE84" s="10">
        <f t="shared" si="29"/>
        <v>-0.94919021911718</v>
      </c>
      <c r="AF84" s="10">
        <f t="shared" si="30"/>
        <v>-0.94919021911718</v>
      </c>
      <c r="AG84" s="10">
        <f t="shared" si="31"/>
        <v>-0.94919021911718</v>
      </c>
      <c r="AH84" s="10">
        <f t="shared" si="32"/>
        <v>-0.94919021911718</v>
      </c>
      <c r="AI84" s="10">
        <f t="shared" si="33"/>
        <v>-0.94919021911718</v>
      </c>
      <c r="AJ84" s="10">
        <f t="shared" si="34"/>
        <v>-0.94919021911718</v>
      </c>
      <c r="AK84" s="10">
        <f t="shared" si="35"/>
        <v>-0.94919021911718</v>
      </c>
      <c r="AL84" s="10">
        <f t="shared" si="36"/>
        <v>-0.94919021911718</v>
      </c>
      <c r="AM84" s="10">
        <f t="shared" si="37"/>
        <v>-0.94919021911718</v>
      </c>
      <c r="AN84" s="10">
        <f t="shared" si="38"/>
        <v>-0.94919021911718</v>
      </c>
      <c r="AO84" s="10">
        <f t="shared" si="22"/>
        <v>-0.94919021911718</v>
      </c>
      <c r="AP84" s="10">
        <f t="shared" si="6"/>
        <v>-0.94919021911718</v>
      </c>
      <c r="AQ84" s="10">
        <f t="shared" si="6"/>
        <v>-0.94919021911718</v>
      </c>
      <c r="AR84" s="10">
        <f t="shared" si="6"/>
        <v>-0.94919021911718</v>
      </c>
      <c r="AS84" s="10">
        <f t="shared" si="6"/>
        <v>-0.94919021911718</v>
      </c>
    </row>
    <row r="85" spans="2:45" ht="12.75" hidden="1">
      <c r="B85" s="7" t="s">
        <v>41</v>
      </c>
      <c r="C85" s="17">
        <f aca="true" t="shared" si="44" ref="C85:V85">IF(B$29="None",1,0)</f>
        <v>1</v>
      </c>
      <c r="D85" s="17">
        <f t="shared" si="44"/>
        <v>1</v>
      </c>
      <c r="E85" s="17">
        <f t="shared" si="44"/>
        <v>1</v>
      </c>
      <c r="F85" s="17">
        <f t="shared" si="44"/>
        <v>1</v>
      </c>
      <c r="G85" s="17">
        <f t="shared" si="44"/>
        <v>1</v>
      </c>
      <c r="H85" s="17">
        <f t="shared" si="44"/>
        <v>1</v>
      </c>
      <c r="I85" s="17">
        <f t="shared" si="44"/>
        <v>1</v>
      </c>
      <c r="J85" s="17">
        <f t="shared" si="44"/>
        <v>1</v>
      </c>
      <c r="K85" s="17">
        <f t="shared" si="44"/>
        <v>1</v>
      </c>
      <c r="L85" s="17">
        <f t="shared" si="44"/>
        <v>1</v>
      </c>
      <c r="M85" s="17">
        <f t="shared" si="44"/>
        <v>1</v>
      </c>
      <c r="N85" s="17">
        <f t="shared" si="44"/>
        <v>1</v>
      </c>
      <c r="O85" s="17">
        <f t="shared" si="44"/>
        <v>1</v>
      </c>
      <c r="P85" s="17">
        <f t="shared" si="44"/>
        <v>1</v>
      </c>
      <c r="Q85" s="17">
        <f t="shared" si="44"/>
        <v>1</v>
      </c>
      <c r="R85" s="17">
        <f t="shared" si="44"/>
        <v>1</v>
      </c>
      <c r="S85" s="17">
        <f t="shared" si="44"/>
        <v>1</v>
      </c>
      <c r="T85" s="17">
        <f t="shared" si="44"/>
        <v>1</v>
      </c>
      <c r="U85" s="17">
        <f t="shared" si="44"/>
        <v>1</v>
      </c>
      <c r="V85" s="17">
        <f t="shared" si="44"/>
        <v>1</v>
      </c>
      <c r="X85" s="13">
        <v>0.36842</v>
      </c>
      <c r="Y85" s="14">
        <v>0.48451</v>
      </c>
      <c r="Z85" s="10">
        <f t="shared" si="24"/>
        <v>1.3035437865059545</v>
      </c>
      <c r="AA85" s="10">
        <f t="shared" si="25"/>
        <v>1.3035437865059545</v>
      </c>
      <c r="AB85" s="10">
        <f t="shared" si="26"/>
        <v>1.3035437865059545</v>
      </c>
      <c r="AC85" s="10">
        <f t="shared" si="27"/>
        <v>1.3035437865059545</v>
      </c>
      <c r="AD85" s="10">
        <f t="shared" si="28"/>
        <v>1.3035437865059545</v>
      </c>
      <c r="AE85" s="10">
        <f t="shared" si="29"/>
        <v>1.3035437865059545</v>
      </c>
      <c r="AF85" s="10">
        <f t="shared" si="30"/>
        <v>1.3035437865059545</v>
      </c>
      <c r="AG85" s="10">
        <f t="shared" si="31"/>
        <v>1.3035437865059545</v>
      </c>
      <c r="AH85" s="10">
        <f t="shared" si="32"/>
        <v>1.3035437865059545</v>
      </c>
      <c r="AI85" s="10">
        <f t="shared" si="33"/>
        <v>1.3035437865059545</v>
      </c>
      <c r="AJ85" s="10">
        <f t="shared" si="34"/>
        <v>1.3035437865059545</v>
      </c>
      <c r="AK85" s="10">
        <f t="shared" si="35"/>
        <v>1.3035437865059545</v>
      </c>
      <c r="AL85" s="10">
        <f t="shared" si="36"/>
        <v>1.3035437865059545</v>
      </c>
      <c r="AM85" s="10">
        <f t="shared" si="37"/>
        <v>1.3035437865059545</v>
      </c>
      <c r="AN85" s="10">
        <f t="shared" si="38"/>
        <v>1.3035437865059545</v>
      </c>
      <c r="AO85" s="10">
        <f t="shared" si="22"/>
        <v>1.3035437865059545</v>
      </c>
      <c r="AP85" s="10">
        <f t="shared" si="6"/>
        <v>1.3035437865059545</v>
      </c>
      <c r="AQ85" s="10">
        <f t="shared" si="6"/>
        <v>1.3035437865059545</v>
      </c>
      <c r="AR85" s="10">
        <f t="shared" si="6"/>
        <v>1.3035437865059545</v>
      </c>
      <c r="AS85" s="10">
        <f t="shared" si="6"/>
        <v>1.3035437865059545</v>
      </c>
    </row>
    <row r="86" spans="2:45" ht="12.75" hidden="1">
      <c r="B86" s="7" t="s">
        <v>42</v>
      </c>
      <c r="C86" s="17">
        <f>IF(B$29="Drum",1,0)</f>
        <v>0</v>
      </c>
      <c r="D86" s="17">
        <f aca="true" t="shared" si="45" ref="D86:V86">IF(C$29="Drum",1,0)</f>
        <v>0</v>
      </c>
      <c r="E86" s="17">
        <f t="shared" si="45"/>
        <v>0</v>
      </c>
      <c r="F86" s="17">
        <f t="shared" si="45"/>
        <v>0</v>
      </c>
      <c r="G86" s="17">
        <f t="shared" si="45"/>
        <v>0</v>
      </c>
      <c r="H86" s="17">
        <f t="shared" si="45"/>
        <v>0</v>
      </c>
      <c r="I86" s="17">
        <f t="shared" si="45"/>
        <v>0</v>
      </c>
      <c r="J86" s="17">
        <f t="shared" si="45"/>
        <v>0</v>
      </c>
      <c r="K86" s="17">
        <f t="shared" si="45"/>
        <v>0</v>
      </c>
      <c r="L86" s="17">
        <f t="shared" si="45"/>
        <v>0</v>
      </c>
      <c r="M86" s="17">
        <f t="shared" si="45"/>
        <v>0</v>
      </c>
      <c r="N86" s="17">
        <f t="shared" si="45"/>
        <v>0</v>
      </c>
      <c r="O86" s="17">
        <f t="shared" si="45"/>
        <v>0</v>
      </c>
      <c r="P86" s="17">
        <f t="shared" si="45"/>
        <v>0</v>
      </c>
      <c r="Q86" s="17">
        <f t="shared" si="45"/>
        <v>0</v>
      </c>
      <c r="R86" s="17">
        <f t="shared" si="45"/>
        <v>0</v>
      </c>
      <c r="S86" s="17">
        <f t="shared" si="45"/>
        <v>0</v>
      </c>
      <c r="T86" s="17">
        <f t="shared" si="45"/>
        <v>0</v>
      </c>
      <c r="U86" s="17">
        <f t="shared" si="45"/>
        <v>0</v>
      </c>
      <c r="V86" s="17">
        <f t="shared" si="45"/>
        <v>0</v>
      </c>
      <c r="X86" s="13">
        <v>0.21053</v>
      </c>
      <c r="Y86" s="14">
        <v>0.40948</v>
      </c>
      <c r="Z86" s="10">
        <f t="shared" si="24"/>
        <v>-0.514139884731855</v>
      </c>
      <c r="AA86" s="10">
        <f t="shared" si="25"/>
        <v>-0.514139884731855</v>
      </c>
      <c r="AB86" s="10">
        <f t="shared" si="26"/>
        <v>-0.514139884731855</v>
      </c>
      <c r="AC86" s="10">
        <f t="shared" si="27"/>
        <v>-0.514139884731855</v>
      </c>
      <c r="AD86" s="10">
        <f t="shared" si="28"/>
        <v>-0.514139884731855</v>
      </c>
      <c r="AE86" s="10">
        <f t="shared" si="29"/>
        <v>-0.514139884731855</v>
      </c>
      <c r="AF86" s="10">
        <f t="shared" si="30"/>
        <v>-0.514139884731855</v>
      </c>
      <c r="AG86" s="10">
        <f t="shared" si="31"/>
        <v>-0.514139884731855</v>
      </c>
      <c r="AH86" s="10">
        <f t="shared" si="32"/>
        <v>-0.514139884731855</v>
      </c>
      <c r="AI86" s="10">
        <f t="shared" si="33"/>
        <v>-0.514139884731855</v>
      </c>
      <c r="AJ86" s="10">
        <f t="shared" si="34"/>
        <v>-0.514139884731855</v>
      </c>
      <c r="AK86" s="10">
        <f t="shared" si="35"/>
        <v>-0.514139884731855</v>
      </c>
      <c r="AL86" s="10">
        <f t="shared" si="36"/>
        <v>-0.514139884731855</v>
      </c>
      <c r="AM86" s="10">
        <f t="shared" si="37"/>
        <v>-0.514139884731855</v>
      </c>
      <c r="AN86" s="10">
        <f t="shared" si="38"/>
        <v>-0.514139884731855</v>
      </c>
      <c r="AO86" s="10">
        <f t="shared" si="22"/>
        <v>-0.514139884731855</v>
      </c>
      <c r="AP86" s="10">
        <f t="shared" si="6"/>
        <v>-0.514139884731855</v>
      </c>
      <c r="AQ86" s="10">
        <f t="shared" si="6"/>
        <v>-0.514139884731855</v>
      </c>
      <c r="AR86" s="10">
        <f t="shared" si="6"/>
        <v>-0.514139884731855</v>
      </c>
      <c r="AS86" s="10">
        <f t="shared" si="6"/>
        <v>-0.514139884731855</v>
      </c>
    </row>
    <row r="87" spans="2:45" ht="12.75" hidden="1">
      <c r="B87" s="7" t="s">
        <v>43</v>
      </c>
      <c r="C87" s="17">
        <f>IF(B$29="Vertical Panel",1,0)</f>
        <v>0</v>
      </c>
      <c r="D87" s="17">
        <f aca="true" t="shared" si="46" ref="D87:V87">IF(C$29="Vertical Panel",1,0)</f>
        <v>0</v>
      </c>
      <c r="E87" s="17">
        <f t="shared" si="46"/>
        <v>0</v>
      </c>
      <c r="F87" s="17">
        <f t="shared" si="46"/>
        <v>0</v>
      </c>
      <c r="G87" s="17">
        <f t="shared" si="46"/>
        <v>0</v>
      </c>
      <c r="H87" s="17">
        <f t="shared" si="46"/>
        <v>0</v>
      </c>
      <c r="I87" s="17">
        <f t="shared" si="46"/>
        <v>0</v>
      </c>
      <c r="J87" s="17">
        <f t="shared" si="46"/>
        <v>0</v>
      </c>
      <c r="K87" s="17">
        <f t="shared" si="46"/>
        <v>0</v>
      </c>
      <c r="L87" s="17">
        <f t="shared" si="46"/>
        <v>0</v>
      </c>
      <c r="M87" s="17">
        <f t="shared" si="46"/>
        <v>0</v>
      </c>
      <c r="N87" s="17">
        <f t="shared" si="46"/>
        <v>0</v>
      </c>
      <c r="O87" s="17">
        <f t="shared" si="46"/>
        <v>0</v>
      </c>
      <c r="P87" s="17">
        <f t="shared" si="46"/>
        <v>0</v>
      </c>
      <c r="Q87" s="17">
        <f t="shared" si="46"/>
        <v>0</v>
      </c>
      <c r="R87" s="17">
        <f t="shared" si="46"/>
        <v>0</v>
      </c>
      <c r="S87" s="17">
        <f t="shared" si="46"/>
        <v>0</v>
      </c>
      <c r="T87" s="17">
        <f t="shared" si="46"/>
        <v>0</v>
      </c>
      <c r="U87" s="17">
        <f t="shared" si="46"/>
        <v>0</v>
      </c>
      <c r="V87" s="17">
        <f t="shared" si="46"/>
        <v>0</v>
      </c>
      <c r="X87" s="13">
        <v>0.078947</v>
      </c>
      <c r="Y87" s="14">
        <v>0.27085</v>
      </c>
      <c r="Z87" s="10">
        <f t="shared" si="24"/>
        <v>-0.2914786782351856</v>
      </c>
      <c r="AA87" s="10">
        <f t="shared" si="25"/>
        <v>-0.2914786782351856</v>
      </c>
      <c r="AB87" s="10">
        <f t="shared" si="26"/>
        <v>-0.2914786782351856</v>
      </c>
      <c r="AC87" s="10">
        <f t="shared" si="27"/>
        <v>-0.2914786782351856</v>
      </c>
      <c r="AD87" s="10">
        <f t="shared" si="28"/>
        <v>-0.2914786782351856</v>
      </c>
      <c r="AE87" s="10">
        <f t="shared" si="29"/>
        <v>-0.2914786782351856</v>
      </c>
      <c r="AF87" s="10">
        <f t="shared" si="30"/>
        <v>-0.2914786782351856</v>
      </c>
      <c r="AG87" s="10">
        <f t="shared" si="31"/>
        <v>-0.2914786782351856</v>
      </c>
      <c r="AH87" s="10">
        <f t="shared" si="32"/>
        <v>-0.2914786782351856</v>
      </c>
      <c r="AI87" s="10">
        <f t="shared" si="33"/>
        <v>-0.2914786782351856</v>
      </c>
      <c r="AJ87" s="10">
        <f t="shared" si="34"/>
        <v>-0.2914786782351856</v>
      </c>
      <c r="AK87" s="10">
        <f t="shared" si="35"/>
        <v>-0.2914786782351856</v>
      </c>
      <c r="AL87" s="10">
        <f t="shared" si="36"/>
        <v>-0.2914786782351856</v>
      </c>
      <c r="AM87" s="10">
        <f t="shared" si="37"/>
        <v>-0.2914786782351856</v>
      </c>
      <c r="AN87" s="10">
        <f t="shared" si="38"/>
        <v>-0.2914786782351856</v>
      </c>
      <c r="AO87" s="10">
        <f t="shared" si="22"/>
        <v>-0.2914786782351856</v>
      </c>
      <c r="AP87" s="10">
        <f t="shared" si="6"/>
        <v>-0.2914786782351856</v>
      </c>
      <c r="AQ87" s="10">
        <f t="shared" si="6"/>
        <v>-0.2914786782351856</v>
      </c>
      <c r="AR87" s="10">
        <f t="shared" si="6"/>
        <v>-0.2914786782351856</v>
      </c>
      <c r="AS87" s="10">
        <f t="shared" si="6"/>
        <v>-0.2914786782351856</v>
      </c>
    </row>
    <row r="88" spans="2:45" ht="12.75" hidden="1">
      <c r="B88" s="7" t="s">
        <v>44</v>
      </c>
      <c r="C88" s="17">
        <f>IF(B$29="Guardrail",1,0)</f>
        <v>0</v>
      </c>
      <c r="D88" s="17">
        <f aca="true" t="shared" si="47" ref="D88:V88">IF(C$29="Guardrail",1,0)</f>
        <v>0</v>
      </c>
      <c r="E88" s="17">
        <f t="shared" si="47"/>
        <v>0</v>
      </c>
      <c r="F88" s="17">
        <f t="shared" si="47"/>
        <v>0</v>
      </c>
      <c r="G88" s="17">
        <f t="shared" si="47"/>
        <v>0</v>
      </c>
      <c r="H88" s="17">
        <f t="shared" si="47"/>
        <v>0</v>
      </c>
      <c r="I88" s="17">
        <f t="shared" si="47"/>
        <v>0</v>
      </c>
      <c r="J88" s="17">
        <f t="shared" si="47"/>
        <v>0</v>
      </c>
      <c r="K88" s="17">
        <f t="shared" si="47"/>
        <v>0</v>
      </c>
      <c r="L88" s="17">
        <f t="shared" si="47"/>
        <v>0</v>
      </c>
      <c r="M88" s="17">
        <f t="shared" si="47"/>
        <v>0</v>
      </c>
      <c r="N88" s="17">
        <f t="shared" si="47"/>
        <v>0</v>
      </c>
      <c r="O88" s="17">
        <f t="shared" si="47"/>
        <v>0</v>
      </c>
      <c r="P88" s="17">
        <f t="shared" si="47"/>
        <v>0</v>
      </c>
      <c r="Q88" s="17">
        <f t="shared" si="47"/>
        <v>0</v>
      </c>
      <c r="R88" s="17">
        <f t="shared" si="47"/>
        <v>0</v>
      </c>
      <c r="S88" s="17">
        <f t="shared" si="47"/>
        <v>0</v>
      </c>
      <c r="T88" s="17">
        <f t="shared" si="47"/>
        <v>0</v>
      </c>
      <c r="U88" s="17">
        <f t="shared" si="47"/>
        <v>0</v>
      </c>
      <c r="V88" s="17">
        <f t="shared" si="47"/>
        <v>0</v>
      </c>
      <c r="X88" s="13">
        <v>0.070175</v>
      </c>
      <c r="Y88" s="14">
        <v>0.25657</v>
      </c>
      <c r="Z88" s="10">
        <f t="shared" si="24"/>
        <v>-0.2735121019604786</v>
      </c>
      <c r="AA88" s="10">
        <f t="shared" si="25"/>
        <v>-0.2735121019604786</v>
      </c>
      <c r="AB88" s="10">
        <f t="shared" si="26"/>
        <v>-0.2735121019604786</v>
      </c>
      <c r="AC88" s="10">
        <f t="shared" si="27"/>
        <v>-0.2735121019604786</v>
      </c>
      <c r="AD88" s="10">
        <f t="shared" si="28"/>
        <v>-0.2735121019604786</v>
      </c>
      <c r="AE88" s="10">
        <f t="shared" si="29"/>
        <v>-0.2735121019604786</v>
      </c>
      <c r="AF88" s="10">
        <f t="shared" si="30"/>
        <v>-0.2735121019604786</v>
      </c>
      <c r="AG88" s="10">
        <f t="shared" si="31"/>
        <v>-0.2735121019604786</v>
      </c>
      <c r="AH88" s="10">
        <f t="shared" si="32"/>
        <v>-0.2735121019604786</v>
      </c>
      <c r="AI88" s="10">
        <f t="shared" si="33"/>
        <v>-0.2735121019604786</v>
      </c>
      <c r="AJ88" s="10">
        <f t="shared" si="34"/>
        <v>-0.2735121019604786</v>
      </c>
      <c r="AK88" s="10">
        <f t="shared" si="35"/>
        <v>-0.2735121019604786</v>
      </c>
      <c r="AL88" s="10">
        <f t="shared" si="36"/>
        <v>-0.2735121019604786</v>
      </c>
      <c r="AM88" s="10">
        <f t="shared" si="37"/>
        <v>-0.2735121019604786</v>
      </c>
      <c r="AN88" s="10">
        <f t="shared" si="38"/>
        <v>-0.2735121019604786</v>
      </c>
      <c r="AO88" s="10">
        <f t="shared" si="22"/>
        <v>-0.2735121019604786</v>
      </c>
      <c r="AP88" s="10">
        <f t="shared" si="6"/>
        <v>-0.2735121019604786</v>
      </c>
      <c r="AQ88" s="10">
        <f t="shared" si="6"/>
        <v>-0.2735121019604786</v>
      </c>
      <c r="AR88" s="10">
        <f t="shared" si="6"/>
        <v>-0.2735121019604786</v>
      </c>
      <c r="AS88" s="10">
        <f t="shared" si="6"/>
        <v>-0.2735121019604786</v>
      </c>
    </row>
    <row r="89" spans="2:45" ht="12.75" hidden="1">
      <c r="B89" s="7" t="s">
        <v>45</v>
      </c>
      <c r="C89" s="17">
        <f aca="true" t="shared" si="48" ref="C89:V89">IF(B$29="Barrier",1,0)</f>
        <v>0</v>
      </c>
      <c r="D89" s="17">
        <f t="shared" si="48"/>
        <v>0</v>
      </c>
      <c r="E89" s="17">
        <f t="shared" si="48"/>
        <v>0</v>
      </c>
      <c r="F89" s="17">
        <f t="shared" si="48"/>
        <v>0</v>
      </c>
      <c r="G89" s="17">
        <f t="shared" si="48"/>
        <v>0</v>
      </c>
      <c r="H89" s="17">
        <f t="shared" si="48"/>
        <v>0</v>
      </c>
      <c r="I89" s="17">
        <f t="shared" si="48"/>
        <v>0</v>
      </c>
      <c r="J89" s="17">
        <f t="shared" si="48"/>
        <v>0</v>
      </c>
      <c r="K89" s="17">
        <f t="shared" si="48"/>
        <v>0</v>
      </c>
      <c r="L89" s="17">
        <f t="shared" si="48"/>
        <v>0</v>
      </c>
      <c r="M89" s="17">
        <f t="shared" si="48"/>
        <v>0</v>
      </c>
      <c r="N89" s="17">
        <f t="shared" si="48"/>
        <v>0</v>
      </c>
      <c r="O89" s="17">
        <f t="shared" si="48"/>
        <v>0</v>
      </c>
      <c r="P89" s="17">
        <f t="shared" si="48"/>
        <v>0</v>
      </c>
      <c r="Q89" s="17">
        <f t="shared" si="48"/>
        <v>0</v>
      </c>
      <c r="R89" s="17">
        <f t="shared" si="48"/>
        <v>0</v>
      </c>
      <c r="S89" s="17">
        <f t="shared" si="48"/>
        <v>0</v>
      </c>
      <c r="T89" s="17">
        <f t="shared" si="48"/>
        <v>0</v>
      </c>
      <c r="U89" s="17">
        <f t="shared" si="48"/>
        <v>0</v>
      </c>
      <c r="V89" s="17">
        <f t="shared" si="48"/>
        <v>0</v>
      </c>
      <c r="X89" s="13">
        <v>0.19298</v>
      </c>
      <c r="Y89" s="14">
        <v>0.39638</v>
      </c>
      <c r="Z89" s="10">
        <f t="shared" si="24"/>
        <v>-0.48685604722740805</v>
      </c>
      <c r="AA89" s="10">
        <f t="shared" si="25"/>
        <v>-0.48685604722740805</v>
      </c>
      <c r="AB89" s="10">
        <f t="shared" si="26"/>
        <v>-0.48685604722740805</v>
      </c>
      <c r="AC89" s="10">
        <f t="shared" si="27"/>
        <v>-0.48685604722740805</v>
      </c>
      <c r="AD89" s="10">
        <f t="shared" si="28"/>
        <v>-0.48685604722740805</v>
      </c>
      <c r="AE89" s="10">
        <f t="shared" si="29"/>
        <v>-0.48685604722740805</v>
      </c>
      <c r="AF89" s="10">
        <f t="shared" si="30"/>
        <v>-0.48685604722740805</v>
      </c>
      <c r="AG89" s="10">
        <f t="shared" si="31"/>
        <v>-0.48685604722740805</v>
      </c>
      <c r="AH89" s="10">
        <f t="shared" si="32"/>
        <v>-0.48685604722740805</v>
      </c>
      <c r="AI89" s="10">
        <f t="shared" si="33"/>
        <v>-0.48685604722740805</v>
      </c>
      <c r="AJ89" s="10">
        <f t="shared" si="34"/>
        <v>-0.48685604722740805</v>
      </c>
      <c r="AK89" s="10">
        <f t="shared" si="35"/>
        <v>-0.48685604722740805</v>
      </c>
      <c r="AL89" s="10">
        <f t="shared" si="36"/>
        <v>-0.48685604722740805</v>
      </c>
      <c r="AM89" s="10">
        <f t="shared" si="37"/>
        <v>-0.48685604722740805</v>
      </c>
      <c r="AN89" s="10">
        <f t="shared" si="38"/>
        <v>-0.48685604722740805</v>
      </c>
      <c r="AO89" s="10">
        <f t="shared" si="22"/>
        <v>-0.48685604722740805</v>
      </c>
      <c r="AP89" s="10">
        <f t="shared" si="6"/>
        <v>-0.48685604722740805</v>
      </c>
      <c r="AQ89" s="10">
        <f t="shared" si="6"/>
        <v>-0.48685604722740805</v>
      </c>
      <c r="AR89" s="10">
        <f t="shared" si="6"/>
        <v>-0.48685604722740805</v>
      </c>
      <c r="AS89" s="10">
        <f t="shared" si="6"/>
        <v>-0.48685604722740805</v>
      </c>
    </row>
    <row r="90" spans="2:45" ht="12.75" hidden="1">
      <c r="B90" s="7" t="s">
        <v>46</v>
      </c>
      <c r="C90" s="17">
        <f>IF(B30=99999,25,B30)*3.281</f>
        <v>0</v>
      </c>
      <c r="D90" s="17">
        <f aca="true" t="shared" si="49" ref="D90:V90">IF(C30=99999,25,C30)*3.281</f>
        <v>0</v>
      </c>
      <c r="E90" s="17">
        <f t="shared" si="49"/>
        <v>0</v>
      </c>
      <c r="F90" s="17">
        <f t="shared" si="49"/>
        <v>0</v>
      </c>
      <c r="G90" s="17">
        <f t="shared" si="49"/>
        <v>0</v>
      </c>
      <c r="H90" s="17">
        <f t="shared" si="49"/>
        <v>0</v>
      </c>
      <c r="I90" s="17">
        <f t="shared" si="49"/>
        <v>0</v>
      </c>
      <c r="J90" s="17">
        <f t="shared" si="49"/>
        <v>0</v>
      </c>
      <c r="K90" s="17">
        <f t="shared" si="49"/>
        <v>0</v>
      </c>
      <c r="L90" s="17">
        <f t="shared" si="49"/>
        <v>0</v>
      </c>
      <c r="M90" s="17">
        <f t="shared" si="49"/>
        <v>0</v>
      </c>
      <c r="N90" s="17">
        <f t="shared" si="49"/>
        <v>0</v>
      </c>
      <c r="O90" s="17">
        <f t="shared" si="49"/>
        <v>0</v>
      </c>
      <c r="P90" s="17">
        <f t="shared" si="49"/>
        <v>0</v>
      </c>
      <c r="Q90" s="17">
        <f t="shared" si="49"/>
        <v>0</v>
      </c>
      <c r="R90" s="17">
        <f t="shared" si="49"/>
        <v>0</v>
      </c>
      <c r="S90" s="17">
        <f t="shared" si="49"/>
        <v>0</v>
      </c>
      <c r="T90" s="17">
        <f t="shared" si="49"/>
        <v>0</v>
      </c>
      <c r="U90" s="17">
        <f t="shared" si="49"/>
        <v>0</v>
      </c>
      <c r="V90" s="17">
        <f t="shared" si="49"/>
        <v>0</v>
      </c>
      <c r="X90" s="13">
        <v>10.772</v>
      </c>
      <c r="Y90" s="14">
        <v>11.264</v>
      </c>
      <c r="Z90" s="10">
        <f t="shared" si="24"/>
        <v>-0.9563210227272728</v>
      </c>
      <c r="AA90" s="10">
        <f t="shared" si="25"/>
        <v>-0.9563210227272728</v>
      </c>
      <c r="AB90" s="10">
        <f t="shared" si="26"/>
        <v>-0.9563210227272728</v>
      </c>
      <c r="AC90" s="10">
        <f t="shared" si="27"/>
        <v>-0.9563210227272728</v>
      </c>
      <c r="AD90" s="10">
        <f t="shared" si="28"/>
        <v>-0.9563210227272728</v>
      </c>
      <c r="AE90" s="10">
        <f t="shared" si="29"/>
        <v>-0.9563210227272728</v>
      </c>
      <c r="AF90" s="10">
        <f t="shared" si="30"/>
        <v>-0.9563210227272728</v>
      </c>
      <c r="AG90" s="10">
        <f t="shared" si="31"/>
        <v>-0.9563210227272728</v>
      </c>
      <c r="AH90" s="10">
        <f t="shared" si="32"/>
        <v>-0.9563210227272728</v>
      </c>
      <c r="AI90" s="10">
        <f t="shared" si="33"/>
        <v>-0.9563210227272728</v>
      </c>
      <c r="AJ90" s="10">
        <f t="shared" si="34"/>
        <v>-0.9563210227272728</v>
      </c>
      <c r="AK90" s="10">
        <f t="shared" si="35"/>
        <v>-0.9563210227272728</v>
      </c>
      <c r="AL90" s="10">
        <f t="shared" si="36"/>
        <v>-0.9563210227272728</v>
      </c>
      <c r="AM90" s="10">
        <f t="shared" si="37"/>
        <v>-0.9563210227272728</v>
      </c>
      <c r="AN90" s="10">
        <f t="shared" si="38"/>
        <v>-0.9563210227272728</v>
      </c>
      <c r="AO90" s="10">
        <f t="shared" si="22"/>
        <v>-0.9563210227272728</v>
      </c>
      <c r="AP90" s="10">
        <f t="shared" si="6"/>
        <v>-0.9563210227272728</v>
      </c>
      <c r="AQ90" s="10">
        <f t="shared" si="6"/>
        <v>-0.9563210227272728</v>
      </c>
      <c r="AR90" s="10">
        <f t="shared" si="6"/>
        <v>-0.9563210227272728</v>
      </c>
      <c r="AS90" s="10">
        <f t="shared" si="6"/>
        <v>-0.9563210227272728</v>
      </c>
    </row>
    <row r="91" spans="2:45" ht="12.75" hidden="1">
      <c r="B91" s="7" t="s">
        <v>47</v>
      </c>
      <c r="C91" s="7">
        <f>$B$15*0.621402</f>
        <v>0</v>
      </c>
      <c r="D91" s="7">
        <f aca="true" t="shared" si="50" ref="D91:V91">$B$15*0.621402</f>
        <v>0</v>
      </c>
      <c r="E91" s="7">
        <f t="shared" si="50"/>
        <v>0</v>
      </c>
      <c r="F91" s="7">
        <f t="shared" si="50"/>
        <v>0</v>
      </c>
      <c r="G91" s="7">
        <f t="shared" si="50"/>
        <v>0</v>
      </c>
      <c r="H91" s="7">
        <f t="shared" si="50"/>
        <v>0</v>
      </c>
      <c r="I91" s="7">
        <f t="shared" si="50"/>
        <v>0</v>
      </c>
      <c r="J91" s="7">
        <f t="shared" si="50"/>
        <v>0</v>
      </c>
      <c r="K91" s="7">
        <f t="shared" si="50"/>
        <v>0</v>
      </c>
      <c r="L91" s="7">
        <f t="shared" si="50"/>
        <v>0</v>
      </c>
      <c r="M91" s="7">
        <f t="shared" si="50"/>
        <v>0</v>
      </c>
      <c r="N91" s="7">
        <f t="shared" si="50"/>
        <v>0</v>
      </c>
      <c r="O91" s="7">
        <f t="shared" si="50"/>
        <v>0</v>
      </c>
      <c r="P91" s="7">
        <f t="shared" si="50"/>
        <v>0</v>
      </c>
      <c r="Q91" s="7">
        <f t="shared" si="50"/>
        <v>0</v>
      </c>
      <c r="R91" s="7">
        <f t="shared" si="50"/>
        <v>0</v>
      </c>
      <c r="S91" s="7">
        <f t="shared" si="50"/>
        <v>0</v>
      </c>
      <c r="T91" s="7">
        <f t="shared" si="50"/>
        <v>0</v>
      </c>
      <c r="U91" s="7">
        <f t="shared" si="50"/>
        <v>0</v>
      </c>
      <c r="V91" s="7">
        <f t="shared" si="50"/>
        <v>0</v>
      </c>
      <c r="X91" s="13">
        <v>68.851</v>
      </c>
      <c r="Y91" s="14">
        <v>3.6537</v>
      </c>
      <c r="Z91" s="10">
        <f t="shared" si="24"/>
        <v>-18.844185346361222</v>
      </c>
      <c r="AA91" s="10">
        <f t="shared" si="25"/>
        <v>-18.844185346361222</v>
      </c>
      <c r="AB91" s="10">
        <f t="shared" si="26"/>
        <v>-18.844185346361222</v>
      </c>
      <c r="AC91" s="10">
        <f t="shared" si="27"/>
        <v>-18.844185346361222</v>
      </c>
      <c r="AD91" s="10">
        <f t="shared" si="28"/>
        <v>-18.844185346361222</v>
      </c>
      <c r="AE91" s="10">
        <f t="shared" si="29"/>
        <v>-18.844185346361222</v>
      </c>
      <c r="AF91" s="10">
        <f t="shared" si="30"/>
        <v>-18.844185346361222</v>
      </c>
      <c r="AG91" s="10">
        <f t="shared" si="31"/>
        <v>-18.844185346361222</v>
      </c>
      <c r="AH91" s="10">
        <f t="shared" si="32"/>
        <v>-18.844185346361222</v>
      </c>
      <c r="AI91" s="10">
        <f t="shared" si="33"/>
        <v>-18.844185346361222</v>
      </c>
      <c r="AJ91" s="10">
        <f t="shared" si="34"/>
        <v>-18.844185346361222</v>
      </c>
      <c r="AK91" s="10">
        <f t="shared" si="35"/>
        <v>-18.844185346361222</v>
      </c>
      <c r="AL91" s="10">
        <f t="shared" si="36"/>
        <v>-18.844185346361222</v>
      </c>
      <c r="AM91" s="10">
        <f t="shared" si="37"/>
        <v>-18.844185346361222</v>
      </c>
      <c r="AN91" s="10">
        <f t="shared" si="38"/>
        <v>-18.844185346361222</v>
      </c>
      <c r="AO91" s="10">
        <f t="shared" si="22"/>
        <v>-18.844185346361222</v>
      </c>
      <c r="AP91" s="10">
        <f t="shared" si="6"/>
        <v>-18.844185346361222</v>
      </c>
      <c r="AQ91" s="10">
        <f t="shared" si="6"/>
        <v>-18.844185346361222</v>
      </c>
      <c r="AR91" s="10">
        <f t="shared" si="6"/>
        <v>-18.844185346361222</v>
      </c>
      <c r="AS91" s="10">
        <f t="shared" si="6"/>
        <v>-18.844185346361222</v>
      </c>
    </row>
    <row r="92" spans="2:45" ht="12.75" hidden="1">
      <c r="B92" s="7" t="s">
        <v>48</v>
      </c>
      <c r="C92" s="17">
        <v>0</v>
      </c>
      <c r="D92" s="8">
        <f aca="true" t="shared" si="51" ref="D92:V92">IF((D65-C65)&lt;0.1,10,1/(D65-C65))</f>
        <v>10</v>
      </c>
      <c r="E92" s="8">
        <f t="shared" si="51"/>
        <v>10</v>
      </c>
      <c r="F92" s="8">
        <f t="shared" si="51"/>
        <v>10</v>
      </c>
      <c r="G92" s="8">
        <f t="shared" si="51"/>
        <v>10</v>
      </c>
      <c r="H92" s="8">
        <f t="shared" si="51"/>
        <v>10</v>
      </c>
      <c r="I92" s="8">
        <f t="shared" si="51"/>
        <v>10</v>
      </c>
      <c r="J92" s="8">
        <f t="shared" si="51"/>
        <v>10</v>
      </c>
      <c r="K92" s="8">
        <f t="shared" si="51"/>
        <v>10</v>
      </c>
      <c r="L92" s="8">
        <f t="shared" si="51"/>
        <v>10</v>
      </c>
      <c r="M92" s="8">
        <f t="shared" si="51"/>
        <v>10</v>
      </c>
      <c r="N92" s="8">
        <f t="shared" si="51"/>
        <v>10</v>
      </c>
      <c r="O92" s="8">
        <f t="shared" si="51"/>
        <v>10</v>
      </c>
      <c r="P92" s="8">
        <f t="shared" si="51"/>
        <v>10</v>
      </c>
      <c r="Q92" s="8">
        <f t="shared" si="51"/>
        <v>10</v>
      </c>
      <c r="R92" s="8">
        <f t="shared" si="51"/>
        <v>10</v>
      </c>
      <c r="S92" s="8">
        <f t="shared" si="51"/>
        <v>10</v>
      </c>
      <c r="T92" s="8">
        <f t="shared" si="51"/>
        <v>10</v>
      </c>
      <c r="U92" s="8">
        <f t="shared" si="51"/>
        <v>10</v>
      </c>
      <c r="V92" s="8">
        <f t="shared" si="51"/>
        <v>10</v>
      </c>
      <c r="X92" s="13">
        <v>3.8037</v>
      </c>
      <c r="Y92" s="14">
        <v>3.5422</v>
      </c>
      <c r="Z92" s="10">
        <f t="shared" si="24"/>
        <v>-1.073824177065101</v>
      </c>
      <c r="AA92" s="10">
        <f t="shared" si="25"/>
        <v>1.7492801084072047</v>
      </c>
      <c r="AB92" s="10">
        <f t="shared" si="26"/>
        <v>1.7492801084072047</v>
      </c>
      <c r="AC92" s="10">
        <f t="shared" si="27"/>
        <v>1.7492801084072047</v>
      </c>
      <c r="AD92" s="10">
        <f t="shared" si="28"/>
        <v>1.7492801084072047</v>
      </c>
      <c r="AE92" s="10">
        <f t="shared" si="29"/>
        <v>1.7492801084072047</v>
      </c>
      <c r="AF92" s="10">
        <f t="shared" si="30"/>
        <v>1.7492801084072047</v>
      </c>
      <c r="AG92" s="10">
        <f t="shared" si="31"/>
        <v>1.7492801084072047</v>
      </c>
      <c r="AH92" s="10">
        <f t="shared" si="32"/>
        <v>1.7492801084072047</v>
      </c>
      <c r="AI92" s="10">
        <f t="shared" si="33"/>
        <v>1.7492801084072047</v>
      </c>
      <c r="AJ92" s="10">
        <f t="shared" si="34"/>
        <v>1.7492801084072047</v>
      </c>
      <c r="AK92" s="10">
        <f t="shared" si="35"/>
        <v>1.7492801084072047</v>
      </c>
      <c r="AL92" s="10">
        <f t="shared" si="36"/>
        <v>1.7492801084072047</v>
      </c>
      <c r="AM92" s="10">
        <f t="shared" si="37"/>
        <v>1.7492801084072047</v>
      </c>
      <c r="AN92" s="10">
        <f t="shared" si="38"/>
        <v>1.7492801084072047</v>
      </c>
      <c r="AO92" s="10">
        <f t="shared" si="22"/>
        <v>1.7492801084072047</v>
      </c>
      <c r="AP92" s="10">
        <f t="shared" si="6"/>
        <v>1.7492801084072047</v>
      </c>
      <c r="AQ92" s="10">
        <f t="shared" si="6"/>
        <v>1.7492801084072047</v>
      </c>
      <c r="AR92" s="10">
        <f t="shared" si="6"/>
        <v>1.7492801084072047</v>
      </c>
      <c r="AS92" s="10">
        <f t="shared" si="6"/>
        <v>1.7492801084072047</v>
      </c>
    </row>
    <row r="93" ht="12.75" hidden="1"/>
    <row r="94" spans="2:11" ht="12.75" hidden="1">
      <c r="B94" s="19" t="s">
        <v>14</v>
      </c>
      <c r="C94" s="19" t="s">
        <v>15</v>
      </c>
      <c r="E94" s="6"/>
      <c r="F94" s="6"/>
      <c r="G94" s="6"/>
      <c r="H94" s="6"/>
      <c r="I94" s="6"/>
      <c r="J94" s="6"/>
      <c r="K94" s="6"/>
    </row>
    <row r="95" spans="2:11" ht="12.75" hidden="1">
      <c r="B95" s="19">
        <v>24.406</v>
      </c>
      <c r="C95" s="19">
        <v>9.6922</v>
      </c>
      <c r="E95" s="6"/>
      <c r="F95" s="6"/>
      <c r="G95" s="6"/>
      <c r="H95" s="6"/>
      <c r="I95" s="6"/>
      <c r="J95" s="6"/>
      <c r="K95" s="6"/>
    </row>
    <row r="96" spans="2:11" ht="12.75" hidden="1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2.75" hidden="1">
      <c r="B97" s="6" t="s">
        <v>16</v>
      </c>
      <c r="C97" s="6"/>
      <c r="D97" s="6"/>
      <c r="E97" s="6"/>
      <c r="F97" s="6"/>
      <c r="G97" s="6"/>
      <c r="H97" s="6"/>
      <c r="I97" s="6"/>
      <c r="J97" s="6"/>
      <c r="K97" s="6"/>
    </row>
    <row r="98" spans="2:31" ht="12.75" hidden="1">
      <c r="B98" s="6">
        <v>0.19995</v>
      </c>
      <c r="C98" s="6">
        <v>0.12816</v>
      </c>
      <c r="D98" s="6">
        <v>-0.20624</v>
      </c>
      <c r="E98" s="6">
        <v>0.034145</v>
      </c>
      <c r="F98" s="6">
        <v>-0.2126</v>
      </c>
      <c r="G98" s="6">
        <v>-0.078234</v>
      </c>
      <c r="H98" s="6">
        <v>0.1663</v>
      </c>
      <c r="I98" s="6">
        <v>-0.023167</v>
      </c>
      <c r="J98" s="6">
        <v>-0.018834</v>
      </c>
      <c r="K98" s="6">
        <v>-0.22812</v>
      </c>
      <c r="L98" s="3">
        <v>0.0050778</v>
      </c>
      <c r="M98" s="3">
        <v>0.33495</v>
      </c>
      <c r="N98" s="3">
        <v>0.28238</v>
      </c>
      <c r="O98" s="3">
        <v>0.14666</v>
      </c>
      <c r="P98" s="3">
        <v>-0.24434</v>
      </c>
      <c r="Q98" s="3">
        <v>-0.1255</v>
      </c>
      <c r="R98" s="3">
        <v>0.128</v>
      </c>
      <c r="S98" s="3">
        <v>-0.042564</v>
      </c>
      <c r="T98" s="3">
        <v>-0.13892</v>
      </c>
      <c r="U98" s="3">
        <v>0.098729</v>
      </c>
      <c r="V98" s="3">
        <v>0.014733</v>
      </c>
      <c r="W98" s="3">
        <v>0.074296</v>
      </c>
      <c r="X98" s="3">
        <v>-0.40234</v>
      </c>
      <c r="Y98" s="3">
        <v>-0.41195</v>
      </c>
      <c r="Z98" s="3">
        <v>-0.17323</v>
      </c>
      <c r="AA98" s="3">
        <v>-0.25534</v>
      </c>
      <c r="AB98" s="3">
        <v>-0.63104</v>
      </c>
      <c r="AC98" s="3">
        <v>-0.099302</v>
      </c>
      <c r="AD98" s="3">
        <v>0.068599</v>
      </c>
      <c r="AE98" s="3">
        <v>-0.053507</v>
      </c>
    </row>
    <row r="99" spans="2:31" ht="12.75" hidden="1">
      <c r="B99" s="6">
        <v>0.061778</v>
      </c>
      <c r="C99" s="6">
        <v>-0.095966</v>
      </c>
      <c r="D99" s="6">
        <v>0.05369</v>
      </c>
      <c r="E99" s="6">
        <v>0.34229</v>
      </c>
      <c r="F99" s="6">
        <v>0.31188</v>
      </c>
      <c r="G99" s="6">
        <v>0.047811</v>
      </c>
      <c r="H99" s="6">
        <v>-0.43255</v>
      </c>
      <c r="I99" s="6">
        <v>0.18439</v>
      </c>
      <c r="J99" s="6">
        <v>0.1531</v>
      </c>
      <c r="K99" s="6">
        <v>0.34792</v>
      </c>
      <c r="L99" s="3">
        <v>-0.14633</v>
      </c>
      <c r="M99" s="3">
        <v>-0.22382</v>
      </c>
      <c r="N99" s="3">
        <v>-0.075206</v>
      </c>
      <c r="O99" s="3">
        <v>0.17057</v>
      </c>
      <c r="P99" s="3">
        <v>-0.20102</v>
      </c>
      <c r="Q99" s="3">
        <v>-0.19561</v>
      </c>
      <c r="R99" s="3">
        <v>0.077317</v>
      </c>
      <c r="S99" s="3">
        <v>0.12229</v>
      </c>
      <c r="T99" s="3">
        <v>0.489</v>
      </c>
      <c r="U99" s="3">
        <v>-0.079082</v>
      </c>
      <c r="V99" s="3">
        <v>0.03179</v>
      </c>
      <c r="W99" s="3">
        <v>0.23465</v>
      </c>
      <c r="X99" s="3">
        <v>-0.36904</v>
      </c>
      <c r="Y99" s="3">
        <v>0.22634</v>
      </c>
      <c r="Z99" s="3">
        <v>-0.38364</v>
      </c>
      <c r="AA99" s="3">
        <v>-0.13379</v>
      </c>
      <c r="AB99" s="3">
        <v>0.48619</v>
      </c>
      <c r="AC99" s="3">
        <v>-0.058066</v>
      </c>
      <c r="AD99" s="3">
        <v>-0.19881</v>
      </c>
      <c r="AE99" s="3">
        <v>-0.16103</v>
      </c>
    </row>
    <row r="100" spans="2:11" ht="12.75" hidden="1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2.75" hidden="1">
      <c r="B101" s="6" t="s">
        <v>17</v>
      </c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2.75" hidden="1">
      <c r="B102" s="6">
        <v>1.5535</v>
      </c>
      <c r="C102" s="6">
        <v>1.091</v>
      </c>
      <c r="D102" s="6"/>
      <c r="E102" s="6"/>
      <c r="F102" s="6"/>
      <c r="G102" s="6"/>
      <c r="H102" s="6"/>
      <c r="I102" s="6"/>
      <c r="J102" s="6"/>
      <c r="K102" s="6"/>
    </row>
    <row r="103" spans="2:11" ht="12.75" hidden="1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2.75" hidden="1">
      <c r="B104" s="6" t="s">
        <v>18</v>
      </c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2.75" hidden="1">
      <c r="B105" s="6">
        <v>0.077716</v>
      </c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2.75" hidden="1">
      <c r="B106" s="6">
        <v>-0.16084</v>
      </c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2.75" hidden="1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ht="12.75" hidden="1">
      <c r="B108" s="6" t="s">
        <v>19</v>
      </c>
    </row>
    <row r="109" spans="2:11" ht="12.75" hidden="1">
      <c r="B109" s="6">
        <v>0.083513</v>
      </c>
      <c r="D109" s="6"/>
      <c r="E109" s="6"/>
      <c r="F109" s="6"/>
      <c r="G109" s="6"/>
      <c r="H109" s="6"/>
      <c r="I109" s="6"/>
      <c r="J109" s="6"/>
      <c r="K109" s="6"/>
    </row>
    <row r="110" spans="4:11" ht="12.75" hidden="1">
      <c r="D110" s="6"/>
      <c r="E110" s="6"/>
      <c r="F110" s="6"/>
      <c r="G110" s="6"/>
      <c r="H110" s="6"/>
      <c r="I110" s="6"/>
      <c r="J110" s="6"/>
      <c r="K110" s="6"/>
    </row>
    <row r="111" ht="12.75" hidden="1"/>
    <row r="112" ht="12.75" hidden="1"/>
    <row r="113" ht="12.75" hidden="1"/>
    <row r="114" ht="12.75" hidden="1"/>
    <row r="115" ht="12.75" hidden="1"/>
    <row r="116" ht="12.75" hidden="1">
      <c r="B116" s="6"/>
    </row>
    <row r="117" ht="12.75" hidden="1">
      <c r="B117" s="6"/>
    </row>
    <row r="118" ht="12.75" hidden="1">
      <c r="B118" s="6"/>
    </row>
    <row r="119" ht="12.75" hidden="1">
      <c r="B119" s="6"/>
    </row>
    <row r="120" ht="12.75" hidden="1">
      <c r="B120" s="6"/>
    </row>
    <row r="121" ht="12.75" hidden="1"/>
    <row r="122" ht="12.75" hidden="1">
      <c r="B122" s="30" t="s">
        <v>66</v>
      </c>
    </row>
    <row r="123" spans="2:34" ht="12.75" hidden="1">
      <c r="B123" s="38" t="s">
        <v>20</v>
      </c>
      <c r="C123" s="39"/>
      <c r="D123" s="39"/>
      <c r="E123" s="39"/>
      <c r="F123" s="39"/>
      <c r="G123" s="39"/>
      <c r="H123" s="39"/>
      <c r="I123" s="39"/>
      <c r="J123" s="39"/>
      <c r="K123" s="40"/>
      <c r="X123" s="11" t="s">
        <v>12</v>
      </c>
      <c r="Y123" s="12" t="s">
        <v>13</v>
      </c>
      <c r="Z123" s="41" t="s">
        <v>21</v>
      </c>
      <c r="AA123" s="42"/>
      <c r="AB123" s="42"/>
      <c r="AC123" s="42"/>
      <c r="AD123" s="42"/>
      <c r="AE123" s="42"/>
      <c r="AF123" s="42"/>
      <c r="AG123" s="42"/>
      <c r="AH123" s="43"/>
    </row>
    <row r="124" spans="2:45" ht="12.75" hidden="1">
      <c r="B124" s="7" t="s">
        <v>24</v>
      </c>
      <c r="C124" s="17">
        <f aca="true" t="shared" si="52" ref="C124:V124">IF($B$14="Lane Closure",1,0)</f>
        <v>1</v>
      </c>
      <c r="D124" s="17">
        <f t="shared" si="52"/>
        <v>1</v>
      </c>
      <c r="E124" s="17">
        <f t="shared" si="52"/>
        <v>1</v>
      </c>
      <c r="F124" s="17">
        <f t="shared" si="52"/>
        <v>1</v>
      </c>
      <c r="G124" s="17">
        <f t="shared" si="52"/>
        <v>1</v>
      </c>
      <c r="H124" s="17">
        <f t="shared" si="52"/>
        <v>1</v>
      </c>
      <c r="I124" s="17">
        <f t="shared" si="52"/>
        <v>1</v>
      </c>
      <c r="J124" s="17">
        <f t="shared" si="52"/>
        <v>1</v>
      </c>
      <c r="K124" s="17">
        <f t="shared" si="52"/>
        <v>1</v>
      </c>
      <c r="L124" s="17">
        <f t="shared" si="52"/>
        <v>1</v>
      </c>
      <c r="M124" s="17">
        <f t="shared" si="52"/>
        <v>1</v>
      </c>
      <c r="N124" s="17">
        <f t="shared" si="52"/>
        <v>1</v>
      </c>
      <c r="O124" s="17">
        <f t="shared" si="52"/>
        <v>1</v>
      </c>
      <c r="P124" s="17">
        <f t="shared" si="52"/>
        <v>1</v>
      </c>
      <c r="Q124" s="17">
        <f t="shared" si="52"/>
        <v>1</v>
      </c>
      <c r="R124" s="17">
        <f t="shared" si="52"/>
        <v>1</v>
      </c>
      <c r="S124" s="17">
        <f t="shared" si="52"/>
        <v>1</v>
      </c>
      <c r="T124" s="17">
        <f t="shared" si="52"/>
        <v>1</v>
      </c>
      <c r="U124" s="17">
        <f t="shared" si="52"/>
        <v>1</v>
      </c>
      <c r="V124" s="17">
        <f t="shared" si="52"/>
        <v>1</v>
      </c>
      <c r="X124" s="13">
        <v>0.42982</v>
      </c>
      <c r="Y124" s="14">
        <v>0.49724</v>
      </c>
      <c r="Z124" s="10">
        <f aca="true" t="shared" si="53" ref="Z124:AO139">(C124-$X124)/$Y124</f>
        <v>1.1466897272946666</v>
      </c>
      <c r="AA124" s="10">
        <f t="shared" si="53"/>
        <v>1.1466897272946666</v>
      </c>
      <c r="AB124" s="10">
        <f t="shared" si="53"/>
        <v>1.1466897272946666</v>
      </c>
      <c r="AC124" s="10">
        <f t="shared" si="53"/>
        <v>1.1466897272946666</v>
      </c>
      <c r="AD124" s="10">
        <f t="shared" si="53"/>
        <v>1.1466897272946666</v>
      </c>
      <c r="AE124" s="10">
        <f t="shared" si="53"/>
        <v>1.1466897272946666</v>
      </c>
      <c r="AF124" s="10">
        <f t="shared" si="53"/>
        <v>1.1466897272946666</v>
      </c>
      <c r="AG124" s="10">
        <f t="shared" si="53"/>
        <v>1.1466897272946666</v>
      </c>
      <c r="AH124" s="10">
        <f t="shared" si="53"/>
        <v>1.1466897272946666</v>
      </c>
      <c r="AI124" s="10">
        <f t="shared" si="53"/>
        <v>1.1466897272946666</v>
      </c>
      <c r="AJ124" s="10">
        <f t="shared" si="53"/>
        <v>1.1466897272946666</v>
      </c>
      <c r="AK124" s="10">
        <f t="shared" si="53"/>
        <v>1.1466897272946666</v>
      </c>
      <c r="AL124" s="10">
        <f t="shared" si="53"/>
        <v>1.1466897272946666</v>
      </c>
      <c r="AM124" s="10">
        <f t="shared" si="53"/>
        <v>1.1466897272946666</v>
      </c>
      <c r="AN124" s="10">
        <f t="shared" si="53"/>
        <v>1.1466897272946666</v>
      </c>
      <c r="AO124" s="10">
        <f t="shared" si="53"/>
        <v>1.1466897272946666</v>
      </c>
      <c r="AP124" s="10">
        <f aca="true" t="shared" si="54" ref="AP124:AS154">(S124-$X124)/$Y124</f>
        <v>1.1466897272946666</v>
      </c>
      <c r="AQ124" s="10">
        <f t="shared" si="54"/>
        <v>1.1466897272946666</v>
      </c>
      <c r="AR124" s="10">
        <f t="shared" si="54"/>
        <v>1.1466897272946666</v>
      </c>
      <c r="AS124" s="10">
        <f t="shared" si="54"/>
        <v>1.1466897272946666</v>
      </c>
    </row>
    <row r="125" spans="2:45" ht="12.75" hidden="1">
      <c r="B125" s="7" t="s">
        <v>25</v>
      </c>
      <c r="C125" s="17">
        <f aca="true" t="shared" si="55" ref="C125:V125">IF(B17="Lane Taper",1,0)</f>
        <v>0</v>
      </c>
      <c r="D125" s="17">
        <f t="shared" si="55"/>
        <v>0</v>
      </c>
      <c r="E125" s="17">
        <f t="shared" si="55"/>
        <v>0</v>
      </c>
      <c r="F125" s="17">
        <f t="shared" si="55"/>
        <v>0</v>
      </c>
      <c r="G125" s="17">
        <f t="shared" si="55"/>
        <v>0</v>
      </c>
      <c r="H125" s="17">
        <f t="shared" si="55"/>
        <v>0</v>
      </c>
      <c r="I125" s="17">
        <f t="shared" si="55"/>
        <v>0</v>
      </c>
      <c r="J125" s="17">
        <f t="shared" si="55"/>
        <v>0</v>
      </c>
      <c r="K125" s="17">
        <f t="shared" si="55"/>
        <v>0</v>
      </c>
      <c r="L125" s="17">
        <f t="shared" si="55"/>
        <v>0</v>
      </c>
      <c r="M125" s="17">
        <f t="shared" si="55"/>
        <v>0</v>
      </c>
      <c r="N125" s="17">
        <f t="shared" si="55"/>
        <v>0</v>
      </c>
      <c r="O125" s="17">
        <f t="shared" si="55"/>
        <v>0</v>
      </c>
      <c r="P125" s="17">
        <f t="shared" si="55"/>
        <v>0</v>
      </c>
      <c r="Q125" s="17">
        <f t="shared" si="55"/>
        <v>0</v>
      </c>
      <c r="R125" s="17">
        <f t="shared" si="55"/>
        <v>0</v>
      </c>
      <c r="S125" s="17">
        <f t="shared" si="55"/>
        <v>0</v>
      </c>
      <c r="T125" s="17">
        <f t="shared" si="55"/>
        <v>0</v>
      </c>
      <c r="U125" s="17">
        <f t="shared" si="55"/>
        <v>0</v>
      </c>
      <c r="V125" s="17">
        <f t="shared" si="55"/>
        <v>0</v>
      </c>
      <c r="X125" s="13">
        <v>0.18421</v>
      </c>
      <c r="Y125" s="14">
        <v>0.38937</v>
      </c>
      <c r="Z125" s="10">
        <f t="shared" si="53"/>
        <v>-0.47309756786604007</v>
      </c>
      <c r="AA125" s="10">
        <f t="shared" si="53"/>
        <v>-0.47309756786604007</v>
      </c>
      <c r="AB125" s="10">
        <f t="shared" si="53"/>
        <v>-0.47309756786604007</v>
      </c>
      <c r="AC125" s="10">
        <f t="shared" si="53"/>
        <v>-0.47309756786604007</v>
      </c>
      <c r="AD125" s="10">
        <f t="shared" si="53"/>
        <v>-0.47309756786604007</v>
      </c>
      <c r="AE125" s="10">
        <f t="shared" si="53"/>
        <v>-0.47309756786604007</v>
      </c>
      <c r="AF125" s="10">
        <f t="shared" si="53"/>
        <v>-0.47309756786604007</v>
      </c>
      <c r="AG125" s="10">
        <f t="shared" si="53"/>
        <v>-0.47309756786604007</v>
      </c>
      <c r="AH125" s="10">
        <f t="shared" si="53"/>
        <v>-0.47309756786604007</v>
      </c>
      <c r="AI125" s="10">
        <f t="shared" si="53"/>
        <v>-0.47309756786604007</v>
      </c>
      <c r="AJ125" s="10">
        <f t="shared" si="53"/>
        <v>-0.47309756786604007</v>
      </c>
      <c r="AK125" s="10">
        <f t="shared" si="53"/>
        <v>-0.47309756786604007</v>
      </c>
      <c r="AL125" s="10">
        <f t="shared" si="53"/>
        <v>-0.47309756786604007</v>
      </c>
      <c r="AM125" s="10">
        <f t="shared" si="53"/>
        <v>-0.47309756786604007</v>
      </c>
      <c r="AN125" s="10">
        <f t="shared" si="53"/>
        <v>-0.47309756786604007</v>
      </c>
      <c r="AO125" s="10">
        <f t="shared" si="53"/>
        <v>-0.47309756786604007</v>
      </c>
      <c r="AP125" s="10">
        <f t="shared" si="54"/>
        <v>-0.47309756786604007</v>
      </c>
      <c r="AQ125" s="10">
        <f t="shared" si="54"/>
        <v>-0.47309756786604007</v>
      </c>
      <c r="AR125" s="10">
        <f t="shared" si="54"/>
        <v>-0.47309756786604007</v>
      </c>
      <c r="AS125" s="10">
        <f t="shared" si="54"/>
        <v>-0.47309756786604007</v>
      </c>
    </row>
    <row r="126" spans="2:45" ht="12.75" hidden="1">
      <c r="B126" s="7" t="s">
        <v>26</v>
      </c>
      <c r="C126" s="17">
        <f>B18*0.621402</f>
        <v>0</v>
      </c>
      <c r="D126" s="17">
        <f aca="true" t="shared" si="56" ref="D126:V126">C18*0.621402</f>
        <v>0</v>
      </c>
      <c r="E126" s="17">
        <f t="shared" si="56"/>
        <v>0</v>
      </c>
      <c r="F126" s="17">
        <f t="shared" si="56"/>
        <v>0</v>
      </c>
      <c r="G126" s="17">
        <f t="shared" si="56"/>
        <v>0</v>
      </c>
      <c r="H126" s="17">
        <f t="shared" si="56"/>
        <v>0</v>
      </c>
      <c r="I126" s="17">
        <f t="shared" si="56"/>
        <v>0</v>
      </c>
      <c r="J126" s="17">
        <f t="shared" si="56"/>
        <v>0</v>
      </c>
      <c r="K126" s="17">
        <f t="shared" si="56"/>
        <v>0</v>
      </c>
      <c r="L126" s="17">
        <f t="shared" si="56"/>
        <v>0</v>
      </c>
      <c r="M126" s="17">
        <f t="shared" si="56"/>
        <v>0</v>
      </c>
      <c r="N126" s="17">
        <f t="shared" si="56"/>
        <v>0</v>
      </c>
      <c r="O126" s="17">
        <f t="shared" si="56"/>
        <v>0</v>
      </c>
      <c r="P126" s="17">
        <f t="shared" si="56"/>
        <v>0</v>
      </c>
      <c r="Q126" s="17">
        <f t="shared" si="56"/>
        <v>0</v>
      </c>
      <c r="R126" s="17">
        <f t="shared" si="56"/>
        <v>0</v>
      </c>
      <c r="S126" s="17">
        <f t="shared" si="56"/>
        <v>0</v>
      </c>
      <c r="T126" s="17">
        <f t="shared" si="56"/>
        <v>0</v>
      </c>
      <c r="U126" s="17">
        <f t="shared" si="56"/>
        <v>0</v>
      </c>
      <c r="V126" s="17">
        <f t="shared" si="56"/>
        <v>0</v>
      </c>
      <c r="X126" s="13">
        <v>2.5437</v>
      </c>
      <c r="Y126" s="14">
        <v>2.9951</v>
      </c>
      <c r="Z126" s="10">
        <f t="shared" si="53"/>
        <v>-0.8492871690427698</v>
      </c>
      <c r="AA126" s="10">
        <f t="shared" si="53"/>
        <v>-0.8492871690427698</v>
      </c>
      <c r="AB126" s="10">
        <f t="shared" si="53"/>
        <v>-0.8492871690427698</v>
      </c>
      <c r="AC126" s="10">
        <f t="shared" si="53"/>
        <v>-0.8492871690427698</v>
      </c>
      <c r="AD126" s="10">
        <f t="shared" si="53"/>
        <v>-0.8492871690427698</v>
      </c>
      <c r="AE126" s="10">
        <f t="shared" si="53"/>
        <v>-0.8492871690427698</v>
      </c>
      <c r="AF126" s="10">
        <f t="shared" si="53"/>
        <v>-0.8492871690427698</v>
      </c>
      <c r="AG126" s="10">
        <f t="shared" si="53"/>
        <v>-0.8492871690427698</v>
      </c>
      <c r="AH126" s="10">
        <f t="shared" si="53"/>
        <v>-0.8492871690427698</v>
      </c>
      <c r="AI126" s="10">
        <f t="shared" si="53"/>
        <v>-0.8492871690427698</v>
      </c>
      <c r="AJ126" s="10">
        <f t="shared" si="53"/>
        <v>-0.8492871690427698</v>
      </c>
      <c r="AK126" s="10">
        <f t="shared" si="53"/>
        <v>-0.8492871690427698</v>
      </c>
      <c r="AL126" s="10">
        <f t="shared" si="53"/>
        <v>-0.8492871690427698</v>
      </c>
      <c r="AM126" s="10">
        <f t="shared" si="53"/>
        <v>-0.8492871690427698</v>
      </c>
      <c r="AN126" s="10">
        <f t="shared" si="53"/>
        <v>-0.8492871690427698</v>
      </c>
      <c r="AO126" s="10">
        <f t="shared" si="53"/>
        <v>-0.8492871690427698</v>
      </c>
      <c r="AP126" s="10">
        <f t="shared" si="54"/>
        <v>-0.8492871690427698</v>
      </c>
      <c r="AQ126" s="10">
        <f t="shared" si="54"/>
        <v>-0.8492871690427698</v>
      </c>
      <c r="AR126" s="10">
        <f t="shared" si="54"/>
        <v>-0.8492871690427698</v>
      </c>
      <c r="AS126" s="10">
        <f t="shared" si="54"/>
        <v>-0.8492871690427698</v>
      </c>
    </row>
    <row r="127" spans="2:45" ht="12.75" hidden="1">
      <c r="B127" s="7" t="s">
        <v>27</v>
      </c>
      <c r="C127" s="17">
        <f>B19*0.621402</f>
        <v>49.71216</v>
      </c>
      <c r="D127" s="17">
        <f aca="true" t="shared" si="57" ref="D127:V127">C19*0.621402</f>
        <v>49.71216</v>
      </c>
      <c r="E127" s="17">
        <f t="shared" si="57"/>
        <v>49.71216</v>
      </c>
      <c r="F127" s="17">
        <f t="shared" si="57"/>
        <v>49.71216</v>
      </c>
      <c r="G127" s="17">
        <f t="shared" si="57"/>
        <v>49.71216</v>
      </c>
      <c r="H127" s="17">
        <f t="shared" si="57"/>
        <v>49.71216</v>
      </c>
      <c r="I127" s="17">
        <f t="shared" si="57"/>
        <v>49.71216</v>
      </c>
      <c r="J127" s="17">
        <f t="shared" si="57"/>
        <v>49.71216</v>
      </c>
      <c r="K127" s="17">
        <f t="shared" si="57"/>
        <v>49.71216</v>
      </c>
      <c r="L127" s="17">
        <f t="shared" si="57"/>
        <v>49.71216</v>
      </c>
      <c r="M127" s="17">
        <f t="shared" si="57"/>
        <v>49.71216</v>
      </c>
      <c r="N127" s="17">
        <f t="shared" si="57"/>
        <v>49.71216</v>
      </c>
      <c r="O127" s="17">
        <f t="shared" si="57"/>
        <v>49.71216</v>
      </c>
      <c r="P127" s="17">
        <f t="shared" si="57"/>
        <v>49.71216</v>
      </c>
      <c r="Q127" s="17">
        <f t="shared" si="57"/>
        <v>49.71216</v>
      </c>
      <c r="R127" s="17">
        <f t="shared" si="57"/>
        <v>49.71216</v>
      </c>
      <c r="S127" s="17">
        <f t="shared" si="57"/>
        <v>49.71216</v>
      </c>
      <c r="T127" s="17">
        <f t="shared" si="57"/>
        <v>49.71216</v>
      </c>
      <c r="U127" s="17">
        <f t="shared" si="57"/>
        <v>49.71216</v>
      </c>
      <c r="V127" s="17">
        <f t="shared" si="57"/>
        <v>49.71216</v>
      </c>
      <c r="X127" s="13">
        <v>60.219</v>
      </c>
      <c r="Y127" s="14">
        <v>7.0205</v>
      </c>
      <c r="Z127" s="10">
        <f t="shared" si="53"/>
        <v>-1.4965942596681154</v>
      </c>
      <c r="AA127" s="10">
        <f t="shared" si="53"/>
        <v>-1.4965942596681154</v>
      </c>
      <c r="AB127" s="10">
        <f t="shared" si="53"/>
        <v>-1.4965942596681154</v>
      </c>
      <c r="AC127" s="10">
        <f t="shared" si="53"/>
        <v>-1.4965942596681154</v>
      </c>
      <c r="AD127" s="10">
        <f t="shared" si="53"/>
        <v>-1.4965942596681154</v>
      </c>
      <c r="AE127" s="10">
        <f t="shared" si="53"/>
        <v>-1.4965942596681154</v>
      </c>
      <c r="AF127" s="10">
        <f t="shared" si="53"/>
        <v>-1.4965942596681154</v>
      </c>
      <c r="AG127" s="10">
        <f t="shared" si="53"/>
        <v>-1.4965942596681154</v>
      </c>
      <c r="AH127" s="10">
        <f t="shared" si="53"/>
        <v>-1.4965942596681154</v>
      </c>
      <c r="AI127" s="10">
        <f t="shared" si="53"/>
        <v>-1.4965942596681154</v>
      </c>
      <c r="AJ127" s="10">
        <f t="shared" si="53"/>
        <v>-1.4965942596681154</v>
      </c>
      <c r="AK127" s="10">
        <f t="shared" si="53"/>
        <v>-1.4965942596681154</v>
      </c>
      <c r="AL127" s="10">
        <f t="shared" si="53"/>
        <v>-1.4965942596681154</v>
      </c>
      <c r="AM127" s="10">
        <f t="shared" si="53"/>
        <v>-1.4965942596681154</v>
      </c>
      <c r="AN127" s="10">
        <f t="shared" si="53"/>
        <v>-1.4965942596681154</v>
      </c>
      <c r="AO127" s="10">
        <f t="shared" si="53"/>
        <v>-1.4965942596681154</v>
      </c>
      <c r="AP127" s="10">
        <f t="shared" si="54"/>
        <v>-1.4965942596681154</v>
      </c>
      <c r="AQ127" s="10">
        <f t="shared" si="54"/>
        <v>-1.4965942596681154</v>
      </c>
      <c r="AR127" s="10">
        <f t="shared" si="54"/>
        <v>-1.4965942596681154</v>
      </c>
      <c r="AS127" s="10">
        <f t="shared" si="54"/>
        <v>-1.4965942596681154</v>
      </c>
    </row>
    <row r="128" spans="2:45" ht="12.75" hidden="1">
      <c r="B128" s="7" t="s">
        <v>28</v>
      </c>
      <c r="C128" s="17">
        <f aca="true" t="shared" si="58" ref="C128:V128">IF(B20="Permanent",1,0)</f>
        <v>1</v>
      </c>
      <c r="D128" s="17">
        <f t="shared" si="58"/>
        <v>1</v>
      </c>
      <c r="E128" s="17">
        <f t="shared" si="58"/>
        <v>1</v>
      </c>
      <c r="F128" s="17">
        <f t="shared" si="58"/>
        <v>1</v>
      </c>
      <c r="G128" s="17">
        <f t="shared" si="58"/>
        <v>1</v>
      </c>
      <c r="H128" s="17">
        <f t="shared" si="58"/>
        <v>1</v>
      </c>
      <c r="I128" s="17">
        <f t="shared" si="58"/>
        <v>1</v>
      </c>
      <c r="J128" s="17">
        <f t="shared" si="58"/>
        <v>1</v>
      </c>
      <c r="K128" s="17">
        <f t="shared" si="58"/>
        <v>1</v>
      </c>
      <c r="L128" s="17">
        <f t="shared" si="58"/>
        <v>1</v>
      </c>
      <c r="M128" s="17">
        <f t="shared" si="58"/>
        <v>1</v>
      </c>
      <c r="N128" s="17">
        <f t="shared" si="58"/>
        <v>1</v>
      </c>
      <c r="O128" s="17">
        <f t="shared" si="58"/>
        <v>1</v>
      </c>
      <c r="P128" s="17">
        <f t="shared" si="58"/>
        <v>1</v>
      </c>
      <c r="Q128" s="17">
        <f t="shared" si="58"/>
        <v>1</v>
      </c>
      <c r="R128" s="17">
        <f t="shared" si="58"/>
        <v>1</v>
      </c>
      <c r="S128" s="17">
        <f t="shared" si="58"/>
        <v>1</v>
      </c>
      <c r="T128" s="17">
        <f t="shared" si="58"/>
        <v>1</v>
      </c>
      <c r="U128" s="17">
        <f t="shared" si="58"/>
        <v>1</v>
      </c>
      <c r="V128" s="17">
        <f t="shared" si="58"/>
        <v>1</v>
      </c>
      <c r="X128" s="13">
        <v>0.74561</v>
      </c>
      <c r="Y128" s="14">
        <v>0.43744</v>
      </c>
      <c r="Z128" s="10">
        <f t="shared" si="53"/>
        <v>0.5815426115581566</v>
      </c>
      <c r="AA128" s="10">
        <f t="shared" si="53"/>
        <v>0.5815426115581566</v>
      </c>
      <c r="AB128" s="10">
        <f t="shared" si="53"/>
        <v>0.5815426115581566</v>
      </c>
      <c r="AC128" s="10">
        <f t="shared" si="53"/>
        <v>0.5815426115581566</v>
      </c>
      <c r="AD128" s="10">
        <f t="shared" si="53"/>
        <v>0.5815426115581566</v>
      </c>
      <c r="AE128" s="10">
        <f t="shared" si="53"/>
        <v>0.5815426115581566</v>
      </c>
      <c r="AF128" s="10">
        <f t="shared" si="53"/>
        <v>0.5815426115581566</v>
      </c>
      <c r="AG128" s="10">
        <f t="shared" si="53"/>
        <v>0.5815426115581566</v>
      </c>
      <c r="AH128" s="10">
        <f t="shared" si="53"/>
        <v>0.5815426115581566</v>
      </c>
      <c r="AI128" s="10">
        <f t="shared" si="53"/>
        <v>0.5815426115581566</v>
      </c>
      <c r="AJ128" s="10">
        <f t="shared" si="53"/>
        <v>0.5815426115581566</v>
      </c>
      <c r="AK128" s="10">
        <f t="shared" si="53"/>
        <v>0.5815426115581566</v>
      </c>
      <c r="AL128" s="10">
        <f t="shared" si="53"/>
        <v>0.5815426115581566</v>
      </c>
      <c r="AM128" s="10">
        <f t="shared" si="53"/>
        <v>0.5815426115581566</v>
      </c>
      <c r="AN128" s="10">
        <f t="shared" si="53"/>
        <v>0.5815426115581566</v>
      </c>
      <c r="AO128" s="10">
        <f t="shared" si="53"/>
        <v>0.5815426115581566</v>
      </c>
      <c r="AP128" s="10">
        <f t="shared" si="54"/>
        <v>0.5815426115581566</v>
      </c>
      <c r="AQ128" s="10">
        <f t="shared" si="54"/>
        <v>0.5815426115581566</v>
      </c>
      <c r="AR128" s="10">
        <f t="shared" si="54"/>
        <v>0.5815426115581566</v>
      </c>
      <c r="AS128" s="10">
        <f t="shared" si="54"/>
        <v>0.5815426115581566</v>
      </c>
    </row>
    <row r="129" spans="2:45" ht="12.75" hidden="1">
      <c r="B129" s="7" t="s">
        <v>11</v>
      </c>
      <c r="C129" s="17">
        <f>IF(B21="",0,1/B21)/3.281</f>
        <v>0</v>
      </c>
      <c r="D129" s="17">
        <f aca="true" t="shared" si="59" ref="D129:U129">IF(C21="",0,1/C21)/3.281</f>
        <v>0</v>
      </c>
      <c r="E129" s="17">
        <f t="shared" si="59"/>
        <v>0</v>
      </c>
      <c r="F129" s="17">
        <f t="shared" si="59"/>
        <v>0</v>
      </c>
      <c r="G129" s="17">
        <f t="shared" si="59"/>
        <v>0</v>
      </c>
      <c r="H129" s="17">
        <f t="shared" si="59"/>
        <v>0</v>
      </c>
      <c r="I129" s="17">
        <f t="shared" si="59"/>
        <v>0</v>
      </c>
      <c r="J129" s="17">
        <f t="shared" si="59"/>
        <v>0</v>
      </c>
      <c r="K129" s="17">
        <f t="shared" si="59"/>
        <v>0</v>
      </c>
      <c r="L129" s="17">
        <f t="shared" si="59"/>
        <v>0</v>
      </c>
      <c r="M129" s="17">
        <f t="shared" si="59"/>
        <v>0</v>
      </c>
      <c r="N129" s="17">
        <f t="shared" si="59"/>
        <v>0</v>
      </c>
      <c r="O129" s="17">
        <f t="shared" si="59"/>
        <v>0</v>
      </c>
      <c r="P129" s="17">
        <f t="shared" si="59"/>
        <v>0</v>
      </c>
      <c r="Q129" s="17">
        <f t="shared" si="59"/>
        <v>0</v>
      </c>
      <c r="R129" s="17">
        <f t="shared" si="59"/>
        <v>0</v>
      </c>
      <c r="S129" s="17">
        <f t="shared" si="59"/>
        <v>0</v>
      </c>
      <c r="T129" s="17">
        <f t="shared" si="59"/>
        <v>0</v>
      </c>
      <c r="U129" s="17">
        <f t="shared" si="59"/>
        <v>0</v>
      </c>
      <c r="V129" s="17">
        <f>IF(U21="",0,1/U21)/3.281</f>
        <v>0</v>
      </c>
      <c r="X129" s="31">
        <v>9.5254E-05</v>
      </c>
      <c r="Y129" s="14">
        <v>0.00014189</v>
      </c>
      <c r="Z129" s="10">
        <f t="shared" si="53"/>
        <v>-0.6713228557333145</v>
      </c>
      <c r="AA129" s="10">
        <f t="shared" si="53"/>
        <v>-0.6713228557333145</v>
      </c>
      <c r="AB129" s="10">
        <f t="shared" si="53"/>
        <v>-0.6713228557333145</v>
      </c>
      <c r="AC129" s="10">
        <f t="shared" si="53"/>
        <v>-0.6713228557333145</v>
      </c>
      <c r="AD129" s="10">
        <f t="shared" si="53"/>
        <v>-0.6713228557333145</v>
      </c>
      <c r="AE129" s="10">
        <f t="shared" si="53"/>
        <v>-0.6713228557333145</v>
      </c>
      <c r="AF129" s="10">
        <f t="shared" si="53"/>
        <v>-0.6713228557333145</v>
      </c>
      <c r="AG129" s="10">
        <f t="shared" si="53"/>
        <v>-0.6713228557333145</v>
      </c>
      <c r="AH129" s="10">
        <f t="shared" si="53"/>
        <v>-0.6713228557333145</v>
      </c>
      <c r="AI129" s="10">
        <f t="shared" si="53"/>
        <v>-0.6713228557333145</v>
      </c>
      <c r="AJ129" s="10">
        <f t="shared" si="53"/>
        <v>-0.6713228557333145</v>
      </c>
      <c r="AK129" s="10">
        <f t="shared" si="53"/>
        <v>-0.6713228557333145</v>
      </c>
      <c r="AL129" s="10">
        <f t="shared" si="53"/>
        <v>-0.6713228557333145</v>
      </c>
      <c r="AM129" s="10">
        <f t="shared" si="53"/>
        <v>-0.6713228557333145</v>
      </c>
      <c r="AN129" s="10">
        <f t="shared" si="53"/>
        <v>-0.6713228557333145</v>
      </c>
      <c r="AO129" s="10">
        <f t="shared" si="53"/>
        <v>-0.6713228557333145</v>
      </c>
      <c r="AP129" s="10">
        <f t="shared" si="54"/>
        <v>-0.6713228557333145</v>
      </c>
      <c r="AQ129" s="10">
        <f t="shared" si="54"/>
        <v>-0.6713228557333145</v>
      </c>
      <c r="AR129" s="10">
        <f t="shared" si="54"/>
        <v>-0.6713228557333145</v>
      </c>
      <c r="AS129" s="10">
        <f t="shared" si="54"/>
        <v>-0.6713228557333145</v>
      </c>
    </row>
    <row r="130" spans="2:45" ht="12.75" hidden="1">
      <c r="B130" s="7" t="s">
        <v>29</v>
      </c>
      <c r="C130" s="17">
        <f aca="true" t="shared" si="60" ref="C130:V130">IF(B22="Flat",1,0)</f>
        <v>1</v>
      </c>
      <c r="D130" s="17">
        <f t="shared" si="60"/>
        <v>1</v>
      </c>
      <c r="E130" s="17">
        <f t="shared" si="60"/>
        <v>1</v>
      </c>
      <c r="F130" s="17">
        <f t="shared" si="60"/>
        <v>1</v>
      </c>
      <c r="G130" s="17">
        <f t="shared" si="60"/>
        <v>1</v>
      </c>
      <c r="H130" s="17">
        <f t="shared" si="60"/>
        <v>1</v>
      </c>
      <c r="I130" s="17">
        <f t="shared" si="60"/>
        <v>1</v>
      </c>
      <c r="J130" s="17">
        <f t="shared" si="60"/>
        <v>1</v>
      </c>
      <c r="K130" s="17">
        <f t="shared" si="60"/>
        <v>1</v>
      </c>
      <c r="L130" s="17">
        <f t="shared" si="60"/>
        <v>1</v>
      </c>
      <c r="M130" s="17">
        <f t="shared" si="60"/>
        <v>1</v>
      </c>
      <c r="N130" s="17">
        <f t="shared" si="60"/>
        <v>1</v>
      </c>
      <c r="O130" s="17">
        <f t="shared" si="60"/>
        <v>1</v>
      </c>
      <c r="P130" s="17">
        <f t="shared" si="60"/>
        <v>1</v>
      </c>
      <c r="Q130" s="17">
        <f t="shared" si="60"/>
        <v>1</v>
      </c>
      <c r="R130" s="17">
        <f t="shared" si="60"/>
        <v>1</v>
      </c>
      <c r="S130" s="17">
        <f t="shared" si="60"/>
        <v>1</v>
      </c>
      <c r="T130" s="17">
        <f t="shared" si="60"/>
        <v>1</v>
      </c>
      <c r="U130" s="17">
        <f t="shared" si="60"/>
        <v>1</v>
      </c>
      <c r="V130" s="17">
        <f t="shared" si="60"/>
        <v>1</v>
      </c>
      <c r="X130" s="13">
        <v>0.39474</v>
      </c>
      <c r="Y130" s="14">
        <v>0.49095</v>
      </c>
      <c r="Z130" s="10">
        <f t="shared" si="53"/>
        <v>1.2328343008453</v>
      </c>
      <c r="AA130" s="10">
        <f t="shared" si="53"/>
        <v>1.2328343008453</v>
      </c>
      <c r="AB130" s="10">
        <f t="shared" si="53"/>
        <v>1.2328343008453</v>
      </c>
      <c r="AC130" s="10">
        <f t="shared" si="53"/>
        <v>1.2328343008453</v>
      </c>
      <c r="AD130" s="10">
        <f t="shared" si="53"/>
        <v>1.2328343008453</v>
      </c>
      <c r="AE130" s="10">
        <f t="shared" si="53"/>
        <v>1.2328343008453</v>
      </c>
      <c r="AF130" s="10">
        <f t="shared" si="53"/>
        <v>1.2328343008453</v>
      </c>
      <c r="AG130" s="10">
        <f t="shared" si="53"/>
        <v>1.2328343008453</v>
      </c>
      <c r="AH130" s="10">
        <f t="shared" si="53"/>
        <v>1.2328343008453</v>
      </c>
      <c r="AI130" s="10">
        <f t="shared" si="53"/>
        <v>1.2328343008453</v>
      </c>
      <c r="AJ130" s="10">
        <f t="shared" si="53"/>
        <v>1.2328343008453</v>
      </c>
      <c r="AK130" s="10">
        <f t="shared" si="53"/>
        <v>1.2328343008453</v>
      </c>
      <c r="AL130" s="10">
        <f t="shared" si="53"/>
        <v>1.2328343008453</v>
      </c>
      <c r="AM130" s="10">
        <f t="shared" si="53"/>
        <v>1.2328343008453</v>
      </c>
      <c r="AN130" s="10">
        <f t="shared" si="53"/>
        <v>1.2328343008453</v>
      </c>
      <c r="AO130" s="10">
        <f t="shared" si="53"/>
        <v>1.2328343008453</v>
      </c>
      <c r="AP130" s="10">
        <f t="shared" si="54"/>
        <v>1.2328343008453</v>
      </c>
      <c r="AQ130" s="10">
        <f t="shared" si="54"/>
        <v>1.2328343008453</v>
      </c>
      <c r="AR130" s="10">
        <f t="shared" si="54"/>
        <v>1.2328343008453</v>
      </c>
      <c r="AS130" s="10">
        <f t="shared" si="54"/>
        <v>1.2328343008453</v>
      </c>
    </row>
    <row r="131" spans="2:45" ht="12.75" hidden="1">
      <c r="B131" s="7" t="s">
        <v>30</v>
      </c>
      <c r="C131" s="17">
        <f aca="true" t="shared" si="61" ref="C131:V131">IF(B22="Upgrade",1,0)</f>
        <v>0</v>
      </c>
      <c r="D131" s="17">
        <f t="shared" si="61"/>
        <v>0</v>
      </c>
      <c r="E131" s="17">
        <f t="shared" si="61"/>
        <v>0</v>
      </c>
      <c r="F131" s="17">
        <f t="shared" si="61"/>
        <v>0</v>
      </c>
      <c r="G131" s="17">
        <f t="shared" si="61"/>
        <v>0</v>
      </c>
      <c r="H131" s="17">
        <f t="shared" si="61"/>
        <v>0</v>
      </c>
      <c r="I131" s="17">
        <f t="shared" si="61"/>
        <v>0</v>
      </c>
      <c r="J131" s="17">
        <f t="shared" si="61"/>
        <v>0</v>
      </c>
      <c r="K131" s="17">
        <f t="shared" si="61"/>
        <v>0</v>
      </c>
      <c r="L131" s="17">
        <f t="shared" si="61"/>
        <v>0</v>
      </c>
      <c r="M131" s="17">
        <f t="shared" si="61"/>
        <v>0</v>
      </c>
      <c r="N131" s="17">
        <f t="shared" si="61"/>
        <v>0</v>
      </c>
      <c r="O131" s="17">
        <f t="shared" si="61"/>
        <v>0</v>
      </c>
      <c r="P131" s="17">
        <f t="shared" si="61"/>
        <v>0</v>
      </c>
      <c r="Q131" s="17">
        <f t="shared" si="61"/>
        <v>0</v>
      </c>
      <c r="R131" s="17">
        <f t="shared" si="61"/>
        <v>0</v>
      </c>
      <c r="S131" s="17">
        <f t="shared" si="61"/>
        <v>0</v>
      </c>
      <c r="T131" s="17">
        <f t="shared" si="61"/>
        <v>0</v>
      </c>
      <c r="U131" s="17">
        <f t="shared" si="61"/>
        <v>0</v>
      </c>
      <c r="V131" s="17">
        <f t="shared" si="61"/>
        <v>0</v>
      </c>
      <c r="X131" s="13">
        <v>0.2193</v>
      </c>
      <c r="Y131" s="14">
        <v>0.4156</v>
      </c>
      <c r="Z131" s="10">
        <f t="shared" si="53"/>
        <v>-0.5276708373435995</v>
      </c>
      <c r="AA131" s="10">
        <f t="shared" si="53"/>
        <v>-0.5276708373435995</v>
      </c>
      <c r="AB131" s="10">
        <f t="shared" si="53"/>
        <v>-0.5276708373435995</v>
      </c>
      <c r="AC131" s="10">
        <f t="shared" si="53"/>
        <v>-0.5276708373435995</v>
      </c>
      <c r="AD131" s="10">
        <f t="shared" si="53"/>
        <v>-0.5276708373435995</v>
      </c>
      <c r="AE131" s="10">
        <f t="shared" si="53"/>
        <v>-0.5276708373435995</v>
      </c>
      <c r="AF131" s="10">
        <f t="shared" si="53"/>
        <v>-0.5276708373435995</v>
      </c>
      <c r="AG131" s="10">
        <f t="shared" si="53"/>
        <v>-0.5276708373435995</v>
      </c>
      <c r="AH131" s="10">
        <f t="shared" si="53"/>
        <v>-0.5276708373435995</v>
      </c>
      <c r="AI131" s="10">
        <f t="shared" si="53"/>
        <v>-0.5276708373435995</v>
      </c>
      <c r="AJ131" s="10">
        <f t="shared" si="53"/>
        <v>-0.5276708373435995</v>
      </c>
      <c r="AK131" s="10">
        <f t="shared" si="53"/>
        <v>-0.5276708373435995</v>
      </c>
      <c r="AL131" s="10">
        <f t="shared" si="53"/>
        <v>-0.5276708373435995</v>
      </c>
      <c r="AM131" s="10">
        <f t="shared" si="53"/>
        <v>-0.5276708373435995</v>
      </c>
      <c r="AN131" s="10">
        <f t="shared" si="53"/>
        <v>-0.5276708373435995</v>
      </c>
      <c r="AO131" s="10">
        <f t="shared" si="53"/>
        <v>-0.5276708373435995</v>
      </c>
      <c r="AP131" s="10">
        <f t="shared" si="54"/>
        <v>-0.5276708373435995</v>
      </c>
      <c r="AQ131" s="10">
        <f t="shared" si="54"/>
        <v>-0.5276708373435995</v>
      </c>
      <c r="AR131" s="10">
        <f t="shared" si="54"/>
        <v>-0.5276708373435995</v>
      </c>
      <c r="AS131" s="10">
        <f t="shared" si="54"/>
        <v>-0.5276708373435995</v>
      </c>
    </row>
    <row r="132" spans="2:45" ht="12.75" hidden="1">
      <c r="B132" s="7" t="s">
        <v>31</v>
      </c>
      <c r="C132" s="17">
        <f aca="true" t="shared" si="62" ref="C132:V132">IF(B22="Downgrade",1,0)</f>
        <v>0</v>
      </c>
      <c r="D132" s="17">
        <f t="shared" si="62"/>
        <v>0</v>
      </c>
      <c r="E132" s="17">
        <f t="shared" si="62"/>
        <v>0</v>
      </c>
      <c r="F132" s="17">
        <f t="shared" si="62"/>
        <v>0</v>
      </c>
      <c r="G132" s="17">
        <f t="shared" si="62"/>
        <v>0</v>
      </c>
      <c r="H132" s="17">
        <f t="shared" si="62"/>
        <v>0</v>
      </c>
      <c r="I132" s="17">
        <f t="shared" si="62"/>
        <v>0</v>
      </c>
      <c r="J132" s="17">
        <f t="shared" si="62"/>
        <v>0</v>
      </c>
      <c r="K132" s="17">
        <f t="shared" si="62"/>
        <v>0</v>
      </c>
      <c r="L132" s="17">
        <f t="shared" si="62"/>
        <v>0</v>
      </c>
      <c r="M132" s="17">
        <f t="shared" si="62"/>
        <v>0</v>
      </c>
      <c r="N132" s="17">
        <f t="shared" si="62"/>
        <v>0</v>
      </c>
      <c r="O132" s="17">
        <f t="shared" si="62"/>
        <v>0</v>
      </c>
      <c r="P132" s="17">
        <f t="shared" si="62"/>
        <v>0</v>
      </c>
      <c r="Q132" s="17">
        <f t="shared" si="62"/>
        <v>0</v>
      </c>
      <c r="R132" s="17">
        <f t="shared" si="62"/>
        <v>0</v>
      </c>
      <c r="S132" s="17">
        <f t="shared" si="62"/>
        <v>0</v>
      </c>
      <c r="T132" s="17">
        <f t="shared" si="62"/>
        <v>0</v>
      </c>
      <c r="U132" s="17">
        <f t="shared" si="62"/>
        <v>0</v>
      </c>
      <c r="V132" s="17">
        <f t="shared" si="62"/>
        <v>0</v>
      </c>
      <c r="X132" s="13">
        <v>0.25439</v>
      </c>
      <c r="Y132" s="14">
        <v>0.43744</v>
      </c>
      <c r="Z132" s="10">
        <f t="shared" si="53"/>
        <v>-0.5815426115581566</v>
      </c>
      <c r="AA132" s="10">
        <f t="shared" si="53"/>
        <v>-0.5815426115581566</v>
      </c>
      <c r="AB132" s="10">
        <f t="shared" si="53"/>
        <v>-0.5815426115581566</v>
      </c>
      <c r="AC132" s="10">
        <f t="shared" si="53"/>
        <v>-0.5815426115581566</v>
      </c>
      <c r="AD132" s="10">
        <f t="shared" si="53"/>
        <v>-0.5815426115581566</v>
      </c>
      <c r="AE132" s="10">
        <f t="shared" si="53"/>
        <v>-0.5815426115581566</v>
      </c>
      <c r="AF132" s="10">
        <f t="shared" si="53"/>
        <v>-0.5815426115581566</v>
      </c>
      <c r="AG132" s="10">
        <f t="shared" si="53"/>
        <v>-0.5815426115581566</v>
      </c>
      <c r="AH132" s="10">
        <f t="shared" si="53"/>
        <v>-0.5815426115581566</v>
      </c>
      <c r="AI132" s="10">
        <f t="shared" si="53"/>
        <v>-0.5815426115581566</v>
      </c>
      <c r="AJ132" s="10">
        <f t="shared" si="53"/>
        <v>-0.5815426115581566</v>
      </c>
      <c r="AK132" s="10">
        <f t="shared" si="53"/>
        <v>-0.5815426115581566</v>
      </c>
      <c r="AL132" s="10">
        <f t="shared" si="53"/>
        <v>-0.5815426115581566</v>
      </c>
      <c r="AM132" s="10">
        <f t="shared" si="53"/>
        <v>-0.5815426115581566</v>
      </c>
      <c r="AN132" s="10">
        <f t="shared" si="53"/>
        <v>-0.5815426115581566</v>
      </c>
      <c r="AO132" s="10">
        <f t="shared" si="53"/>
        <v>-0.5815426115581566</v>
      </c>
      <c r="AP132" s="10">
        <f t="shared" si="54"/>
        <v>-0.5815426115581566</v>
      </c>
      <c r="AQ132" s="10">
        <f t="shared" si="54"/>
        <v>-0.5815426115581566</v>
      </c>
      <c r="AR132" s="10">
        <f t="shared" si="54"/>
        <v>-0.5815426115581566</v>
      </c>
      <c r="AS132" s="10">
        <f t="shared" si="54"/>
        <v>-0.5815426115581566</v>
      </c>
    </row>
    <row r="133" spans="2:45" ht="12.75" hidden="1">
      <c r="B133" s="7" t="s">
        <v>32</v>
      </c>
      <c r="C133" s="17">
        <f aca="true" t="shared" si="63" ref="C133:V133">IF(B22="Crest",1,0)</f>
        <v>0</v>
      </c>
      <c r="D133" s="17">
        <f t="shared" si="63"/>
        <v>0</v>
      </c>
      <c r="E133" s="17">
        <f t="shared" si="63"/>
        <v>0</v>
      </c>
      <c r="F133" s="17">
        <f t="shared" si="63"/>
        <v>0</v>
      </c>
      <c r="G133" s="17">
        <f t="shared" si="63"/>
        <v>0</v>
      </c>
      <c r="H133" s="17">
        <f t="shared" si="63"/>
        <v>0</v>
      </c>
      <c r="I133" s="17">
        <f t="shared" si="63"/>
        <v>0</v>
      </c>
      <c r="J133" s="17">
        <f t="shared" si="63"/>
        <v>0</v>
      </c>
      <c r="K133" s="17">
        <f t="shared" si="63"/>
        <v>0</v>
      </c>
      <c r="L133" s="17">
        <f t="shared" si="63"/>
        <v>0</v>
      </c>
      <c r="M133" s="17">
        <f t="shared" si="63"/>
        <v>0</v>
      </c>
      <c r="N133" s="17">
        <f t="shared" si="63"/>
        <v>0</v>
      </c>
      <c r="O133" s="17">
        <f t="shared" si="63"/>
        <v>0</v>
      </c>
      <c r="P133" s="17">
        <f t="shared" si="63"/>
        <v>0</v>
      </c>
      <c r="Q133" s="17">
        <f t="shared" si="63"/>
        <v>0</v>
      </c>
      <c r="R133" s="17">
        <f t="shared" si="63"/>
        <v>0</v>
      </c>
      <c r="S133" s="17">
        <f t="shared" si="63"/>
        <v>0</v>
      </c>
      <c r="T133" s="17">
        <f t="shared" si="63"/>
        <v>0</v>
      </c>
      <c r="U133" s="17">
        <f t="shared" si="63"/>
        <v>0</v>
      </c>
      <c r="V133" s="17">
        <f t="shared" si="63"/>
        <v>0</v>
      </c>
      <c r="X133" s="13">
        <v>0.087719</v>
      </c>
      <c r="Y133" s="14">
        <v>0.28414</v>
      </c>
      <c r="Z133" s="10">
        <f t="shared" si="53"/>
        <v>-0.30871753361019216</v>
      </c>
      <c r="AA133" s="10">
        <f t="shared" si="53"/>
        <v>-0.30871753361019216</v>
      </c>
      <c r="AB133" s="10">
        <f t="shared" si="53"/>
        <v>-0.30871753361019216</v>
      </c>
      <c r="AC133" s="10">
        <f t="shared" si="53"/>
        <v>-0.30871753361019216</v>
      </c>
      <c r="AD133" s="10">
        <f t="shared" si="53"/>
        <v>-0.30871753361019216</v>
      </c>
      <c r="AE133" s="10">
        <f t="shared" si="53"/>
        <v>-0.30871753361019216</v>
      </c>
      <c r="AF133" s="10">
        <f t="shared" si="53"/>
        <v>-0.30871753361019216</v>
      </c>
      <c r="AG133" s="10">
        <f t="shared" si="53"/>
        <v>-0.30871753361019216</v>
      </c>
      <c r="AH133" s="10">
        <f t="shared" si="53"/>
        <v>-0.30871753361019216</v>
      </c>
      <c r="AI133" s="10">
        <f t="shared" si="53"/>
        <v>-0.30871753361019216</v>
      </c>
      <c r="AJ133" s="10">
        <f t="shared" si="53"/>
        <v>-0.30871753361019216</v>
      </c>
      <c r="AK133" s="10">
        <f t="shared" si="53"/>
        <v>-0.30871753361019216</v>
      </c>
      <c r="AL133" s="10">
        <f t="shared" si="53"/>
        <v>-0.30871753361019216</v>
      </c>
      <c r="AM133" s="10">
        <f t="shared" si="53"/>
        <v>-0.30871753361019216</v>
      </c>
      <c r="AN133" s="10">
        <f t="shared" si="53"/>
        <v>-0.30871753361019216</v>
      </c>
      <c r="AO133" s="10">
        <f t="shared" si="53"/>
        <v>-0.30871753361019216</v>
      </c>
      <c r="AP133" s="10">
        <f t="shared" si="54"/>
        <v>-0.30871753361019216</v>
      </c>
      <c r="AQ133" s="10">
        <f t="shared" si="54"/>
        <v>-0.30871753361019216</v>
      </c>
      <c r="AR133" s="10">
        <f t="shared" si="54"/>
        <v>-0.30871753361019216</v>
      </c>
      <c r="AS133" s="10">
        <f t="shared" si="54"/>
        <v>-0.30871753361019216</v>
      </c>
    </row>
    <row r="134" spans="2:45" ht="12.75" hidden="1">
      <c r="B134" s="7" t="s">
        <v>33</v>
      </c>
      <c r="C134" s="17">
        <f aca="true" t="shared" si="64" ref="C134:V134">IF(B22="Sag",1,0)</f>
        <v>0</v>
      </c>
      <c r="D134" s="17">
        <f t="shared" si="64"/>
        <v>0</v>
      </c>
      <c r="E134" s="17">
        <f t="shared" si="64"/>
        <v>0</v>
      </c>
      <c r="F134" s="17">
        <f t="shared" si="64"/>
        <v>0</v>
      </c>
      <c r="G134" s="17">
        <f t="shared" si="64"/>
        <v>0</v>
      </c>
      <c r="H134" s="17">
        <f t="shared" si="64"/>
        <v>0</v>
      </c>
      <c r="I134" s="17">
        <f t="shared" si="64"/>
        <v>0</v>
      </c>
      <c r="J134" s="17">
        <f t="shared" si="64"/>
        <v>0</v>
      </c>
      <c r="K134" s="17">
        <f t="shared" si="64"/>
        <v>0</v>
      </c>
      <c r="L134" s="17">
        <f t="shared" si="64"/>
        <v>0</v>
      </c>
      <c r="M134" s="17">
        <f t="shared" si="64"/>
        <v>0</v>
      </c>
      <c r="N134" s="17">
        <f t="shared" si="64"/>
        <v>0</v>
      </c>
      <c r="O134" s="17">
        <f t="shared" si="64"/>
        <v>0</v>
      </c>
      <c r="P134" s="17">
        <f t="shared" si="64"/>
        <v>0</v>
      </c>
      <c r="Q134" s="17">
        <f t="shared" si="64"/>
        <v>0</v>
      </c>
      <c r="R134" s="17">
        <f t="shared" si="64"/>
        <v>0</v>
      </c>
      <c r="S134" s="17">
        <f t="shared" si="64"/>
        <v>0</v>
      </c>
      <c r="T134" s="17">
        <f t="shared" si="64"/>
        <v>0</v>
      </c>
      <c r="U134" s="17">
        <f t="shared" si="64"/>
        <v>0</v>
      </c>
      <c r="V134" s="17">
        <f t="shared" si="64"/>
        <v>0</v>
      </c>
      <c r="X134" s="13">
        <v>0.04386</v>
      </c>
      <c r="Y134" s="14">
        <v>0.20569</v>
      </c>
      <c r="Z134" s="10">
        <f t="shared" si="53"/>
        <v>-0.2132335067334338</v>
      </c>
      <c r="AA134" s="10">
        <f t="shared" si="53"/>
        <v>-0.2132335067334338</v>
      </c>
      <c r="AB134" s="10">
        <f t="shared" si="53"/>
        <v>-0.2132335067334338</v>
      </c>
      <c r="AC134" s="10">
        <f t="shared" si="53"/>
        <v>-0.2132335067334338</v>
      </c>
      <c r="AD134" s="10">
        <f t="shared" si="53"/>
        <v>-0.2132335067334338</v>
      </c>
      <c r="AE134" s="10">
        <f t="shared" si="53"/>
        <v>-0.2132335067334338</v>
      </c>
      <c r="AF134" s="10">
        <f t="shared" si="53"/>
        <v>-0.2132335067334338</v>
      </c>
      <c r="AG134" s="10">
        <f t="shared" si="53"/>
        <v>-0.2132335067334338</v>
      </c>
      <c r="AH134" s="10">
        <f t="shared" si="53"/>
        <v>-0.2132335067334338</v>
      </c>
      <c r="AI134" s="10">
        <f t="shared" si="53"/>
        <v>-0.2132335067334338</v>
      </c>
      <c r="AJ134" s="10">
        <f t="shared" si="53"/>
        <v>-0.2132335067334338</v>
      </c>
      <c r="AK134" s="10">
        <f t="shared" si="53"/>
        <v>-0.2132335067334338</v>
      </c>
      <c r="AL134" s="10">
        <f t="shared" si="53"/>
        <v>-0.2132335067334338</v>
      </c>
      <c r="AM134" s="10">
        <f t="shared" si="53"/>
        <v>-0.2132335067334338</v>
      </c>
      <c r="AN134" s="10">
        <f t="shared" si="53"/>
        <v>-0.2132335067334338</v>
      </c>
      <c r="AO134" s="10">
        <f t="shared" si="53"/>
        <v>-0.2132335067334338</v>
      </c>
      <c r="AP134" s="10">
        <f t="shared" si="54"/>
        <v>-0.2132335067334338</v>
      </c>
      <c r="AQ134" s="10">
        <f t="shared" si="54"/>
        <v>-0.2132335067334338</v>
      </c>
      <c r="AR134" s="10">
        <f t="shared" si="54"/>
        <v>-0.2132335067334338</v>
      </c>
      <c r="AS134" s="10">
        <f t="shared" si="54"/>
        <v>-0.2132335067334338</v>
      </c>
    </row>
    <row r="135" spans="2:45" ht="12.75" hidden="1">
      <c r="B135" s="7" t="s">
        <v>4</v>
      </c>
      <c r="C135" s="17">
        <f>B23*3.281</f>
        <v>0</v>
      </c>
      <c r="D135" s="17">
        <f aca="true" t="shared" si="65" ref="D135:V135">C23*3.281</f>
        <v>0</v>
      </c>
      <c r="E135" s="17">
        <f t="shared" si="65"/>
        <v>0</v>
      </c>
      <c r="F135" s="17">
        <f t="shared" si="65"/>
        <v>0</v>
      </c>
      <c r="G135" s="17">
        <f t="shared" si="65"/>
        <v>0</v>
      </c>
      <c r="H135" s="17">
        <f t="shared" si="65"/>
        <v>0</v>
      </c>
      <c r="I135" s="17">
        <f t="shared" si="65"/>
        <v>0</v>
      </c>
      <c r="J135" s="17">
        <f t="shared" si="65"/>
        <v>0</v>
      </c>
      <c r="K135" s="17">
        <f t="shared" si="65"/>
        <v>0</v>
      </c>
      <c r="L135" s="17">
        <f t="shared" si="65"/>
        <v>0</v>
      </c>
      <c r="M135" s="17">
        <f t="shared" si="65"/>
        <v>0</v>
      </c>
      <c r="N135" s="17">
        <f t="shared" si="65"/>
        <v>0</v>
      </c>
      <c r="O135" s="17">
        <f t="shared" si="65"/>
        <v>0</v>
      </c>
      <c r="P135" s="17">
        <f t="shared" si="65"/>
        <v>0</v>
      </c>
      <c r="Q135" s="17">
        <f t="shared" si="65"/>
        <v>0</v>
      </c>
      <c r="R135" s="17">
        <f t="shared" si="65"/>
        <v>0</v>
      </c>
      <c r="S135" s="17">
        <f t="shared" si="65"/>
        <v>0</v>
      </c>
      <c r="T135" s="17">
        <f t="shared" si="65"/>
        <v>0</v>
      </c>
      <c r="U135" s="17">
        <f t="shared" si="65"/>
        <v>0</v>
      </c>
      <c r="V135" s="17">
        <f t="shared" si="65"/>
        <v>0</v>
      </c>
      <c r="X135" s="13">
        <v>13.325</v>
      </c>
      <c r="Y135" s="14">
        <v>2.9494</v>
      </c>
      <c r="Z135" s="10">
        <f t="shared" si="53"/>
        <v>-4.517868040957483</v>
      </c>
      <c r="AA135" s="10">
        <f t="shared" si="53"/>
        <v>-4.517868040957483</v>
      </c>
      <c r="AB135" s="10">
        <f t="shared" si="53"/>
        <v>-4.517868040957483</v>
      </c>
      <c r="AC135" s="10">
        <f t="shared" si="53"/>
        <v>-4.517868040957483</v>
      </c>
      <c r="AD135" s="10">
        <f t="shared" si="53"/>
        <v>-4.517868040957483</v>
      </c>
      <c r="AE135" s="10">
        <f t="shared" si="53"/>
        <v>-4.517868040957483</v>
      </c>
      <c r="AF135" s="10">
        <f t="shared" si="53"/>
        <v>-4.517868040957483</v>
      </c>
      <c r="AG135" s="10">
        <f t="shared" si="53"/>
        <v>-4.517868040957483</v>
      </c>
      <c r="AH135" s="10">
        <f t="shared" si="53"/>
        <v>-4.517868040957483</v>
      </c>
      <c r="AI135" s="10">
        <f t="shared" si="53"/>
        <v>-4.517868040957483</v>
      </c>
      <c r="AJ135" s="10">
        <f t="shared" si="53"/>
        <v>-4.517868040957483</v>
      </c>
      <c r="AK135" s="10">
        <f t="shared" si="53"/>
        <v>-4.517868040957483</v>
      </c>
      <c r="AL135" s="10">
        <f t="shared" si="53"/>
        <v>-4.517868040957483</v>
      </c>
      <c r="AM135" s="10">
        <f t="shared" si="53"/>
        <v>-4.517868040957483</v>
      </c>
      <c r="AN135" s="10">
        <f t="shared" si="53"/>
        <v>-4.517868040957483</v>
      </c>
      <c r="AO135" s="10">
        <f t="shared" si="53"/>
        <v>-4.517868040957483</v>
      </c>
      <c r="AP135" s="10">
        <f t="shared" si="54"/>
        <v>-4.517868040957483</v>
      </c>
      <c r="AQ135" s="10">
        <f t="shared" si="54"/>
        <v>-4.517868040957483</v>
      </c>
      <c r="AR135" s="10">
        <f t="shared" si="54"/>
        <v>-4.517868040957483</v>
      </c>
      <c r="AS135" s="10">
        <f t="shared" si="54"/>
        <v>-4.517868040957483</v>
      </c>
    </row>
    <row r="136" spans="2:45" ht="12.75" hidden="1">
      <c r="B136" s="7" t="s">
        <v>5</v>
      </c>
      <c r="C136" s="17">
        <f>B24*3.281</f>
        <v>0</v>
      </c>
      <c r="D136" s="17">
        <f aca="true" t="shared" si="66" ref="D136:V136">C24*3.281</f>
        <v>0</v>
      </c>
      <c r="E136" s="17">
        <f t="shared" si="66"/>
        <v>0</v>
      </c>
      <c r="F136" s="17">
        <f t="shared" si="66"/>
        <v>0</v>
      </c>
      <c r="G136" s="17">
        <f t="shared" si="66"/>
        <v>0</v>
      </c>
      <c r="H136" s="17">
        <f t="shared" si="66"/>
        <v>0</v>
      </c>
      <c r="I136" s="17">
        <f t="shared" si="66"/>
        <v>0</v>
      </c>
      <c r="J136" s="17">
        <f t="shared" si="66"/>
        <v>0</v>
      </c>
      <c r="K136" s="17">
        <f t="shared" si="66"/>
        <v>0</v>
      </c>
      <c r="L136" s="17">
        <f t="shared" si="66"/>
        <v>0</v>
      </c>
      <c r="M136" s="17">
        <f t="shared" si="66"/>
        <v>0</v>
      </c>
      <c r="N136" s="17">
        <f t="shared" si="66"/>
        <v>0</v>
      </c>
      <c r="O136" s="17">
        <f t="shared" si="66"/>
        <v>0</v>
      </c>
      <c r="P136" s="17">
        <f t="shared" si="66"/>
        <v>0</v>
      </c>
      <c r="Q136" s="17">
        <f t="shared" si="66"/>
        <v>0</v>
      </c>
      <c r="R136" s="17">
        <f t="shared" si="66"/>
        <v>0</v>
      </c>
      <c r="S136" s="17">
        <f t="shared" si="66"/>
        <v>0</v>
      </c>
      <c r="T136" s="17">
        <f t="shared" si="66"/>
        <v>0</v>
      </c>
      <c r="U136" s="17">
        <f t="shared" si="66"/>
        <v>0</v>
      </c>
      <c r="V136" s="17">
        <f t="shared" si="66"/>
        <v>0</v>
      </c>
      <c r="X136" s="13">
        <v>3.9825</v>
      </c>
      <c r="Y136" s="14">
        <v>4.2405</v>
      </c>
      <c r="Z136" s="10">
        <f t="shared" si="53"/>
        <v>-0.939158118146445</v>
      </c>
      <c r="AA136" s="10">
        <f t="shared" si="53"/>
        <v>-0.939158118146445</v>
      </c>
      <c r="AB136" s="10">
        <f t="shared" si="53"/>
        <v>-0.939158118146445</v>
      </c>
      <c r="AC136" s="10">
        <f t="shared" si="53"/>
        <v>-0.939158118146445</v>
      </c>
      <c r="AD136" s="10">
        <f t="shared" si="53"/>
        <v>-0.939158118146445</v>
      </c>
      <c r="AE136" s="10">
        <f t="shared" si="53"/>
        <v>-0.939158118146445</v>
      </c>
      <c r="AF136" s="10">
        <f t="shared" si="53"/>
        <v>-0.939158118146445</v>
      </c>
      <c r="AG136" s="10">
        <f t="shared" si="53"/>
        <v>-0.939158118146445</v>
      </c>
      <c r="AH136" s="10">
        <f t="shared" si="53"/>
        <v>-0.939158118146445</v>
      </c>
      <c r="AI136" s="10">
        <f t="shared" si="53"/>
        <v>-0.939158118146445</v>
      </c>
      <c r="AJ136" s="10">
        <f t="shared" si="53"/>
        <v>-0.939158118146445</v>
      </c>
      <c r="AK136" s="10">
        <f t="shared" si="53"/>
        <v>-0.939158118146445</v>
      </c>
      <c r="AL136" s="10">
        <f t="shared" si="53"/>
        <v>-0.939158118146445</v>
      </c>
      <c r="AM136" s="10">
        <f t="shared" si="53"/>
        <v>-0.939158118146445</v>
      </c>
      <c r="AN136" s="10">
        <f t="shared" si="53"/>
        <v>-0.939158118146445</v>
      </c>
      <c r="AO136" s="10">
        <f t="shared" si="53"/>
        <v>-0.939158118146445</v>
      </c>
      <c r="AP136" s="10">
        <f t="shared" si="54"/>
        <v>-0.939158118146445</v>
      </c>
      <c r="AQ136" s="10">
        <f t="shared" si="54"/>
        <v>-0.939158118146445</v>
      </c>
      <c r="AR136" s="10">
        <f t="shared" si="54"/>
        <v>-0.939158118146445</v>
      </c>
      <c r="AS136" s="10">
        <f t="shared" si="54"/>
        <v>-0.939158118146445</v>
      </c>
    </row>
    <row r="137" spans="2:45" ht="12.75" hidden="1">
      <c r="B137" s="7" t="s">
        <v>6</v>
      </c>
      <c r="C137" s="17">
        <f>B25*3.281</f>
        <v>0</v>
      </c>
      <c r="D137" s="17">
        <f aca="true" t="shared" si="67" ref="D137:V137">C25*3.281</f>
        <v>0</v>
      </c>
      <c r="E137" s="17">
        <f t="shared" si="67"/>
        <v>0</v>
      </c>
      <c r="F137" s="17">
        <f t="shared" si="67"/>
        <v>0</v>
      </c>
      <c r="G137" s="17">
        <f t="shared" si="67"/>
        <v>0</v>
      </c>
      <c r="H137" s="17">
        <f t="shared" si="67"/>
        <v>0</v>
      </c>
      <c r="I137" s="17">
        <f t="shared" si="67"/>
        <v>0</v>
      </c>
      <c r="J137" s="17">
        <f t="shared" si="67"/>
        <v>0</v>
      </c>
      <c r="K137" s="17">
        <f t="shared" si="67"/>
        <v>0</v>
      </c>
      <c r="L137" s="17">
        <f t="shared" si="67"/>
        <v>0</v>
      </c>
      <c r="M137" s="17">
        <f t="shared" si="67"/>
        <v>0</v>
      </c>
      <c r="N137" s="17">
        <f t="shared" si="67"/>
        <v>0</v>
      </c>
      <c r="O137" s="17">
        <f t="shared" si="67"/>
        <v>0</v>
      </c>
      <c r="P137" s="17">
        <f t="shared" si="67"/>
        <v>0</v>
      </c>
      <c r="Q137" s="17">
        <f t="shared" si="67"/>
        <v>0</v>
      </c>
      <c r="R137" s="17">
        <f t="shared" si="67"/>
        <v>0</v>
      </c>
      <c r="S137" s="17">
        <f t="shared" si="67"/>
        <v>0</v>
      </c>
      <c r="T137" s="17">
        <f t="shared" si="67"/>
        <v>0</v>
      </c>
      <c r="U137" s="17">
        <f t="shared" si="67"/>
        <v>0</v>
      </c>
      <c r="V137" s="17">
        <f t="shared" si="67"/>
        <v>0</v>
      </c>
      <c r="X137" s="13">
        <v>3.3333</v>
      </c>
      <c r="Y137" s="14">
        <v>4.164</v>
      </c>
      <c r="Z137" s="10">
        <f t="shared" si="53"/>
        <v>-0.8005043227665707</v>
      </c>
      <c r="AA137" s="10">
        <f t="shared" si="53"/>
        <v>-0.8005043227665707</v>
      </c>
      <c r="AB137" s="10">
        <f t="shared" si="53"/>
        <v>-0.8005043227665707</v>
      </c>
      <c r="AC137" s="10">
        <f t="shared" si="53"/>
        <v>-0.8005043227665707</v>
      </c>
      <c r="AD137" s="10">
        <f t="shared" si="53"/>
        <v>-0.8005043227665707</v>
      </c>
      <c r="AE137" s="10">
        <f t="shared" si="53"/>
        <v>-0.8005043227665707</v>
      </c>
      <c r="AF137" s="10">
        <f t="shared" si="53"/>
        <v>-0.8005043227665707</v>
      </c>
      <c r="AG137" s="10">
        <f t="shared" si="53"/>
        <v>-0.8005043227665707</v>
      </c>
      <c r="AH137" s="10">
        <f t="shared" si="53"/>
        <v>-0.8005043227665707</v>
      </c>
      <c r="AI137" s="10">
        <f t="shared" si="53"/>
        <v>-0.8005043227665707</v>
      </c>
      <c r="AJ137" s="10">
        <f t="shared" si="53"/>
        <v>-0.8005043227665707</v>
      </c>
      <c r="AK137" s="10">
        <f t="shared" si="53"/>
        <v>-0.8005043227665707</v>
      </c>
      <c r="AL137" s="10">
        <f t="shared" si="53"/>
        <v>-0.8005043227665707</v>
      </c>
      <c r="AM137" s="10">
        <f t="shared" si="53"/>
        <v>-0.8005043227665707</v>
      </c>
      <c r="AN137" s="10">
        <f t="shared" si="53"/>
        <v>-0.8005043227665707</v>
      </c>
      <c r="AO137" s="10">
        <f t="shared" si="53"/>
        <v>-0.8005043227665707</v>
      </c>
      <c r="AP137" s="10">
        <f t="shared" si="54"/>
        <v>-0.8005043227665707</v>
      </c>
      <c r="AQ137" s="10">
        <f t="shared" si="54"/>
        <v>-0.8005043227665707</v>
      </c>
      <c r="AR137" s="10">
        <f t="shared" si="54"/>
        <v>-0.8005043227665707</v>
      </c>
      <c r="AS137" s="10">
        <f t="shared" si="54"/>
        <v>-0.8005043227665707</v>
      </c>
    </row>
    <row r="138" spans="2:45" ht="12.75" hidden="1">
      <c r="B138" s="7" t="s">
        <v>7</v>
      </c>
      <c r="C138" s="17">
        <f>B26*3.281</f>
        <v>0</v>
      </c>
      <c r="D138" s="17">
        <f aca="true" t="shared" si="68" ref="D138:V138">C26*3.281</f>
        <v>0</v>
      </c>
      <c r="E138" s="17">
        <f t="shared" si="68"/>
        <v>0</v>
      </c>
      <c r="F138" s="17">
        <f t="shared" si="68"/>
        <v>0</v>
      </c>
      <c r="G138" s="17">
        <f t="shared" si="68"/>
        <v>0</v>
      </c>
      <c r="H138" s="17">
        <f t="shared" si="68"/>
        <v>0</v>
      </c>
      <c r="I138" s="17">
        <f t="shared" si="68"/>
        <v>0</v>
      </c>
      <c r="J138" s="17">
        <f t="shared" si="68"/>
        <v>0</v>
      </c>
      <c r="K138" s="17">
        <f t="shared" si="68"/>
        <v>0</v>
      </c>
      <c r="L138" s="17">
        <f t="shared" si="68"/>
        <v>0</v>
      </c>
      <c r="M138" s="17">
        <f t="shared" si="68"/>
        <v>0</v>
      </c>
      <c r="N138" s="17">
        <f t="shared" si="68"/>
        <v>0</v>
      </c>
      <c r="O138" s="17">
        <f t="shared" si="68"/>
        <v>0</v>
      </c>
      <c r="P138" s="17">
        <f t="shared" si="68"/>
        <v>0</v>
      </c>
      <c r="Q138" s="17">
        <f t="shared" si="68"/>
        <v>0</v>
      </c>
      <c r="R138" s="17">
        <f t="shared" si="68"/>
        <v>0</v>
      </c>
      <c r="S138" s="17">
        <f t="shared" si="68"/>
        <v>0</v>
      </c>
      <c r="T138" s="17">
        <f t="shared" si="68"/>
        <v>0</v>
      </c>
      <c r="U138" s="17">
        <f t="shared" si="68"/>
        <v>0</v>
      </c>
      <c r="V138" s="17">
        <f t="shared" si="68"/>
        <v>0</v>
      </c>
      <c r="X138" s="13">
        <v>20.018</v>
      </c>
      <c r="Y138" s="14">
        <v>5.2326</v>
      </c>
      <c r="Z138" s="10">
        <f t="shared" si="53"/>
        <v>-3.825631617169285</v>
      </c>
      <c r="AA138" s="10">
        <f t="shared" si="53"/>
        <v>-3.825631617169285</v>
      </c>
      <c r="AB138" s="10">
        <f t="shared" si="53"/>
        <v>-3.825631617169285</v>
      </c>
      <c r="AC138" s="10">
        <f t="shared" si="53"/>
        <v>-3.825631617169285</v>
      </c>
      <c r="AD138" s="10">
        <f t="shared" si="53"/>
        <v>-3.825631617169285</v>
      </c>
      <c r="AE138" s="10">
        <f t="shared" si="53"/>
        <v>-3.825631617169285</v>
      </c>
      <c r="AF138" s="10">
        <f t="shared" si="53"/>
        <v>-3.825631617169285</v>
      </c>
      <c r="AG138" s="10">
        <f t="shared" si="53"/>
        <v>-3.825631617169285</v>
      </c>
      <c r="AH138" s="10">
        <f t="shared" si="53"/>
        <v>-3.825631617169285</v>
      </c>
      <c r="AI138" s="10">
        <f t="shared" si="53"/>
        <v>-3.825631617169285</v>
      </c>
      <c r="AJ138" s="10">
        <f t="shared" si="53"/>
        <v>-3.825631617169285</v>
      </c>
      <c r="AK138" s="10">
        <f t="shared" si="53"/>
        <v>-3.825631617169285</v>
      </c>
      <c r="AL138" s="10">
        <f t="shared" si="53"/>
        <v>-3.825631617169285</v>
      </c>
      <c r="AM138" s="10">
        <f t="shared" si="53"/>
        <v>-3.825631617169285</v>
      </c>
      <c r="AN138" s="10">
        <f t="shared" si="53"/>
        <v>-3.825631617169285</v>
      </c>
      <c r="AO138" s="10">
        <f t="shared" si="53"/>
        <v>-3.825631617169285</v>
      </c>
      <c r="AP138" s="10">
        <f t="shared" si="54"/>
        <v>-3.825631617169285</v>
      </c>
      <c r="AQ138" s="10">
        <f t="shared" si="54"/>
        <v>-3.825631617169285</v>
      </c>
      <c r="AR138" s="10">
        <f t="shared" si="54"/>
        <v>-3.825631617169285</v>
      </c>
      <c r="AS138" s="10">
        <f t="shared" si="54"/>
        <v>-3.825631617169285</v>
      </c>
    </row>
    <row r="139" spans="2:45" ht="12.75" hidden="1">
      <c r="B139" s="7" t="s">
        <v>34</v>
      </c>
      <c r="C139" s="17">
        <f aca="true" t="shared" si="69" ref="C139:V139">IF(B$27="None",1,0)</f>
        <v>1</v>
      </c>
      <c r="D139" s="17">
        <f t="shared" si="69"/>
        <v>1</v>
      </c>
      <c r="E139" s="17">
        <f t="shared" si="69"/>
        <v>1</v>
      </c>
      <c r="F139" s="17">
        <f t="shared" si="69"/>
        <v>1</v>
      </c>
      <c r="G139" s="17">
        <f t="shared" si="69"/>
        <v>1</v>
      </c>
      <c r="H139" s="17">
        <f t="shared" si="69"/>
        <v>1</v>
      </c>
      <c r="I139" s="17">
        <f t="shared" si="69"/>
        <v>1</v>
      </c>
      <c r="J139" s="17">
        <f t="shared" si="69"/>
        <v>1</v>
      </c>
      <c r="K139" s="17">
        <f t="shared" si="69"/>
        <v>1</v>
      </c>
      <c r="L139" s="17">
        <f t="shared" si="69"/>
        <v>1</v>
      </c>
      <c r="M139" s="17">
        <f t="shared" si="69"/>
        <v>1</v>
      </c>
      <c r="N139" s="17">
        <f t="shared" si="69"/>
        <v>1</v>
      </c>
      <c r="O139" s="17">
        <f t="shared" si="69"/>
        <v>1</v>
      </c>
      <c r="P139" s="17">
        <f t="shared" si="69"/>
        <v>1</v>
      </c>
      <c r="Q139" s="17">
        <f t="shared" si="69"/>
        <v>1</v>
      </c>
      <c r="R139" s="17">
        <f t="shared" si="69"/>
        <v>1</v>
      </c>
      <c r="S139" s="17">
        <f t="shared" si="69"/>
        <v>1</v>
      </c>
      <c r="T139" s="17">
        <f t="shared" si="69"/>
        <v>1</v>
      </c>
      <c r="U139" s="17">
        <f t="shared" si="69"/>
        <v>1</v>
      </c>
      <c r="V139" s="17">
        <f t="shared" si="69"/>
        <v>1</v>
      </c>
      <c r="X139" s="13">
        <v>0.38596</v>
      </c>
      <c r="Y139" s="14">
        <v>0.48897</v>
      </c>
      <c r="Z139" s="10">
        <f t="shared" si="53"/>
        <v>1.2557825633474444</v>
      </c>
      <c r="AA139" s="10">
        <f t="shared" si="53"/>
        <v>1.2557825633474444</v>
      </c>
      <c r="AB139" s="10">
        <f t="shared" si="53"/>
        <v>1.2557825633474444</v>
      </c>
      <c r="AC139" s="10">
        <f t="shared" si="53"/>
        <v>1.2557825633474444</v>
      </c>
      <c r="AD139" s="10">
        <f t="shared" si="53"/>
        <v>1.2557825633474444</v>
      </c>
      <c r="AE139" s="10">
        <f t="shared" si="53"/>
        <v>1.2557825633474444</v>
      </c>
      <c r="AF139" s="10">
        <f t="shared" si="53"/>
        <v>1.2557825633474444</v>
      </c>
      <c r="AG139" s="10">
        <f t="shared" si="53"/>
        <v>1.2557825633474444</v>
      </c>
      <c r="AH139" s="10">
        <f t="shared" si="53"/>
        <v>1.2557825633474444</v>
      </c>
      <c r="AI139" s="10">
        <f t="shared" si="53"/>
        <v>1.2557825633474444</v>
      </c>
      <c r="AJ139" s="10">
        <f t="shared" si="53"/>
        <v>1.2557825633474444</v>
      </c>
      <c r="AK139" s="10">
        <f t="shared" si="53"/>
        <v>1.2557825633474444</v>
      </c>
      <c r="AL139" s="10">
        <f t="shared" si="53"/>
        <v>1.2557825633474444</v>
      </c>
      <c r="AM139" s="10">
        <f t="shared" si="53"/>
        <v>1.2557825633474444</v>
      </c>
      <c r="AN139" s="10">
        <f t="shared" si="53"/>
        <v>1.2557825633474444</v>
      </c>
      <c r="AO139" s="10">
        <f aca="true" t="shared" si="70" ref="AO139:AO154">(R139-$X139)/$Y139</f>
        <v>1.2557825633474444</v>
      </c>
      <c r="AP139" s="10">
        <f t="shared" si="54"/>
        <v>1.2557825633474444</v>
      </c>
      <c r="AQ139" s="10">
        <f t="shared" si="54"/>
        <v>1.2557825633474444</v>
      </c>
      <c r="AR139" s="10">
        <f t="shared" si="54"/>
        <v>1.2557825633474444</v>
      </c>
      <c r="AS139" s="10">
        <f t="shared" si="54"/>
        <v>1.2557825633474444</v>
      </c>
    </row>
    <row r="140" spans="2:45" ht="12.75" hidden="1">
      <c r="B140" s="7" t="s">
        <v>35</v>
      </c>
      <c r="C140" s="17">
        <f>IF(B27="Drum",1,0)</f>
        <v>0</v>
      </c>
      <c r="D140" s="17">
        <f aca="true" t="shared" si="71" ref="D140:V140">IF(C27="Drum",1,0)</f>
        <v>0</v>
      </c>
      <c r="E140" s="17">
        <f t="shared" si="71"/>
        <v>0</v>
      </c>
      <c r="F140" s="17">
        <f t="shared" si="71"/>
        <v>0</v>
      </c>
      <c r="G140" s="17">
        <f t="shared" si="71"/>
        <v>0</v>
      </c>
      <c r="H140" s="17">
        <f t="shared" si="71"/>
        <v>0</v>
      </c>
      <c r="I140" s="17">
        <f t="shared" si="71"/>
        <v>0</v>
      </c>
      <c r="J140" s="17">
        <f t="shared" si="71"/>
        <v>0</v>
      </c>
      <c r="K140" s="17">
        <f t="shared" si="71"/>
        <v>0</v>
      </c>
      <c r="L140" s="17">
        <f t="shared" si="71"/>
        <v>0</v>
      </c>
      <c r="M140" s="17">
        <f t="shared" si="71"/>
        <v>0</v>
      </c>
      <c r="N140" s="17">
        <f t="shared" si="71"/>
        <v>0</v>
      </c>
      <c r="O140" s="17">
        <f t="shared" si="71"/>
        <v>0</v>
      </c>
      <c r="P140" s="17">
        <f t="shared" si="71"/>
        <v>0</v>
      </c>
      <c r="Q140" s="17">
        <f t="shared" si="71"/>
        <v>0</v>
      </c>
      <c r="R140" s="17">
        <f t="shared" si="71"/>
        <v>0</v>
      </c>
      <c r="S140" s="17">
        <f t="shared" si="71"/>
        <v>0</v>
      </c>
      <c r="T140" s="17">
        <f t="shared" si="71"/>
        <v>0</v>
      </c>
      <c r="U140" s="17">
        <f t="shared" si="71"/>
        <v>0</v>
      </c>
      <c r="V140" s="17">
        <f t="shared" si="71"/>
        <v>0</v>
      </c>
      <c r="X140" s="13">
        <v>0.12281</v>
      </c>
      <c r="Y140" s="14">
        <v>0.32966</v>
      </c>
      <c r="Z140" s="10">
        <f aca="true" t="shared" si="72" ref="Z140:Z154">(C140-$X140)/$Y140</f>
        <v>-0.3725353394406358</v>
      </c>
      <c r="AA140" s="10">
        <f aca="true" t="shared" si="73" ref="AA140:AA154">(D140-$X140)/$Y140</f>
        <v>-0.3725353394406358</v>
      </c>
      <c r="AB140" s="10">
        <f aca="true" t="shared" si="74" ref="AB140:AB154">(E140-$X140)/$Y140</f>
        <v>-0.3725353394406358</v>
      </c>
      <c r="AC140" s="10">
        <f aca="true" t="shared" si="75" ref="AC140:AC154">(F140-$X140)/$Y140</f>
        <v>-0.3725353394406358</v>
      </c>
      <c r="AD140" s="10">
        <f aca="true" t="shared" si="76" ref="AD140:AD154">(G140-$X140)/$Y140</f>
        <v>-0.3725353394406358</v>
      </c>
      <c r="AE140" s="10">
        <f aca="true" t="shared" si="77" ref="AE140:AE154">(H140-$X140)/$Y140</f>
        <v>-0.3725353394406358</v>
      </c>
      <c r="AF140" s="10">
        <f aca="true" t="shared" si="78" ref="AF140:AF154">(I140-$X140)/$Y140</f>
        <v>-0.3725353394406358</v>
      </c>
      <c r="AG140" s="10">
        <f aca="true" t="shared" si="79" ref="AG140:AG154">(J140-$X140)/$Y140</f>
        <v>-0.3725353394406358</v>
      </c>
      <c r="AH140" s="10">
        <f aca="true" t="shared" si="80" ref="AH140:AH154">(K140-$X140)/$Y140</f>
        <v>-0.3725353394406358</v>
      </c>
      <c r="AI140" s="10">
        <f aca="true" t="shared" si="81" ref="AI140:AI154">(L140-$X140)/$Y140</f>
        <v>-0.3725353394406358</v>
      </c>
      <c r="AJ140" s="10">
        <f aca="true" t="shared" si="82" ref="AJ140:AJ154">(M140-$X140)/$Y140</f>
        <v>-0.3725353394406358</v>
      </c>
      <c r="AK140" s="10">
        <f aca="true" t="shared" si="83" ref="AK140:AK154">(N140-$X140)/$Y140</f>
        <v>-0.3725353394406358</v>
      </c>
      <c r="AL140" s="10">
        <f aca="true" t="shared" si="84" ref="AL140:AL154">(O140-$X140)/$Y140</f>
        <v>-0.3725353394406358</v>
      </c>
      <c r="AM140" s="10">
        <f aca="true" t="shared" si="85" ref="AM140:AM154">(P140-$X140)/$Y140</f>
        <v>-0.3725353394406358</v>
      </c>
      <c r="AN140" s="10">
        <f aca="true" t="shared" si="86" ref="AN140:AN154">(Q140-$X140)/$Y140</f>
        <v>-0.3725353394406358</v>
      </c>
      <c r="AO140" s="10">
        <f t="shared" si="70"/>
        <v>-0.3725353394406358</v>
      </c>
      <c r="AP140" s="10">
        <f t="shared" si="54"/>
        <v>-0.3725353394406358</v>
      </c>
      <c r="AQ140" s="10">
        <f t="shared" si="54"/>
        <v>-0.3725353394406358</v>
      </c>
      <c r="AR140" s="10">
        <f t="shared" si="54"/>
        <v>-0.3725353394406358</v>
      </c>
      <c r="AS140" s="10">
        <f t="shared" si="54"/>
        <v>-0.3725353394406358</v>
      </c>
    </row>
    <row r="141" spans="2:45" ht="12.75" hidden="1">
      <c r="B141" s="7" t="s">
        <v>36</v>
      </c>
      <c r="C141" s="17">
        <f>IF(B$27="Vertical Panel",1,0)</f>
        <v>0</v>
      </c>
      <c r="D141" s="17">
        <f aca="true" t="shared" si="87" ref="D141:V141">IF(C$27="Vertical Panel",1,0)</f>
        <v>0</v>
      </c>
      <c r="E141" s="17">
        <f t="shared" si="87"/>
        <v>0</v>
      </c>
      <c r="F141" s="17">
        <f t="shared" si="87"/>
        <v>0</v>
      </c>
      <c r="G141" s="17">
        <f t="shared" si="87"/>
        <v>0</v>
      </c>
      <c r="H141" s="17">
        <f t="shared" si="87"/>
        <v>0</v>
      </c>
      <c r="I141" s="17">
        <f t="shared" si="87"/>
        <v>0</v>
      </c>
      <c r="J141" s="17">
        <f t="shared" si="87"/>
        <v>0</v>
      </c>
      <c r="K141" s="17">
        <f t="shared" si="87"/>
        <v>0</v>
      </c>
      <c r="L141" s="17">
        <f t="shared" si="87"/>
        <v>0</v>
      </c>
      <c r="M141" s="17">
        <f t="shared" si="87"/>
        <v>0</v>
      </c>
      <c r="N141" s="17">
        <f t="shared" si="87"/>
        <v>0</v>
      </c>
      <c r="O141" s="17">
        <f t="shared" si="87"/>
        <v>0</v>
      </c>
      <c r="P141" s="17">
        <f t="shared" si="87"/>
        <v>0</v>
      </c>
      <c r="Q141" s="17">
        <f t="shared" si="87"/>
        <v>0</v>
      </c>
      <c r="R141" s="17">
        <f t="shared" si="87"/>
        <v>0</v>
      </c>
      <c r="S141" s="17">
        <f t="shared" si="87"/>
        <v>0</v>
      </c>
      <c r="T141" s="17">
        <f t="shared" si="87"/>
        <v>0</v>
      </c>
      <c r="U141" s="17">
        <f t="shared" si="87"/>
        <v>0</v>
      </c>
      <c r="V141" s="17">
        <f t="shared" si="87"/>
        <v>0</v>
      </c>
      <c r="X141" s="13">
        <v>0.017544</v>
      </c>
      <c r="Y141" s="14">
        <v>0.13187</v>
      </c>
      <c r="Z141" s="10">
        <f t="shared" si="72"/>
        <v>-0.13304011526503376</v>
      </c>
      <c r="AA141" s="10">
        <f t="shared" si="73"/>
        <v>-0.13304011526503376</v>
      </c>
      <c r="AB141" s="10">
        <f t="shared" si="74"/>
        <v>-0.13304011526503376</v>
      </c>
      <c r="AC141" s="10">
        <f t="shared" si="75"/>
        <v>-0.13304011526503376</v>
      </c>
      <c r="AD141" s="10">
        <f t="shared" si="76"/>
        <v>-0.13304011526503376</v>
      </c>
      <c r="AE141" s="10">
        <f t="shared" si="77"/>
        <v>-0.13304011526503376</v>
      </c>
      <c r="AF141" s="10">
        <f t="shared" si="78"/>
        <v>-0.13304011526503376</v>
      </c>
      <c r="AG141" s="10">
        <f t="shared" si="79"/>
        <v>-0.13304011526503376</v>
      </c>
      <c r="AH141" s="10">
        <f t="shared" si="80"/>
        <v>-0.13304011526503376</v>
      </c>
      <c r="AI141" s="10">
        <f t="shared" si="81"/>
        <v>-0.13304011526503376</v>
      </c>
      <c r="AJ141" s="10">
        <f t="shared" si="82"/>
        <v>-0.13304011526503376</v>
      </c>
      <c r="AK141" s="10">
        <f t="shared" si="83"/>
        <v>-0.13304011526503376</v>
      </c>
      <c r="AL141" s="10">
        <f t="shared" si="84"/>
        <v>-0.13304011526503376</v>
      </c>
      <c r="AM141" s="10">
        <f t="shared" si="85"/>
        <v>-0.13304011526503376</v>
      </c>
      <c r="AN141" s="10">
        <f t="shared" si="86"/>
        <v>-0.13304011526503376</v>
      </c>
      <c r="AO141" s="10">
        <f t="shared" si="70"/>
        <v>-0.13304011526503376</v>
      </c>
      <c r="AP141" s="10">
        <f t="shared" si="54"/>
        <v>-0.13304011526503376</v>
      </c>
      <c r="AQ141" s="10">
        <f t="shared" si="54"/>
        <v>-0.13304011526503376</v>
      </c>
      <c r="AR141" s="10">
        <f t="shared" si="54"/>
        <v>-0.13304011526503376</v>
      </c>
      <c r="AS141" s="10">
        <f t="shared" si="54"/>
        <v>-0.13304011526503376</v>
      </c>
    </row>
    <row r="142" spans="2:45" ht="12.75" hidden="1">
      <c r="B142" s="7" t="s">
        <v>37</v>
      </c>
      <c r="C142" s="17">
        <f aca="true" t="shared" si="88" ref="C142:V142">IF(B$27="Guiderail",1,0)</f>
        <v>0</v>
      </c>
      <c r="D142" s="17">
        <f t="shared" si="88"/>
        <v>0</v>
      </c>
      <c r="E142" s="17">
        <f t="shared" si="88"/>
        <v>0</v>
      </c>
      <c r="F142" s="17">
        <f t="shared" si="88"/>
        <v>0</v>
      </c>
      <c r="G142" s="17">
        <f t="shared" si="88"/>
        <v>0</v>
      </c>
      <c r="H142" s="17">
        <f t="shared" si="88"/>
        <v>0</v>
      </c>
      <c r="I142" s="17">
        <f t="shared" si="88"/>
        <v>0</v>
      </c>
      <c r="J142" s="17">
        <f t="shared" si="88"/>
        <v>0</v>
      </c>
      <c r="K142" s="17">
        <f t="shared" si="88"/>
        <v>0</v>
      </c>
      <c r="L142" s="17">
        <f t="shared" si="88"/>
        <v>0</v>
      </c>
      <c r="M142" s="17">
        <f t="shared" si="88"/>
        <v>0</v>
      </c>
      <c r="N142" s="17">
        <f t="shared" si="88"/>
        <v>0</v>
      </c>
      <c r="O142" s="17">
        <f t="shared" si="88"/>
        <v>0</v>
      </c>
      <c r="P142" s="17">
        <f t="shared" si="88"/>
        <v>0</v>
      </c>
      <c r="Q142" s="17">
        <f t="shared" si="88"/>
        <v>0</v>
      </c>
      <c r="R142" s="17">
        <f t="shared" si="88"/>
        <v>0</v>
      </c>
      <c r="S142" s="17">
        <f t="shared" si="88"/>
        <v>0</v>
      </c>
      <c r="T142" s="17">
        <f t="shared" si="88"/>
        <v>0</v>
      </c>
      <c r="U142" s="17">
        <f t="shared" si="88"/>
        <v>0</v>
      </c>
      <c r="V142" s="17">
        <f t="shared" si="88"/>
        <v>0</v>
      </c>
      <c r="X142" s="13">
        <v>0.035088</v>
      </c>
      <c r="Y142" s="14">
        <v>0.18481</v>
      </c>
      <c r="Z142" s="10">
        <f t="shared" si="72"/>
        <v>-0.18985985606839456</v>
      </c>
      <c r="AA142" s="10">
        <f t="shared" si="73"/>
        <v>-0.18985985606839456</v>
      </c>
      <c r="AB142" s="10">
        <f t="shared" si="74"/>
        <v>-0.18985985606839456</v>
      </c>
      <c r="AC142" s="10">
        <f t="shared" si="75"/>
        <v>-0.18985985606839456</v>
      </c>
      <c r="AD142" s="10">
        <f t="shared" si="76"/>
        <v>-0.18985985606839456</v>
      </c>
      <c r="AE142" s="10">
        <f t="shared" si="77"/>
        <v>-0.18985985606839456</v>
      </c>
      <c r="AF142" s="10">
        <f t="shared" si="78"/>
        <v>-0.18985985606839456</v>
      </c>
      <c r="AG142" s="10">
        <f t="shared" si="79"/>
        <v>-0.18985985606839456</v>
      </c>
      <c r="AH142" s="10">
        <f t="shared" si="80"/>
        <v>-0.18985985606839456</v>
      </c>
      <c r="AI142" s="10">
        <f t="shared" si="81"/>
        <v>-0.18985985606839456</v>
      </c>
      <c r="AJ142" s="10">
        <f t="shared" si="82"/>
        <v>-0.18985985606839456</v>
      </c>
      <c r="AK142" s="10">
        <f t="shared" si="83"/>
        <v>-0.18985985606839456</v>
      </c>
      <c r="AL142" s="10">
        <f t="shared" si="84"/>
        <v>-0.18985985606839456</v>
      </c>
      <c r="AM142" s="10">
        <f t="shared" si="85"/>
        <v>-0.18985985606839456</v>
      </c>
      <c r="AN142" s="10">
        <f t="shared" si="86"/>
        <v>-0.18985985606839456</v>
      </c>
      <c r="AO142" s="10">
        <f t="shared" si="70"/>
        <v>-0.18985985606839456</v>
      </c>
      <c r="AP142" s="10">
        <f t="shared" si="54"/>
        <v>-0.18985985606839456</v>
      </c>
      <c r="AQ142" s="10">
        <f t="shared" si="54"/>
        <v>-0.18985985606839456</v>
      </c>
      <c r="AR142" s="10">
        <f t="shared" si="54"/>
        <v>-0.18985985606839456</v>
      </c>
      <c r="AS142" s="10">
        <f t="shared" si="54"/>
        <v>-0.18985985606839456</v>
      </c>
    </row>
    <row r="143" spans="2:45" ht="12.75" hidden="1">
      <c r="B143" s="7" t="s">
        <v>38</v>
      </c>
      <c r="C143" s="17">
        <f aca="true" t="shared" si="89" ref="C143:V143">IF(B$27="Barrier",1,0)</f>
        <v>0</v>
      </c>
      <c r="D143" s="17">
        <f t="shared" si="89"/>
        <v>0</v>
      </c>
      <c r="E143" s="17">
        <f t="shared" si="89"/>
        <v>0</v>
      </c>
      <c r="F143" s="17">
        <f t="shared" si="89"/>
        <v>0</v>
      </c>
      <c r="G143" s="17">
        <f t="shared" si="89"/>
        <v>0</v>
      </c>
      <c r="H143" s="17">
        <f t="shared" si="89"/>
        <v>0</v>
      </c>
      <c r="I143" s="17">
        <f t="shared" si="89"/>
        <v>0</v>
      </c>
      <c r="J143" s="17">
        <f t="shared" si="89"/>
        <v>0</v>
      </c>
      <c r="K143" s="17">
        <f t="shared" si="89"/>
        <v>0</v>
      </c>
      <c r="L143" s="17">
        <f t="shared" si="89"/>
        <v>0</v>
      </c>
      <c r="M143" s="17">
        <f t="shared" si="89"/>
        <v>0</v>
      </c>
      <c r="N143" s="17">
        <f t="shared" si="89"/>
        <v>0</v>
      </c>
      <c r="O143" s="17">
        <f t="shared" si="89"/>
        <v>0</v>
      </c>
      <c r="P143" s="17">
        <f t="shared" si="89"/>
        <v>0</v>
      </c>
      <c r="Q143" s="17">
        <f t="shared" si="89"/>
        <v>0</v>
      </c>
      <c r="R143" s="17">
        <f t="shared" si="89"/>
        <v>0</v>
      </c>
      <c r="S143" s="17">
        <f t="shared" si="89"/>
        <v>0</v>
      </c>
      <c r="T143" s="17">
        <f t="shared" si="89"/>
        <v>0</v>
      </c>
      <c r="U143" s="17">
        <f t="shared" si="89"/>
        <v>0</v>
      </c>
      <c r="V143" s="17">
        <f t="shared" si="89"/>
        <v>0</v>
      </c>
      <c r="X143" s="13">
        <v>0.42982</v>
      </c>
      <c r="Y143" s="14">
        <v>0.49724</v>
      </c>
      <c r="Z143" s="10">
        <f t="shared" si="72"/>
        <v>-0.8644115517657469</v>
      </c>
      <c r="AA143" s="10">
        <f t="shared" si="73"/>
        <v>-0.8644115517657469</v>
      </c>
      <c r="AB143" s="10">
        <f t="shared" si="74"/>
        <v>-0.8644115517657469</v>
      </c>
      <c r="AC143" s="10">
        <f t="shared" si="75"/>
        <v>-0.8644115517657469</v>
      </c>
      <c r="AD143" s="10">
        <f t="shared" si="76"/>
        <v>-0.8644115517657469</v>
      </c>
      <c r="AE143" s="10">
        <f t="shared" si="77"/>
        <v>-0.8644115517657469</v>
      </c>
      <c r="AF143" s="10">
        <f t="shared" si="78"/>
        <v>-0.8644115517657469</v>
      </c>
      <c r="AG143" s="10">
        <f t="shared" si="79"/>
        <v>-0.8644115517657469</v>
      </c>
      <c r="AH143" s="10">
        <f t="shared" si="80"/>
        <v>-0.8644115517657469</v>
      </c>
      <c r="AI143" s="10">
        <f t="shared" si="81"/>
        <v>-0.8644115517657469</v>
      </c>
      <c r="AJ143" s="10">
        <f t="shared" si="82"/>
        <v>-0.8644115517657469</v>
      </c>
      <c r="AK143" s="10">
        <f t="shared" si="83"/>
        <v>-0.8644115517657469</v>
      </c>
      <c r="AL143" s="10">
        <f t="shared" si="84"/>
        <v>-0.8644115517657469</v>
      </c>
      <c r="AM143" s="10">
        <f t="shared" si="85"/>
        <v>-0.8644115517657469</v>
      </c>
      <c r="AN143" s="10">
        <f t="shared" si="86"/>
        <v>-0.8644115517657469</v>
      </c>
      <c r="AO143" s="10">
        <f t="shared" si="70"/>
        <v>-0.8644115517657469</v>
      </c>
      <c r="AP143" s="10">
        <f t="shared" si="54"/>
        <v>-0.8644115517657469</v>
      </c>
      <c r="AQ143" s="10">
        <f t="shared" si="54"/>
        <v>-0.8644115517657469</v>
      </c>
      <c r="AR143" s="10">
        <f t="shared" si="54"/>
        <v>-0.8644115517657469</v>
      </c>
      <c r="AS143" s="10">
        <f t="shared" si="54"/>
        <v>-0.8644115517657469</v>
      </c>
    </row>
    <row r="144" spans="2:45" ht="12.75" hidden="1">
      <c r="B144" s="7" t="s">
        <v>39</v>
      </c>
      <c r="C144" s="17">
        <f aca="true" t="shared" si="90" ref="C144:V144">IF(B$27="Opposing Traffic",1,0)</f>
        <v>0</v>
      </c>
      <c r="D144" s="17">
        <f t="shared" si="90"/>
        <v>0</v>
      </c>
      <c r="E144" s="17">
        <f t="shared" si="90"/>
        <v>0</v>
      </c>
      <c r="F144" s="17">
        <f t="shared" si="90"/>
        <v>0</v>
      </c>
      <c r="G144" s="17">
        <f t="shared" si="90"/>
        <v>0</v>
      </c>
      <c r="H144" s="17">
        <f t="shared" si="90"/>
        <v>0</v>
      </c>
      <c r="I144" s="17">
        <f t="shared" si="90"/>
        <v>0</v>
      </c>
      <c r="J144" s="17">
        <f t="shared" si="90"/>
        <v>0</v>
      </c>
      <c r="K144" s="17">
        <f t="shared" si="90"/>
        <v>0</v>
      </c>
      <c r="L144" s="17">
        <f t="shared" si="90"/>
        <v>0</v>
      </c>
      <c r="M144" s="17">
        <f t="shared" si="90"/>
        <v>0</v>
      </c>
      <c r="N144" s="17">
        <f t="shared" si="90"/>
        <v>0</v>
      </c>
      <c r="O144" s="17">
        <f t="shared" si="90"/>
        <v>0</v>
      </c>
      <c r="P144" s="17">
        <f t="shared" si="90"/>
        <v>0</v>
      </c>
      <c r="Q144" s="17">
        <f t="shared" si="90"/>
        <v>0</v>
      </c>
      <c r="R144" s="17">
        <f t="shared" si="90"/>
        <v>0</v>
      </c>
      <c r="S144" s="17">
        <f t="shared" si="90"/>
        <v>0</v>
      </c>
      <c r="T144" s="17">
        <f t="shared" si="90"/>
        <v>0</v>
      </c>
      <c r="U144" s="17">
        <f t="shared" si="90"/>
        <v>0</v>
      </c>
      <c r="V144" s="17">
        <f t="shared" si="90"/>
        <v>0</v>
      </c>
      <c r="X144" s="13">
        <v>0.0087719</v>
      </c>
      <c r="Y144" s="14">
        <v>0.093659</v>
      </c>
      <c r="Z144" s="10">
        <f t="shared" si="72"/>
        <v>-0.09365784388045995</v>
      </c>
      <c r="AA144" s="10">
        <f t="shared" si="73"/>
        <v>-0.09365784388045995</v>
      </c>
      <c r="AB144" s="10">
        <f t="shared" si="74"/>
        <v>-0.09365784388045995</v>
      </c>
      <c r="AC144" s="10">
        <f t="shared" si="75"/>
        <v>-0.09365784388045995</v>
      </c>
      <c r="AD144" s="10">
        <f t="shared" si="76"/>
        <v>-0.09365784388045995</v>
      </c>
      <c r="AE144" s="10">
        <f t="shared" si="77"/>
        <v>-0.09365784388045995</v>
      </c>
      <c r="AF144" s="10">
        <f t="shared" si="78"/>
        <v>-0.09365784388045995</v>
      </c>
      <c r="AG144" s="10">
        <f t="shared" si="79"/>
        <v>-0.09365784388045995</v>
      </c>
      <c r="AH144" s="10">
        <f t="shared" si="80"/>
        <v>-0.09365784388045995</v>
      </c>
      <c r="AI144" s="10">
        <f t="shared" si="81"/>
        <v>-0.09365784388045995</v>
      </c>
      <c r="AJ144" s="10">
        <f t="shared" si="82"/>
        <v>-0.09365784388045995</v>
      </c>
      <c r="AK144" s="10">
        <f t="shared" si="83"/>
        <v>-0.09365784388045995</v>
      </c>
      <c r="AL144" s="10">
        <f t="shared" si="84"/>
        <v>-0.09365784388045995</v>
      </c>
      <c r="AM144" s="10">
        <f t="shared" si="85"/>
        <v>-0.09365784388045995</v>
      </c>
      <c r="AN144" s="10">
        <f t="shared" si="86"/>
        <v>-0.09365784388045995</v>
      </c>
      <c r="AO144" s="10">
        <f t="shared" si="70"/>
        <v>-0.09365784388045995</v>
      </c>
      <c r="AP144" s="10">
        <f t="shared" si="54"/>
        <v>-0.09365784388045995</v>
      </c>
      <c r="AQ144" s="10">
        <f t="shared" si="54"/>
        <v>-0.09365784388045995</v>
      </c>
      <c r="AR144" s="10">
        <f t="shared" si="54"/>
        <v>-0.09365784388045995</v>
      </c>
      <c r="AS144" s="10">
        <f t="shared" si="54"/>
        <v>-0.09365784388045995</v>
      </c>
    </row>
    <row r="145" spans="2:45" ht="12.75" hidden="1">
      <c r="B145" s="7" t="s">
        <v>40</v>
      </c>
      <c r="C145" s="17">
        <f>IF(B28=99999,25,B28)*3.281</f>
        <v>0</v>
      </c>
      <c r="D145" s="17">
        <f aca="true" t="shared" si="91" ref="D145:V145">IF(C28=99999,25,C28)*3.281</f>
        <v>0</v>
      </c>
      <c r="E145" s="17">
        <f t="shared" si="91"/>
        <v>0</v>
      </c>
      <c r="F145" s="17">
        <f t="shared" si="91"/>
        <v>0</v>
      </c>
      <c r="G145" s="17">
        <f t="shared" si="91"/>
        <v>0</v>
      </c>
      <c r="H145" s="17">
        <f t="shared" si="91"/>
        <v>0</v>
      </c>
      <c r="I145" s="17">
        <f t="shared" si="91"/>
        <v>0</v>
      </c>
      <c r="J145" s="17">
        <f t="shared" si="91"/>
        <v>0</v>
      </c>
      <c r="K145" s="17">
        <f t="shared" si="91"/>
        <v>0</v>
      </c>
      <c r="L145" s="17">
        <f t="shared" si="91"/>
        <v>0</v>
      </c>
      <c r="M145" s="17">
        <f t="shared" si="91"/>
        <v>0</v>
      </c>
      <c r="N145" s="17">
        <f t="shared" si="91"/>
        <v>0</v>
      </c>
      <c r="O145" s="17">
        <f t="shared" si="91"/>
        <v>0</v>
      </c>
      <c r="P145" s="17">
        <f t="shared" si="91"/>
        <v>0</v>
      </c>
      <c r="Q145" s="17">
        <f t="shared" si="91"/>
        <v>0</v>
      </c>
      <c r="R145" s="17">
        <f t="shared" si="91"/>
        <v>0</v>
      </c>
      <c r="S145" s="17">
        <f t="shared" si="91"/>
        <v>0</v>
      </c>
      <c r="T145" s="17">
        <f t="shared" si="91"/>
        <v>0</v>
      </c>
      <c r="U145" s="17">
        <f t="shared" si="91"/>
        <v>0</v>
      </c>
      <c r="V145" s="17">
        <f t="shared" si="91"/>
        <v>0</v>
      </c>
      <c r="X145" s="13">
        <v>11.956</v>
      </c>
      <c r="Y145" s="14">
        <v>12.596</v>
      </c>
      <c r="Z145" s="10">
        <f t="shared" si="72"/>
        <v>-0.94919021911718</v>
      </c>
      <c r="AA145" s="10">
        <f t="shared" si="73"/>
        <v>-0.94919021911718</v>
      </c>
      <c r="AB145" s="10">
        <f t="shared" si="74"/>
        <v>-0.94919021911718</v>
      </c>
      <c r="AC145" s="10">
        <f t="shared" si="75"/>
        <v>-0.94919021911718</v>
      </c>
      <c r="AD145" s="10">
        <f t="shared" si="76"/>
        <v>-0.94919021911718</v>
      </c>
      <c r="AE145" s="10">
        <f t="shared" si="77"/>
        <v>-0.94919021911718</v>
      </c>
      <c r="AF145" s="10">
        <f t="shared" si="78"/>
        <v>-0.94919021911718</v>
      </c>
      <c r="AG145" s="10">
        <f t="shared" si="79"/>
        <v>-0.94919021911718</v>
      </c>
      <c r="AH145" s="10">
        <f t="shared" si="80"/>
        <v>-0.94919021911718</v>
      </c>
      <c r="AI145" s="10">
        <f t="shared" si="81"/>
        <v>-0.94919021911718</v>
      </c>
      <c r="AJ145" s="10">
        <f t="shared" si="82"/>
        <v>-0.94919021911718</v>
      </c>
      <c r="AK145" s="10">
        <f t="shared" si="83"/>
        <v>-0.94919021911718</v>
      </c>
      <c r="AL145" s="10">
        <f t="shared" si="84"/>
        <v>-0.94919021911718</v>
      </c>
      <c r="AM145" s="10">
        <f t="shared" si="85"/>
        <v>-0.94919021911718</v>
      </c>
      <c r="AN145" s="10">
        <f t="shared" si="86"/>
        <v>-0.94919021911718</v>
      </c>
      <c r="AO145" s="10">
        <f t="shared" si="70"/>
        <v>-0.94919021911718</v>
      </c>
      <c r="AP145" s="10">
        <f t="shared" si="54"/>
        <v>-0.94919021911718</v>
      </c>
      <c r="AQ145" s="10">
        <f t="shared" si="54"/>
        <v>-0.94919021911718</v>
      </c>
      <c r="AR145" s="10">
        <f t="shared" si="54"/>
        <v>-0.94919021911718</v>
      </c>
      <c r="AS145" s="10">
        <f t="shared" si="54"/>
        <v>-0.94919021911718</v>
      </c>
    </row>
    <row r="146" spans="2:45" ht="12.75" hidden="1">
      <c r="B146" s="7" t="s">
        <v>41</v>
      </c>
      <c r="C146" s="17">
        <f aca="true" t="shared" si="92" ref="C146:V146">IF(B$29="None",1,0)</f>
        <v>1</v>
      </c>
      <c r="D146" s="17">
        <f t="shared" si="92"/>
        <v>1</v>
      </c>
      <c r="E146" s="17">
        <f t="shared" si="92"/>
        <v>1</v>
      </c>
      <c r="F146" s="17">
        <f t="shared" si="92"/>
        <v>1</v>
      </c>
      <c r="G146" s="17">
        <f t="shared" si="92"/>
        <v>1</v>
      </c>
      <c r="H146" s="17">
        <f t="shared" si="92"/>
        <v>1</v>
      </c>
      <c r="I146" s="17">
        <f t="shared" si="92"/>
        <v>1</v>
      </c>
      <c r="J146" s="17">
        <f t="shared" si="92"/>
        <v>1</v>
      </c>
      <c r="K146" s="17">
        <f t="shared" si="92"/>
        <v>1</v>
      </c>
      <c r="L146" s="17">
        <f t="shared" si="92"/>
        <v>1</v>
      </c>
      <c r="M146" s="17">
        <f t="shared" si="92"/>
        <v>1</v>
      </c>
      <c r="N146" s="17">
        <f t="shared" si="92"/>
        <v>1</v>
      </c>
      <c r="O146" s="17">
        <f t="shared" si="92"/>
        <v>1</v>
      </c>
      <c r="P146" s="17">
        <f t="shared" si="92"/>
        <v>1</v>
      </c>
      <c r="Q146" s="17">
        <f t="shared" si="92"/>
        <v>1</v>
      </c>
      <c r="R146" s="17">
        <f t="shared" si="92"/>
        <v>1</v>
      </c>
      <c r="S146" s="17">
        <f t="shared" si="92"/>
        <v>1</v>
      </c>
      <c r="T146" s="17">
        <f t="shared" si="92"/>
        <v>1</v>
      </c>
      <c r="U146" s="17">
        <f t="shared" si="92"/>
        <v>1</v>
      </c>
      <c r="V146" s="17">
        <f t="shared" si="92"/>
        <v>1</v>
      </c>
      <c r="X146" s="13">
        <v>0.36842</v>
      </c>
      <c r="Y146" s="14">
        <v>0.48451</v>
      </c>
      <c r="Z146" s="10">
        <f t="shared" si="72"/>
        <v>1.3035437865059545</v>
      </c>
      <c r="AA146" s="10">
        <f t="shared" si="73"/>
        <v>1.3035437865059545</v>
      </c>
      <c r="AB146" s="10">
        <f t="shared" si="74"/>
        <v>1.3035437865059545</v>
      </c>
      <c r="AC146" s="10">
        <f t="shared" si="75"/>
        <v>1.3035437865059545</v>
      </c>
      <c r="AD146" s="10">
        <f t="shared" si="76"/>
        <v>1.3035437865059545</v>
      </c>
      <c r="AE146" s="10">
        <f t="shared" si="77"/>
        <v>1.3035437865059545</v>
      </c>
      <c r="AF146" s="10">
        <f t="shared" si="78"/>
        <v>1.3035437865059545</v>
      </c>
      <c r="AG146" s="10">
        <f t="shared" si="79"/>
        <v>1.3035437865059545</v>
      </c>
      <c r="AH146" s="10">
        <f t="shared" si="80"/>
        <v>1.3035437865059545</v>
      </c>
      <c r="AI146" s="10">
        <f t="shared" si="81"/>
        <v>1.3035437865059545</v>
      </c>
      <c r="AJ146" s="10">
        <f t="shared" si="82"/>
        <v>1.3035437865059545</v>
      </c>
      <c r="AK146" s="10">
        <f t="shared" si="83"/>
        <v>1.3035437865059545</v>
      </c>
      <c r="AL146" s="10">
        <f t="shared" si="84"/>
        <v>1.3035437865059545</v>
      </c>
      <c r="AM146" s="10">
        <f t="shared" si="85"/>
        <v>1.3035437865059545</v>
      </c>
      <c r="AN146" s="10">
        <f t="shared" si="86"/>
        <v>1.3035437865059545</v>
      </c>
      <c r="AO146" s="10">
        <f t="shared" si="70"/>
        <v>1.3035437865059545</v>
      </c>
      <c r="AP146" s="10">
        <f t="shared" si="54"/>
        <v>1.3035437865059545</v>
      </c>
      <c r="AQ146" s="10">
        <f t="shared" si="54"/>
        <v>1.3035437865059545</v>
      </c>
      <c r="AR146" s="10">
        <f t="shared" si="54"/>
        <v>1.3035437865059545</v>
      </c>
      <c r="AS146" s="10">
        <f t="shared" si="54"/>
        <v>1.3035437865059545</v>
      </c>
    </row>
    <row r="147" spans="2:45" ht="12.75" hidden="1">
      <c r="B147" s="7" t="s">
        <v>42</v>
      </c>
      <c r="C147" s="17">
        <f>IF(B$29="Drum",1,0)</f>
        <v>0</v>
      </c>
      <c r="D147" s="17">
        <f aca="true" t="shared" si="93" ref="D147:V147">IF(C$29="Drum",1,0)</f>
        <v>0</v>
      </c>
      <c r="E147" s="17">
        <f t="shared" si="93"/>
        <v>0</v>
      </c>
      <c r="F147" s="17">
        <f t="shared" si="93"/>
        <v>0</v>
      </c>
      <c r="G147" s="17">
        <f t="shared" si="93"/>
        <v>0</v>
      </c>
      <c r="H147" s="17">
        <f t="shared" si="93"/>
        <v>0</v>
      </c>
      <c r="I147" s="17">
        <f t="shared" si="93"/>
        <v>0</v>
      </c>
      <c r="J147" s="17">
        <f t="shared" si="93"/>
        <v>0</v>
      </c>
      <c r="K147" s="17">
        <f t="shared" si="93"/>
        <v>0</v>
      </c>
      <c r="L147" s="17">
        <f t="shared" si="93"/>
        <v>0</v>
      </c>
      <c r="M147" s="17">
        <f t="shared" si="93"/>
        <v>0</v>
      </c>
      <c r="N147" s="17">
        <f t="shared" si="93"/>
        <v>0</v>
      </c>
      <c r="O147" s="17">
        <f t="shared" si="93"/>
        <v>0</v>
      </c>
      <c r="P147" s="17">
        <f t="shared" si="93"/>
        <v>0</v>
      </c>
      <c r="Q147" s="17">
        <f t="shared" si="93"/>
        <v>0</v>
      </c>
      <c r="R147" s="17">
        <f t="shared" si="93"/>
        <v>0</v>
      </c>
      <c r="S147" s="17">
        <f t="shared" si="93"/>
        <v>0</v>
      </c>
      <c r="T147" s="17">
        <f t="shared" si="93"/>
        <v>0</v>
      </c>
      <c r="U147" s="17">
        <f t="shared" si="93"/>
        <v>0</v>
      </c>
      <c r="V147" s="17">
        <f t="shared" si="93"/>
        <v>0</v>
      </c>
      <c r="X147" s="13">
        <v>0.21053</v>
      </c>
      <c r="Y147" s="14">
        <v>0.40948</v>
      </c>
      <c r="Z147" s="10">
        <f t="shared" si="72"/>
        <v>-0.514139884731855</v>
      </c>
      <c r="AA147" s="10">
        <f t="shared" si="73"/>
        <v>-0.514139884731855</v>
      </c>
      <c r="AB147" s="10">
        <f t="shared" si="74"/>
        <v>-0.514139884731855</v>
      </c>
      <c r="AC147" s="10">
        <f t="shared" si="75"/>
        <v>-0.514139884731855</v>
      </c>
      <c r="AD147" s="10">
        <f t="shared" si="76"/>
        <v>-0.514139884731855</v>
      </c>
      <c r="AE147" s="10">
        <f t="shared" si="77"/>
        <v>-0.514139884731855</v>
      </c>
      <c r="AF147" s="10">
        <f t="shared" si="78"/>
        <v>-0.514139884731855</v>
      </c>
      <c r="AG147" s="10">
        <f t="shared" si="79"/>
        <v>-0.514139884731855</v>
      </c>
      <c r="AH147" s="10">
        <f t="shared" si="80"/>
        <v>-0.514139884731855</v>
      </c>
      <c r="AI147" s="10">
        <f t="shared" si="81"/>
        <v>-0.514139884731855</v>
      </c>
      <c r="AJ147" s="10">
        <f t="shared" si="82"/>
        <v>-0.514139884731855</v>
      </c>
      <c r="AK147" s="10">
        <f t="shared" si="83"/>
        <v>-0.514139884731855</v>
      </c>
      <c r="AL147" s="10">
        <f t="shared" si="84"/>
        <v>-0.514139884731855</v>
      </c>
      <c r="AM147" s="10">
        <f t="shared" si="85"/>
        <v>-0.514139884731855</v>
      </c>
      <c r="AN147" s="10">
        <f t="shared" si="86"/>
        <v>-0.514139884731855</v>
      </c>
      <c r="AO147" s="10">
        <f t="shared" si="70"/>
        <v>-0.514139884731855</v>
      </c>
      <c r="AP147" s="10">
        <f t="shared" si="54"/>
        <v>-0.514139884731855</v>
      </c>
      <c r="AQ147" s="10">
        <f t="shared" si="54"/>
        <v>-0.514139884731855</v>
      </c>
      <c r="AR147" s="10">
        <f t="shared" si="54"/>
        <v>-0.514139884731855</v>
      </c>
      <c r="AS147" s="10">
        <f t="shared" si="54"/>
        <v>-0.514139884731855</v>
      </c>
    </row>
    <row r="148" spans="2:45" ht="12.75" hidden="1">
      <c r="B148" s="7" t="s">
        <v>43</v>
      </c>
      <c r="C148" s="17">
        <f>IF(B$29="Vertical Panel",1,0)</f>
        <v>0</v>
      </c>
      <c r="D148" s="17">
        <f aca="true" t="shared" si="94" ref="D148:V148">IF(C$29="Vertical Panel",1,0)</f>
        <v>0</v>
      </c>
      <c r="E148" s="17">
        <f t="shared" si="94"/>
        <v>0</v>
      </c>
      <c r="F148" s="17">
        <f t="shared" si="94"/>
        <v>0</v>
      </c>
      <c r="G148" s="17">
        <f t="shared" si="94"/>
        <v>0</v>
      </c>
      <c r="H148" s="17">
        <f t="shared" si="94"/>
        <v>0</v>
      </c>
      <c r="I148" s="17">
        <f t="shared" si="94"/>
        <v>0</v>
      </c>
      <c r="J148" s="17">
        <f t="shared" si="94"/>
        <v>0</v>
      </c>
      <c r="K148" s="17">
        <f t="shared" si="94"/>
        <v>0</v>
      </c>
      <c r="L148" s="17">
        <f t="shared" si="94"/>
        <v>0</v>
      </c>
      <c r="M148" s="17">
        <f t="shared" si="94"/>
        <v>0</v>
      </c>
      <c r="N148" s="17">
        <f t="shared" si="94"/>
        <v>0</v>
      </c>
      <c r="O148" s="17">
        <f t="shared" si="94"/>
        <v>0</v>
      </c>
      <c r="P148" s="17">
        <f t="shared" si="94"/>
        <v>0</v>
      </c>
      <c r="Q148" s="17">
        <f t="shared" si="94"/>
        <v>0</v>
      </c>
      <c r="R148" s="17">
        <f t="shared" si="94"/>
        <v>0</v>
      </c>
      <c r="S148" s="17">
        <f t="shared" si="94"/>
        <v>0</v>
      </c>
      <c r="T148" s="17">
        <f t="shared" si="94"/>
        <v>0</v>
      </c>
      <c r="U148" s="17">
        <f t="shared" si="94"/>
        <v>0</v>
      </c>
      <c r="V148" s="17">
        <f t="shared" si="94"/>
        <v>0</v>
      </c>
      <c r="X148" s="13">
        <v>0.078947</v>
      </c>
      <c r="Y148" s="14">
        <v>0.27085</v>
      </c>
      <c r="Z148" s="10">
        <f t="shared" si="72"/>
        <v>-0.2914786782351856</v>
      </c>
      <c r="AA148" s="10">
        <f t="shared" si="73"/>
        <v>-0.2914786782351856</v>
      </c>
      <c r="AB148" s="10">
        <f t="shared" si="74"/>
        <v>-0.2914786782351856</v>
      </c>
      <c r="AC148" s="10">
        <f t="shared" si="75"/>
        <v>-0.2914786782351856</v>
      </c>
      <c r="AD148" s="10">
        <f t="shared" si="76"/>
        <v>-0.2914786782351856</v>
      </c>
      <c r="AE148" s="10">
        <f t="shared" si="77"/>
        <v>-0.2914786782351856</v>
      </c>
      <c r="AF148" s="10">
        <f t="shared" si="78"/>
        <v>-0.2914786782351856</v>
      </c>
      <c r="AG148" s="10">
        <f t="shared" si="79"/>
        <v>-0.2914786782351856</v>
      </c>
      <c r="AH148" s="10">
        <f t="shared" si="80"/>
        <v>-0.2914786782351856</v>
      </c>
      <c r="AI148" s="10">
        <f t="shared" si="81"/>
        <v>-0.2914786782351856</v>
      </c>
      <c r="AJ148" s="10">
        <f t="shared" si="82"/>
        <v>-0.2914786782351856</v>
      </c>
      <c r="AK148" s="10">
        <f t="shared" si="83"/>
        <v>-0.2914786782351856</v>
      </c>
      <c r="AL148" s="10">
        <f t="shared" si="84"/>
        <v>-0.2914786782351856</v>
      </c>
      <c r="AM148" s="10">
        <f t="shared" si="85"/>
        <v>-0.2914786782351856</v>
      </c>
      <c r="AN148" s="10">
        <f t="shared" si="86"/>
        <v>-0.2914786782351856</v>
      </c>
      <c r="AO148" s="10">
        <f t="shared" si="70"/>
        <v>-0.2914786782351856</v>
      </c>
      <c r="AP148" s="10">
        <f t="shared" si="54"/>
        <v>-0.2914786782351856</v>
      </c>
      <c r="AQ148" s="10">
        <f t="shared" si="54"/>
        <v>-0.2914786782351856</v>
      </c>
      <c r="AR148" s="10">
        <f t="shared" si="54"/>
        <v>-0.2914786782351856</v>
      </c>
      <c r="AS148" s="10">
        <f t="shared" si="54"/>
        <v>-0.2914786782351856</v>
      </c>
    </row>
    <row r="149" spans="2:45" ht="12.75" hidden="1">
      <c r="B149" s="7" t="s">
        <v>44</v>
      </c>
      <c r="C149" s="17">
        <f aca="true" t="shared" si="95" ref="C149:V149">IF(B$29="Guiderail",1,0)</f>
        <v>0</v>
      </c>
      <c r="D149" s="17">
        <f t="shared" si="95"/>
        <v>0</v>
      </c>
      <c r="E149" s="17">
        <f t="shared" si="95"/>
        <v>0</v>
      </c>
      <c r="F149" s="17">
        <f t="shared" si="95"/>
        <v>0</v>
      </c>
      <c r="G149" s="17">
        <f t="shared" si="95"/>
        <v>0</v>
      </c>
      <c r="H149" s="17">
        <f t="shared" si="95"/>
        <v>0</v>
      </c>
      <c r="I149" s="17">
        <f t="shared" si="95"/>
        <v>0</v>
      </c>
      <c r="J149" s="17">
        <f t="shared" si="95"/>
        <v>0</v>
      </c>
      <c r="K149" s="17">
        <f t="shared" si="95"/>
        <v>0</v>
      </c>
      <c r="L149" s="17">
        <f t="shared" si="95"/>
        <v>0</v>
      </c>
      <c r="M149" s="17">
        <f t="shared" si="95"/>
        <v>0</v>
      </c>
      <c r="N149" s="17">
        <f t="shared" si="95"/>
        <v>0</v>
      </c>
      <c r="O149" s="17">
        <f t="shared" si="95"/>
        <v>0</v>
      </c>
      <c r="P149" s="17">
        <f t="shared" si="95"/>
        <v>0</v>
      </c>
      <c r="Q149" s="17">
        <f t="shared" si="95"/>
        <v>0</v>
      </c>
      <c r="R149" s="17">
        <f t="shared" si="95"/>
        <v>0</v>
      </c>
      <c r="S149" s="17">
        <f t="shared" si="95"/>
        <v>0</v>
      </c>
      <c r="T149" s="17">
        <f t="shared" si="95"/>
        <v>0</v>
      </c>
      <c r="U149" s="17">
        <f t="shared" si="95"/>
        <v>0</v>
      </c>
      <c r="V149" s="17">
        <f t="shared" si="95"/>
        <v>0</v>
      </c>
      <c r="X149" s="13">
        <v>0.070175</v>
      </c>
      <c r="Y149" s="14">
        <v>0.25657</v>
      </c>
      <c r="Z149" s="10">
        <f t="shared" si="72"/>
        <v>-0.2735121019604786</v>
      </c>
      <c r="AA149" s="10">
        <f t="shared" si="73"/>
        <v>-0.2735121019604786</v>
      </c>
      <c r="AB149" s="10">
        <f t="shared" si="74"/>
        <v>-0.2735121019604786</v>
      </c>
      <c r="AC149" s="10">
        <f t="shared" si="75"/>
        <v>-0.2735121019604786</v>
      </c>
      <c r="AD149" s="10">
        <f t="shared" si="76"/>
        <v>-0.2735121019604786</v>
      </c>
      <c r="AE149" s="10">
        <f t="shared" si="77"/>
        <v>-0.2735121019604786</v>
      </c>
      <c r="AF149" s="10">
        <f t="shared" si="78"/>
        <v>-0.2735121019604786</v>
      </c>
      <c r="AG149" s="10">
        <f t="shared" si="79"/>
        <v>-0.2735121019604786</v>
      </c>
      <c r="AH149" s="10">
        <f t="shared" si="80"/>
        <v>-0.2735121019604786</v>
      </c>
      <c r="AI149" s="10">
        <f t="shared" si="81"/>
        <v>-0.2735121019604786</v>
      </c>
      <c r="AJ149" s="10">
        <f t="shared" si="82"/>
        <v>-0.2735121019604786</v>
      </c>
      <c r="AK149" s="10">
        <f t="shared" si="83"/>
        <v>-0.2735121019604786</v>
      </c>
      <c r="AL149" s="10">
        <f t="shared" si="84"/>
        <v>-0.2735121019604786</v>
      </c>
      <c r="AM149" s="10">
        <f t="shared" si="85"/>
        <v>-0.2735121019604786</v>
      </c>
      <c r="AN149" s="10">
        <f t="shared" si="86"/>
        <v>-0.2735121019604786</v>
      </c>
      <c r="AO149" s="10">
        <f t="shared" si="70"/>
        <v>-0.2735121019604786</v>
      </c>
      <c r="AP149" s="10">
        <f t="shared" si="54"/>
        <v>-0.2735121019604786</v>
      </c>
      <c r="AQ149" s="10">
        <f t="shared" si="54"/>
        <v>-0.2735121019604786</v>
      </c>
      <c r="AR149" s="10">
        <f t="shared" si="54"/>
        <v>-0.2735121019604786</v>
      </c>
      <c r="AS149" s="10">
        <f t="shared" si="54"/>
        <v>-0.2735121019604786</v>
      </c>
    </row>
    <row r="150" spans="2:45" ht="12.75" hidden="1">
      <c r="B150" s="7" t="s">
        <v>45</v>
      </c>
      <c r="C150" s="17">
        <f aca="true" t="shared" si="96" ref="C150:V150">IF(B$29="Barrier",1,0)</f>
        <v>0</v>
      </c>
      <c r="D150" s="17">
        <f t="shared" si="96"/>
        <v>0</v>
      </c>
      <c r="E150" s="17">
        <f t="shared" si="96"/>
        <v>0</v>
      </c>
      <c r="F150" s="17">
        <f t="shared" si="96"/>
        <v>0</v>
      </c>
      <c r="G150" s="17">
        <f t="shared" si="96"/>
        <v>0</v>
      </c>
      <c r="H150" s="17">
        <f t="shared" si="96"/>
        <v>0</v>
      </c>
      <c r="I150" s="17">
        <f t="shared" si="96"/>
        <v>0</v>
      </c>
      <c r="J150" s="17">
        <f t="shared" si="96"/>
        <v>0</v>
      </c>
      <c r="K150" s="17">
        <f t="shared" si="96"/>
        <v>0</v>
      </c>
      <c r="L150" s="17">
        <f t="shared" si="96"/>
        <v>0</v>
      </c>
      <c r="M150" s="17">
        <f t="shared" si="96"/>
        <v>0</v>
      </c>
      <c r="N150" s="17">
        <f t="shared" si="96"/>
        <v>0</v>
      </c>
      <c r="O150" s="17">
        <f t="shared" si="96"/>
        <v>0</v>
      </c>
      <c r="P150" s="17">
        <f t="shared" si="96"/>
        <v>0</v>
      </c>
      <c r="Q150" s="17">
        <f t="shared" si="96"/>
        <v>0</v>
      </c>
      <c r="R150" s="17">
        <f t="shared" si="96"/>
        <v>0</v>
      </c>
      <c r="S150" s="17">
        <f t="shared" si="96"/>
        <v>0</v>
      </c>
      <c r="T150" s="17">
        <f t="shared" si="96"/>
        <v>0</v>
      </c>
      <c r="U150" s="17">
        <f t="shared" si="96"/>
        <v>0</v>
      </c>
      <c r="V150" s="17">
        <f t="shared" si="96"/>
        <v>0</v>
      </c>
      <c r="X150" s="13">
        <v>0.19298</v>
      </c>
      <c r="Y150" s="14">
        <v>0.39638</v>
      </c>
      <c r="Z150" s="10">
        <f t="shared" si="72"/>
        <v>-0.48685604722740805</v>
      </c>
      <c r="AA150" s="10">
        <f t="shared" si="73"/>
        <v>-0.48685604722740805</v>
      </c>
      <c r="AB150" s="10">
        <f t="shared" si="74"/>
        <v>-0.48685604722740805</v>
      </c>
      <c r="AC150" s="10">
        <f t="shared" si="75"/>
        <v>-0.48685604722740805</v>
      </c>
      <c r="AD150" s="10">
        <f t="shared" si="76"/>
        <v>-0.48685604722740805</v>
      </c>
      <c r="AE150" s="10">
        <f t="shared" si="77"/>
        <v>-0.48685604722740805</v>
      </c>
      <c r="AF150" s="10">
        <f t="shared" si="78"/>
        <v>-0.48685604722740805</v>
      </c>
      <c r="AG150" s="10">
        <f t="shared" si="79"/>
        <v>-0.48685604722740805</v>
      </c>
      <c r="AH150" s="10">
        <f t="shared" si="80"/>
        <v>-0.48685604722740805</v>
      </c>
      <c r="AI150" s="10">
        <f t="shared" si="81"/>
        <v>-0.48685604722740805</v>
      </c>
      <c r="AJ150" s="10">
        <f t="shared" si="82"/>
        <v>-0.48685604722740805</v>
      </c>
      <c r="AK150" s="10">
        <f t="shared" si="83"/>
        <v>-0.48685604722740805</v>
      </c>
      <c r="AL150" s="10">
        <f t="shared" si="84"/>
        <v>-0.48685604722740805</v>
      </c>
      <c r="AM150" s="10">
        <f t="shared" si="85"/>
        <v>-0.48685604722740805</v>
      </c>
      <c r="AN150" s="10">
        <f t="shared" si="86"/>
        <v>-0.48685604722740805</v>
      </c>
      <c r="AO150" s="10">
        <f t="shared" si="70"/>
        <v>-0.48685604722740805</v>
      </c>
      <c r="AP150" s="10">
        <f t="shared" si="54"/>
        <v>-0.48685604722740805</v>
      </c>
      <c r="AQ150" s="10">
        <f t="shared" si="54"/>
        <v>-0.48685604722740805</v>
      </c>
      <c r="AR150" s="10">
        <f t="shared" si="54"/>
        <v>-0.48685604722740805</v>
      </c>
      <c r="AS150" s="10">
        <f t="shared" si="54"/>
        <v>-0.48685604722740805</v>
      </c>
    </row>
    <row r="151" spans="2:45" ht="12.75" hidden="1">
      <c r="B151" s="7" t="s">
        <v>46</v>
      </c>
      <c r="C151" s="17">
        <f>IF(B30=99999,25,B30)*3.281</f>
        <v>0</v>
      </c>
      <c r="D151" s="17">
        <f aca="true" t="shared" si="97" ref="D151:V151">IF(C30=99999,25,C30)*3.281</f>
        <v>0</v>
      </c>
      <c r="E151" s="17">
        <f t="shared" si="97"/>
        <v>0</v>
      </c>
      <c r="F151" s="17">
        <f t="shared" si="97"/>
        <v>0</v>
      </c>
      <c r="G151" s="17">
        <f t="shared" si="97"/>
        <v>0</v>
      </c>
      <c r="H151" s="17">
        <f t="shared" si="97"/>
        <v>0</v>
      </c>
      <c r="I151" s="17">
        <f t="shared" si="97"/>
        <v>0</v>
      </c>
      <c r="J151" s="17">
        <f t="shared" si="97"/>
        <v>0</v>
      </c>
      <c r="K151" s="17">
        <f t="shared" si="97"/>
        <v>0</v>
      </c>
      <c r="L151" s="17">
        <f t="shared" si="97"/>
        <v>0</v>
      </c>
      <c r="M151" s="17">
        <f t="shared" si="97"/>
        <v>0</v>
      </c>
      <c r="N151" s="17">
        <f t="shared" si="97"/>
        <v>0</v>
      </c>
      <c r="O151" s="17">
        <f t="shared" si="97"/>
        <v>0</v>
      </c>
      <c r="P151" s="17">
        <f t="shared" si="97"/>
        <v>0</v>
      </c>
      <c r="Q151" s="17">
        <f t="shared" si="97"/>
        <v>0</v>
      </c>
      <c r="R151" s="17">
        <f t="shared" si="97"/>
        <v>0</v>
      </c>
      <c r="S151" s="17">
        <f t="shared" si="97"/>
        <v>0</v>
      </c>
      <c r="T151" s="17">
        <f t="shared" si="97"/>
        <v>0</v>
      </c>
      <c r="U151" s="17">
        <f t="shared" si="97"/>
        <v>0</v>
      </c>
      <c r="V151" s="17">
        <f t="shared" si="97"/>
        <v>0</v>
      </c>
      <c r="X151" s="13">
        <v>10.772</v>
      </c>
      <c r="Y151" s="14">
        <v>11.264</v>
      </c>
      <c r="Z151" s="10">
        <f t="shared" si="72"/>
        <v>-0.9563210227272728</v>
      </c>
      <c r="AA151" s="10">
        <f t="shared" si="73"/>
        <v>-0.9563210227272728</v>
      </c>
      <c r="AB151" s="10">
        <f t="shared" si="74"/>
        <v>-0.9563210227272728</v>
      </c>
      <c r="AC151" s="10">
        <f t="shared" si="75"/>
        <v>-0.9563210227272728</v>
      </c>
      <c r="AD151" s="10">
        <f t="shared" si="76"/>
        <v>-0.9563210227272728</v>
      </c>
      <c r="AE151" s="10">
        <f t="shared" si="77"/>
        <v>-0.9563210227272728</v>
      </c>
      <c r="AF151" s="10">
        <f t="shared" si="78"/>
        <v>-0.9563210227272728</v>
      </c>
      <c r="AG151" s="10">
        <f t="shared" si="79"/>
        <v>-0.9563210227272728</v>
      </c>
      <c r="AH151" s="10">
        <f t="shared" si="80"/>
        <v>-0.9563210227272728</v>
      </c>
      <c r="AI151" s="10">
        <f t="shared" si="81"/>
        <v>-0.9563210227272728</v>
      </c>
      <c r="AJ151" s="10">
        <f t="shared" si="82"/>
        <v>-0.9563210227272728</v>
      </c>
      <c r="AK151" s="10">
        <f t="shared" si="83"/>
        <v>-0.9563210227272728</v>
      </c>
      <c r="AL151" s="10">
        <f t="shared" si="84"/>
        <v>-0.9563210227272728</v>
      </c>
      <c r="AM151" s="10">
        <f t="shared" si="85"/>
        <v>-0.9563210227272728</v>
      </c>
      <c r="AN151" s="10">
        <f t="shared" si="86"/>
        <v>-0.9563210227272728</v>
      </c>
      <c r="AO151" s="10">
        <f t="shared" si="70"/>
        <v>-0.9563210227272728</v>
      </c>
      <c r="AP151" s="10">
        <f t="shared" si="54"/>
        <v>-0.9563210227272728</v>
      </c>
      <c r="AQ151" s="10">
        <f t="shared" si="54"/>
        <v>-0.9563210227272728</v>
      </c>
      <c r="AR151" s="10">
        <f t="shared" si="54"/>
        <v>-0.9563210227272728</v>
      </c>
      <c r="AS151" s="10">
        <f t="shared" si="54"/>
        <v>-0.9563210227272728</v>
      </c>
    </row>
    <row r="152" spans="2:45" ht="12.75" hidden="1">
      <c r="B152" s="7" t="s">
        <v>47</v>
      </c>
      <c r="C152" s="7">
        <f>$B$15*0.621402</f>
        <v>0</v>
      </c>
      <c r="D152" s="7">
        <f aca="true" t="shared" si="98" ref="D152:V152">$B$15*0.621402</f>
        <v>0</v>
      </c>
      <c r="E152" s="7">
        <f t="shared" si="98"/>
        <v>0</v>
      </c>
      <c r="F152" s="7">
        <f t="shared" si="98"/>
        <v>0</v>
      </c>
      <c r="G152" s="7">
        <f t="shared" si="98"/>
        <v>0</v>
      </c>
      <c r="H152" s="7">
        <f t="shared" si="98"/>
        <v>0</v>
      </c>
      <c r="I152" s="7">
        <f t="shared" si="98"/>
        <v>0</v>
      </c>
      <c r="J152" s="7">
        <f t="shared" si="98"/>
        <v>0</v>
      </c>
      <c r="K152" s="7">
        <f t="shared" si="98"/>
        <v>0</v>
      </c>
      <c r="L152" s="7">
        <f t="shared" si="98"/>
        <v>0</v>
      </c>
      <c r="M152" s="7">
        <f t="shared" si="98"/>
        <v>0</v>
      </c>
      <c r="N152" s="7">
        <f t="shared" si="98"/>
        <v>0</v>
      </c>
      <c r="O152" s="7">
        <f t="shared" si="98"/>
        <v>0</v>
      </c>
      <c r="P152" s="7">
        <f t="shared" si="98"/>
        <v>0</v>
      </c>
      <c r="Q152" s="7">
        <f t="shared" si="98"/>
        <v>0</v>
      </c>
      <c r="R152" s="7">
        <f t="shared" si="98"/>
        <v>0</v>
      </c>
      <c r="S152" s="7">
        <f t="shared" si="98"/>
        <v>0</v>
      </c>
      <c r="T152" s="7">
        <f t="shared" si="98"/>
        <v>0</v>
      </c>
      <c r="U152" s="7">
        <f t="shared" si="98"/>
        <v>0</v>
      </c>
      <c r="V152" s="7">
        <f t="shared" si="98"/>
        <v>0</v>
      </c>
      <c r="X152" s="13">
        <v>68.851</v>
      </c>
      <c r="Y152" s="14">
        <v>3.6537</v>
      </c>
      <c r="Z152" s="10">
        <f t="shared" si="72"/>
        <v>-18.844185346361222</v>
      </c>
      <c r="AA152" s="10">
        <f t="shared" si="73"/>
        <v>-18.844185346361222</v>
      </c>
      <c r="AB152" s="10">
        <f t="shared" si="74"/>
        <v>-18.844185346361222</v>
      </c>
      <c r="AC152" s="10">
        <f t="shared" si="75"/>
        <v>-18.844185346361222</v>
      </c>
      <c r="AD152" s="10">
        <f t="shared" si="76"/>
        <v>-18.844185346361222</v>
      </c>
      <c r="AE152" s="10">
        <f t="shared" si="77"/>
        <v>-18.844185346361222</v>
      </c>
      <c r="AF152" s="10">
        <f t="shared" si="78"/>
        <v>-18.844185346361222</v>
      </c>
      <c r="AG152" s="10">
        <f t="shared" si="79"/>
        <v>-18.844185346361222</v>
      </c>
      <c r="AH152" s="10">
        <f t="shared" si="80"/>
        <v>-18.844185346361222</v>
      </c>
      <c r="AI152" s="10">
        <f t="shared" si="81"/>
        <v>-18.844185346361222</v>
      </c>
      <c r="AJ152" s="10">
        <f t="shared" si="82"/>
        <v>-18.844185346361222</v>
      </c>
      <c r="AK152" s="10">
        <f t="shared" si="83"/>
        <v>-18.844185346361222</v>
      </c>
      <c r="AL152" s="10">
        <f t="shared" si="84"/>
        <v>-18.844185346361222</v>
      </c>
      <c r="AM152" s="10">
        <f t="shared" si="85"/>
        <v>-18.844185346361222</v>
      </c>
      <c r="AN152" s="10">
        <f t="shared" si="86"/>
        <v>-18.844185346361222</v>
      </c>
      <c r="AO152" s="10">
        <f t="shared" si="70"/>
        <v>-18.844185346361222</v>
      </c>
      <c r="AP152" s="10">
        <f t="shared" si="54"/>
        <v>-18.844185346361222</v>
      </c>
      <c r="AQ152" s="10">
        <f t="shared" si="54"/>
        <v>-18.844185346361222</v>
      </c>
      <c r="AR152" s="10">
        <f t="shared" si="54"/>
        <v>-18.844185346361222</v>
      </c>
      <c r="AS152" s="10">
        <f t="shared" si="54"/>
        <v>-18.844185346361222</v>
      </c>
    </row>
    <row r="153" spans="2:45" ht="12.75" hidden="1">
      <c r="B153" s="7" t="s">
        <v>48</v>
      </c>
      <c r="C153" s="17">
        <v>0</v>
      </c>
      <c r="D153" s="8">
        <f aca="true" t="shared" si="99" ref="D153:V153">IF((D126-C126)&lt;0.1,10,1/(D126-C126))</f>
        <v>10</v>
      </c>
      <c r="E153" s="8">
        <f t="shared" si="99"/>
        <v>10</v>
      </c>
      <c r="F153" s="8">
        <f t="shared" si="99"/>
        <v>10</v>
      </c>
      <c r="G153" s="8">
        <f t="shared" si="99"/>
        <v>10</v>
      </c>
      <c r="H153" s="8">
        <f t="shared" si="99"/>
        <v>10</v>
      </c>
      <c r="I153" s="8">
        <f t="shared" si="99"/>
        <v>10</v>
      </c>
      <c r="J153" s="8">
        <f t="shared" si="99"/>
        <v>10</v>
      </c>
      <c r="K153" s="8">
        <f t="shared" si="99"/>
        <v>10</v>
      </c>
      <c r="L153" s="8">
        <f t="shared" si="99"/>
        <v>10</v>
      </c>
      <c r="M153" s="8">
        <f t="shared" si="99"/>
        <v>10</v>
      </c>
      <c r="N153" s="8">
        <f t="shared" si="99"/>
        <v>10</v>
      </c>
      <c r="O153" s="8">
        <f t="shared" si="99"/>
        <v>10</v>
      </c>
      <c r="P153" s="8">
        <f t="shared" si="99"/>
        <v>10</v>
      </c>
      <c r="Q153" s="8">
        <f t="shared" si="99"/>
        <v>10</v>
      </c>
      <c r="R153" s="8">
        <f t="shared" si="99"/>
        <v>10</v>
      </c>
      <c r="S153" s="8">
        <f t="shared" si="99"/>
        <v>10</v>
      </c>
      <c r="T153" s="8">
        <f t="shared" si="99"/>
        <v>10</v>
      </c>
      <c r="U153" s="8">
        <f t="shared" si="99"/>
        <v>10</v>
      </c>
      <c r="V153" s="8">
        <f t="shared" si="99"/>
        <v>10</v>
      </c>
      <c r="X153" s="13">
        <v>3.8037</v>
      </c>
      <c r="Y153" s="14">
        <v>3.5422</v>
      </c>
      <c r="Z153" s="10">
        <f t="shared" si="72"/>
        <v>-1.073824177065101</v>
      </c>
      <c r="AA153" s="10">
        <f t="shared" si="73"/>
        <v>1.7492801084072047</v>
      </c>
      <c r="AB153" s="10">
        <f t="shared" si="74"/>
        <v>1.7492801084072047</v>
      </c>
      <c r="AC153" s="10">
        <f t="shared" si="75"/>
        <v>1.7492801084072047</v>
      </c>
      <c r="AD153" s="10">
        <f t="shared" si="76"/>
        <v>1.7492801084072047</v>
      </c>
      <c r="AE153" s="10">
        <f t="shared" si="77"/>
        <v>1.7492801084072047</v>
      </c>
      <c r="AF153" s="10">
        <f t="shared" si="78"/>
        <v>1.7492801084072047</v>
      </c>
      <c r="AG153" s="10">
        <f t="shared" si="79"/>
        <v>1.7492801084072047</v>
      </c>
      <c r="AH153" s="10">
        <f t="shared" si="80"/>
        <v>1.7492801084072047</v>
      </c>
      <c r="AI153" s="10">
        <f t="shared" si="81"/>
        <v>1.7492801084072047</v>
      </c>
      <c r="AJ153" s="10">
        <f t="shared" si="82"/>
        <v>1.7492801084072047</v>
      </c>
      <c r="AK153" s="10">
        <f t="shared" si="83"/>
        <v>1.7492801084072047</v>
      </c>
      <c r="AL153" s="10">
        <f t="shared" si="84"/>
        <v>1.7492801084072047</v>
      </c>
      <c r="AM153" s="10">
        <f t="shared" si="85"/>
        <v>1.7492801084072047</v>
      </c>
      <c r="AN153" s="10">
        <f t="shared" si="86"/>
        <v>1.7492801084072047</v>
      </c>
      <c r="AO153" s="10">
        <f t="shared" si="70"/>
        <v>1.7492801084072047</v>
      </c>
      <c r="AP153" s="10">
        <f t="shared" si="54"/>
        <v>1.7492801084072047</v>
      </c>
      <c r="AQ153" s="10">
        <f t="shared" si="54"/>
        <v>1.7492801084072047</v>
      </c>
      <c r="AR153" s="10">
        <f t="shared" si="54"/>
        <v>1.7492801084072047</v>
      </c>
      <c r="AS153" s="10">
        <f t="shared" si="54"/>
        <v>1.7492801084072047</v>
      </c>
    </row>
    <row r="154" spans="2:45" ht="13.5" hidden="1" thickBot="1">
      <c r="B154" s="7" t="s">
        <v>49</v>
      </c>
      <c r="C154" s="17">
        <f>B15/1.609265</f>
        <v>0</v>
      </c>
      <c r="D154" s="18" t="e">
        <f>B33/1.609265</f>
        <v>#VALUE!</v>
      </c>
      <c r="E154" s="18" t="e">
        <f aca="true" t="shared" si="100" ref="E154:V154">C33/1.609265</f>
        <v>#VALUE!</v>
      </c>
      <c r="F154" s="18" t="e">
        <f t="shared" si="100"/>
        <v>#VALUE!</v>
      </c>
      <c r="G154" s="18" t="e">
        <f t="shared" si="100"/>
        <v>#VALUE!</v>
      </c>
      <c r="H154" s="18" t="e">
        <f t="shared" si="100"/>
        <v>#VALUE!</v>
      </c>
      <c r="I154" s="18" t="e">
        <f t="shared" si="100"/>
        <v>#VALUE!</v>
      </c>
      <c r="J154" s="18" t="e">
        <f t="shared" si="100"/>
        <v>#VALUE!</v>
      </c>
      <c r="K154" s="18" t="e">
        <f t="shared" si="100"/>
        <v>#VALUE!</v>
      </c>
      <c r="L154" s="18" t="e">
        <f t="shared" si="100"/>
        <v>#VALUE!</v>
      </c>
      <c r="M154" s="18" t="e">
        <f t="shared" si="100"/>
        <v>#VALUE!</v>
      </c>
      <c r="N154" s="18" t="e">
        <f t="shared" si="100"/>
        <v>#VALUE!</v>
      </c>
      <c r="O154" s="18" t="e">
        <f t="shared" si="100"/>
        <v>#VALUE!</v>
      </c>
      <c r="P154" s="18" t="e">
        <f t="shared" si="100"/>
        <v>#VALUE!</v>
      </c>
      <c r="Q154" s="18" t="e">
        <f t="shared" si="100"/>
        <v>#VALUE!</v>
      </c>
      <c r="R154" s="18" t="e">
        <f t="shared" si="100"/>
        <v>#VALUE!</v>
      </c>
      <c r="S154" s="18" t="e">
        <f t="shared" si="100"/>
        <v>#VALUE!</v>
      </c>
      <c r="T154" s="18" t="e">
        <f t="shared" si="100"/>
        <v>#VALUE!</v>
      </c>
      <c r="U154" s="18" t="e">
        <f t="shared" si="100"/>
        <v>#VALUE!</v>
      </c>
      <c r="V154" s="18" t="e">
        <f t="shared" si="100"/>
        <v>#VALUE!</v>
      </c>
      <c r="X154" s="15">
        <v>59.131</v>
      </c>
      <c r="Y154" s="16">
        <v>6.409</v>
      </c>
      <c r="Z154" s="10">
        <f t="shared" si="72"/>
        <v>-9.226244343891404</v>
      </c>
      <c r="AA154" s="10" t="e">
        <f t="shared" si="73"/>
        <v>#VALUE!</v>
      </c>
      <c r="AB154" s="10" t="e">
        <f t="shared" si="74"/>
        <v>#VALUE!</v>
      </c>
      <c r="AC154" s="10" t="e">
        <f t="shared" si="75"/>
        <v>#VALUE!</v>
      </c>
      <c r="AD154" s="10" t="e">
        <f t="shared" si="76"/>
        <v>#VALUE!</v>
      </c>
      <c r="AE154" s="10" t="e">
        <f t="shared" si="77"/>
        <v>#VALUE!</v>
      </c>
      <c r="AF154" s="10" t="e">
        <f t="shared" si="78"/>
        <v>#VALUE!</v>
      </c>
      <c r="AG154" s="10" t="e">
        <f t="shared" si="79"/>
        <v>#VALUE!</v>
      </c>
      <c r="AH154" s="10" t="e">
        <f t="shared" si="80"/>
        <v>#VALUE!</v>
      </c>
      <c r="AI154" s="10" t="e">
        <f t="shared" si="81"/>
        <v>#VALUE!</v>
      </c>
      <c r="AJ154" s="10" t="e">
        <f t="shared" si="82"/>
        <v>#VALUE!</v>
      </c>
      <c r="AK154" s="10" t="e">
        <f t="shared" si="83"/>
        <v>#VALUE!</v>
      </c>
      <c r="AL154" s="10" t="e">
        <f t="shared" si="84"/>
        <v>#VALUE!</v>
      </c>
      <c r="AM154" s="10" t="e">
        <f t="shared" si="85"/>
        <v>#VALUE!</v>
      </c>
      <c r="AN154" s="10" t="e">
        <f t="shared" si="86"/>
        <v>#VALUE!</v>
      </c>
      <c r="AO154" s="10" t="e">
        <f t="shared" si="70"/>
        <v>#VALUE!</v>
      </c>
      <c r="AP154" s="10" t="e">
        <f t="shared" si="54"/>
        <v>#VALUE!</v>
      </c>
      <c r="AQ154" s="10" t="e">
        <f t="shared" si="54"/>
        <v>#VALUE!</v>
      </c>
      <c r="AR154" s="10" t="e">
        <f t="shared" si="54"/>
        <v>#VALUE!</v>
      </c>
      <c r="AS154" s="10" t="e">
        <f t="shared" si="54"/>
        <v>#VALUE!</v>
      </c>
    </row>
    <row r="155" ht="12.75" hidden="1"/>
    <row r="156" spans="2:11" ht="12.75" hidden="1">
      <c r="B156" s="19" t="s">
        <v>14</v>
      </c>
      <c r="C156" s="19" t="s">
        <v>15</v>
      </c>
      <c r="E156" s="6"/>
      <c r="F156" s="6"/>
      <c r="G156" s="6"/>
      <c r="H156" s="6"/>
      <c r="I156" s="6"/>
      <c r="J156" s="6"/>
      <c r="K156" s="6"/>
    </row>
    <row r="157" spans="2:11" ht="12.75" hidden="1">
      <c r="B157" s="19">
        <v>57.341</v>
      </c>
      <c r="C157" s="19">
        <v>5.521</v>
      </c>
      <c r="E157" s="6"/>
      <c r="F157" s="6"/>
      <c r="G157" s="6"/>
      <c r="H157" s="6"/>
      <c r="I157" s="6"/>
      <c r="J157" s="6"/>
      <c r="K157" s="6"/>
    </row>
    <row r="158" spans="2:11" ht="12.75" hidden="1"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2:11" ht="12.75" hidden="1">
      <c r="B159" s="6" t="s">
        <v>16</v>
      </c>
      <c r="C159" s="6"/>
      <c r="D159" s="6"/>
      <c r="E159" s="6"/>
      <c r="F159" s="6"/>
      <c r="G159" s="6"/>
      <c r="H159" s="6"/>
      <c r="I159" s="6"/>
      <c r="J159" s="6"/>
      <c r="K159" s="6"/>
    </row>
    <row r="160" spans="2:32" ht="12.75" hidden="1">
      <c r="B160" s="6">
        <v>-0.1514</v>
      </c>
      <c r="C160" s="6">
        <v>0.10397</v>
      </c>
      <c r="D160" s="6">
        <v>0.16868</v>
      </c>
      <c r="E160" s="6">
        <v>0.13851</v>
      </c>
      <c r="F160" s="6">
        <v>-0.032896</v>
      </c>
      <c r="G160" s="6">
        <v>-0.0003911</v>
      </c>
      <c r="H160" s="6">
        <v>0.10694</v>
      </c>
      <c r="I160" s="6">
        <v>0.30239</v>
      </c>
      <c r="J160" s="6">
        <v>-0.13694</v>
      </c>
      <c r="K160" s="6">
        <v>-0.22382</v>
      </c>
      <c r="L160" s="3">
        <v>-0.26588</v>
      </c>
      <c r="M160" s="3">
        <v>0.099804</v>
      </c>
      <c r="N160" s="3">
        <v>0.23022</v>
      </c>
      <c r="O160" s="3">
        <v>-0.25817</v>
      </c>
      <c r="P160" s="3">
        <v>0.18566</v>
      </c>
      <c r="Q160" s="3">
        <v>-0.13623</v>
      </c>
      <c r="R160" s="3">
        <v>0.00086686</v>
      </c>
      <c r="S160" s="3">
        <v>0.074087</v>
      </c>
      <c r="T160" s="3">
        <v>-0.21211</v>
      </c>
      <c r="U160" s="3">
        <v>0.17571</v>
      </c>
      <c r="V160" s="3">
        <v>0.089635</v>
      </c>
      <c r="W160" s="3">
        <v>0.043077</v>
      </c>
      <c r="X160" s="3">
        <v>0.063984</v>
      </c>
      <c r="Y160" s="3">
        <v>-0.15087</v>
      </c>
      <c r="Z160" s="3">
        <v>0.030276</v>
      </c>
      <c r="AA160" s="3">
        <v>0.073811</v>
      </c>
      <c r="AB160" s="3">
        <v>0.11461</v>
      </c>
      <c r="AC160" s="3">
        <v>-0.021893</v>
      </c>
      <c r="AD160" s="3">
        <v>-0.0055839</v>
      </c>
      <c r="AE160" s="3">
        <v>0.37159</v>
      </c>
      <c r="AF160" s="3">
        <v>0.65796</v>
      </c>
    </row>
    <row r="161" spans="2:32" ht="12.75" hidden="1">
      <c r="B161" s="6">
        <v>0.055731</v>
      </c>
      <c r="C161" s="6">
        <v>-0.0047592</v>
      </c>
      <c r="D161" s="6">
        <v>0.31928</v>
      </c>
      <c r="E161" s="6">
        <v>-0.28854</v>
      </c>
      <c r="F161" s="6">
        <v>-0.11429</v>
      </c>
      <c r="G161" s="6">
        <v>0.11164</v>
      </c>
      <c r="H161" s="6">
        <v>-0.051255</v>
      </c>
      <c r="I161" s="6">
        <v>0.2379</v>
      </c>
      <c r="J161" s="6">
        <v>-0.24314</v>
      </c>
      <c r="K161" s="6">
        <v>0.13417</v>
      </c>
      <c r="L161" s="3">
        <v>-0.026585</v>
      </c>
      <c r="M161" s="3">
        <v>0.13829</v>
      </c>
      <c r="N161" s="3">
        <v>0.2879</v>
      </c>
      <c r="O161" s="3">
        <v>-0.18199</v>
      </c>
      <c r="P161" s="3">
        <v>-0.066492</v>
      </c>
      <c r="Q161" s="3">
        <v>-0.063204</v>
      </c>
      <c r="R161" s="3">
        <v>0.1558</v>
      </c>
      <c r="S161" s="3">
        <v>0.0064295</v>
      </c>
      <c r="T161" s="3">
        <v>-0.081012</v>
      </c>
      <c r="U161" s="3">
        <v>-0.01045</v>
      </c>
      <c r="V161" s="3">
        <v>-0.012062</v>
      </c>
      <c r="W161" s="3">
        <v>-0.075035</v>
      </c>
      <c r="X161" s="3">
        <v>-0.12997</v>
      </c>
      <c r="Y161" s="3">
        <v>-0.04021</v>
      </c>
      <c r="Z161" s="3">
        <v>0.10174</v>
      </c>
      <c r="AA161" s="3">
        <v>-0.023435</v>
      </c>
      <c r="AB161" s="3">
        <v>0.098825</v>
      </c>
      <c r="AC161" s="3">
        <v>0.047894</v>
      </c>
      <c r="AD161" s="3">
        <v>0.11007</v>
      </c>
      <c r="AE161" s="3">
        <v>0.20264</v>
      </c>
      <c r="AF161" s="3">
        <v>-0.29173</v>
      </c>
    </row>
    <row r="162" spans="2:11" ht="12.75" hidden="1"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2:11" ht="12.75" hidden="1">
      <c r="B163" s="6" t="s">
        <v>17</v>
      </c>
      <c r="C163" s="6"/>
      <c r="D163" s="6"/>
      <c r="E163" s="6"/>
      <c r="F163" s="6"/>
      <c r="G163" s="6"/>
      <c r="H163" s="6"/>
      <c r="I163" s="6"/>
      <c r="J163" s="6"/>
      <c r="K163" s="6"/>
    </row>
    <row r="164" spans="2:11" ht="12.75" hidden="1">
      <c r="B164" s="6">
        <v>1.0675</v>
      </c>
      <c r="C164" s="6">
        <v>-0.85317</v>
      </c>
      <c r="D164" s="6"/>
      <c r="E164" s="6"/>
      <c r="F164" s="6"/>
      <c r="G164" s="6"/>
      <c r="H164" s="6"/>
      <c r="I164" s="6"/>
      <c r="J164" s="6"/>
      <c r="K164" s="6"/>
    </row>
    <row r="165" spans="2:11" ht="12.75" hidden="1"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2:11" ht="12.75" hidden="1">
      <c r="B166" s="6" t="s">
        <v>18</v>
      </c>
      <c r="C166" s="6"/>
      <c r="D166" s="6"/>
      <c r="E166" s="6"/>
      <c r="F166" s="6"/>
      <c r="G166" s="6"/>
      <c r="H166" s="6"/>
      <c r="I166" s="6"/>
      <c r="J166" s="6"/>
      <c r="K166" s="6"/>
    </row>
    <row r="167" spans="2:11" ht="12.75" hidden="1">
      <c r="B167" s="6">
        <v>-0.29273</v>
      </c>
      <c r="C167" s="6"/>
      <c r="D167" s="6"/>
      <c r="E167" s="6"/>
      <c r="F167" s="6"/>
      <c r="G167" s="6"/>
      <c r="H167" s="6"/>
      <c r="I167" s="6"/>
      <c r="J167" s="6"/>
      <c r="K167" s="6"/>
    </row>
    <row r="168" spans="2:11" ht="12.75" hidden="1">
      <c r="B168" s="6">
        <v>-0.33395</v>
      </c>
      <c r="C168" s="6"/>
      <c r="D168" s="6"/>
      <c r="E168" s="6"/>
      <c r="F168" s="6"/>
      <c r="G168" s="6"/>
      <c r="H168" s="6"/>
      <c r="I168" s="6"/>
      <c r="J168" s="6"/>
      <c r="K168" s="6"/>
    </row>
    <row r="169" spans="2:11" ht="12.75" hidden="1"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ht="12.75" hidden="1">
      <c r="B170" s="6" t="s">
        <v>19</v>
      </c>
    </row>
    <row r="171" spans="2:11" ht="12.75" hidden="1">
      <c r="B171" s="6">
        <v>-0.067868</v>
      </c>
      <c r="D171" s="6"/>
      <c r="E171" s="6"/>
      <c r="F171" s="6"/>
      <c r="G171" s="6"/>
      <c r="H171" s="6"/>
      <c r="I171" s="6"/>
      <c r="J171" s="6"/>
      <c r="K171" s="6"/>
    </row>
    <row r="172" spans="4:11" ht="12.75" hidden="1">
      <c r="D172" s="6"/>
      <c r="E172" s="6"/>
      <c r="F172" s="6"/>
      <c r="G172" s="6"/>
      <c r="H172" s="6"/>
      <c r="I172" s="6"/>
      <c r="J172" s="6"/>
      <c r="K172" s="6"/>
    </row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spans="2:11" ht="12.75" hidden="1"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2:11" ht="12.75" hidden="1"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2:11" ht="12.75" hidden="1"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2:11" ht="12.75" hidden="1"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2:11" ht="12.75" hidden="1"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2:11" ht="12.75" hidden="1"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2:11" ht="12.75" hidden="1"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2:11" ht="12.75" hidden="1"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2:11" ht="12.75" hidden="1"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2:11" ht="12.75" hidden="1"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2:11" ht="12.75" hidden="1"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2:11" ht="12.75" hidden="1"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2:11" ht="12.75" hidden="1"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2:11" ht="12.75" hidden="1"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2:11" ht="12.75" hidden="1"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2:11" ht="12.75" hidden="1"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2:11" ht="12.75"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2:11" ht="12.75"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2:11" ht="12.75"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2:11" ht="12.75"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2:11" ht="12.75"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2:11" ht="12.75"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2:11" ht="12.75"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2:11" ht="12.75"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2:11" ht="12.75"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2:11" ht="12.75"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2:11" ht="12.75"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2:11" ht="12.75"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2:11" ht="12.75"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2:11" ht="12.75"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2:11" ht="12.75"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2:11" ht="12.75"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2:11" ht="12.75"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2:11" ht="12.75"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2:11" ht="12.75"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2:11" ht="12.75"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2:11" ht="12.75"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2:11" ht="12.75"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2:11" ht="12.75"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2:11" ht="12.75"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2:11" ht="12.75"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2:11" ht="12.75"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2:11" ht="12.75"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2:11" ht="12.75"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2:11" ht="12.75"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2:11" ht="12.75"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2:11" ht="12.75"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2:11" ht="12.75"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2:11" ht="12.75"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2:11" ht="12.75"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2:11" ht="12.75"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2:11" ht="12.75"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2:11" ht="12.75"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2:11" ht="12.75"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2:11" ht="12.75"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2:11" ht="12.75"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2:11" ht="12.75"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2:11" ht="12.75"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2:11" ht="12.75"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2:11" ht="12.75"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2:11" ht="12.75"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2:11" ht="12.75"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2:11" ht="12.75"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2:11" ht="12.75"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2:11" ht="12.75"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2:11" ht="12.75"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2:11" ht="12.75"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2:11" ht="12.75"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2:11" ht="12.75"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2:11" ht="12.75"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2:11" ht="12.75"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2:11" ht="12.75"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2:11" ht="12.75"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2:11" ht="12.75"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2:11" ht="12.75"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2:11" ht="12.75"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2:11" ht="12.75"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2:11" ht="12.75"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2:11" ht="12.75"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2:11" ht="12.75"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2:11" ht="12.75"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2:11" ht="12.75"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2:11" ht="12.75"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2:11" ht="12.75"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2:11" ht="12.75"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2:11" ht="12.75"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2:11" ht="12.75"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2:11" ht="12.75"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2:11" ht="12.75"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2:11" ht="12.75"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2:11" ht="12.75"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2:11" ht="12.75"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2:11" ht="12.75"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2:11" ht="12.75"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2:11" ht="12.75"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2:11" ht="12.75"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2:11" ht="12.75"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2:11" ht="12.75"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2:11" ht="12.75"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2:11" ht="12.75"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2:11" ht="12.75"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2:11" ht="12.75"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2:11" ht="12.75"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2:11" ht="12.75"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2:11" ht="12.75"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2:11" ht="12.75"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2:11" ht="12.75"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2:11" ht="12.75"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2:11" ht="12.75"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2:11" ht="12.75"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2:11" ht="12.75"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2:11" ht="12.75"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2:11" ht="12.75"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2:11" ht="12.75"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2:11" ht="12.75"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2:11" ht="12.75"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2:11" ht="12.75"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2:11" ht="12.75"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2:11" ht="12.75"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2:11" ht="12.75"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2:11" ht="12.75"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2:11" ht="12.75"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2:11" ht="12.75"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2:11" ht="12.75"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2:11" ht="12.75"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2:11" ht="12.75"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2:11" ht="12.75"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2:11" ht="12.75"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2:11" ht="12.75"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2:11" ht="12.75"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2:11" ht="12.75"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2:11" ht="12.75"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2:11" ht="12.75"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2:11" ht="12.75"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2:11" ht="12.75"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2:11" ht="12.75"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2:11" ht="12.75"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2:11" ht="12.75"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2:11" ht="12.75"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2:11" ht="12.75"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2:11" ht="12.75"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2:11" ht="12.75"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2:11" ht="12.75"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2:11" ht="12.75"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2:11" ht="12.75"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2:11" ht="12.75"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2:11" ht="12.75"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2:11" ht="12.75"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2:11" ht="12.75"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2:11" ht="12.75"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2:11" ht="12.75"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2:11" ht="12.75"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2:11" ht="12.75"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2:11" ht="12.75"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2:11" ht="12.75"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2:11" ht="12.75"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2:11" ht="12.75"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2:11" ht="12.75"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2:11" ht="12.75"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2:11" ht="12.75"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2:11" ht="12.75"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2:11" ht="12.75"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2:11" ht="12.75"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2:11" ht="12.75"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2:11" ht="12.75"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2:11" ht="12.75"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2:11" ht="12.75"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2:11" ht="12.75"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2:11" ht="12.75"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2:11" ht="12.75"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2:11" ht="12.75"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2:11" ht="12.75"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2:11" ht="12.75"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2:11" ht="12.75"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2:11" ht="12.75"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2:11" ht="12.75"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2:11" ht="12.75"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2:11" ht="12.75"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2:11" ht="12.75"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2:11" ht="12.75"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2:11" ht="12.75"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2:11" ht="12.75"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2:11" ht="12.75"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2:11" ht="12.75"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2:11" ht="12.75"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2:11" ht="12.75"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2:11" ht="12.75"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2:11" ht="12.75"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2:11" ht="12.75"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2:11" ht="12.75"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2:11" ht="12.75"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2:11" ht="12.75"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2:11" ht="12.75"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2:11" ht="12.75"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2:11" ht="12.75"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2:11" ht="12.75"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2:11" ht="12.75"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2:11" ht="12.75"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2:11" ht="12.75"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2:11" ht="12.75"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2:11" ht="12.75"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2:11" ht="12.75"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2:11" ht="12.75"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2:11" ht="12.75"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2:11" ht="12.75"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2:11" ht="12.75"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2:11" ht="12.75"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2:11" ht="12.75"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2:11" ht="12.75"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2:11" ht="12.75"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2:11" ht="12.75"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2:11" ht="12.75"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2:11" ht="12.75"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2:11" ht="12.75"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2:11" ht="12.75"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2:11" ht="12.75"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2:11" ht="12.75"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2:11" ht="12.75"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2:11" ht="12.75"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2:11" ht="12.75"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2:11" ht="12.75"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2:11" ht="12.75"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2:11" ht="12.75"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2:11" ht="12.75"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2:11" ht="12.75"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2:11" ht="12.75"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2:11" ht="12.75"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2:11" ht="12.75"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2:11" ht="12.75"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2:11" ht="12.75"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2:11" ht="12.75"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2:11" ht="12.75"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2:11" ht="12.75"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2:11" ht="12.75"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2:11" ht="12.75"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2:11" ht="12.75"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2:11" ht="12.75"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2:11" ht="12.75"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2:11" ht="12.75"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2:11" ht="12.75"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2:11" ht="12.75"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2:11" ht="12.75"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2:11" ht="12.75"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2:11" ht="12.75"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2:11" ht="12.75"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2:11" ht="12.75"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2:11" ht="12.75"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2:11" ht="12.75"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2:11" ht="12.75"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2:11" ht="12.75"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2:11" ht="12.75"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2:11" ht="12.75"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2:11" ht="12.75"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2:11" ht="12.75"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2:11" ht="12.75"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2:11" ht="12.75"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2:11" ht="12.75"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2:11" ht="12.75"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2:11" ht="12.75"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2:11" ht="12.75"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2:11" ht="12.75"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2:11" ht="12.75"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2:11" ht="12.75"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2:11" ht="12.75"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2:11" ht="12.75"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2:11" ht="12.75"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2:11" ht="12.75"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2:11" ht="12.75"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2:11" ht="12.75"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2:11" ht="12.75"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2:11" ht="12.75"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2:11" ht="12.75"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2:11" ht="12.75"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2:11" ht="12.75"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2:11" ht="12.75"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2:11" ht="12.75"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2:11" ht="12.75"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2:11" ht="12.75"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2:11" ht="12.75"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2:11" ht="12.75"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2:11" ht="12.75"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2:11" ht="12.75"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2:11" ht="12.75"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2:11" ht="12.75"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2:11" ht="12.75"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2:11" ht="12.75"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2:11" ht="12.75"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2:11" ht="12.75"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2:11" ht="12.75"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2:11" ht="12.75"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2:11" ht="12.75"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2:11" ht="12.75"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2:11" ht="12.75"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2:11" ht="12.75"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2:11" ht="12.75"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2:11" ht="12.75"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2:11" ht="12.75"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2:11" ht="12.75"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2:11" ht="12.75"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2:11" ht="12.75"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2:11" ht="12.75"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2:11" ht="12.75"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2:11" ht="12.75"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2:11" ht="12.75"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2:11" ht="12.75"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2:11" ht="12.75"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2:11" ht="12.75"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2:11" ht="12.75"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2:11" ht="12.75"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2:11" ht="12.75"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2:11" ht="12.75"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2:11" ht="12.75"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2:11" ht="12.75"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2:11" ht="12.75"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2:11" ht="12.75"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2:11" ht="12.75"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2:11" ht="12.75"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2:11" ht="12.75"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2:11" ht="12.75"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2:11" ht="12.75"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2:11" ht="12.75"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2:11" ht="12.75"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2:11" ht="12.75"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2:11" ht="12.75"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2:11" ht="12.75"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2:11" ht="12.75"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2:11" ht="12.75"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2:11" ht="12.75"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2:11" ht="12.75"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2:11" ht="12.75"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2:11" ht="12.75"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2:11" ht="12.75"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2:11" ht="12.75"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2:11" ht="12.75"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2:11" ht="12.75"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2:11" ht="12.75"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2:11" ht="12.75"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2:11" ht="12.75"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2:11" ht="12.75"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2:11" ht="12.75"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2:11" ht="12.75"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2:11" ht="12.75"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2:11" ht="12.75"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2:11" ht="12.75"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2:11" ht="12.75"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2:11" ht="12.75"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2:11" ht="12.75"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2:11" ht="12.75"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2:11" ht="12.75"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2:11" ht="12.75"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2:11" ht="12.75"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2:11" ht="12.75"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2:11" ht="12.75"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2:11" ht="12.75"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2:11" ht="12.75"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2:11" ht="12.75"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2:11" ht="12.75"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2:11" ht="12.75"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2:11" ht="12.75"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2:11" ht="12.75"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2:11" ht="12.75"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2:11" ht="12.75"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2:11" ht="12.75"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2:11" ht="12.75"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2:11" ht="12.75"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2:11" ht="12.75"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2:11" ht="12.75"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2:11" ht="12.75"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2:11" ht="12.75"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2:11" ht="12.75"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2:11" ht="12.75"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2:11" ht="12.75"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2:11" ht="12.75"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2:11" ht="12.75"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2:11" ht="12.75"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2:11" ht="12.75"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2:11" ht="12.75"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2:11" ht="12.75"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2:11" ht="12.75"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2:11" ht="12.75"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2:11" ht="12.75"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2:11" ht="12.75"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2:11" ht="12.75"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2:11" ht="12.75"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2:11" ht="12.75"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2:11" ht="12.75"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2:11" ht="12.75"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2:11" ht="12.75"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2:11" ht="12.75"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2:11" ht="12.75"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2:11" ht="12.75"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2:11" ht="12.75"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2:11" ht="12.75"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2:11" ht="12.75"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2:11" ht="12.75"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2:11" ht="12.75"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2:11" ht="12.75"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2:11" ht="12.75"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2:11" ht="12.75"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2:11" ht="12.75"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2:11" ht="12.75"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2:11" ht="12.75"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2:11" ht="12.75"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2:11" ht="12.75"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2:11" ht="12.75"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2:11" ht="12.75"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2:11" ht="12.75"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2:11" ht="12.75"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2:11" ht="12.75"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2:11" ht="12.75"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2:11" ht="12.75"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2:11" ht="12.75"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2:11" ht="12.75"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2:11" ht="12.75"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2:11" ht="12.75"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2:11" ht="12.75"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2:11" ht="12.75"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2:11" ht="12.75"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2:11" ht="12.75"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2:11" ht="12.75"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2:11" ht="12.75"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2:11" ht="12.75"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2:11" ht="12.75"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2:11" ht="12.75"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2:11" ht="12.75"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2:11" ht="12.75"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2:11" ht="12.75"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2:11" ht="12.75"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2:11" ht="12.75"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2:11" ht="12.75"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2:11" ht="12.75"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2:11" ht="12.75"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2:11" ht="12.75"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2:11" ht="12.75"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2:11" ht="12.75"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2:11" ht="12.75"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2:11" ht="12.75"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2:11" ht="12.75"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2:11" ht="12.75"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2:11" ht="12.75"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2:11" ht="12.75"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2:11" ht="12.75"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2:11" ht="12.75"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2:11" ht="12.75"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2:11" ht="12.75"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2:11" ht="12.75"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2:11" ht="12.75"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2:11" ht="12.75"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2:11" ht="12.75"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2:11" ht="12.75"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2:11" ht="12.75"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2:11" ht="12.75"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2:11" ht="12.75"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2:11" ht="12.75"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2:11" ht="12.75"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2:11" ht="12.75"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2:11" ht="12.75"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2:11" ht="12.75"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2:11" ht="12.75"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2:11" ht="12.75"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2:11" ht="12.75"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2:11" ht="12.75"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2:11" ht="12.75"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2:11" ht="12.75"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2:11" ht="12.75"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2:11" ht="12.75"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2:11" ht="12.75"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2:11" ht="12.75"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2:11" ht="12.75"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2:11" ht="12.75"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2:11" ht="12.75"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2:11" ht="12.75"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2:11" ht="12.75"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2:11" ht="12.75"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2:11" ht="12.75"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2:11" ht="12.75"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2:11" ht="12.75"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2:11" ht="12.75"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2:11" ht="12.75"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2:11" ht="12.75"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2:11" ht="12.75"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2:11" ht="12.75"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2:11" ht="12.75"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2:11" ht="12.75"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2:11" ht="12.75"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2:11" ht="12.75"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2:11" ht="12.75"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2:11" ht="12.75"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2:11" ht="12.75"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2:11" ht="12.75"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2:11" ht="12.75"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2:11" ht="12.75"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2:11" ht="12.75"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2:11" ht="12.75"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2:11" ht="12.75"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2:11" ht="12.75"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2:11" ht="12.75"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2:11" ht="12.75"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2:11" ht="12.75"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2:11" ht="12.75"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2:11" ht="12.75"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2:11" ht="12.75"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2:11" ht="12.75"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2:11" ht="12.75"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2:11" ht="12.75"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2:11" ht="12.75"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2:11" ht="12.75"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2:11" ht="12.75"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2:11" ht="12.75"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2:11" ht="12.75"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2:11" ht="12.75"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2:11" ht="12.75"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2:11" ht="12.75"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2:11" ht="12.75"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2:11" ht="12.75"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2:11" ht="12.75"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2:11" ht="12.75"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2:11" ht="12.75"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2:11" ht="12.75"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2:11" ht="12.75"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2:11" ht="12.75"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2:11" ht="12.75"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2:11" ht="12.75"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2:11" ht="12.75"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2:11" ht="12.75"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2:11" ht="12.75"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2:11" ht="12.75"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2:11" ht="12.75"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2:11" ht="12.75"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2:11" ht="12.75"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2:11" ht="12.75"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2:11" ht="12.75"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2:11" ht="12.75"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2:11" ht="12.75"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2:11" ht="12.75"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2:11" ht="12.75"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2:11" ht="12.75"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2:11" ht="12.75"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2:11" ht="12.75"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2:11" ht="12.75"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2:11" ht="12.75"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2:11" ht="12.75"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2:11" ht="12.75"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2:11" ht="12.75"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2:11" ht="12.75"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2:11" ht="12.75"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2:11" ht="12.75"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2:11" ht="12.75"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2:11" ht="12.75"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2:11" ht="12.75"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2:11" ht="12.75"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2:11" ht="12.75"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2:11" ht="12.75"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2:11" ht="12.75"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2:11" ht="12.75"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2:11" ht="12.75"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2:11" ht="12.75"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2:11" ht="12.75"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2:11" ht="12.75"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2:11" ht="12.75"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2:11" ht="12.75"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2:11" ht="12.75"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2:11" ht="12.75"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2:11" ht="12.75"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2:11" ht="12.75"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2:11" ht="12.75"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2:11" ht="12.75"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2:11" ht="12.75"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2:11" ht="12.75"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2:11" ht="12.75"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2:11" ht="12.75"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2:11" ht="12.75"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2:11" ht="12.75"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2:11" ht="12.75"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2:11" ht="12.75"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2:11" ht="12.75"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2:11" ht="12.75"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2:11" ht="12.75"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2:11" ht="12.75"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2:11" ht="12.75"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2:11" ht="12.75"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2:11" ht="12.75"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2:11" ht="12.75"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2:11" ht="12.75"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2:11" ht="12.75"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2:11" ht="12.75"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2:11" ht="12.75"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2:11" ht="12.75"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2:11" ht="12.75"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2:11" ht="12.75"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2:11" ht="12.75"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2:11" ht="12.75"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2:11" ht="12.75"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2:11" ht="12.75"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2:11" ht="12.75"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2:11" ht="12.75"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2:11" ht="12.75"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2:11" ht="12.75"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2:11" ht="12.75"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2:11" ht="12.75"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2:11" ht="12.75"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2:11" ht="12.75"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2:11" ht="12.75"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2:11" ht="12.75"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2:11" ht="12.75"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2:11" ht="12.75"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2:11" ht="12.75"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2:11" ht="12.75"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2:11" ht="12.75"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2:11" ht="12.75"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2:11" ht="12.75"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2:11" ht="12.75"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2:11" ht="12.75"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2:11" ht="12.75"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2:11" ht="12.75"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2:11" ht="12.75"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2:11" ht="12.75"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2:11" ht="12.75"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2:11" ht="12.75"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2:11" ht="12.75"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2:11" ht="12.75"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2:11" ht="12.75"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2:11" ht="12.75"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2:11" ht="12.75"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2:11" ht="12.75"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2:11" ht="12.75"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2:11" ht="12.75"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2:11" ht="12.75"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2:11" ht="12.75"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2:11" ht="12.75"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2:11" ht="12.75"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2:11" ht="12.75"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2:11" ht="12.75"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2:11" ht="12.75"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2:11" ht="12.75"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2:11" ht="12.75"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2:11" ht="12.75"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2:11" ht="12.75"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2:11" ht="12.75"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2:11" ht="12.75"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2:11" ht="12.75"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2:11" ht="12.75"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2:11" ht="12.75"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2:11" ht="12.75"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2:11" ht="12.75"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2:11" ht="12.75"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2:11" ht="12.75"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2:11" ht="12.75"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2:11" ht="12.75"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2:11" ht="12.75"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2:11" ht="12.75"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2:11" ht="12.75"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2:11" ht="12.75"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2:11" ht="12.75"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2:11" ht="12.75"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2:11" ht="12.75"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2:11" ht="12.75"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2:11" ht="12.75"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2:11" ht="12.75"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2:11" ht="12.75"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2:11" ht="12.75"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2:11" ht="12.75"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2:11" ht="12.75"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2:11" ht="12.75"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2:11" ht="12.75"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2:11" ht="12.75"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2:11" ht="12.75"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2:11" ht="12.75"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2:11" ht="12.75"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2:11" ht="12.75"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2:11" ht="12.75"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2:11" ht="12.75"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2:11" ht="12.75"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2:11" ht="12.75"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2:11" ht="12.75"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2:11" ht="12.75"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2:11" ht="12.75"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2:11" ht="12.75"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2:11" ht="12.75"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2:11" ht="12.75"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2:11" ht="12.75"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2:11" ht="12.75"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2:11" ht="12.75"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2:11" ht="12.75"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2:11" ht="12.75"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2:11" ht="12.75"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2:11" ht="12.75"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2:11" ht="12.75"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2:11" ht="12.75"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2:11" ht="12.75"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2:11" ht="12.75"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2:11" ht="12.75"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2:11" ht="12.75"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2:11" ht="12.75"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2:11" ht="12.75"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2:11" ht="12.75"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2:11" ht="12.75"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2:11" ht="12.75"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2:11" ht="12.75"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2:11" ht="12.75"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2:11" ht="12.75"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2:11" ht="12.75"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2:11" ht="12.75"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2:11" ht="12.75"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2:11" ht="12.75"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2:11" ht="12.75"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2:11" ht="12.75"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2:11" ht="12.75"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2:11" ht="12.75"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2:11" ht="12.75"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2:11" ht="12.75"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2:11" ht="12.75"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2:11" ht="12.75"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2:11" ht="12.75"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2:11" ht="12.75"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2:11" ht="12.75"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2:11" ht="12.75"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2:11" ht="12.75"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2:11" ht="12.75"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2:11" ht="12.75"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2:11" ht="12.75"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2:11" ht="12.75"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2:11" ht="12.75"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2:11" ht="12.75"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2:11" ht="12.75"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2:11" ht="12.75"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2:11" ht="12.75"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 spans="2:11" ht="12.75"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2:11" ht="12.75"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2:11" ht="12.75"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2:11" ht="12.75"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2:11" ht="12.75"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2:11" ht="12.75"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 spans="2:11" ht="12.75"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2:11" ht="12.75"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2:11" ht="12.75"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2:11" ht="12.75"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2:11" ht="12.75"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2:11" ht="12.75"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2:11" ht="12.75"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 spans="2:11" ht="12.75"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 spans="2:11" ht="12.75"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2:11" ht="12.75"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2:11" ht="12.75"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2:11" ht="12.75"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2:11" ht="12.75"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 spans="2:11" ht="12.75"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 spans="2:11" ht="12.75"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2:11" ht="12.75"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2:11" ht="12.75"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2:11" ht="12.75"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2:11" ht="12.75"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 spans="2:11" ht="12.75"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 spans="2:11" ht="12.75"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 spans="2:11" ht="12.75"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 spans="2:11" ht="12.75"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2:11" ht="12.75"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2:11" ht="12.75"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2:11" ht="12.75"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2:11" ht="12.75"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 spans="2:11" ht="12.75"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 spans="2:11" ht="12.75"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2:11" ht="12.75"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2:11" ht="12.75"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2:11" ht="12.75"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2:11" ht="12.75"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 spans="2:11" ht="12.75"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 spans="2:11" ht="12.75"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 spans="2:11" ht="12.75"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 spans="2:11" ht="12.75"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2:11" ht="12.75"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2:11" ht="12.75"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2:11" ht="12.75"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2:11" ht="12.75"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 spans="2:11" ht="12.75"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 spans="2:11" ht="12.75"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2:11" ht="12.75"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2:11" ht="12.75"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2:11" ht="12.75"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2:11" ht="12.75"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 spans="2:11" ht="12.75"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 spans="2:11" ht="12.75"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 spans="2:11" ht="12.75"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 spans="2:11" ht="12.75"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2:11" ht="12.75"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2:11" ht="12.75"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2:11" ht="12.75"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2:11" ht="12.75"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 spans="2:11" ht="12.75"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 spans="2:11" ht="12.75"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2:11" ht="12.75"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2:11" ht="12.75"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2:11" ht="12.75"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2:11" ht="12.75"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 spans="2:11" ht="12.75"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 spans="2:11" ht="12.75"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 spans="2:11" ht="12.75"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 spans="2:11" ht="12.75"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2:11" ht="12.75"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2:11" ht="12.75"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2:11" ht="12.75"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2:11" ht="12.75"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 spans="2:11" ht="12.75"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 spans="2:11" ht="12.75"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2:11" ht="12.75"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2:11" ht="12.75"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2:11" ht="12.75"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2:11" ht="12.75"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 spans="2:11" ht="12.75"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 spans="2:11" ht="12.75"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 spans="2:11" ht="12.75"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 spans="2:11" ht="12.75"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2:11" ht="12.75"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2:11" ht="12.75"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2:11" ht="12.75"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2:11" ht="12.75"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2:11" ht="12.75"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  <row r="1002" spans="2:11" ht="12.75">
      <c r="B1002" s="6"/>
      <c r="C1002" s="6"/>
      <c r="D1002" s="6"/>
      <c r="E1002" s="6"/>
      <c r="F1002" s="6"/>
      <c r="G1002" s="6"/>
      <c r="H1002" s="6"/>
      <c r="I1002" s="6"/>
      <c r="J1002" s="6"/>
      <c r="K1002" s="6"/>
    </row>
    <row r="1003" spans="2:11" ht="12.75">
      <c r="B1003" s="6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2:11" ht="12.75">
      <c r="B1004" s="6"/>
      <c r="C1004" s="6"/>
      <c r="D1004" s="6"/>
      <c r="E1004" s="6"/>
      <c r="F1004" s="6"/>
      <c r="G1004" s="6"/>
      <c r="H1004" s="6"/>
      <c r="I1004" s="6"/>
      <c r="J1004" s="6"/>
      <c r="K1004" s="6"/>
    </row>
    <row r="1005" spans="2:11" ht="12.75">
      <c r="B1005" s="6"/>
      <c r="C1005" s="6"/>
      <c r="D1005" s="6"/>
      <c r="E1005" s="6"/>
      <c r="F1005" s="6"/>
      <c r="G1005" s="6"/>
      <c r="H1005" s="6"/>
      <c r="I1005" s="6"/>
      <c r="J1005" s="6"/>
      <c r="K1005" s="6"/>
    </row>
    <row r="1006" spans="2:11" ht="12.75">
      <c r="B1006" s="6"/>
      <c r="C1006" s="6"/>
      <c r="D1006" s="6"/>
      <c r="E1006" s="6"/>
      <c r="F1006" s="6"/>
      <c r="G1006" s="6"/>
      <c r="H1006" s="6"/>
      <c r="I1006" s="6"/>
      <c r="J1006" s="6"/>
      <c r="K1006" s="6"/>
    </row>
    <row r="1007" spans="2:11" ht="12.75">
      <c r="B1007" s="6"/>
      <c r="C1007" s="6"/>
      <c r="D1007" s="6"/>
      <c r="E1007" s="6"/>
      <c r="F1007" s="6"/>
      <c r="G1007" s="6"/>
      <c r="H1007" s="6"/>
      <c r="I1007" s="6"/>
      <c r="J1007" s="6"/>
      <c r="K1007" s="6"/>
    </row>
    <row r="1008" spans="2:11" ht="12.75">
      <c r="B1008" s="6"/>
      <c r="C1008" s="6"/>
      <c r="D1008" s="6"/>
      <c r="E1008" s="6"/>
      <c r="F1008" s="6"/>
      <c r="G1008" s="6"/>
      <c r="H1008" s="6"/>
      <c r="I1008" s="6"/>
      <c r="J1008" s="6"/>
      <c r="K1008" s="6"/>
    </row>
    <row r="1009" spans="2:11" ht="12.75">
      <c r="B1009" s="6"/>
      <c r="C1009" s="6"/>
      <c r="D1009" s="6"/>
      <c r="E1009" s="6"/>
      <c r="F1009" s="6"/>
      <c r="G1009" s="6"/>
      <c r="H1009" s="6"/>
      <c r="I1009" s="6"/>
      <c r="J1009" s="6"/>
      <c r="K1009" s="6"/>
    </row>
    <row r="1010" spans="2:11" ht="12.75">
      <c r="B1010" s="6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2:11" ht="12.75">
      <c r="B1011" s="6"/>
      <c r="C1011" s="6"/>
      <c r="D1011" s="6"/>
      <c r="E1011" s="6"/>
      <c r="F1011" s="6"/>
      <c r="G1011" s="6"/>
      <c r="H1011" s="6"/>
      <c r="I1011" s="6"/>
      <c r="J1011" s="6"/>
      <c r="K1011" s="6"/>
    </row>
    <row r="1012" spans="2:11" ht="12.75">
      <c r="B1012" s="6"/>
      <c r="C1012" s="6"/>
      <c r="D1012" s="6"/>
      <c r="E1012" s="6"/>
      <c r="F1012" s="6"/>
      <c r="G1012" s="6"/>
      <c r="H1012" s="6"/>
      <c r="I1012" s="6"/>
      <c r="J1012" s="6"/>
      <c r="K1012" s="6"/>
    </row>
    <row r="1013" spans="2:11" ht="12.75">
      <c r="B1013" s="6"/>
      <c r="C1013" s="6"/>
      <c r="D1013" s="6"/>
      <c r="E1013" s="6"/>
      <c r="F1013" s="6"/>
      <c r="G1013" s="6"/>
      <c r="H1013" s="6"/>
      <c r="I1013" s="6"/>
      <c r="J1013" s="6"/>
      <c r="K1013" s="6"/>
    </row>
    <row r="1014" spans="2:11" ht="12.75">
      <c r="B1014" s="6"/>
      <c r="C1014" s="6"/>
      <c r="D1014" s="6"/>
      <c r="E1014" s="6"/>
      <c r="F1014" s="6"/>
      <c r="G1014" s="6"/>
      <c r="H1014" s="6"/>
      <c r="I1014" s="6"/>
      <c r="J1014" s="6"/>
      <c r="K1014" s="6"/>
    </row>
    <row r="1015" spans="2:11" ht="12.75">
      <c r="B1015" s="6"/>
      <c r="C1015" s="6"/>
      <c r="D1015" s="6"/>
      <c r="E1015" s="6"/>
      <c r="F1015" s="6"/>
      <c r="G1015" s="6"/>
      <c r="H1015" s="6"/>
      <c r="I1015" s="6"/>
      <c r="J1015" s="6"/>
      <c r="K1015" s="6"/>
    </row>
    <row r="1016" spans="2:11" ht="12.75">
      <c r="B1016" s="6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2:11" ht="12.75">
      <c r="B1017" s="6"/>
      <c r="C1017" s="6"/>
      <c r="D1017" s="6"/>
      <c r="E1017" s="6"/>
      <c r="F1017" s="6"/>
      <c r="G1017" s="6"/>
      <c r="H1017" s="6"/>
      <c r="I1017" s="6"/>
      <c r="J1017" s="6"/>
      <c r="K1017" s="6"/>
    </row>
    <row r="1018" spans="2:11" ht="12.75">
      <c r="B1018" s="6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2:11" ht="12.75">
      <c r="B1019" s="6"/>
      <c r="C1019" s="6"/>
      <c r="D1019" s="6"/>
      <c r="E1019" s="6"/>
      <c r="F1019" s="6"/>
      <c r="G1019" s="6"/>
      <c r="H1019" s="6"/>
      <c r="I1019" s="6"/>
      <c r="J1019" s="6"/>
      <c r="K1019" s="6"/>
    </row>
    <row r="1020" spans="2:11" ht="12.75">
      <c r="B1020" s="6"/>
      <c r="C1020" s="6"/>
      <c r="D1020" s="6"/>
      <c r="E1020" s="6"/>
      <c r="F1020" s="6"/>
      <c r="G1020" s="6"/>
      <c r="H1020" s="6"/>
      <c r="I1020" s="6"/>
      <c r="J1020" s="6"/>
      <c r="K1020" s="6"/>
    </row>
    <row r="1021" spans="2:11" ht="12.75">
      <c r="B1021" s="6"/>
      <c r="C1021" s="6"/>
      <c r="D1021" s="6"/>
      <c r="E1021" s="6"/>
      <c r="F1021" s="6"/>
      <c r="G1021" s="6"/>
      <c r="H1021" s="6"/>
      <c r="I1021" s="6"/>
      <c r="J1021" s="6"/>
      <c r="K1021" s="6"/>
    </row>
    <row r="1022" spans="2:11" ht="12.75">
      <c r="B1022" s="6"/>
      <c r="C1022" s="6"/>
      <c r="D1022" s="6"/>
      <c r="E1022" s="6"/>
      <c r="F1022" s="6"/>
      <c r="G1022" s="6"/>
      <c r="H1022" s="6"/>
      <c r="I1022" s="6"/>
      <c r="J1022" s="6"/>
      <c r="K1022" s="6"/>
    </row>
    <row r="1023" spans="2:11" ht="12.75">
      <c r="B1023" s="6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2:11" ht="12.75"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  <row r="1025" spans="2:11" ht="12.75">
      <c r="B1025" s="6"/>
      <c r="C1025" s="6"/>
      <c r="D1025" s="6"/>
      <c r="E1025" s="6"/>
      <c r="F1025" s="6"/>
      <c r="G1025" s="6"/>
      <c r="H1025" s="6"/>
      <c r="I1025" s="6"/>
      <c r="J1025" s="6"/>
      <c r="K1025" s="6"/>
    </row>
    <row r="1026" spans="2:11" ht="12.75">
      <c r="B1026" s="6"/>
      <c r="C1026" s="6"/>
      <c r="D1026" s="6"/>
      <c r="E1026" s="6"/>
      <c r="F1026" s="6"/>
      <c r="G1026" s="6"/>
      <c r="H1026" s="6"/>
      <c r="I1026" s="6"/>
      <c r="J1026" s="6"/>
      <c r="K1026" s="6"/>
    </row>
    <row r="1027" spans="2:11" ht="12.75">
      <c r="B1027" s="6"/>
      <c r="C1027" s="6"/>
      <c r="D1027" s="6"/>
      <c r="E1027" s="6"/>
      <c r="F1027" s="6"/>
      <c r="G1027" s="6"/>
      <c r="H1027" s="6"/>
      <c r="I1027" s="6"/>
      <c r="J1027" s="6"/>
      <c r="K1027" s="6"/>
    </row>
    <row r="1028" spans="2:11" ht="12.75">
      <c r="B1028" s="6"/>
      <c r="C1028" s="6"/>
      <c r="D1028" s="6"/>
      <c r="E1028" s="6"/>
      <c r="F1028" s="6"/>
      <c r="G1028" s="6"/>
      <c r="H1028" s="6"/>
      <c r="I1028" s="6"/>
      <c r="J1028" s="6"/>
      <c r="K1028" s="6"/>
    </row>
    <row r="1029" spans="2:11" ht="12.75">
      <c r="B1029" s="6"/>
      <c r="C1029" s="6"/>
      <c r="D1029" s="6"/>
      <c r="E1029" s="6"/>
      <c r="F1029" s="6"/>
      <c r="G1029" s="6"/>
      <c r="H1029" s="6"/>
      <c r="I1029" s="6"/>
      <c r="J1029" s="6"/>
      <c r="K1029" s="6"/>
    </row>
    <row r="1030" spans="2:11" ht="12.75">
      <c r="B1030" s="6"/>
      <c r="C1030" s="6"/>
      <c r="D1030" s="6"/>
      <c r="E1030" s="6"/>
      <c r="F1030" s="6"/>
      <c r="G1030" s="6"/>
      <c r="H1030" s="6"/>
      <c r="I1030" s="6"/>
      <c r="J1030" s="6"/>
      <c r="K1030" s="6"/>
    </row>
    <row r="1031" spans="2:11" ht="12.75">
      <c r="B1031" s="6"/>
      <c r="C1031" s="6"/>
      <c r="D1031" s="6"/>
      <c r="E1031" s="6"/>
      <c r="F1031" s="6"/>
      <c r="G1031" s="6"/>
      <c r="H1031" s="6"/>
      <c r="I1031" s="6"/>
      <c r="J1031" s="6"/>
      <c r="K1031" s="6"/>
    </row>
    <row r="1032" spans="2:11" ht="12.75">
      <c r="B1032" s="6"/>
      <c r="C1032" s="6"/>
      <c r="D1032" s="6"/>
      <c r="E1032" s="6"/>
      <c r="F1032" s="6"/>
      <c r="G1032" s="6"/>
      <c r="H1032" s="6"/>
      <c r="I1032" s="6"/>
      <c r="J1032" s="6"/>
      <c r="K1032" s="6"/>
    </row>
    <row r="1033" spans="2:11" ht="12.75">
      <c r="B1033" s="6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2:11" ht="12.75">
      <c r="B1034" s="6"/>
      <c r="C1034" s="6"/>
      <c r="D1034" s="6"/>
      <c r="E1034" s="6"/>
      <c r="F1034" s="6"/>
      <c r="G1034" s="6"/>
      <c r="H1034" s="6"/>
      <c r="I1034" s="6"/>
      <c r="J1034" s="6"/>
      <c r="K1034" s="6"/>
    </row>
    <row r="1035" spans="2:11" ht="12.75">
      <c r="B1035" s="6"/>
      <c r="C1035" s="6"/>
      <c r="D1035" s="6"/>
      <c r="E1035" s="6"/>
      <c r="F1035" s="6"/>
      <c r="G1035" s="6"/>
      <c r="H1035" s="6"/>
      <c r="I1035" s="6"/>
      <c r="J1035" s="6"/>
      <c r="K1035" s="6"/>
    </row>
    <row r="1036" spans="2:11" ht="12.75">
      <c r="B1036" s="6"/>
      <c r="C1036" s="6"/>
      <c r="D1036" s="6"/>
      <c r="E1036" s="6"/>
      <c r="F1036" s="6"/>
      <c r="G1036" s="6"/>
      <c r="H1036" s="6"/>
      <c r="I1036" s="6"/>
      <c r="J1036" s="6"/>
      <c r="K1036" s="6"/>
    </row>
    <row r="1037" spans="2:11" ht="12.75">
      <c r="B1037" s="6"/>
      <c r="C1037" s="6"/>
      <c r="D1037" s="6"/>
      <c r="E1037" s="6"/>
      <c r="F1037" s="6"/>
      <c r="G1037" s="6"/>
      <c r="H1037" s="6"/>
      <c r="I1037" s="6"/>
      <c r="J1037" s="6"/>
      <c r="K1037" s="6"/>
    </row>
    <row r="1038" spans="2:11" ht="12.75">
      <c r="B1038" s="6"/>
      <c r="C1038" s="6"/>
      <c r="D1038" s="6"/>
      <c r="E1038" s="6"/>
      <c r="F1038" s="6"/>
      <c r="G1038" s="6"/>
      <c r="H1038" s="6"/>
      <c r="I1038" s="6"/>
      <c r="J1038" s="6"/>
      <c r="K1038" s="6"/>
    </row>
  </sheetData>
  <sheetProtection/>
  <mergeCells count="4">
    <mergeCell ref="B62:K62"/>
    <mergeCell ref="Z62:AH62"/>
    <mergeCell ref="B123:K123"/>
    <mergeCell ref="Z123:AH123"/>
  </mergeCells>
  <dataValidations count="17">
    <dataValidation type="list" allowBlank="1" showInputMessage="1" showErrorMessage="1" sqref="B17:U17">
      <formula1>"Lane Taper, Within WZ"</formula1>
    </dataValidation>
    <dataValidation type="list" allowBlank="1" showInputMessage="1" showErrorMessage="1" sqref="B14">
      <formula1>"Lane Closure, Median Crossover"</formula1>
    </dataValidation>
    <dataValidation errorStyle="warning" type="decimal" allowBlank="1" showInputMessage="1" showErrorMessage="1" prompt="Upstream Speed must be between 68 and 125 km/hr." error="Upstream Speed must be between 68 and 125 km/hr." sqref="B15">
      <formula1>67.6</formula1>
      <formula2>125.52</formula2>
    </dataValidation>
    <dataValidation type="list" allowBlank="1" showInputMessage="1" showErrorMessage="1" sqref="B20:U20">
      <formula1>"Permanent, Temporary"</formula1>
    </dataValidation>
    <dataValidation type="list" allowBlank="1" showInputMessage="1" showErrorMessage="1" sqref="B22:U22">
      <formula1>"Flat, Upgrade, Downgrade, Crest, Sag"</formula1>
    </dataValidation>
    <dataValidation type="list" allowBlank="1" showInputMessage="1" showErrorMessage="1" sqref="B19:U19">
      <formula1>"80,90,100,110"</formula1>
    </dataValidation>
    <dataValidation errorStyle="warning" type="decimal" allowBlank="1" showInputMessage="1" showErrorMessage="1" prompt="Radius must be between 582.44 and 30500 m." error="Radius must be between 582.44 and 30500 m." sqref="B21:U21">
      <formula1>582.44</formula1>
      <formula2>30500</formula2>
    </dataValidation>
    <dataValidation errorStyle="warning" type="decimal" allowBlank="1" showInputMessage="1" showErrorMessage="1" prompt="TWW must be between 3.35 and 7.31 m." error="TWW must be between 3.35 and 7.31 m" sqref="B23:U23">
      <formula1>3.35</formula1>
      <formula2>7.31</formula2>
    </dataValidation>
    <dataValidation errorStyle="warning" type="decimal" allowBlank="1" showInputMessage="1" showErrorMessage="1" prompt="RSW must be between 0 and 4.88 m." error="RSW must be between 0 and 4.88 m." sqref="B24:U24">
      <formula1>0</formula1>
      <formula2>4.88</formula2>
    </dataValidation>
    <dataValidation errorStyle="warning" type="decimal" allowBlank="1" showInputMessage="1" showErrorMessage="1" prompt="LSW must be between 0 and 10.97 m." error="LSW must be between 0 and 10.97 m." sqref="B25:U25">
      <formula1>0</formula1>
      <formula2>10.97</formula2>
    </dataValidation>
    <dataValidation errorStyle="warning" type="decimal" allowBlank="1" showInputMessage="1" showErrorMessage="1" prompt="TPW must be between 3.66 and 14.63 m." error="TPW must be between 3.66 and 14.63 m." sqref="B26:U26">
      <formula1>3.66</formula1>
      <formula2>14.63</formula2>
    </dataValidation>
    <dataValidation errorStyle="warning" type="decimal" allowBlank="1" showInputMessage="1" showErrorMessage="1" prompt="Loffset must be between 0 and 14.63 m." error="Loffset must be between 0 and 14.63 m." sqref="B28:U28">
      <formula1>0</formula1>
      <formula2>14.63</formula2>
    </dataValidation>
    <dataValidation errorStyle="warning" type="decimal" allowBlank="1" showInputMessage="1" showErrorMessage="1" prompt="Roffset must be between 0 and 7.31 m." error="Roffset must be between 0 and 7.31 m." sqref="B30:U30">
      <formula1>0</formula1>
      <formula2>7.31</formula2>
    </dataValidation>
    <dataValidation type="list" allowBlank="1" showInputMessage="1" showErrorMessage="1" sqref="B27:U27">
      <formula1>"None, Drum, Vertical Panel, Guardrail, Barrier, Opposing Traffic"</formula1>
    </dataValidation>
    <dataValidation type="list" allowBlank="1" showInputMessage="1" showErrorMessage="1" sqref="B29:U29">
      <formula1>"None, Drum, Vertical Panel,Guardrail, Barrier"</formula1>
    </dataValidation>
    <dataValidation errorStyle="warning" type="decimal" allowBlank="1" showInputMessage="1" showErrorMessage="1" prompt="Length must be between 0 and 17.12 km." error="Length must be between 0 and 17.12&#10;" sqref="I18:U18">
      <formula1>0</formula1>
      <formula2>17.12</formula2>
    </dataValidation>
    <dataValidation errorStyle="warning" type="decimal" allowBlank="1" showInputMessage="1" showErrorMessage="1" prompt="Length must be between 0 and 17.12 km " error="Length must be between 0 and 17.12 km&#10;" sqref="B18:H18">
      <formula1>0</formula1>
      <formula2>17.12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S345"/>
  <sheetViews>
    <sheetView workbookViewId="0" topLeftCell="A1">
      <selection activeCell="A27" sqref="A27"/>
    </sheetView>
  </sheetViews>
  <sheetFormatPr defaultColWidth="9.140625" defaultRowHeight="12.75"/>
  <cols>
    <col min="1" max="1" width="35.8515625" style="3" bestFit="1" customWidth="1"/>
    <col min="2" max="2" width="13.57421875" style="3" customWidth="1"/>
    <col min="3" max="21" width="12.28125" style="3" customWidth="1"/>
    <col min="22" max="25" width="9.00390625" style="3" bestFit="1" customWidth="1"/>
    <col min="26" max="16384" width="8.8515625" style="3" customWidth="1"/>
  </cols>
  <sheetData>
    <row r="1" spans="10:14" ht="12.75">
      <c r="J1" s="1"/>
      <c r="K1" s="1"/>
      <c r="L1" s="1"/>
      <c r="M1" s="1"/>
      <c r="N1" s="1"/>
    </row>
    <row r="2" spans="10:14" ht="12.75">
      <c r="J2" s="1"/>
      <c r="K2" s="1"/>
      <c r="L2" s="1"/>
      <c r="M2" s="4"/>
      <c r="N2" s="1"/>
    </row>
    <row r="3" spans="10:14" ht="16.5" customHeight="1">
      <c r="J3" s="1"/>
      <c r="K3" s="1"/>
      <c r="L3" s="1"/>
      <c r="M3" s="5"/>
      <c r="N3" s="1"/>
    </row>
    <row r="4" spans="10:15" ht="15">
      <c r="J4" s="1"/>
      <c r="K4" s="1"/>
      <c r="L4" s="1"/>
      <c r="M4" s="5"/>
      <c r="N4" s="1"/>
      <c r="O4" s="5"/>
    </row>
    <row r="5" spans="10:15" ht="15">
      <c r="J5" s="1"/>
      <c r="K5" s="1"/>
      <c r="L5" s="1"/>
      <c r="M5" s="5"/>
      <c r="N5" s="1"/>
      <c r="O5" s="5"/>
    </row>
    <row r="6" spans="10:15" ht="15">
      <c r="J6" s="1"/>
      <c r="K6" s="1"/>
      <c r="L6" s="1"/>
      <c r="M6" s="5"/>
      <c r="N6" s="1"/>
      <c r="O6" s="5"/>
    </row>
    <row r="7" spans="10:15" ht="15">
      <c r="J7" s="1"/>
      <c r="K7" s="1"/>
      <c r="L7" s="1"/>
      <c r="M7" s="5"/>
      <c r="N7" s="1"/>
      <c r="O7" s="5"/>
    </row>
    <row r="8" spans="10:15" ht="15">
      <c r="J8" s="1"/>
      <c r="K8" s="1"/>
      <c r="L8" s="1"/>
      <c r="M8" s="5"/>
      <c r="N8" s="1"/>
      <c r="O8" s="5"/>
    </row>
    <row r="9" spans="10:15" ht="15">
      <c r="J9" s="1"/>
      <c r="K9" s="1"/>
      <c r="L9" s="1"/>
      <c r="M9" s="5"/>
      <c r="N9" s="1"/>
      <c r="O9" s="5"/>
    </row>
    <row r="10" spans="10:15" ht="15">
      <c r="J10" s="1"/>
      <c r="K10" s="1"/>
      <c r="L10" s="1"/>
      <c r="M10" s="5"/>
      <c r="N10" s="1"/>
      <c r="O10" s="5"/>
    </row>
    <row r="11" spans="10:15" ht="15">
      <c r="J11" s="1"/>
      <c r="K11" s="1"/>
      <c r="L11" s="1"/>
      <c r="M11" s="5"/>
      <c r="N11" s="1"/>
      <c r="O11" s="5"/>
    </row>
    <row r="12" spans="10:15" ht="21.75" customHeight="1">
      <c r="J12" s="1"/>
      <c r="K12" s="1"/>
      <c r="L12" s="1"/>
      <c r="M12" s="5"/>
      <c r="N12" s="1"/>
      <c r="O12" s="5"/>
    </row>
    <row r="13" spans="10:14" ht="42" customHeight="1">
      <c r="J13" s="1"/>
      <c r="K13" s="1"/>
      <c r="L13" s="1"/>
      <c r="M13" s="1"/>
      <c r="N13" s="1"/>
    </row>
    <row r="14" spans="1:14" ht="12" customHeight="1">
      <c r="A14" s="20" t="s">
        <v>0</v>
      </c>
      <c r="B14" s="21" t="str">
        <f>'ALL-Metric'!B14</f>
        <v>Lane Closure</v>
      </c>
      <c r="C14" s="22"/>
      <c r="D14" s="23"/>
      <c r="E14" s="24"/>
      <c r="F14" s="24"/>
      <c r="G14" s="24"/>
      <c r="H14" s="24"/>
      <c r="I14" s="24"/>
      <c r="J14" s="24"/>
      <c r="K14" s="2"/>
      <c r="L14" s="1"/>
      <c r="M14" s="1"/>
      <c r="N14" s="1"/>
    </row>
    <row r="15" spans="1:14" ht="12" customHeight="1">
      <c r="A15" s="20" t="s">
        <v>70</v>
      </c>
      <c r="B15" s="21">
        <f>'ALL-Metric'!$B$15</f>
        <v>0</v>
      </c>
      <c r="C15" s="23"/>
      <c r="D15" s="25"/>
      <c r="E15" s="25"/>
      <c r="F15" s="25"/>
      <c r="G15" s="26"/>
      <c r="H15" s="26"/>
      <c r="I15" s="26"/>
      <c r="J15" s="26"/>
      <c r="L15" s="1"/>
      <c r="M15" s="1"/>
      <c r="N15" s="1"/>
    </row>
    <row r="16" spans="1:21" ht="12" customHeight="1">
      <c r="A16" s="27" t="s">
        <v>10</v>
      </c>
      <c r="B16" s="28" t="s">
        <v>83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>
        <v>8</v>
      </c>
      <c r="J16" s="28">
        <v>9</v>
      </c>
      <c r="K16" s="28">
        <v>10</v>
      </c>
      <c r="L16" s="28">
        <v>11</v>
      </c>
      <c r="M16" s="28">
        <v>12</v>
      </c>
      <c r="N16" s="28">
        <v>13</v>
      </c>
      <c r="O16" s="28">
        <v>14</v>
      </c>
      <c r="P16" s="28">
        <v>15</v>
      </c>
      <c r="Q16" s="28">
        <v>16</v>
      </c>
      <c r="R16" s="28">
        <v>17</v>
      </c>
      <c r="S16" s="28">
        <v>18</v>
      </c>
      <c r="T16" s="28">
        <v>19</v>
      </c>
      <c r="U16" s="28">
        <v>20</v>
      </c>
    </row>
    <row r="17" spans="1:21" ht="12" customHeight="1">
      <c r="A17" s="20" t="s">
        <v>1</v>
      </c>
      <c r="B17" s="21" t="str">
        <f>'ALL-Metric'!B17</f>
        <v>Within WZ</v>
      </c>
      <c r="C17" s="21" t="str">
        <f>'ALL-Metric'!C17</f>
        <v>Within WZ</v>
      </c>
      <c r="D17" s="21" t="str">
        <f>'ALL-Metric'!D17</f>
        <v>Within WZ</v>
      </c>
      <c r="E17" s="21" t="str">
        <f>'ALL-Metric'!E17</f>
        <v>Within WZ</v>
      </c>
      <c r="F17" s="21" t="str">
        <f>'ALL-Metric'!F17</f>
        <v>Within WZ</v>
      </c>
      <c r="G17" s="21" t="str">
        <f>'ALL-Metric'!G17</f>
        <v>Within WZ</v>
      </c>
      <c r="H17" s="21" t="str">
        <f>'ALL-Metric'!H17</f>
        <v>Within WZ</v>
      </c>
      <c r="I17" s="21" t="str">
        <f>'ALL-Metric'!I17</f>
        <v>Within WZ</v>
      </c>
      <c r="J17" s="21" t="str">
        <f>'ALL-Metric'!J17</f>
        <v>Within WZ</v>
      </c>
      <c r="K17" s="21" t="str">
        <f>'ALL-Metric'!K17</f>
        <v>Within WZ</v>
      </c>
      <c r="L17" s="21" t="str">
        <f>'ALL-Metric'!L17</f>
        <v>Within WZ</v>
      </c>
      <c r="M17" s="21" t="str">
        <f>'ALL-Metric'!M17</f>
        <v>Within WZ</v>
      </c>
      <c r="N17" s="21" t="str">
        <f>'ALL-Metric'!N17</f>
        <v>Within WZ</v>
      </c>
      <c r="O17" s="21" t="str">
        <f>'ALL-Metric'!O17</f>
        <v>Within WZ</v>
      </c>
      <c r="P17" s="21" t="str">
        <f>'ALL-Metric'!P17</f>
        <v>Within WZ</v>
      </c>
      <c r="Q17" s="21" t="str">
        <f>'ALL-Metric'!Q17</f>
        <v>Within WZ</v>
      </c>
      <c r="R17" s="21" t="str">
        <f>'ALL-Metric'!R17</f>
        <v>Within WZ</v>
      </c>
      <c r="S17" s="21" t="str">
        <f>'ALL-Metric'!S17</f>
        <v>Within WZ</v>
      </c>
      <c r="T17" s="21" t="str">
        <f>'ALL-Metric'!T17</f>
        <v>Within WZ</v>
      </c>
      <c r="U17" s="21" t="str">
        <f>'ALL-Metric'!U17</f>
        <v>Within WZ</v>
      </c>
    </row>
    <row r="18" spans="1:21" ht="12" customHeight="1">
      <c r="A18" s="20" t="s">
        <v>85</v>
      </c>
      <c r="B18" s="21">
        <f>'ALL-Metric'!B18</f>
        <v>0</v>
      </c>
      <c r="C18" s="21">
        <f>'ALL-Metric'!C18</f>
        <v>0</v>
      </c>
      <c r="D18" s="21">
        <f>'ALL-Metric'!D18</f>
        <v>0</v>
      </c>
      <c r="E18" s="21">
        <f>'ALL-Metric'!E18</f>
        <v>0</v>
      </c>
      <c r="F18" s="21">
        <f>'ALL-Metric'!F18</f>
        <v>0</v>
      </c>
      <c r="G18" s="21">
        <f>'ALL-Metric'!G18</f>
        <v>0</v>
      </c>
      <c r="H18" s="21">
        <f>'ALL-Metric'!H18</f>
        <v>0</v>
      </c>
      <c r="I18" s="21">
        <f>'ALL-Metric'!I18</f>
        <v>0</v>
      </c>
      <c r="J18" s="21">
        <f>'ALL-Metric'!J18</f>
        <v>0</v>
      </c>
      <c r="K18" s="21">
        <f>'ALL-Metric'!K18</f>
        <v>0</v>
      </c>
      <c r="L18" s="21">
        <f>'ALL-Metric'!L18</f>
        <v>0</v>
      </c>
      <c r="M18" s="21">
        <f>'ALL-Metric'!M18</f>
        <v>0</v>
      </c>
      <c r="N18" s="21">
        <f>'ALL-Metric'!N18</f>
        <v>0</v>
      </c>
      <c r="O18" s="21">
        <f>'ALL-Metric'!O18</f>
        <v>0</v>
      </c>
      <c r="P18" s="21">
        <f>'ALL-Metric'!P18</f>
        <v>0</v>
      </c>
      <c r="Q18" s="21">
        <f>'ALL-Metric'!Q18</f>
        <v>0</v>
      </c>
      <c r="R18" s="21">
        <f>'ALL-Metric'!R18</f>
        <v>0</v>
      </c>
      <c r="S18" s="21">
        <f>'ALL-Metric'!S18</f>
        <v>0</v>
      </c>
      <c r="T18" s="21">
        <f>'ALL-Metric'!T18</f>
        <v>0</v>
      </c>
      <c r="U18" s="21">
        <f>'ALL-Metric'!U18</f>
        <v>0</v>
      </c>
    </row>
    <row r="19" spans="1:21" ht="12" customHeight="1">
      <c r="A19" s="20" t="s">
        <v>71</v>
      </c>
      <c r="B19" s="21">
        <f>'ALL-Metric'!B19</f>
        <v>80</v>
      </c>
      <c r="C19" s="21">
        <f>'ALL-Metric'!C19</f>
        <v>80</v>
      </c>
      <c r="D19" s="21">
        <f>'ALL-Metric'!D19</f>
        <v>80</v>
      </c>
      <c r="E19" s="21">
        <f>'ALL-Metric'!E19</f>
        <v>80</v>
      </c>
      <c r="F19" s="21">
        <f>'ALL-Metric'!F19</f>
        <v>80</v>
      </c>
      <c r="G19" s="21">
        <f>'ALL-Metric'!G19</f>
        <v>80</v>
      </c>
      <c r="H19" s="21">
        <f>'ALL-Metric'!H19</f>
        <v>80</v>
      </c>
      <c r="I19" s="21">
        <f>'ALL-Metric'!I19</f>
        <v>80</v>
      </c>
      <c r="J19" s="21">
        <f>'ALL-Metric'!J19</f>
        <v>80</v>
      </c>
      <c r="K19" s="21">
        <f>'ALL-Metric'!K19</f>
        <v>80</v>
      </c>
      <c r="L19" s="21">
        <f>'ALL-Metric'!L19</f>
        <v>80</v>
      </c>
      <c r="M19" s="21">
        <f>'ALL-Metric'!M19</f>
        <v>80</v>
      </c>
      <c r="N19" s="21">
        <f>'ALL-Metric'!N19</f>
        <v>80</v>
      </c>
      <c r="O19" s="21">
        <f>'ALL-Metric'!O19</f>
        <v>80</v>
      </c>
      <c r="P19" s="21">
        <f>'ALL-Metric'!P19</f>
        <v>80</v>
      </c>
      <c r="Q19" s="21">
        <f>'ALL-Metric'!Q19</f>
        <v>80</v>
      </c>
      <c r="R19" s="21">
        <f>'ALL-Metric'!R19</f>
        <v>80</v>
      </c>
      <c r="S19" s="21">
        <f>'ALL-Metric'!S19</f>
        <v>80</v>
      </c>
      <c r="T19" s="21">
        <f>'ALL-Metric'!T19</f>
        <v>80</v>
      </c>
      <c r="U19" s="21">
        <f>'ALL-Metric'!U19</f>
        <v>80</v>
      </c>
    </row>
    <row r="20" spans="1:21" ht="12" customHeight="1">
      <c r="A20" s="20" t="s">
        <v>2</v>
      </c>
      <c r="B20" s="21" t="str">
        <f>'ALL-Metric'!B20</f>
        <v>Permanent</v>
      </c>
      <c r="C20" s="21" t="str">
        <f>'ALL-Metric'!C20</f>
        <v>Permanent</v>
      </c>
      <c r="D20" s="21" t="str">
        <f>'ALL-Metric'!D20</f>
        <v>Permanent</v>
      </c>
      <c r="E20" s="21" t="str">
        <f>'ALL-Metric'!E20</f>
        <v>Permanent</v>
      </c>
      <c r="F20" s="21" t="str">
        <f>'ALL-Metric'!F20</f>
        <v>Permanent</v>
      </c>
      <c r="G20" s="21" t="str">
        <f>'ALL-Metric'!G20</f>
        <v>Permanent</v>
      </c>
      <c r="H20" s="21" t="str">
        <f>'ALL-Metric'!H20</f>
        <v>Permanent</v>
      </c>
      <c r="I20" s="21" t="str">
        <f>'ALL-Metric'!I20</f>
        <v>Permanent</v>
      </c>
      <c r="J20" s="21" t="str">
        <f>'ALL-Metric'!J20</f>
        <v>Permanent</v>
      </c>
      <c r="K20" s="21" t="str">
        <f>'ALL-Metric'!K20</f>
        <v>Permanent</v>
      </c>
      <c r="L20" s="21" t="str">
        <f>'ALL-Metric'!L20</f>
        <v>Permanent</v>
      </c>
      <c r="M20" s="21" t="str">
        <f>'ALL-Metric'!M20</f>
        <v>Permanent</v>
      </c>
      <c r="N20" s="21" t="str">
        <f>'ALL-Metric'!N20</f>
        <v>Permanent</v>
      </c>
      <c r="O20" s="21" t="str">
        <f>'ALL-Metric'!O20</f>
        <v>Permanent</v>
      </c>
      <c r="P20" s="21" t="str">
        <f>'ALL-Metric'!P20</f>
        <v>Permanent</v>
      </c>
      <c r="Q20" s="21" t="str">
        <f>'ALL-Metric'!Q20</f>
        <v>Permanent</v>
      </c>
      <c r="R20" s="21" t="str">
        <f>'ALL-Metric'!R20</f>
        <v>Permanent</v>
      </c>
      <c r="S20" s="21" t="str">
        <f>'ALL-Metric'!S20</f>
        <v>Permanent</v>
      </c>
      <c r="T20" s="21" t="str">
        <f>'ALL-Metric'!T20</f>
        <v>Permanent</v>
      </c>
      <c r="U20" s="21" t="str">
        <f>'ALL-Metric'!U20</f>
        <v>Permanent</v>
      </c>
    </row>
    <row r="21" spans="1:21" ht="12" customHeight="1">
      <c r="A21" s="20" t="s">
        <v>72</v>
      </c>
      <c r="B21" s="21">
        <f>'ALL-Metric'!B21</f>
        <v>0</v>
      </c>
      <c r="C21" s="21">
        <f>'ALL-Metric'!C21</f>
        <v>0</v>
      </c>
      <c r="D21" s="21">
        <f>'ALL-Metric'!D21</f>
        <v>0</v>
      </c>
      <c r="E21" s="21">
        <f>'ALL-Metric'!E21</f>
        <v>0</v>
      </c>
      <c r="F21" s="21">
        <f>'ALL-Metric'!F21</f>
        <v>0</v>
      </c>
      <c r="G21" s="21">
        <f>'ALL-Metric'!G21</f>
        <v>0</v>
      </c>
      <c r="H21" s="21">
        <f>'ALL-Metric'!H21</f>
        <v>0</v>
      </c>
      <c r="I21" s="21">
        <f>'ALL-Metric'!I21</f>
        <v>0</v>
      </c>
      <c r="J21" s="21">
        <f>'ALL-Metric'!J21</f>
        <v>0</v>
      </c>
      <c r="K21" s="21">
        <f>'ALL-Metric'!K21</f>
        <v>0</v>
      </c>
      <c r="L21" s="21">
        <f>'ALL-Metric'!L21</f>
        <v>0</v>
      </c>
      <c r="M21" s="21">
        <f>'ALL-Metric'!M21</f>
        <v>0</v>
      </c>
      <c r="N21" s="21">
        <f>'ALL-Metric'!N21</f>
        <v>0</v>
      </c>
      <c r="O21" s="21">
        <f>'ALL-Metric'!O21</f>
        <v>0</v>
      </c>
      <c r="P21" s="21">
        <f>'ALL-Metric'!P21</f>
        <v>0</v>
      </c>
      <c r="Q21" s="21">
        <f>'ALL-Metric'!Q21</f>
        <v>0</v>
      </c>
      <c r="R21" s="21">
        <f>'ALL-Metric'!R21</f>
        <v>0</v>
      </c>
      <c r="S21" s="21">
        <f>'ALL-Metric'!S21</f>
        <v>0</v>
      </c>
      <c r="T21" s="21">
        <f>'ALL-Metric'!T21</f>
        <v>0</v>
      </c>
      <c r="U21" s="21">
        <f>'ALL-Metric'!U21</f>
        <v>0</v>
      </c>
    </row>
    <row r="22" spans="1:21" ht="12" customHeight="1">
      <c r="A22" s="20" t="s">
        <v>3</v>
      </c>
      <c r="B22" s="21" t="str">
        <f>'ALL-Metric'!B22</f>
        <v>Flat</v>
      </c>
      <c r="C22" s="21" t="str">
        <f>'ALL-Metric'!C22</f>
        <v>Flat</v>
      </c>
      <c r="D22" s="21" t="str">
        <f>'ALL-Metric'!D22</f>
        <v>Flat</v>
      </c>
      <c r="E22" s="21" t="str">
        <f>'ALL-Metric'!E22</f>
        <v>Flat</v>
      </c>
      <c r="F22" s="21" t="str">
        <f>'ALL-Metric'!F22</f>
        <v>Flat</v>
      </c>
      <c r="G22" s="21" t="str">
        <f>'ALL-Metric'!G22</f>
        <v>Flat</v>
      </c>
      <c r="H22" s="21" t="str">
        <f>'ALL-Metric'!H22</f>
        <v>Flat</v>
      </c>
      <c r="I22" s="21" t="str">
        <f>'ALL-Metric'!I22</f>
        <v>Flat</v>
      </c>
      <c r="J22" s="21" t="str">
        <f>'ALL-Metric'!J22</f>
        <v>Flat</v>
      </c>
      <c r="K22" s="21" t="str">
        <f>'ALL-Metric'!K22</f>
        <v>Flat</v>
      </c>
      <c r="L22" s="21" t="str">
        <f>'ALL-Metric'!L22</f>
        <v>Flat</v>
      </c>
      <c r="M22" s="21" t="str">
        <f>'ALL-Metric'!M22</f>
        <v>Flat</v>
      </c>
      <c r="N22" s="21" t="str">
        <f>'ALL-Metric'!N22</f>
        <v>Flat</v>
      </c>
      <c r="O22" s="21" t="str">
        <f>'ALL-Metric'!O22</f>
        <v>Flat</v>
      </c>
      <c r="P22" s="21" t="str">
        <f>'ALL-Metric'!P22</f>
        <v>Flat</v>
      </c>
      <c r="Q22" s="21" t="str">
        <f>'ALL-Metric'!Q22</f>
        <v>Flat</v>
      </c>
      <c r="R22" s="21" t="str">
        <f>'ALL-Metric'!R22</f>
        <v>Flat</v>
      </c>
      <c r="S22" s="21" t="str">
        <f>'ALL-Metric'!S22</f>
        <v>Flat</v>
      </c>
      <c r="T22" s="21" t="str">
        <f>'ALL-Metric'!T22</f>
        <v>Flat</v>
      </c>
      <c r="U22" s="21" t="str">
        <f>'ALL-Metric'!U22</f>
        <v>Flat</v>
      </c>
    </row>
    <row r="23" spans="1:21" ht="12" customHeight="1">
      <c r="A23" s="20" t="s">
        <v>73</v>
      </c>
      <c r="B23" s="21">
        <f>'ALL-Metric'!B23</f>
        <v>0</v>
      </c>
      <c r="C23" s="21">
        <f>'ALL-Metric'!C23</f>
        <v>0</v>
      </c>
      <c r="D23" s="21">
        <f>'ALL-Metric'!D23</f>
        <v>0</v>
      </c>
      <c r="E23" s="21">
        <f>'ALL-Metric'!E23</f>
        <v>0</v>
      </c>
      <c r="F23" s="21">
        <f>'ALL-Metric'!F23</f>
        <v>0</v>
      </c>
      <c r="G23" s="21">
        <f>'ALL-Metric'!G23</f>
        <v>0</v>
      </c>
      <c r="H23" s="21">
        <f>'ALL-Metric'!H23</f>
        <v>0</v>
      </c>
      <c r="I23" s="21">
        <f>'ALL-Metric'!I23</f>
        <v>0</v>
      </c>
      <c r="J23" s="21">
        <f>'ALL-Metric'!J23</f>
        <v>0</v>
      </c>
      <c r="K23" s="21">
        <f>'ALL-Metric'!K23</f>
        <v>0</v>
      </c>
      <c r="L23" s="21">
        <f>'ALL-Metric'!L23</f>
        <v>0</v>
      </c>
      <c r="M23" s="21">
        <f>'ALL-Metric'!M23</f>
        <v>0</v>
      </c>
      <c r="N23" s="21">
        <f>'ALL-Metric'!N23</f>
        <v>0</v>
      </c>
      <c r="O23" s="21">
        <f>'ALL-Metric'!O23</f>
        <v>0</v>
      </c>
      <c r="P23" s="21">
        <f>'ALL-Metric'!P23</f>
        <v>0</v>
      </c>
      <c r="Q23" s="21">
        <f>'ALL-Metric'!Q23</f>
        <v>0</v>
      </c>
      <c r="R23" s="21">
        <f>'ALL-Metric'!R23</f>
        <v>0</v>
      </c>
      <c r="S23" s="21">
        <f>'ALL-Metric'!S23</f>
        <v>0</v>
      </c>
      <c r="T23" s="21">
        <f>'ALL-Metric'!T23</f>
        <v>0</v>
      </c>
      <c r="U23" s="21">
        <f>'ALL-Metric'!U23</f>
        <v>0</v>
      </c>
    </row>
    <row r="24" spans="1:21" ht="12" customHeight="1">
      <c r="A24" s="20" t="s">
        <v>74</v>
      </c>
      <c r="B24" s="21">
        <f>'ALL-Metric'!B24</f>
        <v>0</v>
      </c>
      <c r="C24" s="21">
        <f>'ALL-Metric'!C24</f>
        <v>0</v>
      </c>
      <c r="D24" s="21">
        <f>'ALL-Metric'!D24</f>
        <v>0</v>
      </c>
      <c r="E24" s="21">
        <f>'ALL-Metric'!E24</f>
        <v>0</v>
      </c>
      <c r="F24" s="21">
        <f>'ALL-Metric'!F24</f>
        <v>0</v>
      </c>
      <c r="G24" s="21">
        <f>'ALL-Metric'!G24</f>
        <v>0</v>
      </c>
      <c r="H24" s="21">
        <f>'ALL-Metric'!H24</f>
        <v>0</v>
      </c>
      <c r="I24" s="21">
        <f>'ALL-Metric'!I24</f>
        <v>0</v>
      </c>
      <c r="J24" s="21">
        <f>'ALL-Metric'!J24</f>
        <v>0</v>
      </c>
      <c r="K24" s="21">
        <f>'ALL-Metric'!K24</f>
        <v>0</v>
      </c>
      <c r="L24" s="21">
        <f>'ALL-Metric'!L24</f>
        <v>0</v>
      </c>
      <c r="M24" s="21">
        <f>'ALL-Metric'!M24</f>
        <v>0</v>
      </c>
      <c r="N24" s="21">
        <f>'ALL-Metric'!N24</f>
        <v>0</v>
      </c>
      <c r="O24" s="21">
        <f>'ALL-Metric'!O24</f>
        <v>0</v>
      </c>
      <c r="P24" s="21">
        <f>'ALL-Metric'!P24</f>
        <v>0</v>
      </c>
      <c r="Q24" s="21">
        <f>'ALL-Metric'!Q24</f>
        <v>0</v>
      </c>
      <c r="R24" s="21">
        <f>'ALL-Metric'!R24</f>
        <v>0</v>
      </c>
      <c r="S24" s="21">
        <f>'ALL-Metric'!S24</f>
        <v>0</v>
      </c>
      <c r="T24" s="21">
        <f>'ALL-Metric'!T24</f>
        <v>0</v>
      </c>
      <c r="U24" s="21">
        <f>'ALL-Metric'!U24</f>
        <v>0</v>
      </c>
    </row>
    <row r="25" spans="1:21" ht="12" customHeight="1">
      <c r="A25" s="20" t="s">
        <v>75</v>
      </c>
      <c r="B25" s="21">
        <f>'ALL-Metric'!B25</f>
        <v>0</v>
      </c>
      <c r="C25" s="21">
        <f>'ALL-Metric'!C25</f>
        <v>0</v>
      </c>
      <c r="D25" s="21">
        <f>'ALL-Metric'!D25</f>
        <v>0</v>
      </c>
      <c r="E25" s="21">
        <f>'ALL-Metric'!E25</f>
        <v>0</v>
      </c>
      <c r="F25" s="21">
        <f>'ALL-Metric'!F25</f>
        <v>0</v>
      </c>
      <c r="G25" s="21">
        <f>'ALL-Metric'!G25</f>
        <v>0</v>
      </c>
      <c r="H25" s="21">
        <f>'ALL-Metric'!H25</f>
        <v>0</v>
      </c>
      <c r="I25" s="21">
        <f>'ALL-Metric'!I25</f>
        <v>0</v>
      </c>
      <c r="J25" s="21">
        <f>'ALL-Metric'!J25</f>
        <v>0</v>
      </c>
      <c r="K25" s="21">
        <f>'ALL-Metric'!K25</f>
        <v>0</v>
      </c>
      <c r="L25" s="21">
        <f>'ALL-Metric'!L25</f>
        <v>0</v>
      </c>
      <c r="M25" s="21">
        <f>'ALL-Metric'!M25</f>
        <v>0</v>
      </c>
      <c r="N25" s="21">
        <f>'ALL-Metric'!N25</f>
        <v>0</v>
      </c>
      <c r="O25" s="21">
        <f>'ALL-Metric'!O25</f>
        <v>0</v>
      </c>
      <c r="P25" s="21">
        <f>'ALL-Metric'!P25</f>
        <v>0</v>
      </c>
      <c r="Q25" s="21">
        <f>'ALL-Metric'!Q25</f>
        <v>0</v>
      </c>
      <c r="R25" s="21">
        <f>'ALL-Metric'!R25</f>
        <v>0</v>
      </c>
      <c r="S25" s="21">
        <f>'ALL-Metric'!S25</f>
        <v>0</v>
      </c>
      <c r="T25" s="21">
        <f>'ALL-Metric'!T25</f>
        <v>0</v>
      </c>
      <c r="U25" s="21">
        <f>'ALL-Metric'!U25</f>
        <v>0</v>
      </c>
    </row>
    <row r="26" spans="1:21" ht="12" customHeight="1">
      <c r="A26" s="20" t="s">
        <v>76</v>
      </c>
      <c r="B26" s="21">
        <f>'ALL-Metric'!B26</f>
        <v>0</v>
      </c>
      <c r="C26" s="21">
        <f>'ALL-Metric'!C26</f>
        <v>0</v>
      </c>
      <c r="D26" s="21">
        <f>'ALL-Metric'!D26</f>
        <v>0</v>
      </c>
      <c r="E26" s="21">
        <f>'ALL-Metric'!E26</f>
        <v>0</v>
      </c>
      <c r="F26" s="21">
        <f>'ALL-Metric'!F26</f>
        <v>0</v>
      </c>
      <c r="G26" s="21">
        <f>'ALL-Metric'!G26</f>
        <v>0</v>
      </c>
      <c r="H26" s="21">
        <f>'ALL-Metric'!H26</f>
        <v>0</v>
      </c>
      <c r="I26" s="21">
        <f>'ALL-Metric'!I26</f>
        <v>0</v>
      </c>
      <c r="J26" s="21">
        <f>'ALL-Metric'!J26</f>
        <v>0</v>
      </c>
      <c r="K26" s="21">
        <f>'ALL-Metric'!K26</f>
        <v>0</v>
      </c>
      <c r="L26" s="21">
        <f>'ALL-Metric'!L26</f>
        <v>0</v>
      </c>
      <c r="M26" s="21">
        <f>'ALL-Metric'!M26</f>
        <v>0</v>
      </c>
      <c r="N26" s="21">
        <f>'ALL-Metric'!N26</f>
        <v>0</v>
      </c>
      <c r="O26" s="21">
        <f>'ALL-Metric'!O26</f>
        <v>0</v>
      </c>
      <c r="P26" s="21">
        <f>'ALL-Metric'!P26</f>
        <v>0</v>
      </c>
      <c r="Q26" s="21">
        <f>'ALL-Metric'!Q26</f>
        <v>0</v>
      </c>
      <c r="R26" s="21">
        <f>'ALL-Metric'!R26</f>
        <v>0</v>
      </c>
      <c r="S26" s="21">
        <f>'ALL-Metric'!S26</f>
        <v>0</v>
      </c>
      <c r="T26" s="21">
        <f>'ALL-Metric'!T26</f>
        <v>0</v>
      </c>
      <c r="U26" s="21">
        <f>'ALL-Metric'!U26</f>
        <v>0</v>
      </c>
    </row>
    <row r="27" spans="1:21" ht="12" customHeight="1">
      <c r="A27" s="20" t="s">
        <v>8</v>
      </c>
      <c r="B27" s="21" t="str">
        <f>'ALL-Metric'!B27</f>
        <v>None</v>
      </c>
      <c r="C27" s="21" t="str">
        <f>'ALL-Metric'!C27</f>
        <v>None</v>
      </c>
      <c r="D27" s="21" t="str">
        <f>'ALL-Metric'!D27</f>
        <v>None</v>
      </c>
      <c r="E27" s="21" t="str">
        <f>'ALL-Metric'!E27</f>
        <v>None</v>
      </c>
      <c r="F27" s="21" t="str">
        <f>'ALL-Metric'!F27</f>
        <v>None</v>
      </c>
      <c r="G27" s="21" t="str">
        <f>'ALL-Metric'!G27</f>
        <v>None</v>
      </c>
      <c r="H27" s="21" t="str">
        <f>'ALL-Metric'!H27</f>
        <v>None</v>
      </c>
      <c r="I27" s="21" t="str">
        <f>'ALL-Metric'!I27</f>
        <v>None</v>
      </c>
      <c r="J27" s="21" t="str">
        <f>'ALL-Metric'!J27</f>
        <v>None</v>
      </c>
      <c r="K27" s="21" t="str">
        <f>'ALL-Metric'!K27</f>
        <v>None</v>
      </c>
      <c r="L27" s="21" t="str">
        <f>'ALL-Metric'!L27</f>
        <v>None</v>
      </c>
      <c r="M27" s="21" t="str">
        <f>'ALL-Metric'!M27</f>
        <v>None</v>
      </c>
      <c r="N27" s="21" t="str">
        <f>'ALL-Metric'!N27</f>
        <v>None</v>
      </c>
      <c r="O27" s="21" t="str">
        <f>'ALL-Metric'!O27</f>
        <v>None</v>
      </c>
      <c r="P27" s="21" t="str">
        <f>'ALL-Metric'!P27</f>
        <v>None</v>
      </c>
      <c r="Q27" s="21" t="str">
        <f>'ALL-Metric'!Q27</f>
        <v>None</v>
      </c>
      <c r="R27" s="21" t="str">
        <f>'ALL-Metric'!R27</f>
        <v>None</v>
      </c>
      <c r="S27" s="21" t="str">
        <f>'ALL-Metric'!S27</f>
        <v>None</v>
      </c>
      <c r="T27" s="21" t="str">
        <f>'ALL-Metric'!T27</f>
        <v>None</v>
      </c>
      <c r="U27" s="21" t="str">
        <f>'ALL-Metric'!U27</f>
        <v>None</v>
      </c>
    </row>
    <row r="28" spans="1:21" ht="12" customHeight="1">
      <c r="A28" s="20" t="s">
        <v>77</v>
      </c>
      <c r="B28" s="21">
        <f>'ALL-Metric'!B28</f>
        <v>0</v>
      </c>
      <c r="C28" s="21">
        <f>'ALL-Metric'!C28</f>
        <v>0</v>
      </c>
      <c r="D28" s="21">
        <f>'ALL-Metric'!D28</f>
        <v>0</v>
      </c>
      <c r="E28" s="21">
        <f>'ALL-Metric'!E28</f>
        <v>0</v>
      </c>
      <c r="F28" s="21">
        <f>'ALL-Metric'!F28</f>
        <v>0</v>
      </c>
      <c r="G28" s="21">
        <f>'ALL-Metric'!G28</f>
        <v>0</v>
      </c>
      <c r="H28" s="21">
        <f>'ALL-Metric'!H28</f>
        <v>0</v>
      </c>
      <c r="I28" s="21">
        <f>'ALL-Metric'!I28</f>
        <v>0</v>
      </c>
      <c r="J28" s="21">
        <f>'ALL-Metric'!J28</f>
        <v>0</v>
      </c>
      <c r="K28" s="21">
        <f>'ALL-Metric'!K28</f>
        <v>0</v>
      </c>
      <c r="L28" s="21">
        <f>'ALL-Metric'!L28</f>
        <v>0</v>
      </c>
      <c r="M28" s="21">
        <f>'ALL-Metric'!M28</f>
        <v>0</v>
      </c>
      <c r="N28" s="21">
        <f>'ALL-Metric'!N28</f>
        <v>0</v>
      </c>
      <c r="O28" s="21">
        <f>'ALL-Metric'!O28</f>
        <v>0</v>
      </c>
      <c r="P28" s="21">
        <f>'ALL-Metric'!P28</f>
        <v>0</v>
      </c>
      <c r="Q28" s="21">
        <f>'ALL-Metric'!Q28</f>
        <v>0</v>
      </c>
      <c r="R28" s="21">
        <f>'ALL-Metric'!R28</f>
        <v>0</v>
      </c>
      <c r="S28" s="21">
        <f>'ALL-Metric'!S28</f>
        <v>0</v>
      </c>
      <c r="T28" s="21">
        <f>'ALL-Metric'!T28</f>
        <v>0</v>
      </c>
      <c r="U28" s="21">
        <f>'ALL-Metric'!U28</f>
        <v>0</v>
      </c>
    </row>
    <row r="29" spans="1:21" ht="12" customHeight="1">
      <c r="A29" s="20" t="s">
        <v>9</v>
      </c>
      <c r="B29" s="21" t="str">
        <f>'ALL-Metric'!B29</f>
        <v>None</v>
      </c>
      <c r="C29" s="21" t="str">
        <f>'ALL-Metric'!C29</f>
        <v>None</v>
      </c>
      <c r="D29" s="21" t="str">
        <f>'ALL-Metric'!D29</f>
        <v>None</v>
      </c>
      <c r="E29" s="21" t="str">
        <f>'ALL-Metric'!E29</f>
        <v>None</v>
      </c>
      <c r="F29" s="21" t="str">
        <f>'ALL-Metric'!F29</f>
        <v>None</v>
      </c>
      <c r="G29" s="21" t="str">
        <f>'ALL-Metric'!G29</f>
        <v>None</v>
      </c>
      <c r="H29" s="21" t="str">
        <f>'ALL-Metric'!H29</f>
        <v>None</v>
      </c>
      <c r="I29" s="21" t="str">
        <f>'ALL-Metric'!I29</f>
        <v>None</v>
      </c>
      <c r="J29" s="21" t="str">
        <f>'ALL-Metric'!J29</f>
        <v>None</v>
      </c>
      <c r="K29" s="21" t="str">
        <f>'ALL-Metric'!K29</f>
        <v>None</v>
      </c>
      <c r="L29" s="21" t="str">
        <f>'ALL-Metric'!L29</f>
        <v>None</v>
      </c>
      <c r="M29" s="21" t="str">
        <f>'ALL-Metric'!M29</f>
        <v>None</v>
      </c>
      <c r="N29" s="21" t="str">
        <f>'ALL-Metric'!N29</f>
        <v>None</v>
      </c>
      <c r="O29" s="21" t="str">
        <f>'ALL-Metric'!O29</f>
        <v>None</v>
      </c>
      <c r="P29" s="21" t="str">
        <f>'ALL-Metric'!P29</f>
        <v>None</v>
      </c>
      <c r="Q29" s="21" t="str">
        <f>'ALL-Metric'!Q29</f>
        <v>None</v>
      </c>
      <c r="R29" s="21" t="str">
        <f>'ALL-Metric'!R29</f>
        <v>None</v>
      </c>
      <c r="S29" s="21" t="str">
        <f>'ALL-Metric'!S29</f>
        <v>None</v>
      </c>
      <c r="T29" s="21" t="str">
        <f>'ALL-Metric'!T29</f>
        <v>None</v>
      </c>
      <c r="U29" s="21" t="str">
        <f>'ALL-Metric'!U29</f>
        <v>None</v>
      </c>
    </row>
    <row r="30" spans="1:21" ht="12" customHeight="1">
      <c r="A30" s="20" t="s">
        <v>78</v>
      </c>
      <c r="B30" s="21">
        <f>'ALL-Metric'!B30</f>
        <v>0</v>
      </c>
      <c r="C30" s="21">
        <f>'ALL-Metric'!C30</f>
        <v>0</v>
      </c>
      <c r="D30" s="21">
        <f>'ALL-Metric'!D30</f>
        <v>0</v>
      </c>
      <c r="E30" s="21">
        <f>'ALL-Metric'!E30</f>
        <v>0</v>
      </c>
      <c r="F30" s="21">
        <f>'ALL-Metric'!F30</f>
        <v>0</v>
      </c>
      <c r="G30" s="21">
        <f>'ALL-Metric'!G30</f>
        <v>0</v>
      </c>
      <c r="H30" s="21">
        <f>'ALL-Metric'!H30</f>
        <v>0</v>
      </c>
      <c r="I30" s="21">
        <f>'ALL-Metric'!I30</f>
        <v>0</v>
      </c>
      <c r="J30" s="21">
        <f>'ALL-Metric'!J30</f>
        <v>0</v>
      </c>
      <c r="K30" s="21">
        <f>'ALL-Metric'!K30</f>
        <v>0</v>
      </c>
      <c r="L30" s="21">
        <f>'ALL-Metric'!L30</f>
        <v>0</v>
      </c>
      <c r="M30" s="21">
        <f>'ALL-Metric'!M30</f>
        <v>0</v>
      </c>
      <c r="N30" s="21">
        <f>'ALL-Metric'!N30</f>
        <v>0</v>
      </c>
      <c r="O30" s="21">
        <f>'ALL-Metric'!O30</f>
        <v>0</v>
      </c>
      <c r="P30" s="21">
        <f>'ALL-Metric'!P30</f>
        <v>0</v>
      </c>
      <c r="Q30" s="21">
        <f>'ALL-Metric'!Q30</f>
        <v>0</v>
      </c>
      <c r="R30" s="21">
        <f>'ALL-Metric'!R30</f>
        <v>0</v>
      </c>
      <c r="S30" s="21">
        <f>'ALL-Metric'!S30</f>
        <v>0</v>
      </c>
      <c r="T30" s="21">
        <f>'ALL-Metric'!T30</f>
        <v>0</v>
      </c>
      <c r="U30" s="21">
        <f>'ALL-Metric'!U30</f>
        <v>0</v>
      </c>
    </row>
    <row r="31" spans="1:21" ht="12" customHeight="1">
      <c r="A31" s="20" t="s">
        <v>64</v>
      </c>
      <c r="B31" s="36" t="e">
        <f>IF(COUNTBLANK($B$14:$B$15)+COUNTBLANK(B17:B30)&gt;0,"Incomplete",MAX((MMULT(($B$102:$C$102),2/(1+EXP(-2*(MMULT(($B$98:$AE$99),(Z$63:Z$92))+($B$105:$B$106))))-1)+$B$109)*$C$95+$B$95,0))</f>
        <v>#DIV/0!</v>
      </c>
      <c r="C31" s="36" t="e">
        <f aca="true" t="shared" si="0" ref="C31:U31">IF(COUNTBLANK($B$14:$B$15)+COUNTBLANK(C17:C30)&gt;0,"Incomplete",MAX((MMULT(($B$102:$C$102),2/(1+EXP(-2*(MMULT(($B$98:$AE$99),(AA$63:AA$92))+($B$105:$B$106))))-1)+$B$109)*$C$95+$B$95,0))</f>
        <v>#DIV/0!</v>
      </c>
      <c r="D31" s="36" t="e">
        <f t="shared" si="0"/>
        <v>#DIV/0!</v>
      </c>
      <c r="E31" s="36" t="e">
        <f t="shared" si="0"/>
        <v>#DIV/0!</v>
      </c>
      <c r="F31" s="36" t="e">
        <f t="shared" si="0"/>
        <v>#DIV/0!</v>
      </c>
      <c r="G31" s="36" t="e">
        <f t="shared" si="0"/>
        <v>#DIV/0!</v>
      </c>
      <c r="H31" s="36" t="e">
        <f t="shared" si="0"/>
        <v>#DIV/0!</v>
      </c>
      <c r="I31" s="36" t="e">
        <f t="shared" si="0"/>
        <v>#DIV/0!</v>
      </c>
      <c r="J31" s="36" t="e">
        <f t="shared" si="0"/>
        <v>#DIV/0!</v>
      </c>
      <c r="K31" s="36" t="e">
        <f t="shared" si="0"/>
        <v>#DIV/0!</v>
      </c>
      <c r="L31" s="36" t="e">
        <f t="shared" si="0"/>
        <v>#DIV/0!</v>
      </c>
      <c r="M31" s="36" t="e">
        <f t="shared" si="0"/>
        <v>#DIV/0!</v>
      </c>
      <c r="N31" s="36" t="e">
        <f t="shared" si="0"/>
        <v>#DIV/0!</v>
      </c>
      <c r="O31" s="36" t="e">
        <f t="shared" si="0"/>
        <v>#DIV/0!</v>
      </c>
      <c r="P31" s="36" t="e">
        <f t="shared" si="0"/>
        <v>#DIV/0!</v>
      </c>
      <c r="Q31" s="36" t="e">
        <f t="shared" si="0"/>
        <v>#DIV/0!</v>
      </c>
      <c r="R31" s="36" t="e">
        <f t="shared" si="0"/>
        <v>#DIV/0!</v>
      </c>
      <c r="S31" s="36" t="e">
        <f t="shared" si="0"/>
        <v>#DIV/0!</v>
      </c>
      <c r="T31" s="36" t="e">
        <f t="shared" si="0"/>
        <v>#DIV/0!</v>
      </c>
      <c r="U31" s="36" t="e">
        <f t="shared" si="0"/>
        <v>#DIV/0!</v>
      </c>
    </row>
    <row r="32" spans="1:21" ht="12" customHeight="1">
      <c r="A32" s="20" t="s">
        <v>89</v>
      </c>
      <c r="B32" s="36" t="e">
        <f>B33-1.609265*1.036*SQRT(B31)</f>
        <v>#DIV/0!</v>
      </c>
      <c r="C32" s="36" t="e">
        <f aca="true" t="shared" si="1" ref="C32:U32">C33-1.609265*1.036*SQRT(C31)</f>
        <v>#DIV/0!</v>
      </c>
      <c r="D32" s="36" t="e">
        <f t="shared" si="1"/>
        <v>#DIV/0!</v>
      </c>
      <c r="E32" s="36" t="e">
        <f t="shared" si="1"/>
        <v>#DIV/0!</v>
      </c>
      <c r="F32" s="36" t="e">
        <f t="shared" si="1"/>
        <v>#DIV/0!</v>
      </c>
      <c r="G32" s="36" t="e">
        <f t="shared" si="1"/>
        <v>#DIV/0!</v>
      </c>
      <c r="H32" s="36" t="e">
        <f t="shared" si="1"/>
        <v>#DIV/0!</v>
      </c>
      <c r="I32" s="36" t="e">
        <f t="shared" si="1"/>
        <v>#DIV/0!</v>
      </c>
      <c r="J32" s="36" t="e">
        <f t="shared" si="1"/>
        <v>#DIV/0!</v>
      </c>
      <c r="K32" s="36" t="e">
        <f t="shared" si="1"/>
        <v>#DIV/0!</v>
      </c>
      <c r="L32" s="36" t="e">
        <f t="shared" si="1"/>
        <v>#DIV/0!</v>
      </c>
      <c r="M32" s="36" t="e">
        <f t="shared" si="1"/>
        <v>#DIV/0!</v>
      </c>
      <c r="N32" s="36" t="e">
        <f t="shared" si="1"/>
        <v>#DIV/0!</v>
      </c>
      <c r="O32" s="36" t="e">
        <f t="shared" si="1"/>
        <v>#DIV/0!</v>
      </c>
      <c r="P32" s="36" t="e">
        <f t="shared" si="1"/>
        <v>#DIV/0!</v>
      </c>
      <c r="Q32" s="36" t="e">
        <f t="shared" si="1"/>
        <v>#DIV/0!</v>
      </c>
      <c r="R32" s="36" t="e">
        <f t="shared" si="1"/>
        <v>#DIV/0!</v>
      </c>
      <c r="S32" s="36" t="e">
        <f t="shared" si="1"/>
        <v>#DIV/0!</v>
      </c>
      <c r="T32" s="36" t="e">
        <f t="shared" si="1"/>
        <v>#DIV/0!</v>
      </c>
      <c r="U32" s="36" t="e">
        <f t="shared" si="1"/>
        <v>#DIV/0!</v>
      </c>
    </row>
    <row r="33" spans="1:21" ht="12" customHeight="1">
      <c r="A33" s="20" t="s">
        <v>80</v>
      </c>
      <c r="B33" s="36" t="e">
        <f>(IF(COUNTBLANK($B$14:$B$15)+COUNTBLANK(B17:B30)&gt;0,"Incomplete",(MMULT(($B$164:$C$164),2/(1+EXP(-2*(MMULT(($B$160:$AF$161),(Z$124:Z$154))+($B$167:$B$168))))-1)+$B$171)*$C$157+$B$157))*1.609265</f>
        <v>#DIV/0!</v>
      </c>
      <c r="C33" s="36" t="e">
        <f aca="true" t="shared" si="2" ref="C33:U33">(IF(COUNTBLANK($B$14:$B$15)+COUNTBLANK(C17:C30)&gt;0,"Incomplete",(MMULT(($B$164:$C$164),2/(1+EXP(-2*(MMULT(($B$160:$AF$161),(AA$124:AA$154))+($B$167:$B$168))))-1)+$B$171)*$C$157+$B$157))*1.609265</f>
        <v>#DIV/0!</v>
      </c>
      <c r="D33" s="36" t="e">
        <f t="shared" si="2"/>
        <v>#DIV/0!</v>
      </c>
      <c r="E33" s="36" t="e">
        <f t="shared" si="2"/>
        <v>#DIV/0!</v>
      </c>
      <c r="F33" s="36" t="e">
        <f t="shared" si="2"/>
        <v>#DIV/0!</v>
      </c>
      <c r="G33" s="36" t="e">
        <f t="shared" si="2"/>
        <v>#DIV/0!</v>
      </c>
      <c r="H33" s="36" t="e">
        <f t="shared" si="2"/>
        <v>#DIV/0!</v>
      </c>
      <c r="I33" s="36" t="e">
        <f t="shared" si="2"/>
        <v>#DIV/0!</v>
      </c>
      <c r="J33" s="36" t="e">
        <f t="shared" si="2"/>
        <v>#DIV/0!</v>
      </c>
      <c r="K33" s="36" t="e">
        <f t="shared" si="2"/>
        <v>#DIV/0!</v>
      </c>
      <c r="L33" s="36" t="e">
        <f t="shared" si="2"/>
        <v>#DIV/0!</v>
      </c>
      <c r="M33" s="36" t="e">
        <f t="shared" si="2"/>
        <v>#DIV/0!</v>
      </c>
      <c r="N33" s="36" t="e">
        <f t="shared" si="2"/>
        <v>#DIV/0!</v>
      </c>
      <c r="O33" s="36" t="e">
        <f t="shared" si="2"/>
        <v>#DIV/0!</v>
      </c>
      <c r="P33" s="36" t="e">
        <f t="shared" si="2"/>
        <v>#DIV/0!</v>
      </c>
      <c r="Q33" s="36" t="e">
        <f t="shared" si="2"/>
        <v>#DIV/0!</v>
      </c>
      <c r="R33" s="36" t="e">
        <f t="shared" si="2"/>
        <v>#DIV/0!</v>
      </c>
      <c r="S33" s="36" t="e">
        <f t="shared" si="2"/>
        <v>#DIV/0!</v>
      </c>
      <c r="T33" s="36" t="e">
        <f t="shared" si="2"/>
        <v>#DIV/0!</v>
      </c>
      <c r="U33" s="36" t="e">
        <f t="shared" si="2"/>
        <v>#DIV/0!</v>
      </c>
    </row>
    <row r="34" spans="1:21" ht="12" customHeight="1">
      <c r="A34" s="20" t="s">
        <v>90</v>
      </c>
      <c r="B34" s="36" t="e">
        <f>B33+1.609265*1.036*SQRT(B31)</f>
        <v>#DIV/0!</v>
      </c>
      <c r="C34" s="36" t="e">
        <f aca="true" t="shared" si="3" ref="C34:U34">C33+1.609265*1.036*SQRT(C31)</f>
        <v>#DIV/0!</v>
      </c>
      <c r="D34" s="36" t="e">
        <f t="shared" si="3"/>
        <v>#DIV/0!</v>
      </c>
      <c r="E34" s="36" t="e">
        <f t="shared" si="3"/>
        <v>#DIV/0!</v>
      </c>
      <c r="F34" s="36" t="e">
        <f t="shared" si="3"/>
        <v>#DIV/0!</v>
      </c>
      <c r="G34" s="36" t="e">
        <f t="shared" si="3"/>
        <v>#DIV/0!</v>
      </c>
      <c r="H34" s="36" t="e">
        <f t="shared" si="3"/>
        <v>#DIV/0!</v>
      </c>
      <c r="I34" s="36" t="e">
        <f t="shared" si="3"/>
        <v>#DIV/0!</v>
      </c>
      <c r="J34" s="36" t="e">
        <f t="shared" si="3"/>
        <v>#DIV/0!</v>
      </c>
      <c r="K34" s="36" t="e">
        <f t="shared" si="3"/>
        <v>#DIV/0!</v>
      </c>
      <c r="L34" s="36" t="e">
        <f t="shared" si="3"/>
        <v>#DIV/0!</v>
      </c>
      <c r="M34" s="36" t="e">
        <f t="shared" si="3"/>
        <v>#DIV/0!</v>
      </c>
      <c r="N34" s="36" t="e">
        <f t="shared" si="3"/>
        <v>#DIV/0!</v>
      </c>
      <c r="O34" s="36" t="e">
        <f t="shared" si="3"/>
        <v>#DIV/0!</v>
      </c>
      <c r="P34" s="36" t="e">
        <f t="shared" si="3"/>
        <v>#DIV/0!</v>
      </c>
      <c r="Q34" s="36" t="e">
        <f t="shared" si="3"/>
        <v>#DIV/0!</v>
      </c>
      <c r="R34" s="36" t="e">
        <f t="shared" si="3"/>
        <v>#DIV/0!</v>
      </c>
      <c r="S34" s="36" t="e">
        <f t="shared" si="3"/>
        <v>#DIV/0!</v>
      </c>
      <c r="T34" s="36" t="e">
        <f t="shared" si="3"/>
        <v>#DIV/0!</v>
      </c>
      <c r="U34" s="36" t="e">
        <f t="shared" si="3"/>
        <v>#DIV/0!</v>
      </c>
    </row>
    <row r="37" spans="1:9" ht="12.75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2.75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2" customHeight="1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2.7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.7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2.75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2.7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2.7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2.7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2.7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2.7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2.7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2.75">
      <c r="A50" s="29"/>
      <c r="B50" s="29"/>
      <c r="C50" s="29"/>
      <c r="D50" s="29"/>
      <c r="E50" s="29"/>
      <c r="F50" s="29"/>
      <c r="G50" s="29"/>
      <c r="H50" s="29"/>
      <c r="I50" s="29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3.5" hidden="1" thickBot="1">
      <c r="B61" s="30" t="s">
        <v>67</v>
      </c>
    </row>
    <row r="62" spans="2:34" ht="12.75" hidden="1">
      <c r="B62" s="38" t="s">
        <v>20</v>
      </c>
      <c r="C62" s="42"/>
      <c r="D62" s="42"/>
      <c r="E62" s="42"/>
      <c r="F62" s="42"/>
      <c r="G62" s="42"/>
      <c r="H62" s="42"/>
      <c r="I62" s="42"/>
      <c r="J62" s="42"/>
      <c r="K62" s="44"/>
      <c r="X62" s="11" t="s">
        <v>12</v>
      </c>
      <c r="Y62" s="12" t="s">
        <v>13</v>
      </c>
      <c r="Z62" s="41" t="s">
        <v>21</v>
      </c>
      <c r="AA62" s="42"/>
      <c r="AB62" s="42"/>
      <c r="AC62" s="42"/>
      <c r="AD62" s="42"/>
      <c r="AE62" s="42"/>
      <c r="AF62" s="42"/>
      <c r="AG62" s="42"/>
      <c r="AH62" s="43"/>
    </row>
    <row r="63" spans="2:45" ht="12.75" hidden="1">
      <c r="B63" s="7" t="s">
        <v>24</v>
      </c>
      <c r="C63" s="17">
        <f aca="true" t="shared" si="4" ref="C63:V63">IF($B$14="Lane Closure",1,0)</f>
        <v>1</v>
      </c>
      <c r="D63" s="17">
        <f t="shared" si="4"/>
        <v>1</v>
      </c>
      <c r="E63" s="17">
        <f t="shared" si="4"/>
        <v>1</v>
      </c>
      <c r="F63" s="17">
        <f t="shared" si="4"/>
        <v>1</v>
      </c>
      <c r="G63" s="17">
        <f t="shared" si="4"/>
        <v>1</v>
      </c>
      <c r="H63" s="17">
        <f t="shared" si="4"/>
        <v>1</v>
      </c>
      <c r="I63" s="17">
        <f t="shared" si="4"/>
        <v>1</v>
      </c>
      <c r="J63" s="17">
        <f t="shared" si="4"/>
        <v>1</v>
      </c>
      <c r="K63" s="17">
        <f t="shared" si="4"/>
        <v>1</v>
      </c>
      <c r="L63" s="17">
        <f t="shared" si="4"/>
        <v>1</v>
      </c>
      <c r="M63" s="17">
        <f t="shared" si="4"/>
        <v>1</v>
      </c>
      <c r="N63" s="17">
        <f t="shared" si="4"/>
        <v>1</v>
      </c>
      <c r="O63" s="17">
        <f t="shared" si="4"/>
        <v>1</v>
      </c>
      <c r="P63" s="17">
        <f t="shared" si="4"/>
        <v>1</v>
      </c>
      <c r="Q63" s="17">
        <f t="shared" si="4"/>
        <v>1</v>
      </c>
      <c r="R63" s="17">
        <f t="shared" si="4"/>
        <v>1</v>
      </c>
      <c r="S63" s="17">
        <f t="shared" si="4"/>
        <v>1</v>
      </c>
      <c r="T63" s="17">
        <f t="shared" si="4"/>
        <v>1</v>
      </c>
      <c r="U63" s="17">
        <f t="shared" si="4"/>
        <v>1</v>
      </c>
      <c r="V63" s="17">
        <f t="shared" si="4"/>
        <v>1</v>
      </c>
      <c r="X63" s="13">
        <v>0.42982</v>
      </c>
      <c r="Y63" s="14">
        <v>0.49724</v>
      </c>
      <c r="Z63" s="10">
        <f aca="true" t="shared" si="5" ref="Z63:AO89">(C63-$X63)/$Y63</f>
        <v>1.1466897272946666</v>
      </c>
      <c r="AA63" s="10">
        <f t="shared" si="5"/>
        <v>1.1466897272946666</v>
      </c>
      <c r="AB63" s="10">
        <f t="shared" si="5"/>
        <v>1.1466897272946666</v>
      </c>
      <c r="AC63" s="10">
        <f t="shared" si="5"/>
        <v>1.1466897272946666</v>
      </c>
      <c r="AD63" s="10">
        <f t="shared" si="5"/>
        <v>1.1466897272946666</v>
      </c>
      <c r="AE63" s="10">
        <f t="shared" si="5"/>
        <v>1.1466897272946666</v>
      </c>
      <c r="AF63" s="10">
        <f t="shared" si="5"/>
        <v>1.1466897272946666</v>
      </c>
      <c r="AG63" s="10">
        <f t="shared" si="5"/>
        <v>1.1466897272946666</v>
      </c>
      <c r="AH63" s="10">
        <f t="shared" si="5"/>
        <v>1.1466897272946666</v>
      </c>
      <c r="AI63" s="10">
        <f t="shared" si="5"/>
        <v>1.1466897272946666</v>
      </c>
      <c r="AJ63" s="10">
        <f t="shared" si="5"/>
        <v>1.1466897272946666</v>
      </c>
      <c r="AK63" s="10">
        <f t="shared" si="5"/>
        <v>1.1466897272946666</v>
      </c>
      <c r="AL63" s="10">
        <f t="shared" si="5"/>
        <v>1.1466897272946666</v>
      </c>
      <c r="AM63" s="10">
        <f t="shared" si="5"/>
        <v>1.1466897272946666</v>
      </c>
      <c r="AN63" s="10">
        <f t="shared" si="5"/>
        <v>1.1466897272946666</v>
      </c>
      <c r="AO63" s="10">
        <f t="shared" si="5"/>
        <v>1.1466897272946666</v>
      </c>
      <c r="AP63" s="10">
        <f aca="true" t="shared" si="6" ref="AI63:AS78">(S63-$X63)/$Y63</f>
        <v>1.1466897272946666</v>
      </c>
      <c r="AQ63" s="10">
        <f t="shared" si="6"/>
        <v>1.1466897272946666</v>
      </c>
      <c r="AR63" s="10">
        <f t="shared" si="6"/>
        <v>1.1466897272946666</v>
      </c>
      <c r="AS63" s="10">
        <f t="shared" si="6"/>
        <v>1.1466897272946666</v>
      </c>
    </row>
    <row r="64" spans="2:45" ht="12.75" hidden="1">
      <c r="B64" s="7" t="s">
        <v>25</v>
      </c>
      <c r="C64" s="17">
        <f aca="true" t="shared" si="7" ref="C64:V64">IF(B17="Lane Taper",1,0)</f>
        <v>0</v>
      </c>
      <c r="D64" s="17">
        <f t="shared" si="7"/>
        <v>0</v>
      </c>
      <c r="E64" s="17">
        <f t="shared" si="7"/>
        <v>0</v>
      </c>
      <c r="F64" s="17">
        <f t="shared" si="7"/>
        <v>0</v>
      </c>
      <c r="G64" s="17">
        <f t="shared" si="7"/>
        <v>0</v>
      </c>
      <c r="H64" s="17">
        <f t="shared" si="7"/>
        <v>0</v>
      </c>
      <c r="I64" s="17">
        <f t="shared" si="7"/>
        <v>0</v>
      </c>
      <c r="J64" s="17">
        <f t="shared" si="7"/>
        <v>0</v>
      </c>
      <c r="K64" s="17">
        <f t="shared" si="7"/>
        <v>0</v>
      </c>
      <c r="L64" s="17">
        <f t="shared" si="7"/>
        <v>0</v>
      </c>
      <c r="M64" s="17">
        <f t="shared" si="7"/>
        <v>0</v>
      </c>
      <c r="N64" s="17">
        <f t="shared" si="7"/>
        <v>0</v>
      </c>
      <c r="O64" s="17">
        <f t="shared" si="7"/>
        <v>0</v>
      </c>
      <c r="P64" s="17">
        <f t="shared" si="7"/>
        <v>0</v>
      </c>
      <c r="Q64" s="17">
        <f t="shared" si="7"/>
        <v>0</v>
      </c>
      <c r="R64" s="17">
        <f t="shared" si="7"/>
        <v>0</v>
      </c>
      <c r="S64" s="17">
        <f t="shared" si="7"/>
        <v>0</v>
      </c>
      <c r="T64" s="17">
        <f t="shared" si="7"/>
        <v>0</v>
      </c>
      <c r="U64" s="17">
        <f t="shared" si="7"/>
        <v>0</v>
      </c>
      <c r="V64" s="17">
        <f t="shared" si="7"/>
        <v>0</v>
      </c>
      <c r="X64" s="13">
        <v>0.18421</v>
      </c>
      <c r="Y64" s="14">
        <v>0.38937</v>
      </c>
      <c r="Z64" s="10">
        <f t="shared" si="5"/>
        <v>-0.47309756786604007</v>
      </c>
      <c r="AA64" s="10">
        <f t="shared" si="5"/>
        <v>-0.47309756786604007</v>
      </c>
      <c r="AB64" s="10">
        <f t="shared" si="5"/>
        <v>-0.47309756786604007</v>
      </c>
      <c r="AC64" s="10">
        <f t="shared" si="5"/>
        <v>-0.47309756786604007</v>
      </c>
      <c r="AD64" s="10">
        <f t="shared" si="5"/>
        <v>-0.47309756786604007</v>
      </c>
      <c r="AE64" s="10">
        <f t="shared" si="5"/>
        <v>-0.47309756786604007</v>
      </c>
      <c r="AF64" s="10">
        <f t="shared" si="5"/>
        <v>-0.47309756786604007</v>
      </c>
      <c r="AG64" s="10">
        <f t="shared" si="5"/>
        <v>-0.47309756786604007</v>
      </c>
      <c r="AH64" s="10">
        <f t="shared" si="5"/>
        <v>-0.47309756786604007</v>
      </c>
      <c r="AI64" s="10">
        <f t="shared" si="6"/>
        <v>-0.47309756786604007</v>
      </c>
      <c r="AJ64" s="10">
        <f t="shared" si="6"/>
        <v>-0.47309756786604007</v>
      </c>
      <c r="AK64" s="10">
        <f t="shared" si="6"/>
        <v>-0.47309756786604007</v>
      </c>
      <c r="AL64" s="10">
        <f t="shared" si="6"/>
        <v>-0.47309756786604007</v>
      </c>
      <c r="AM64" s="10">
        <f t="shared" si="6"/>
        <v>-0.47309756786604007</v>
      </c>
      <c r="AN64" s="10">
        <f t="shared" si="6"/>
        <v>-0.47309756786604007</v>
      </c>
      <c r="AO64" s="10">
        <f t="shared" si="6"/>
        <v>-0.47309756786604007</v>
      </c>
      <c r="AP64" s="10">
        <f t="shared" si="6"/>
        <v>-0.47309756786604007</v>
      </c>
      <c r="AQ64" s="10">
        <f t="shared" si="6"/>
        <v>-0.47309756786604007</v>
      </c>
      <c r="AR64" s="10">
        <f t="shared" si="6"/>
        <v>-0.47309756786604007</v>
      </c>
      <c r="AS64" s="10">
        <f t="shared" si="6"/>
        <v>-0.47309756786604007</v>
      </c>
    </row>
    <row r="65" spans="2:45" ht="12.75" hidden="1">
      <c r="B65" s="7" t="s">
        <v>26</v>
      </c>
      <c r="C65" s="17">
        <f>B18*0.621402</f>
        <v>0</v>
      </c>
      <c r="D65" s="17">
        <f aca="true" t="shared" si="8" ref="D65:V65">C18*0.621402</f>
        <v>0</v>
      </c>
      <c r="E65" s="17">
        <f t="shared" si="8"/>
        <v>0</v>
      </c>
      <c r="F65" s="17">
        <f t="shared" si="8"/>
        <v>0</v>
      </c>
      <c r="G65" s="17">
        <f t="shared" si="8"/>
        <v>0</v>
      </c>
      <c r="H65" s="17">
        <f t="shared" si="8"/>
        <v>0</v>
      </c>
      <c r="I65" s="17">
        <f t="shared" si="8"/>
        <v>0</v>
      </c>
      <c r="J65" s="17">
        <f t="shared" si="8"/>
        <v>0</v>
      </c>
      <c r="K65" s="17">
        <f t="shared" si="8"/>
        <v>0</v>
      </c>
      <c r="L65" s="17">
        <f t="shared" si="8"/>
        <v>0</v>
      </c>
      <c r="M65" s="17">
        <f t="shared" si="8"/>
        <v>0</v>
      </c>
      <c r="N65" s="17">
        <f t="shared" si="8"/>
        <v>0</v>
      </c>
      <c r="O65" s="17">
        <f t="shared" si="8"/>
        <v>0</v>
      </c>
      <c r="P65" s="17">
        <f t="shared" si="8"/>
        <v>0</v>
      </c>
      <c r="Q65" s="17">
        <f t="shared" si="8"/>
        <v>0</v>
      </c>
      <c r="R65" s="17">
        <f t="shared" si="8"/>
        <v>0</v>
      </c>
      <c r="S65" s="17">
        <f t="shared" si="8"/>
        <v>0</v>
      </c>
      <c r="T65" s="17">
        <f t="shared" si="8"/>
        <v>0</v>
      </c>
      <c r="U65" s="17">
        <f t="shared" si="8"/>
        <v>0</v>
      </c>
      <c r="V65" s="17">
        <f t="shared" si="8"/>
        <v>0</v>
      </c>
      <c r="X65" s="13">
        <v>2.5437</v>
      </c>
      <c r="Y65" s="14">
        <v>2.9951</v>
      </c>
      <c r="Z65" s="10">
        <f t="shared" si="5"/>
        <v>-0.8492871690427698</v>
      </c>
      <c r="AA65" s="10">
        <f t="shared" si="5"/>
        <v>-0.8492871690427698</v>
      </c>
      <c r="AB65" s="10">
        <f t="shared" si="5"/>
        <v>-0.8492871690427698</v>
      </c>
      <c r="AC65" s="10">
        <f t="shared" si="5"/>
        <v>-0.8492871690427698</v>
      </c>
      <c r="AD65" s="10">
        <f t="shared" si="5"/>
        <v>-0.8492871690427698</v>
      </c>
      <c r="AE65" s="10">
        <f t="shared" si="5"/>
        <v>-0.8492871690427698</v>
      </c>
      <c r="AF65" s="10">
        <f t="shared" si="5"/>
        <v>-0.8492871690427698</v>
      </c>
      <c r="AG65" s="10">
        <f t="shared" si="5"/>
        <v>-0.8492871690427698</v>
      </c>
      <c r="AH65" s="10">
        <f t="shared" si="5"/>
        <v>-0.8492871690427698</v>
      </c>
      <c r="AI65" s="10">
        <f t="shared" si="6"/>
        <v>-0.8492871690427698</v>
      </c>
      <c r="AJ65" s="10">
        <f t="shared" si="6"/>
        <v>-0.8492871690427698</v>
      </c>
      <c r="AK65" s="10">
        <f t="shared" si="6"/>
        <v>-0.8492871690427698</v>
      </c>
      <c r="AL65" s="10">
        <f t="shared" si="6"/>
        <v>-0.8492871690427698</v>
      </c>
      <c r="AM65" s="10">
        <f t="shared" si="6"/>
        <v>-0.8492871690427698</v>
      </c>
      <c r="AN65" s="10">
        <f t="shared" si="6"/>
        <v>-0.8492871690427698</v>
      </c>
      <c r="AO65" s="10">
        <f t="shared" si="6"/>
        <v>-0.8492871690427698</v>
      </c>
      <c r="AP65" s="10">
        <f t="shared" si="6"/>
        <v>-0.8492871690427698</v>
      </c>
      <c r="AQ65" s="10">
        <f t="shared" si="6"/>
        <v>-0.8492871690427698</v>
      </c>
      <c r="AR65" s="10">
        <f t="shared" si="6"/>
        <v>-0.8492871690427698</v>
      </c>
      <c r="AS65" s="10">
        <f t="shared" si="6"/>
        <v>-0.8492871690427698</v>
      </c>
    </row>
    <row r="66" spans="2:45" ht="12.75" hidden="1">
      <c r="B66" s="7" t="s">
        <v>27</v>
      </c>
      <c r="C66" s="17">
        <f>B19*0.621402</f>
        <v>49.71216</v>
      </c>
      <c r="D66" s="17">
        <f aca="true" t="shared" si="9" ref="D66:V66">C19*0.621402</f>
        <v>49.71216</v>
      </c>
      <c r="E66" s="17">
        <f t="shared" si="9"/>
        <v>49.71216</v>
      </c>
      <c r="F66" s="17">
        <f t="shared" si="9"/>
        <v>49.71216</v>
      </c>
      <c r="G66" s="17">
        <f t="shared" si="9"/>
        <v>49.71216</v>
      </c>
      <c r="H66" s="17">
        <f t="shared" si="9"/>
        <v>49.71216</v>
      </c>
      <c r="I66" s="17">
        <f t="shared" si="9"/>
        <v>49.71216</v>
      </c>
      <c r="J66" s="17">
        <f t="shared" si="9"/>
        <v>49.71216</v>
      </c>
      <c r="K66" s="17">
        <f t="shared" si="9"/>
        <v>49.71216</v>
      </c>
      <c r="L66" s="17">
        <f t="shared" si="9"/>
        <v>49.71216</v>
      </c>
      <c r="M66" s="17">
        <f t="shared" si="9"/>
        <v>49.71216</v>
      </c>
      <c r="N66" s="17">
        <f t="shared" si="9"/>
        <v>49.71216</v>
      </c>
      <c r="O66" s="17">
        <f t="shared" si="9"/>
        <v>49.71216</v>
      </c>
      <c r="P66" s="17">
        <f t="shared" si="9"/>
        <v>49.71216</v>
      </c>
      <c r="Q66" s="17">
        <f t="shared" si="9"/>
        <v>49.71216</v>
      </c>
      <c r="R66" s="17">
        <f t="shared" si="9"/>
        <v>49.71216</v>
      </c>
      <c r="S66" s="17">
        <f t="shared" si="9"/>
        <v>49.71216</v>
      </c>
      <c r="T66" s="17">
        <f t="shared" si="9"/>
        <v>49.71216</v>
      </c>
      <c r="U66" s="17">
        <f t="shared" si="9"/>
        <v>49.71216</v>
      </c>
      <c r="V66" s="17">
        <f t="shared" si="9"/>
        <v>49.71216</v>
      </c>
      <c r="X66" s="13">
        <v>60.219</v>
      </c>
      <c r="Y66" s="14">
        <v>7.0205</v>
      </c>
      <c r="Z66" s="10">
        <f t="shared" si="5"/>
        <v>-1.4965942596681154</v>
      </c>
      <c r="AA66" s="10">
        <f t="shared" si="5"/>
        <v>-1.4965942596681154</v>
      </c>
      <c r="AB66" s="10">
        <f t="shared" si="5"/>
        <v>-1.4965942596681154</v>
      </c>
      <c r="AC66" s="10">
        <f t="shared" si="5"/>
        <v>-1.4965942596681154</v>
      </c>
      <c r="AD66" s="10">
        <f t="shared" si="5"/>
        <v>-1.4965942596681154</v>
      </c>
      <c r="AE66" s="10">
        <f t="shared" si="5"/>
        <v>-1.4965942596681154</v>
      </c>
      <c r="AF66" s="10">
        <f t="shared" si="5"/>
        <v>-1.4965942596681154</v>
      </c>
      <c r="AG66" s="10">
        <f t="shared" si="5"/>
        <v>-1.4965942596681154</v>
      </c>
      <c r="AH66" s="10">
        <f t="shared" si="5"/>
        <v>-1.4965942596681154</v>
      </c>
      <c r="AI66" s="10">
        <f t="shared" si="6"/>
        <v>-1.4965942596681154</v>
      </c>
      <c r="AJ66" s="10">
        <f t="shared" si="6"/>
        <v>-1.4965942596681154</v>
      </c>
      <c r="AK66" s="10">
        <f t="shared" si="6"/>
        <v>-1.4965942596681154</v>
      </c>
      <c r="AL66" s="10">
        <f t="shared" si="6"/>
        <v>-1.4965942596681154</v>
      </c>
      <c r="AM66" s="10">
        <f t="shared" si="6"/>
        <v>-1.4965942596681154</v>
      </c>
      <c r="AN66" s="10">
        <f t="shared" si="6"/>
        <v>-1.4965942596681154</v>
      </c>
      <c r="AO66" s="10">
        <f t="shared" si="6"/>
        <v>-1.4965942596681154</v>
      </c>
      <c r="AP66" s="10">
        <f t="shared" si="6"/>
        <v>-1.4965942596681154</v>
      </c>
      <c r="AQ66" s="10">
        <f t="shared" si="6"/>
        <v>-1.4965942596681154</v>
      </c>
      <c r="AR66" s="10">
        <f t="shared" si="6"/>
        <v>-1.4965942596681154</v>
      </c>
      <c r="AS66" s="10">
        <f t="shared" si="6"/>
        <v>-1.4965942596681154</v>
      </c>
    </row>
    <row r="67" spans="2:45" ht="12.75" hidden="1">
      <c r="B67" s="7" t="s">
        <v>28</v>
      </c>
      <c r="C67" s="17">
        <f aca="true" t="shared" si="10" ref="C67:V67">IF(B20="Permanent",1,0)</f>
        <v>1</v>
      </c>
      <c r="D67" s="17">
        <f t="shared" si="10"/>
        <v>1</v>
      </c>
      <c r="E67" s="17">
        <f t="shared" si="10"/>
        <v>1</v>
      </c>
      <c r="F67" s="17">
        <f t="shared" si="10"/>
        <v>1</v>
      </c>
      <c r="G67" s="17">
        <f t="shared" si="10"/>
        <v>1</v>
      </c>
      <c r="H67" s="17">
        <f t="shared" si="10"/>
        <v>1</v>
      </c>
      <c r="I67" s="17">
        <f t="shared" si="10"/>
        <v>1</v>
      </c>
      <c r="J67" s="17">
        <f t="shared" si="10"/>
        <v>1</v>
      </c>
      <c r="K67" s="17">
        <f t="shared" si="10"/>
        <v>1</v>
      </c>
      <c r="L67" s="17">
        <f t="shared" si="10"/>
        <v>1</v>
      </c>
      <c r="M67" s="17">
        <f t="shared" si="10"/>
        <v>1</v>
      </c>
      <c r="N67" s="17">
        <f t="shared" si="10"/>
        <v>1</v>
      </c>
      <c r="O67" s="17">
        <f t="shared" si="10"/>
        <v>1</v>
      </c>
      <c r="P67" s="17">
        <f t="shared" si="10"/>
        <v>1</v>
      </c>
      <c r="Q67" s="17">
        <f t="shared" si="10"/>
        <v>1</v>
      </c>
      <c r="R67" s="17">
        <f t="shared" si="10"/>
        <v>1</v>
      </c>
      <c r="S67" s="17">
        <f t="shared" si="10"/>
        <v>1</v>
      </c>
      <c r="T67" s="17">
        <f t="shared" si="10"/>
        <v>1</v>
      </c>
      <c r="U67" s="17">
        <f t="shared" si="10"/>
        <v>1</v>
      </c>
      <c r="V67" s="17">
        <f t="shared" si="10"/>
        <v>1</v>
      </c>
      <c r="X67" s="13">
        <v>0.74561</v>
      </c>
      <c r="Y67" s="14">
        <v>0.43744</v>
      </c>
      <c r="Z67" s="10">
        <f t="shared" si="5"/>
        <v>0.5815426115581566</v>
      </c>
      <c r="AA67" s="10">
        <f t="shared" si="5"/>
        <v>0.5815426115581566</v>
      </c>
      <c r="AB67" s="10">
        <f t="shared" si="5"/>
        <v>0.5815426115581566</v>
      </c>
      <c r="AC67" s="10">
        <f t="shared" si="5"/>
        <v>0.5815426115581566</v>
      </c>
      <c r="AD67" s="10">
        <f t="shared" si="5"/>
        <v>0.5815426115581566</v>
      </c>
      <c r="AE67" s="10">
        <f t="shared" si="5"/>
        <v>0.5815426115581566</v>
      </c>
      <c r="AF67" s="10">
        <f t="shared" si="5"/>
        <v>0.5815426115581566</v>
      </c>
      <c r="AG67" s="10">
        <f t="shared" si="5"/>
        <v>0.5815426115581566</v>
      </c>
      <c r="AH67" s="10">
        <f t="shared" si="5"/>
        <v>0.5815426115581566</v>
      </c>
      <c r="AI67" s="10">
        <f t="shared" si="6"/>
        <v>0.5815426115581566</v>
      </c>
      <c r="AJ67" s="10">
        <f t="shared" si="6"/>
        <v>0.5815426115581566</v>
      </c>
      <c r="AK67" s="10">
        <f t="shared" si="6"/>
        <v>0.5815426115581566</v>
      </c>
      <c r="AL67" s="10">
        <f t="shared" si="6"/>
        <v>0.5815426115581566</v>
      </c>
      <c r="AM67" s="10">
        <f t="shared" si="6"/>
        <v>0.5815426115581566</v>
      </c>
      <c r="AN67" s="10">
        <f t="shared" si="6"/>
        <v>0.5815426115581566</v>
      </c>
      <c r="AO67" s="10">
        <f t="shared" si="6"/>
        <v>0.5815426115581566</v>
      </c>
      <c r="AP67" s="10">
        <f t="shared" si="6"/>
        <v>0.5815426115581566</v>
      </c>
      <c r="AQ67" s="10">
        <f t="shared" si="6"/>
        <v>0.5815426115581566</v>
      </c>
      <c r="AR67" s="10">
        <f t="shared" si="6"/>
        <v>0.5815426115581566</v>
      </c>
      <c r="AS67" s="10">
        <f t="shared" si="6"/>
        <v>0.5815426115581566</v>
      </c>
    </row>
    <row r="68" spans="2:45" ht="12.75" hidden="1">
      <c r="B68" s="7" t="s">
        <v>11</v>
      </c>
      <c r="C68" s="17" t="e">
        <f>IF(B21="",0,1/B21)/3.281</f>
        <v>#DIV/0!</v>
      </c>
      <c r="D68" s="17" t="e">
        <f aca="true" t="shared" si="11" ref="D68:V68">IF(C21="",0,1/C21)/3.281</f>
        <v>#DIV/0!</v>
      </c>
      <c r="E68" s="17" t="e">
        <f t="shared" si="11"/>
        <v>#DIV/0!</v>
      </c>
      <c r="F68" s="17" t="e">
        <f t="shared" si="11"/>
        <v>#DIV/0!</v>
      </c>
      <c r="G68" s="17" t="e">
        <f t="shared" si="11"/>
        <v>#DIV/0!</v>
      </c>
      <c r="H68" s="17" t="e">
        <f t="shared" si="11"/>
        <v>#DIV/0!</v>
      </c>
      <c r="I68" s="17" t="e">
        <f t="shared" si="11"/>
        <v>#DIV/0!</v>
      </c>
      <c r="J68" s="17" t="e">
        <f t="shared" si="11"/>
        <v>#DIV/0!</v>
      </c>
      <c r="K68" s="17" t="e">
        <f t="shared" si="11"/>
        <v>#DIV/0!</v>
      </c>
      <c r="L68" s="17" t="e">
        <f t="shared" si="11"/>
        <v>#DIV/0!</v>
      </c>
      <c r="M68" s="17" t="e">
        <f t="shared" si="11"/>
        <v>#DIV/0!</v>
      </c>
      <c r="N68" s="17" t="e">
        <f t="shared" si="11"/>
        <v>#DIV/0!</v>
      </c>
      <c r="O68" s="17" t="e">
        <f t="shared" si="11"/>
        <v>#DIV/0!</v>
      </c>
      <c r="P68" s="17" t="e">
        <f t="shared" si="11"/>
        <v>#DIV/0!</v>
      </c>
      <c r="Q68" s="17" t="e">
        <f t="shared" si="11"/>
        <v>#DIV/0!</v>
      </c>
      <c r="R68" s="17" t="e">
        <f t="shared" si="11"/>
        <v>#DIV/0!</v>
      </c>
      <c r="S68" s="17" t="e">
        <f t="shared" si="11"/>
        <v>#DIV/0!</v>
      </c>
      <c r="T68" s="17" t="e">
        <f t="shared" si="11"/>
        <v>#DIV/0!</v>
      </c>
      <c r="U68" s="17" t="e">
        <f t="shared" si="11"/>
        <v>#DIV/0!</v>
      </c>
      <c r="V68" s="17" t="e">
        <f t="shared" si="11"/>
        <v>#DIV/0!</v>
      </c>
      <c r="X68" s="31">
        <v>9.5254E-05</v>
      </c>
      <c r="Y68" s="14">
        <v>0.00014189</v>
      </c>
      <c r="Z68" s="10" t="e">
        <f t="shared" si="5"/>
        <v>#DIV/0!</v>
      </c>
      <c r="AA68" s="10" t="e">
        <f t="shared" si="5"/>
        <v>#DIV/0!</v>
      </c>
      <c r="AB68" s="10" t="e">
        <f t="shared" si="5"/>
        <v>#DIV/0!</v>
      </c>
      <c r="AC68" s="10" t="e">
        <f t="shared" si="5"/>
        <v>#DIV/0!</v>
      </c>
      <c r="AD68" s="10" t="e">
        <f t="shared" si="5"/>
        <v>#DIV/0!</v>
      </c>
      <c r="AE68" s="10" t="e">
        <f t="shared" si="5"/>
        <v>#DIV/0!</v>
      </c>
      <c r="AF68" s="10" t="e">
        <f t="shared" si="5"/>
        <v>#DIV/0!</v>
      </c>
      <c r="AG68" s="10" t="e">
        <f t="shared" si="5"/>
        <v>#DIV/0!</v>
      </c>
      <c r="AH68" s="10" t="e">
        <f t="shared" si="5"/>
        <v>#DIV/0!</v>
      </c>
      <c r="AI68" s="10" t="e">
        <f t="shared" si="6"/>
        <v>#DIV/0!</v>
      </c>
      <c r="AJ68" s="10" t="e">
        <f t="shared" si="6"/>
        <v>#DIV/0!</v>
      </c>
      <c r="AK68" s="10" t="e">
        <f t="shared" si="6"/>
        <v>#DIV/0!</v>
      </c>
      <c r="AL68" s="10" t="e">
        <f t="shared" si="6"/>
        <v>#DIV/0!</v>
      </c>
      <c r="AM68" s="10" t="e">
        <f t="shared" si="6"/>
        <v>#DIV/0!</v>
      </c>
      <c r="AN68" s="10" t="e">
        <f t="shared" si="6"/>
        <v>#DIV/0!</v>
      </c>
      <c r="AO68" s="10" t="e">
        <f t="shared" si="6"/>
        <v>#DIV/0!</v>
      </c>
      <c r="AP68" s="10" t="e">
        <f t="shared" si="6"/>
        <v>#DIV/0!</v>
      </c>
      <c r="AQ68" s="10" t="e">
        <f t="shared" si="6"/>
        <v>#DIV/0!</v>
      </c>
      <c r="AR68" s="10" t="e">
        <f t="shared" si="6"/>
        <v>#DIV/0!</v>
      </c>
      <c r="AS68" s="10" t="e">
        <f t="shared" si="6"/>
        <v>#DIV/0!</v>
      </c>
    </row>
    <row r="69" spans="2:45" ht="12.75" hidden="1">
      <c r="B69" s="7" t="s">
        <v>29</v>
      </c>
      <c r="C69" s="17">
        <f aca="true" t="shared" si="12" ref="C69:V69">IF(B22="Flat",1,0)</f>
        <v>1</v>
      </c>
      <c r="D69" s="17">
        <f t="shared" si="12"/>
        <v>1</v>
      </c>
      <c r="E69" s="17">
        <f t="shared" si="12"/>
        <v>1</v>
      </c>
      <c r="F69" s="17">
        <f t="shared" si="12"/>
        <v>1</v>
      </c>
      <c r="G69" s="17">
        <f t="shared" si="12"/>
        <v>1</v>
      </c>
      <c r="H69" s="17">
        <f t="shared" si="12"/>
        <v>1</v>
      </c>
      <c r="I69" s="17">
        <f t="shared" si="12"/>
        <v>1</v>
      </c>
      <c r="J69" s="17">
        <f t="shared" si="12"/>
        <v>1</v>
      </c>
      <c r="K69" s="17">
        <f t="shared" si="12"/>
        <v>1</v>
      </c>
      <c r="L69" s="17">
        <f t="shared" si="12"/>
        <v>1</v>
      </c>
      <c r="M69" s="17">
        <f t="shared" si="12"/>
        <v>1</v>
      </c>
      <c r="N69" s="17">
        <f t="shared" si="12"/>
        <v>1</v>
      </c>
      <c r="O69" s="17">
        <f t="shared" si="12"/>
        <v>1</v>
      </c>
      <c r="P69" s="17">
        <f t="shared" si="12"/>
        <v>1</v>
      </c>
      <c r="Q69" s="17">
        <f t="shared" si="12"/>
        <v>1</v>
      </c>
      <c r="R69" s="17">
        <f t="shared" si="12"/>
        <v>1</v>
      </c>
      <c r="S69" s="17">
        <f t="shared" si="12"/>
        <v>1</v>
      </c>
      <c r="T69" s="17">
        <f t="shared" si="12"/>
        <v>1</v>
      </c>
      <c r="U69" s="17">
        <f t="shared" si="12"/>
        <v>1</v>
      </c>
      <c r="V69" s="17">
        <f t="shared" si="12"/>
        <v>1</v>
      </c>
      <c r="X69" s="13">
        <v>0.39474</v>
      </c>
      <c r="Y69" s="14">
        <v>0.49095</v>
      </c>
      <c r="Z69" s="10">
        <f t="shared" si="5"/>
        <v>1.2328343008453</v>
      </c>
      <c r="AA69" s="10">
        <f t="shared" si="5"/>
        <v>1.2328343008453</v>
      </c>
      <c r="AB69" s="10">
        <f t="shared" si="5"/>
        <v>1.2328343008453</v>
      </c>
      <c r="AC69" s="10">
        <f t="shared" si="5"/>
        <v>1.2328343008453</v>
      </c>
      <c r="AD69" s="10">
        <f t="shared" si="5"/>
        <v>1.2328343008453</v>
      </c>
      <c r="AE69" s="10">
        <f t="shared" si="5"/>
        <v>1.2328343008453</v>
      </c>
      <c r="AF69" s="10">
        <f t="shared" si="5"/>
        <v>1.2328343008453</v>
      </c>
      <c r="AG69" s="10">
        <f t="shared" si="5"/>
        <v>1.2328343008453</v>
      </c>
      <c r="AH69" s="10">
        <f t="shared" si="5"/>
        <v>1.2328343008453</v>
      </c>
      <c r="AI69" s="10">
        <f t="shared" si="6"/>
        <v>1.2328343008453</v>
      </c>
      <c r="AJ69" s="10">
        <f t="shared" si="6"/>
        <v>1.2328343008453</v>
      </c>
      <c r="AK69" s="10">
        <f t="shared" si="6"/>
        <v>1.2328343008453</v>
      </c>
      <c r="AL69" s="10">
        <f t="shared" si="6"/>
        <v>1.2328343008453</v>
      </c>
      <c r="AM69" s="10">
        <f t="shared" si="6"/>
        <v>1.2328343008453</v>
      </c>
      <c r="AN69" s="10">
        <f t="shared" si="6"/>
        <v>1.2328343008453</v>
      </c>
      <c r="AO69" s="10">
        <f t="shared" si="6"/>
        <v>1.2328343008453</v>
      </c>
      <c r="AP69" s="10">
        <f t="shared" si="6"/>
        <v>1.2328343008453</v>
      </c>
      <c r="AQ69" s="10">
        <f t="shared" si="6"/>
        <v>1.2328343008453</v>
      </c>
      <c r="AR69" s="10">
        <f t="shared" si="6"/>
        <v>1.2328343008453</v>
      </c>
      <c r="AS69" s="10">
        <f t="shared" si="6"/>
        <v>1.2328343008453</v>
      </c>
    </row>
    <row r="70" spans="2:45" ht="12.75" hidden="1">
      <c r="B70" s="7" t="s">
        <v>30</v>
      </c>
      <c r="C70" s="17">
        <f aca="true" t="shared" si="13" ref="C70:V70">IF(B22="Upgrade",1,0)</f>
        <v>0</v>
      </c>
      <c r="D70" s="17">
        <f t="shared" si="13"/>
        <v>0</v>
      </c>
      <c r="E70" s="17">
        <f t="shared" si="13"/>
        <v>0</v>
      </c>
      <c r="F70" s="17">
        <f t="shared" si="13"/>
        <v>0</v>
      </c>
      <c r="G70" s="17">
        <f t="shared" si="13"/>
        <v>0</v>
      </c>
      <c r="H70" s="17">
        <f t="shared" si="13"/>
        <v>0</v>
      </c>
      <c r="I70" s="17">
        <f t="shared" si="13"/>
        <v>0</v>
      </c>
      <c r="J70" s="17">
        <f t="shared" si="13"/>
        <v>0</v>
      </c>
      <c r="K70" s="17">
        <f t="shared" si="13"/>
        <v>0</v>
      </c>
      <c r="L70" s="17">
        <f t="shared" si="13"/>
        <v>0</v>
      </c>
      <c r="M70" s="17">
        <f t="shared" si="13"/>
        <v>0</v>
      </c>
      <c r="N70" s="17">
        <f t="shared" si="13"/>
        <v>0</v>
      </c>
      <c r="O70" s="17">
        <f t="shared" si="13"/>
        <v>0</v>
      </c>
      <c r="P70" s="17">
        <f t="shared" si="13"/>
        <v>0</v>
      </c>
      <c r="Q70" s="17">
        <f t="shared" si="13"/>
        <v>0</v>
      </c>
      <c r="R70" s="17">
        <f t="shared" si="13"/>
        <v>0</v>
      </c>
      <c r="S70" s="17">
        <f t="shared" si="13"/>
        <v>0</v>
      </c>
      <c r="T70" s="17">
        <f t="shared" si="13"/>
        <v>0</v>
      </c>
      <c r="U70" s="17">
        <f t="shared" si="13"/>
        <v>0</v>
      </c>
      <c r="V70" s="17">
        <f t="shared" si="13"/>
        <v>0</v>
      </c>
      <c r="X70" s="13">
        <v>0.2193</v>
      </c>
      <c r="Y70" s="14">
        <v>0.4156</v>
      </c>
      <c r="Z70" s="10">
        <f t="shared" si="5"/>
        <v>-0.5276708373435995</v>
      </c>
      <c r="AA70" s="10">
        <f t="shared" si="5"/>
        <v>-0.5276708373435995</v>
      </c>
      <c r="AB70" s="10">
        <f t="shared" si="5"/>
        <v>-0.5276708373435995</v>
      </c>
      <c r="AC70" s="10">
        <f t="shared" si="5"/>
        <v>-0.5276708373435995</v>
      </c>
      <c r="AD70" s="10">
        <f t="shared" si="5"/>
        <v>-0.5276708373435995</v>
      </c>
      <c r="AE70" s="10">
        <f t="shared" si="5"/>
        <v>-0.5276708373435995</v>
      </c>
      <c r="AF70" s="10">
        <f t="shared" si="5"/>
        <v>-0.5276708373435995</v>
      </c>
      <c r="AG70" s="10">
        <f t="shared" si="5"/>
        <v>-0.5276708373435995</v>
      </c>
      <c r="AH70" s="10">
        <f t="shared" si="5"/>
        <v>-0.5276708373435995</v>
      </c>
      <c r="AI70" s="10">
        <f t="shared" si="6"/>
        <v>-0.5276708373435995</v>
      </c>
      <c r="AJ70" s="10">
        <f t="shared" si="6"/>
        <v>-0.5276708373435995</v>
      </c>
      <c r="AK70" s="10">
        <f t="shared" si="6"/>
        <v>-0.5276708373435995</v>
      </c>
      <c r="AL70" s="10">
        <f t="shared" si="6"/>
        <v>-0.5276708373435995</v>
      </c>
      <c r="AM70" s="10">
        <f t="shared" si="6"/>
        <v>-0.5276708373435995</v>
      </c>
      <c r="AN70" s="10">
        <f t="shared" si="6"/>
        <v>-0.5276708373435995</v>
      </c>
      <c r="AO70" s="10">
        <f t="shared" si="6"/>
        <v>-0.5276708373435995</v>
      </c>
      <c r="AP70" s="10">
        <f t="shared" si="6"/>
        <v>-0.5276708373435995</v>
      </c>
      <c r="AQ70" s="10">
        <f t="shared" si="6"/>
        <v>-0.5276708373435995</v>
      </c>
      <c r="AR70" s="10">
        <f t="shared" si="6"/>
        <v>-0.5276708373435995</v>
      </c>
      <c r="AS70" s="10">
        <f t="shared" si="6"/>
        <v>-0.5276708373435995</v>
      </c>
    </row>
    <row r="71" spans="2:45" ht="12.75" hidden="1">
      <c r="B71" s="7" t="s">
        <v>31</v>
      </c>
      <c r="C71" s="17">
        <f aca="true" t="shared" si="14" ref="C71:V71">IF(B22="Downgrade",1,0)</f>
        <v>0</v>
      </c>
      <c r="D71" s="17">
        <f t="shared" si="14"/>
        <v>0</v>
      </c>
      <c r="E71" s="17">
        <f t="shared" si="14"/>
        <v>0</v>
      </c>
      <c r="F71" s="17">
        <f t="shared" si="14"/>
        <v>0</v>
      </c>
      <c r="G71" s="17">
        <f t="shared" si="14"/>
        <v>0</v>
      </c>
      <c r="H71" s="17">
        <f t="shared" si="14"/>
        <v>0</v>
      </c>
      <c r="I71" s="17">
        <f t="shared" si="14"/>
        <v>0</v>
      </c>
      <c r="J71" s="17">
        <f t="shared" si="14"/>
        <v>0</v>
      </c>
      <c r="K71" s="17">
        <f t="shared" si="14"/>
        <v>0</v>
      </c>
      <c r="L71" s="17">
        <f t="shared" si="14"/>
        <v>0</v>
      </c>
      <c r="M71" s="17">
        <f t="shared" si="14"/>
        <v>0</v>
      </c>
      <c r="N71" s="17">
        <f t="shared" si="14"/>
        <v>0</v>
      </c>
      <c r="O71" s="17">
        <f t="shared" si="14"/>
        <v>0</v>
      </c>
      <c r="P71" s="17">
        <f t="shared" si="14"/>
        <v>0</v>
      </c>
      <c r="Q71" s="17">
        <f t="shared" si="14"/>
        <v>0</v>
      </c>
      <c r="R71" s="17">
        <f t="shared" si="14"/>
        <v>0</v>
      </c>
      <c r="S71" s="17">
        <f t="shared" si="14"/>
        <v>0</v>
      </c>
      <c r="T71" s="17">
        <f t="shared" si="14"/>
        <v>0</v>
      </c>
      <c r="U71" s="17">
        <f t="shared" si="14"/>
        <v>0</v>
      </c>
      <c r="V71" s="17">
        <f t="shared" si="14"/>
        <v>0</v>
      </c>
      <c r="X71" s="13">
        <v>0.25439</v>
      </c>
      <c r="Y71" s="14">
        <v>0.43744</v>
      </c>
      <c r="Z71" s="10">
        <f t="shared" si="5"/>
        <v>-0.5815426115581566</v>
      </c>
      <c r="AA71" s="10">
        <f t="shared" si="5"/>
        <v>-0.5815426115581566</v>
      </c>
      <c r="AB71" s="10">
        <f t="shared" si="5"/>
        <v>-0.5815426115581566</v>
      </c>
      <c r="AC71" s="10">
        <f t="shared" si="5"/>
        <v>-0.5815426115581566</v>
      </c>
      <c r="AD71" s="10">
        <f t="shared" si="5"/>
        <v>-0.5815426115581566</v>
      </c>
      <c r="AE71" s="10">
        <f t="shared" si="5"/>
        <v>-0.5815426115581566</v>
      </c>
      <c r="AF71" s="10">
        <f t="shared" si="5"/>
        <v>-0.5815426115581566</v>
      </c>
      <c r="AG71" s="10">
        <f t="shared" si="5"/>
        <v>-0.5815426115581566</v>
      </c>
      <c r="AH71" s="10">
        <f t="shared" si="5"/>
        <v>-0.5815426115581566</v>
      </c>
      <c r="AI71" s="10">
        <f t="shared" si="6"/>
        <v>-0.5815426115581566</v>
      </c>
      <c r="AJ71" s="10">
        <f t="shared" si="6"/>
        <v>-0.5815426115581566</v>
      </c>
      <c r="AK71" s="10">
        <f t="shared" si="6"/>
        <v>-0.5815426115581566</v>
      </c>
      <c r="AL71" s="10">
        <f t="shared" si="6"/>
        <v>-0.5815426115581566</v>
      </c>
      <c r="AM71" s="10">
        <f t="shared" si="6"/>
        <v>-0.5815426115581566</v>
      </c>
      <c r="AN71" s="10">
        <f t="shared" si="6"/>
        <v>-0.5815426115581566</v>
      </c>
      <c r="AO71" s="10">
        <f t="shared" si="6"/>
        <v>-0.5815426115581566</v>
      </c>
      <c r="AP71" s="10">
        <f t="shared" si="6"/>
        <v>-0.5815426115581566</v>
      </c>
      <c r="AQ71" s="10">
        <f t="shared" si="6"/>
        <v>-0.5815426115581566</v>
      </c>
      <c r="AR71" s="10">
        <f t="shared" si="6"/>
        <v>-0.5815426115581566</v>
      </c>
      <c r="AS71" s="10">
        <f t="shared" si="6"/>
        <v>-0.5815426115581566</v>
      </c>
    </row>
    <row r="72" spans="2:45" ht="12.75" hidden="1">
      <c r="B72" s="7" t="s">
        <v>32</v>
      </c>
      <c r="C72" s="17">
        <f aca="true" t="shared" si="15" ref="C72:V72">IF(B22="Crest",1,0)</f>
        <v>0</v>
      </c>
      <c r="D72" s="17">
        <f t="shared" si="15"/>
        <v>0</v>
      </c>
      <c r="E72" s="17">
        <f t="shared" si="15"/>
        <v>0</v>
      </c>
      <c r="F72" s="17">
        <f t="shared" si="15"/>
        <v>0</v>
      </c>
      <c r="G72" s="17">
        <f t="shared" si="15"/>
        <v>0</v>
      </c>
      <c r="H72" s="17">
        <f t="shared" si="15"/>
        <v>0</v>
      </c>
      <c r="I72" s="17">
        <f t="shared" si="15"/>
        <v>0</v>
      </c>
      <c r="J72" s="17">
        <f t="shared" si="15"/>
        <v>0</v>
      </c>
      <c r="K72" s="17">
        <f t="shared" si="15"/>
        <v>0</v>
      </c>
      <c r="L72" s="17">
        <f t="shared" si="15"/>
        <v>0</v>
      </c>
      <c r="M72" s="17">
        <f t="shared" si="15"/>
        <v>0</v>
      </c>
      <c r="N72" s="17">
        <f t="shared" si="15"/>
        <v>0</v>
      </c>
      <c r="O72" s="17">
        <f t="shared" si="15"/>
        <v>0</v>
      </c>
      <c r="P72" s="17">
        <f t="shared" si="15"/>
        <v>0</v>
      </c>
      <c r="Q72" s="17">
        <f t="shared" si="15"/>
        <v>0</v>
      </c>
      <c r="R72" s="17">
        <f t="shared" si="15"/>
        <v>0</v>
      </c>
      <c r="S72" s="17">
        <f t="shared" si="15"/>
        <v>0</v>
      </c>
      <c r="T72" s="17">
        <f t="shared" si="15"/>
        <v>0</v>
      </c>
      <c r="U72" s="17">
        <f t="shared" si="15"/>
        <v>0</v>
      </c>
      <c r="V72" s="17">
        <f t="shared" si="15"/>
        <v>0</v>
      </c>
      <c r="X72" s="13">
        <v>0.087719</v>
      </c>
      <c r="Y72" s="14">
        <v>0.28414</v>
      </c>
      <c r="Z72" s="10">
        <f t="shared" si="5"/>
        <v>-0.30871753361019216</v>
      </c>
      <c r="AA72" s="10">
        <f t="shared" si="5"/>
        <v>-0.30871753361019216</v>
      </c>
      <c r="AB72" s="10">
        <f t="shared" si="5"/>
        <v>-0.30871753361019216</v>
      </c>
      <c r="AC72" s="10">
        <f t="shared" si="5"/>
        <v>-0.30871753361019216</v>
      </c>
      <c r="AD72" s="10">
        <f t="shared" si="5"/>
        <v>-0.30871753361019216</v>
      </c>
      <c r="AE72" s="10">
        <f t="shared" si="5"/>
        <v>-0.30871753361019216</v>
      </c>
      <c r="AF72" s="10">
        <f t="shared" si="5"/>
        <v>-0.30871753361019216</v>
      </c>
      <c r="AG72" s="10">
        <f t="shared" si="5"/>
        <v>-0.30871753361019216</v>
      </c>
      <c r="AH72" s="10">
        <f t="shared" si="5"/>
        <v>-0.30871753361019216</v>
      </c>
      <c r="AI72" s="10">
        <f t="shared" si="6"/>
        <v>-0.30871753361019216</v>
      </c>
      <c r="AJ72" s="10">
        <f t="shared" si="6"/>
        <v>-0.30871753361019216</v>
      </c>
      <c r="AK72" s="10">
        <f t="shared" si="6"/>
        <v>-0.30871753361019216</v>
      </c>
      <c r="AL72" s="10">
        <f t="shared" si="6"/>
        <v>-0.30871753361019216</v>
      </c>
      <c r="AM72" s="10">
        <f t="shared" si="6"/>
        <v>-0.30871753361019216</v>
      </c>
      <c r="AN72" s="10">
        <f t="shared" si="6"/>
        <v>-0.30871753361019216</v>
      </c>
      <c r="AO72" s="10">
        <f t="shared" si="6"/>
        <v>-0.30871753361019216</v>
      </c>
      <c r="AP72" s="10">
        <f t="shared" si="6"/>
        <v>-0.30871753361019216</v>
      </c>
      <c r="AQ72" s="10">
        <f t="shared" si="6"/>
        <v>-0.30871753361019216</v>
      </c>
      <c r="AR72" s="10">
        <f t="shared" si="6"/>
        <v>-0.30871753361019216</v>
      </c>
      <c r="AS72" s="10">
        <f t="shared" si="6"/>
        <v>-0.30871753361019216</v>
      </c>
    </row>
    <row r="73" spans="2:45" ht="12.75" hidden="1">
      <c r="B73" s="7" t="s">
        <v>33</v>
      </c>
      <c r="C73" s="17">
        <f aca="true" t="shared" si="16" ref="C73:V73">IF(B22="Sag",1,0)</f>
        <v>0</v>
      </c>
      <c r="D73" s="17">
        <f t="shared" si="16"/>
        <v>0</v>
      </c>
      <c r="E73" s="17">
        <f t="shared" si="16"/>
        <v>0</v>
      </c>
      <c r="F73" s="17">
        <f t="shared" si="16"/>
        <v>0</v>
      </c>
      <c r="G73" s="17">
        <f t="shared" si="16"/>
        <v>0</v>
      </c>
      <c r="H73" s="17">
        <f t="shared" si="16"/>
        <v>0</v>
      </c>
      <c r="I73" s="17">
        <f t="shared" si="16"/>
        <v>0</v>
      </c>
      <c r="J73" s="17">
        <f t="shared" si="16"/>
        <v>0</v>
      </c>
      <c r="K73" s="17">
        <f t="shared" si="16"/>
        <v>0</v>
      </c>
      <c r="L73" s="17">
        <f t="shared" si="16"/>
        <v>0</v>
      </c>
      <c r="M73" s="17">
        <f t="shared" si="16"/>
        <v>0</v>
      </c>
      <c r="N73" s="17">
        <f t="shared" si="16"/>
        <v>0</v>
      </c>
      <c r="O73" s="17">
        <f t="shared" si="16"/>
        <v>0</v>
      </c>
      <c r="P73" s="17">
        <f t="shared" si="16"/>
        <v>0</v>
      </c>
      <c r="Q73" s="17">
        <f t="shared" si="16"/>
        <v>0</v>
      </c>
      <c r="R73" s="17">
        <f t="shared" si="16"/>
        <v>0</v>
      </c>
      <c r="S73" s="17">
        <f t="shared" si="16"/>
        <v>0</v>
      </c>
      <c r="T73" s="17">
        <f t="shared" si="16"/>
        <v>0</v>
      </c>
      <c r="U73" s="17">
        <f t="shared" si="16"/>
        <v>0</v>
      </c>
      <c r="V73" s="17">
        <f t="shared" si="16"/>
        <v>0</v>
      </c>
      <c r="X73" s="13">
        <v>0.04386</v>
      </c>
      <c r="Y73" s="14">
        <v>0.20569</v>
      </c>
      <c r="Z73" s="10">
        <f t="shared" si="5"/>
        <v>-0.2132335067334338</v>
      </c>
      <c r="AA73" s="10">
        <f t="shared" si="5"/>
        <v>-0.2132335067334338</v>
      </c>
      <c r="AB73" s="10">
        <f t="shared" si="5"/>
        <v>-0.2132335067334338</v>
      </c>
      <c r="AC73" s="10">
        <f t="shared" si="5"/>
        <v>-0.2132335067334338</v>
      </c>
      <c r="AD73" s="10">
        <f t="shared" si="5"/>
        <v>-0.2132335067334338</v>
      </c>
      <c r="AE73" s="10">
        <f t="shared" si="5"/>
        <v>-0.2132335067334338</v>
      </c>
      <c r="AF73" s="10">
        <f t="shared" si="5"/>
        <v>-0.2132335067334338</v>
      </c>
      <c r="AG73" s="10">
        <f t="shared" si="5"/>
        <v>-0.2132335067334338</v>
      </c>
      <c r="AH73" s="10">
        <f t="shared" si="5"/>
        <v>-0.2132335067334338</v>
      </c>
      <c r="AI73" s="10">
        <f t="shared" si="6"/>
        <v>-0.2132335067334338</v>
      </c>
      <c r="AJ73" s="10">
        <f t="shared" si="6"/>
        <v>-0.2132335067334338</v>
      </c>
      <c r="AK73" s="10">
        <f t="shared" si="6"/>
        <v>-0.2132335067334338</v>
      </c>
      <c r="AL73" s="10">
        <f t="shared" si="6"/>
        <v>-0.2132335067334338</v>
      </c>
      <c r="AM73" s="10">
        <f t="shared" si="6"/>
        <v>-0.2132335067334338</v>
      </c>
      <c r="AN73" s="10">
        <f t="shared" si="6"/>
        <v>-0.2132335067334338</v>
      </c>
      <c r="AO73" s="10">
        <f t="shared" si="6"/>
        <v>-0.2132335067334338</v>
      </c>
      <c r="AP73" s="10">
        <f t="shared" si="6"/>
        <v>-0.2132335067334338</v>
      </c>
      <c r="AQ73" s="10">
        <f t="shared" si="6"/>
        <v>-0.2132335067334338</v>
      </c>
      <c r="AR73" s="10">
        <f t="shared" si="6"/>
        <v>-0.2132335067334338</v>
      </c>
      <c r="AS73" s="10">
        <f t="shared" si="6"/>
        <v>-0.2132335067334338</v>
      </c>
    </row>
    <row r="74" spans="2:45" ht="12.75" hidden="1">
      <c r="B74" s="7" t="s">
        <v>4</v>
      </c>
      <c r="C74" s="17">
        <f>B23*3.281</f>
        <v>0</v>
      </c>
      <c r="D74" s="17">
        <f aca="true" t="shared" si="17" ref="D74:V74">C23*3.281</f>
        <v>0</v>
      </c>
      <c r="E74" s="17">
        <f t="shared" si="17"/>
        <v>0</v>
      </c>
      <c r="F74" s="17">
        <f t="shared" si="17"/>
        <v>0</v>
      </c>
      <c r="G74" s="17">
        <f t="shared" si="17"/>
        <v>0</v>
      </c>
      <c r="H74" s="17">
        <f t="shared" si="17"/>
        <v>0</v>
      </c>
      <c r="I74" s="17">
        <f t="shared" si="17"/>
        <v>0</v>
      </c>
      <c r="J74" s="17">
        <f t="shared" si="17"/>
        <v>0</v>
      </c>
      <c r="K74" s="17">
        <f t="shared" si="17"/>
        <v>0</v>
      </c>
      <c r="L74" s="17">
        <f t="shared" si="17"/>
        <v>0</v>
      </c>
      <c r="M74" s="17">
        <f t="shared" si="17"/>
        <v>0</v>
      </c>
      <c r="N74" s="17">
        <f t="shared" si="17"/>
        <v>0</v>
      </c>
      <c r="O74" s="17">
        <f t="shared" si="17"/>
        <v>0</v>
      </c>
      <c r="P74" s="17">
        <f t="shared" si="17"/>
        <v>0</v>
      </c>
      <c r="Q74" s="17">
        <f t="shared" si="17"/>
        <v>0</v>
      </c>
      <c r="R74" s="17">
        <f t="shared" si="17"/>
        <v>0</v>
      </c>
      <c r="S74" s="17">
        <f t="shared" si="17"/>
        <v>0</v>
      </c>
      <c r="T74" s="17">
        <f t="shared" si="17"/>
        <v>0</v>
      </c>
      <c r="U74" s="17">
        <f t="shared" si="17"/>
        <v>0</v>
      </c>
      <c r="V74" s="17">
        <f t="shared" si="17"/>
        <v>0</v>
      </c>
      <c r="X74" s="13">
        <v>13.325</v>
      </c>
      <c r="Y74" s="14">
        <v>2.9494</v>
      </c>
      <c r="Z74" s="10">
        <f t="shared" si="5"/>
        <v>-4.517868040957483</v>
      </c>
      <c r="AA74" s="10">
        <f t="shared" si="5"/>
        <v>-4.517868040957483</v>
      </c>
      <c r="AB74" s="10">
        <f t="shared" si="5"/>
        <v>-4.517868040957483</v>
      </c>
      <c r="AC74" s="10">
        <f t="shared" si="5"/>
        <v>-4.517868040957483</v>
      </c>
      <c r="AD74" s="10">
        <f t="shared" si="5"/>
        <v>-4.517868040957483</v>
      </c>
      <c r="AE74" s="10">
        <f t="shared" si="5"/>
        <v>-4.517868040957483</v>
      </c>
      <c r="AF74" s="10">
        <f t="shared" si="5"/>
        <v>-4.517868040957483</v>
      </c>
      <c r="AG74" s="10">
        <f t="shared" si="5"/>
        <v>-4.517868040957483</v>
      </c>
      <c r="AH74" s="10">
        <f t="shared" si="5"/>
        <v>-4.517868040957483</v>
      </c>
      <c r="AI74" s="10">
        <f t="shared" si="6"/>
        <v>-4.517868040957483</v>
      </c>
      <c r="AJ74" s="10">
        <f t="shared" si="6"/>
        <v>-4.517868040957483</v>
      </c>
      <c r="AK74" s="10">
        <f t="shared" si="6"/>
        <v>-4.517868040957483</v>
      </c>
      <c r="AL74" s="10">
        <f t="shared" si="6"/>
        <v>-4.517868040957483</v>
      </c>
      <c r="AM74" s="10">
        <f t="shared" si="6"/>
        <v>-4.517868040957483</v>
      </c>
      <c r="AN74" s="10">
        <f t="shared" si="6"/>
        <v>-4.517868040957483</v>
      </c>
      <c r="AO74" s="10">
        <f t="shared" si="6"/>
        <v>-4.517868040957483</v>
      </c>
      <c r="AP74" s="10">
        <f t="shared" si="6"/>
        <v>-4.517868040957483</v>
      </c>
      <c r="AQ74" s="10">
        <f t="shared" si="6"/>
        <v>-4.517868040957483</v>
      </c>
      <c r="AR74" s="10">
        <f t="shared" si="6"/>
        <v>-4.517868040957483</v>
      </c>
      <c r="AS74" s="10">
        <f t="shared" si="6"/>
        <v>-4.517868040957483</v>
      </c>
    </row>
    <row r="75" spans="2:45" ht="12.75" hidden="1">
      <c r="B75" s="7" t="s">
        <v>5</v>
      </c>
      <c r="C75" s="17">
        <f>B24*3.281</f>
        <v>0</v>
      </c>
      <c r="D75" s="17">
        <f aca="true" t="shared" si="18" ref="D75:V75">C24*3.281</f>
        <v>0</v>
      </c>
      <c r="E75" s="17">
        <f t="shared" si="18"/>
        <v>0</v>
      </c>
      <c r="F75" s="17">
        <f t="shared" si="18"/>
        <v>0</v>
      </c>
      <c r="G75" s="17">
        <f t="shared" si="18"/>
        <v>0</v>
      </c>
      <c r="H75" s="17">
        <f t="shared" si="18"/>
        <v>0</v>
      </c>
      <c r="I75" s="17">
        <f t="shared" si="18"/>
        <v>0</v>
      </c>
      <c r="J75" s="17">
        <f t="shared" si="18"/>
        <v>0</v>
      </c>
      <c r="K75" s="17">
        <f t="shared" si="18"/>
        <v>0</v>
      </c>
      <c r="L75" s="17">
        <f t="shared" si="18"/>
        <v>0</v>
      </c>
      <c r="M75" s="17">
        <f t="shared" si="18"/>
        <v>0</v>
      </c>
      <c r="N75" s="17">
        <f t="shared" si="18"/>
        <v>0</v>
      </c>
      <c r="O75" s="17">
        <f t="shared" si="18"/>
        <v>0</v>
      </c>
      <c r="P75" s="17">
        <f t="shared" si="18"/>
        <v>0</v>
      </c>
      <c r="Q75" s="17">
        <f t="shared" si="18"/>
        <v>0</v>
      </c>
      <c r="R75" s="17">
        <f t="shared" si="18"/>
        <v>0</v>
      </c>
      <c r="S75" s="17">
        <f t="shared" si="18"/>
        <v>0</v>
      </c>
      <c r="T75" s="17">
        <f t="shared" si="18"/>
        <v>0</v>
      </c>
      <c r="U75" s="17">
        <f t="shared" si="18"/>
        <v>0</v>
      </c>
      <c r="V75" s="17">
        <f t="shared" si="18"/>
        <v>0</v>
      </c>
      <c r="X75" s="13">
        <v>3.9825</v>
      </c>
      <c r="Y75" s="14">
        <v>4.2405</v>
      </c>
      <c r="Z75" s="10">
        <f t="shared" si="5"/>
        <v>-0.939158118146445</v>
      </c>
      <c r="AA75" s="10">
        <f t="shared" si="5"/>
        <v>-0.939158118146445</v>
      </c>
      <c r="AB75" s="10">
        <f t="shared" si="5"/>
        <v>-0.939158118146445</v>
      </c>
      <c r="AC75" s="10">
        <f t="shared" si="5"/>
        <v>-0.939158118146445</v>
      </c>
      <c r="AD75" s="10">
        <f t="shared" si="5"/>
        <v>-0.939158118146445</v>
      </c>
      <c r="AE75" s="10">
        <f t="shared" si="5"/>
        <v>-0.939158118146445</v>
      </c>
      <c r="AF75" s="10">
        <f t="shared" si="5"/>
        <v>-0.939158118146445</v>
      </c>
      <c r="AG75" s="10">
        <f t="shared" si="5"/>
        <v>-0.939158118146445</v>
      </c>
      <c r="AH75" s="10">
        <f t="shared" si="5"/>
        <v>-0.939158118146445</v>
      </c>
      <c r="AI75" s="10">
        <f t="shared" si="6"/>
        <v>-0.939158118146445</v>
      </c>
      <c r="AJ75" s="10">
        <f t="shared" si="6"/>
        <v>-0.939158118146445</v>
      </c>
      <c r="AK75" s="10">
        <f t="shared" si="6"/>
        <v>-0.939158118146445</v>
      </c>
      <c r="AL75" s="10">
        <f t="shared" si="6"/>
        <v>-0.939158118146445</v>
      </c>
      <c r="AM75" s="10">
        <f t="shared" si="6"/>
        <v>-0.939158118146445</v>
      </c>
      <c r="AN75" s="10">
        <f t="shared" si="6"/>
        <v>-0.939158118146445</v>
      </c>
      <c r="AO75" s="10">
        <f t="shared" si="6"/>
        <v>-0.939158118146445</v>
      </c>
      <c r="AP75" s="10">
        <f t="shared" si="6"/>
        <v>-0.939158118146445</v>
      </c>
      <c r="AQ75" s="10">
        <f t="shared" si="6"/>
        <v>-0.939158118146445</v>
      </c>
      <c r="AR75" s="10">
        <f t="shared" si="6"/>
        <v>-0.939158118146445</v>
      </c>
      <c r="AS75" s="10">
        <f t="shared" si="6"/>
        <v>-0.939158118146445</v>
      </c>
    </row>
    <row r="76" spans="2:45" ht="12.75" hidden="1">
      <c r="B76" s="7" t="s">
        <v>6</v>
      </c>
      <c r="C76" s="17">
        <f>B25*3.281</f>
        <v>0</v>
      </c>
      <c r="D76" s="17">
        <f aca="true" t="shared" si="19" ref="D76:V76">C25*3.281</f>
        <v>0</v>
      </c>
      <c r="E76" s="17">
        <f t="shared" si="19"/>
        <v>0</v>
      </c>
      <c r="F76" s="17">
        <f t="shared" si="19"/>
        <v>0</v>
      </c>
      <c r="G76" s="17">
        <f t="shared" si="19"/>
        <v>0</v>
      </c>
      <c r="H76" s="17">
        <f t="shared" si="19"/>
        <v>0</v>
      </c>
      <c r="I76" s="17">
        <f t="shared" si="19"/>
        <v>0</v>
      </c>
      <c r="J76" s="17">
        <f t="shared" si="19"/>
        <v>0</v>
      </c>
      <c r="K76" s="17">
        <f t="shared" si="19"/>
        <v>0</v>
      </c>
      <c r="L76" s="17">
        <f t="shared" si="19"/>
        <v>0</v>
      </c>
      <c r="M76" s="17">
        <f t="shared" si="19"/>
        <v>0</v>
      </c>
      <c r="N76" s="17">
        <f t="shared" si="19"/>
        <v>0</v>
      </c>
      <c r="O76" s="17">
        <f t="shared" si="19"/>
        <v>0</v>
      </c>
      <c r="P76" s="17">
        <f t="shared" si="19"/>
        <v>0</v>
      </c>
      <c r="Q76" s="17">
        <f t="shared" si="19"/>
        <v>0</v>
      </c>
      <c r="R76" s="17">
        <f t="shared" si="19"/>
        <v>0</v>
      </c>
      <c r="S76" s="17">
        <f t="shared" si="19"/>
        <v>0</v>
      </c>
      <c r="T76" s="17">
        <f t="shared" si="19"/>
        <v>0</v>
      </c>
      <c r="U76" s="17">
        <f t="shared" si="19"/>
        <v>0</v>
      </c>
      <c r="V76" s="17">
        <f t="shared" si="19"/>
        <v>0</v>
      </c>
      <c r="X76" s="13">
        <v>3.3333</v>
      </c>
      <c r="Y76" s="14">
        <v>4.164</v>
      </c>
      <c r="Z76" s="10">
        <f t="shared" si="5"/>
        <v>-0.8005043227665707</v>
      </c>
      <c r="AA76" s="10">
        <f t="shared" si="5"/>
        <v>-0.8005043227665707</v>
      </c>
      <c r="AB76" s="10">
        <f t="shared" si="5"/>
        <v>-0.8005043227665707</v>
      </c>
      <c r="AC76" s="10">
        <f t="shared" si="5"/>
        <v>-0.8005043227665707</v>
      </c>
      <c r="AD76" s="10">
        <f t="shared" si="5"/>
        <v>-0.8005043227665707</v>
      </c>
      <c r="AE76" s="10">
        <f t="shared" si="5"/>
        <v>-0.8005043227665707</v>
      </c>
      <c r="AF76" s="10">
        <f t="shared" si="5"/>
        <v>-0.8005043227665707</v>
      </c>
      <c r="AG76" s="10">
        <f t="shared" si="5"/>
        <v>-0.8005043227665707</v>
      </c>
      <c r="AH76" s="10">
        <f t="shared" si="5"/>
        <v>-0.8005043227665707</v>
      </c>
      <c r="AI76" s="10">
        <f t="shared" si="6"/>
        <v>-0.8005043227665707</v>
      </c>
      <c r="AJ76" s="10">
        <f t="shared" si="6"/>
        <v>-0.8005043227665707</v>
      </c>
      <c r="AK76" s="10">
        <f t="shared" si="6"/>
        <v>-0.8005043227665707</v>
      </c>
      <c r="AL76" s="10">
        <f t="shared" si="6"/>
        <v>-0.8005043227665707</v>
      </c>
      <c r="AM76" s="10">
        <f t="shared" si="6"/>
        <v>-0.8005043227665707</v>
      </c>
      <c r="AN76" s="10">
        <f t="shared" si="6"/>
        <v>-0.8005043227665707</v>
      </c>
      <c r="AO76" s="10">
        <f t="shared" si="6"/>
        <v>-0.8005043227665707</v>
      </c>
      <c r="AP76" s="10">
        <f t="shared" si="6"/>
        <v>-0.8005043227665707</v>
      </c>
      <c r="AQ76" s="10">
        <f t="shared" si="6"/>
        <v>-0.8005043227665707</v>
      </c>
      <c r="AR76" s="10">
        <f t="shared" si="6"/>
        <v>-0.8005043227665707</v>
      </c>
      <c r="AS76" s="10">
        <f t="shared" si="6"/>
        <v>-0.8005043227665707</v>
      </c>
    </row>
    <row r="77" spans="2:45" ht="12.75" hidden="1">
      <c r="B77" s="7" t="s">
        <v>7</v>
      </c>
      <c r="C77" s="17">
        <f>B26*3.281</f>
        <v>0</v>
      </c>
      <c r="D77" s="17">
        <f aca="true" t="shared" si="20" ref="D77:V77">C26*3.281</f>
        <v>0</v>
      </c>
      <c r="E77" s="17">
        <f t="shared" si="20"/>
        <v>0</v>
      </c>
      <c r="F77" s="17">
        <f t="shared" si="20"/>
        <v>0</v>
      </c>
      <c r="G77" s="17">
        <f t="shared" si="20"/>
        <v>0</v>
      </c>
      <c r="H77" s="17">
        <f t="shared" si="20"/>
        <v>0</v>
      </c>
      <c r="I77" s="17">
        <f t="shared" si="20"/>
        <v>0</v>
      </c>
      <c r="J77" s="17">
        <f t="shared" si="20"/>
        <v>0</v>
      </c>
      <c r="K77" s="17">
        <f t="shared" si="20"/>
        <v>0</v>
      </c>
      <c r="L77" s="17">
        <f t="shared" si="20"/>
        <v>0</v>
      </c>
      <c r="M77" s="17">
        <f t="shared" si="20"/>
        <v>0</v>
      </c>
      <c r="N77" s="17">
        <f t="shared" si="20"/>
        <v>0</v>
      </c>
      <c r="O77" s="17">
        <f t="shared" si="20"/>
        <v>0</v>
      </c>
      <c r="P77" s="17">
        <f t="shared" si="20"/>
        <v>0</v>
      </c>
      <c r="Q77" s="17">
        <f t="shared" si="20"/>
        <v>0</v>
      </c>
      <c r="R77" s="17">
        <f t="shared" si="20"/>
        <v>0</v>
      </c>
      <c r="S77" s="17">
        <f t="shared" si="20"/>
        <v>0</v>
      </c>
      <c r="T77" s="17">
        <f t="shared" si="20"/>
        <v>0</v>
      </c>
      <c r="U77" s="17">
        <f t="shared" si="20"/>
        <v>0</v>
      </c>
      <c r="V77" s="17">
        <f t="shared" si="20"/>
        <v>0</v>
      </c>
      <c r="X77" s="13">
        <v>20.018</v>
      </c>
      <c r="Y77" s="14">
        <v>5.2326</v>
      </c>
      <c r="Z77" s="10">
        <f t="shared" si="5"/>
        <v>-3.825631617169285</v>
      </c>
      <c r="AA77" s="10">
        <f t="shared" si="5"/>
        <v>-3.825631617169285</v>
      </c>
      <c r="AB77" s="10">
        <f t="shared" si="5"/>
        <v>-3.825631617169285</v>
      </c>
      <c r="AC77" s="10">
        <f t="shared" si="5"/>
        <v>-3.825631617169285</v>
      </c>
      <c r="AD77" s="10">
        <f t="shared" si="5"/>
        <v>-3.825631617169285</v>
      </c>
      <c r="AE77" s="10">
        <f t="shared" si="5"/>
        <v>-3.825631617169285</v>
      </c>
      <c r="AF77" s="10">
        <f t="shared" si="5"/>
        <v>-3.825631617169285</v>
      </c>
      <c r="AG77" s="10">
        <f t="shared" si="5"/>
        <v>-3.825631617169285</v>
      </c>
      <c r="AH77" s="10">
        <f t="shared" si="5"/>
        <v>-3.825631617169285</v>
      </c>
      <c r="AI77" s="10">
        <f t="shared" si="6"/>
        <v>-3.825631617169285</v>
      </c>
      <c r="AJ77" s="10">
        <f t="shared" si="6"/>
        <v>-3.825631617169285</v>
      </c>
      <c r="AK77" s="10">
        <f t="shared" si="6"/>
        <v>-3.825631617169285</v>
      </c>
      <c r="AL77" s="10">
        <f t="shared" si="6"/>
        <v>-3.825631617169285</v>
      </c>
      <c r="AM77" s="10">
        <f t="shared" si="6"/>
        <v>-3.825631617169285</v>
      </c>
      <c r="AN77" s="10">
        <f t="shared" si="6"/>
        <v>-3.825631617169285</v>
      </c>
      <c r="AO77" s="10">
        <f t="shared" si="6"/>
        <v>-3.825631617169285</v>
      </c>
      <c r="AP77" s="10">
        <f t="shared" si="6"/>
        <v>-3.825631617169285</v>
      </c>
      <c r="AQ77" s="10">
        <f t="shared" si="6"/>
        <v>-3.825631617169285</v>
      </c>
      <c r="AR77" s="10">
        <f t="shared" si="6"/>
        <v>-3.825631617169285</v>
      </c>
      <c r="AS77" s="10">
        <f t="shared" si="6"/>
        <v>-3.825631617169285</v>
      </c>
    </row>
    <row r="78" spans="2:45" ht="12.75" hidden="1">
      <c r="B78" s="7" t="s">
        <v>34</v>
      </c>
      <c r="C78" s="17">
        <f aca="true" t="shared" si="21" ref="C78:V78">IF(B$27="None",1,0)</f>
        <v>1</v>
      </c>
      <c r="D78" s="17">
        <f t="shared" si="21"/>
        <v>1</v>
      </c>
      <c r="E78" s="17">
        <f t="shared" si="21"/>
        <v>1</v>
      </c>
      <c r="F78" s="17">
        <f t="shared" si="21"/>
        <v>1</v>
      </c>
      <c r="G78" s="17">
        <f t="shared" si="21"/>
        <v>1</v>
      </c>
      <c r="H78" s="17">
        <f t="shared" si="21"/>
        <v>1</v>
      </c>
      <c r="I78" s="17">
        <f t="shared" si="21"/>
        <v>1</v>
      </c>
      <c r="J78" s="17">
        <f t="shared" si="21"/>
        <v>1</v>
      </c>
      <c r="K78" s="17">
        <f t="shared" si="21"/>
        <v>1</v>
      </c>
      <c r="L78" s="17">
        <f t="shared" si="21"/>
        <v>1</v>
      </c>
      <c r="M78" s="17">
        <f t="shared" si="21"/>
        <v>1</v>
      </c>
      <c r="N78" s="17">
        <f t="shared" si="21"/>
        <v>1</v>
      </c>
      <c r="O78" s="17">
        <f t="shared" si="21"/>
        <v>1</v>
      </c>
      <c r="P78" s="17">
        <f t="shared" si="21"/>
        <v>1</v>
      </c>
      <c r="Q78" s="17">
        <f t="shared" si="21"/>
        <v>1</v>
      </c>
      <c r="R78" s="17">
        <f t="shared" si="21"/>
        <v>1</v>
      </c>
      <c r="S78" s="17">
        <f t="shared" si="21"/>
        <v>1</v>
      </c>
      <c r="T78" s="17">
        <f t="shared" si="21"/>
        <v>1</v>
      </c>
      <c r="U78" s="17">
        <f t="shared" si="21"/>
        <v>1</v>
      </c>
      <c r="V78" s="17">
        <f t="shared" si="21"/>
        <v>1</v>
      </c>
      <c r="X78" s="13">
        <v>0.38596</v>
      </c>
      <c r="Y78" s="14">
        <v>0.48897</v>
      </c>
      <c r="Z78" s="10">
        <f t="shared" si="5"/>
        <v>1.2557825633474444</v>
      </c>
      <c r="AA78" s="10">
        <f t="shared" si="5"/>
        <v>1.2557825633474444</v>
      </c>
      <c r="AB78" s="10">
        <f t="shared" si="5"/>
        <v>1.2557825633474444</v>
      </c>
      <c r="AC78" s="10">
        <f t="shared" si="5"/>
        <v>1.2557825633474444</v>
      </c>
      <c r="AD78" s="10">
        <f t="shared" si="5"/>
        <v>1.2557825633474444</v>
      </c>
      <c r="AE78" s="10">
        <f t="shared" si="5"/>
        <v>1.2557825633474444</v>
      </c>
      <c r="AF78" s="10">
        <f t="shared" si="5"/>
        <v>1.2557825633474444</v>
      </c>
      <c r="AG78" s="10">
        <f t="shared" si="5"/>
        <v>1.2557825633474444</v>
      </c>
      <c r="AH78" s="10">
        <f t="shared" si="5"/>
        <v>1.2557825633474444</v>
      </c>
      <c r="AI78" s="10">
        <f t="shared" si="6"/>
        <v>1.2557825633474444</v>
      </c>
      <c r="AJ78" s="10">
        <f t="shared" si="6"/>
        <v>1.2557825633474444</v>
      </c>
      <c r="AK78" s="10">
        <f t="shared" si="6"/>
        <v>1.2557825633474444</v>
      </c>
      <c r="AL78" s="10">
        <f t="shared" si="6"/>
        <v>1.2557825633474444</v>
      </c>
      <c r="AM78" s="10">
        <f t="shared" si="6"/>
        <v>1.2557825633474444</v>
      </c>
      <c r="AN78" s="10">
        <f t="shared" si="6"/>
        <v>1.2557825633474444</v>
      </c>
      <c r="AO78" s="10">
        <f t="shared" si="6"/>
        <v>1.2557825633474444</v>
      </c>
      <c r="AP78" s="10">
        <f t="shared" si="6"/>
        <v>1.2557825633474444</v>
      </c>
      <c r="AQ78" s="10">
        <f t="shared" si="6"/>
        <v>1.2557825633474444</v>
      </c>
      <c r="AR78" s="10">
        <f t="shared" si="6"/>
        <v>1.2557825633474444</v>
      </c>
      <c r="AS78" s="10">
        <f t="shared" si="6"/>
        <v>1.2557825633474444</v>
      </c>
    </row>
    <row r="79" spans="2:45" ht="12.75" hidden="1">
      <c r="B79" s="7" t="s">
        <v>35</v>
      </c>
      <c r="C79" s="17">
        <f>IF(B27="Drum",1,0)</f>
        <v>0</v>
      </c>
      <c r="D79" s="17">
        <f aca="true" t="shared" si="22" ref="D79:V79">IF(C27="Drum",1,0)</f>
        <v>0</v>
      </c>
      <c r="E79" s="17">
        <f t="shared" si="22"/>
        <v>0</v>
      </c>
      <c r="F79" s="17">
        <f t="shared" si="22"/>
        <v>0</v>
      </c>
      <c r="G79" s="17">
        <f t="shared" si="22"/>
        <v>0</v>
      </c>
      <c r="H79" s="17">
        <f t="shared" si="22"/>
        <v>0</v>
      </c>
      <c r="I79" s="17">
        <f t="shared" si="22"/>
        <v>0</v>
      </c>
      <c r="J79" s="17">
        <f t="shared" si="22"/>
        <v>0</v>
      </c>
      <c r="K79" s="17">
        <f t="shared" si="22"/>
        <v>0</v>
      </c>
      <c r="L79" s="17">
        <f t="shared" si="22"/>
        <v>0</v>
      </c>
      <c r="M79" s="17">
        <f t="shared" si="22"/>
        <v>0</v>
      </c>
      <c r="N79" s="17">
        <f t="shared" si="22"/>
        <v>0</v>
      </c>
      <c r="O79" s="17">
        <f t="shared" si="22"/>
        <v>0</v>
      </c>
      <c r="P79" s="17">
        <f t="shared" si="22"/>
        <v>0</v>
      </c>
      <c r="Q79" s="17">
        <f t="shared" si="22"/>
        <v>0</v>
      </c>
      <c r="R79" s="17">
        <f t="shared" si="22"/>
        <v>0</v>
      </c>
      <c r="S79" s="17">
        <f t="shared" si="22"/>
        <v>0</v>
      </c>
      <c r="T79" s="17">
        <f t="shared" si="22"/>
        <v>0</v>
      </c>
      <c r="U79" s="17">
        <f t="shared" si="22"/>
        <v>0</v>
      </c>
      <c r="V79" s="17">
        <f t="shared" si="22"/>
        <v>0</v>
      </c>
      <c r="X79" s="13">
        <v>0.12281</v>
      </c>
      <c r="Y79" s="14">
        <v>0.32966</v>
      </c>
      <c r="Z79" s="10">
        <f t="shared" si="5"/>
        <v>-0.3725353394406358</v>
      </c>
      <c r="AA79" s="10">
        <f t="shared" si="5"/>
        <v>-0.3725353394406358</v>
      </c>
      <c r="AB79" s="10">
        <f t="shared" si="5"/>
        <v>-0.3725353394406358</v>
      </c>
      <c r="AC79" s="10">
        <f t="shared" si="5"/>
        <v>-0.3725353394406358</v>
      </c>
      <c r="AD79" s="10">
        <f t="shared" si="5"/>
        <v>-0.3725353394406358</v>
      </c>
      <c r="AE79" s="10">
        <f t="shared" si="5"/>
        <v>-0.3725353394406358</v>
      </c>
      <c r="AF79" s="10">
        <f t="shared" si="5"/>
        <v>-0.3725353394406358</v>
      </c>
      <c r="AG79" s="10">
        <f t="shared" si="5"/>
        <v>-0.3725353394406358</v>
      </c>
      <c r="AH79" s="10">
        <f t="shared" si="5"/>
        <v>-0.3725353394406358</v>
      </c>
      <c r="AI79" s="10">
        <f t="shared" si="5"/>
        <v>-0.3725353394406358</v>
      </c>
      <c r="AJ79" s="10">
        <f t="shared" si="5"/>
        <v>-0.3725353394406358</v>
      </c>
      <c r="AK79" s="10">
        <f t="shared" si="5"/>
        <v>-0.3725353394406358</v>
      </c>
      <c r="AL79" s="10">
        <f t="shared" si="5"/>
        <v>-0.3725353394406358</v>
      </c>
      <c r="AM79" s="10">
        <f t="shared" si="5"/>
        <v>-0.3725353394406358</v>
      </c>
      <c r="AN79" s="10">
        <f t="shared" si="5"/>
        <v>-0.3725353394406358</v>
      </c>
      <c r="AO79" s="10">
        <f t="shared" si="5"/>
        <v>-0.3725353394406358</v>
      </c>
      <c r="AP79" s="10">
        <f aca="true" t="shared" si="23" ref="AI79:AS92">(S79-$X79)/$Y79</f>
        <v>-0.3725353394406358</v>
      </c>
      <c r="AQ79" s="10">
        <f t="shared" si="23"/>
        <v>-0.3725353394406358</v>
      </c>
      <c r="AR79" s="10">
        <f t="shared" si="23"/>
        <v>-0.3725353394406358</v>
      </c>
      <c r="AS79" s="10">
        <f t="shared" si="23"/>
        <v>-0.3725353394406358</v>
      </c>
    </row>
    <row r="80" spans="2:45" ht="12.75" hidden="1">
      <c r="B80" s="7" t="s">
        <v>36</v>
      </c>
      <c r="C80" s="17">
        <f>IF(B$27="Vertical Panel",1,0)</f>
        <v>0</v>
      </c>
      <c r="D80" s="17">
        <f aca="true" t="shared" si="24" ref="D80:V80">IF(C$27="Vertical Panel",1,0)</f>
        <v>0</v>
      </c>
      <c r="E80" s="17">
        <f t="shared" si="24"/>
        <v>0</v>
      </c>
      <c r="F80" s="17">
        <f t="shared" si="24"/>
        <v>0</v>
      </c>
      <c r="G80" s="17">
        <f t="shared" si="24"/>
        <v>0</v>
      </c>
      <c r="H80" s="17">
        <f t="shared" si="24"/>
        <v>0</v>
      </c>
      <c r="I80" s="17">
        <f t="shared" si="24"/>
        <v>0</v>
      </c>
      <c r="J80" s="17">
        <f t="shared" si="24"/>
        <v>0</v>
      </c>
      <c r="K80" s="17">
        <f t="shared" si="24"/>
        <v>0</v>
      </c>
      <c r="L80" s="17">
        <f t="shared" si="24"/>
        <v>0</v>
      </c>
      <c r="M80" s="17">
        <f t="shared" si="24"/>
        <v>0</v>
      </c>
      <c r="N80" s="17">
        <f t="shared" si="24"/>
        <v>0</v>
      </c>
      <c r="O80" s="17">
        <f t="shared" si="24"/>
        <v>0</v>
      </c>
      <c r="P80" s="17">
        <f t="shared" si="24"/>
        <v>0</v>
      </c>
      <c r="Q80" s="17">
        <f t="shared" si="24"/>
        <v>0</v>
      </c>
      <c r="R80" s="17">
        <f t="shared" si="24"/>
        <v>0</v>
      </c>
      <c r="S80" s="17">
        <f t="shared" si="24"/>
        <v>0</v>
      </c>
      <c r="T80" s="17">
        <f t="shared" si="24"/>
        <v>0</v>
      </c>
      <c r="U80" s="17">
        <f t="shared" si="24"/>
        <v>0</v>
      </c>
      <c r="V80" s="17">
        <f t="shared" si="24"/>
        <v>0</v>
      </c>
      <c r="X80" s="13">
        <v>0.017544</v>
      </c>
      <c r="Y80" s="14">
        <v>0.13187</v>
      </c>
      <c r="Z80" s="10">
        <f t="shared" si="5"/>
        <v>-0.13304011526503376</v>
      </c>
      <c r="AA80" s="10">
        <f t="shared" si="5"/>
        <v>-0.13304011526503376</v>
      </c>
      <c r="AB80" s="10">
        <f t="shared" si="5"/>
        <v>-0.13304011526503376</v>
      </c>
      <c r="AC80" s="10">
        <f t="shared" si="5"/>
        <v>-0.13304011526503376</v>
      </c>
      <c r="AD80" s="10">
        <f t="shared" si="5"/>
        <v>-0.13304011526503376</v>
      </c>
      <c r="AE80" s="10">
        <f t="shared" si="5"/>
        <v>-0.13304011526503376</v>
      </c>
      <c r="AF80" s="10">
        <f t="shared" si="5"/>
        <v>-0.13304011526503376</v>
      </c>
      <c r="AG80" s="10">
        <f t="shared" si="5"/>
        <v>-0.13304011526503376</v>
      </c>
      <c r="AH80" s="10">
        <f t="shared" si="5"/>
        <v>-0.13304011526503376</v>
      </c>
      <c r="AI80" s="10">
        <f t="shared" si="23"/>
        <v>-0.13304011526503376</v>
      </c>
      <c r="AJ80" s="10">
        <f t="shared" si="23"/>
        <v>-0.13304011526503376</v>
      </c>
      <c r="AK80" s="10">
        <f t="shared" si="23"/>
        <v>-0.13304011526503376</v>
      </c>
      <c r="AL80" s="10">
        <f t="shared" si="23"/>
        <v>-0.13304011526503376</v>
      </c>
      <c r="AM80" s="10">
        <f t="shared" si="23"/>
        <v>-0.13304011526503376</v>
      </c>
      <c r="AN80" s="10">
        <f t="shared" si="23"/>
        <v>-0.13304011526503376</v>
      </c>
      <c r="AO80" s="10">
        <f t="shared" si="23"/>
        <v>-0.13304011526503376</v>
      </c>
      <c r="AP80" s="10">
        <f t="shared" si="23"/>
        <v>-0.13304011526503376</v>
      </c>
      <c r="AQ80" s="10">
        <f t="shared" si="23"/>
        <v>-0.13304011526503376</v>
      </c>
      <c r="AR80" s="10">
        <f t="shared" si="23"/>
        <v>-0.13304011526503376</v>
      </c>
      <c r="AS80" s="10">
        <f t="shared" si="23"/>
        <v>-0.13304011526503376</v>
      </c>
    </row>
    <row r="81" spans="2:45" ht="12.75" hidden="1">
      <c r="B81" s="7" t="s">
        <v>37</v>
      </c>
      <c r="C81" s="17">
        <f>IF(B$27="Guardrail",1,0)</f>
        <v>0</v>
      </c>
      <c r="D81" s="17">
        <f aca="true" t="shared" si="25" ref="D81:V81">IF(C$27="Guardrail",1,0)</f>
        <v>0</v>
      </c>
      <c r="E81" s="17">
        <f t="shared" si="25"/>
        <v>0</v>
      </c>
      <c r="F81" s="17">
        <f t="shared" si="25"/>
        <v>0</v>
      </c>
      <c r="G81" s="17">
        <f t="shared" si="25"/>
        <v>0</v>
      </c>
      <c r="H81" s="17">
        <f t="shared" si="25"/>
        <v>0</v>
      </c>
      <c r="I81" s="17">
        <f t="shared" si="25"/>
        <v>0</v>
      </c>
      <c r="J81" s="17">
        <f t="shared" si="25"/>
        <v>0</v>
      </c>
      <c r="K81" s="17">
        <f t="shared" si="25"/>
        <v>0</v>
      </c>
      <c r="L81" s="17">
        <f t="shared" si="25"/>
        <v>0</v>
      </c>
      <c r="M81" s="17">
        <f t="shared" si="25"/>
        <v>0</v>
      </c>
      <c r="N81" s="17">
        <f t="shared" si="25"/>
        <v>0</v>
      </c>
      <c r="O81" s="17">
        <f t="shared" si="25"/>
        <v>0</v>
      </c>
      <c r="P81" s="17">
        <f t="shared" si="25"/>
        <v>0</v>
      </c>
      <c r="Q81" s="17">
        <f t="shared" si="25"/>
        <v>0</v>
      </c>
      <c r="R81" s="17">
        <f t="shared" si="25"/>
        <v>0</v>
      </c>
      <c r="S81" s="17">
        <f t="shared" si="25"/>
        <v>0</v>
      </c>
      <c r="T81" s="17">
        <f t="shared" si="25"/>
        <v>0</v>
      </c>
      <c r="U81" s="17">
        <f t="shared" si="25"/>
        <v>0</v>
      </c>
      <c r="V81" s="17">
        <f t="shared" si="25"/>
        <v>0</v>
      </c>
      <c r="X81" s="13">
        <v>0.035088</v>
      </c>
      <c r="Y81" s="14">
        <v>0.18481</v>
      </c>
      <c r="Z81" s="10">
        <f t="shared" si="5"/>
        <v>-0.18985985606839456</v>
      </c>
      <c r="AA81" s="10">
        <f t="shared" si="5"/>
        <v>-0.18985985606839456</v>
      </c>
      <c r="AB81" s="10">
        <f t="shared" si="5"/>
        <v>-0.18985985606839456</v>
      </c>
      <c r="AC81" s="10">
        <f t="shared" si="5"/>
        <v>-0.18985985606839456</v>
      </c>
      <c r="AD81" s="10">
        <f t="shared" si="5"/>
        <v>-0.18985985606839456</v>
      </c>
      <c r="AE81" s="10">
        <f t="shared" si="5"/>
        <v>-0.18985985606839456</v>
      </c>
      <c r="AF81" s="10">
        <f t="shared" si="5"/>
        <v>-0.18985985606839456</v>
      </c>
      <c r="AG81" s="10">
        <f t="shared" si="5"/>
        <v>-0.18985985606839456</v>
      </c>
      <c r="AH81" s="10">
        <f t="shared" si="5"/>
        <v>-0.18985985606839456</v>
      </c>
      <c r="AI81" s="10">
        <f t="shared" si="23"/>
        <v>-0.18985985606839456</v>
      </c>
      <c r="AJ81" s="10">
        <f t="shared" si="23"/>
        <v>-0.18985985606839456</v>
      </c>
      <c r="AK81" s="10">
        <f t="shared" si="23"/>
        <v>-0.18985985606839456</v>
      </c>
      <c r="AL81" s="10">
        <f t="shared" si="23"/>
        <v>-0.18985985606839456</v>
      </c>
      <c r="AM81" s="10">
        <f t="shared" si="23"/>
        <v>-0.18985985606839456</v>
      </c>
      <c r="AN81" s="10">
        <f t="shared" si="23"/>
        <v>-0.18985985606839456</v>
      </c>
      <c r="AO81" s="10">
        <f t="shared" si="23"/>
        <v>-0.18985985606839456</v>
      </c>
      <c r="AP81" s="10">
        <f t="shared" si="23"/>
        <v>-0.18985985606839456</v>
      </c>
      <c r="AQ81" s="10">
        <f t="shared" si="23"/>
        <v>-0.18985985606839456</v>
      </c>
      <c r="AR81" s="10">
        <f t="shared" si="23"/>
        <v>-0.18985985606839456</v>
      </c>
      <c r="AS81" s="10">
        <f t="shared" si="23"/>
        <v>-0.18985985606839456</v>
      </c>
    </row>
    <row r="82" spans="2:45" ht="12.75" hidden="1">
      <c r="B82" s="7" t="s">
        <v>38</v>
      </c>
      <c r="C82" s="17">
        <f aca="true" t="shared" si="26" ref="C82:V82">IF(B$27="Barrier",1,0)</f>
        <v>0</v>
      </c>
      <c r="D82" s="17">
        <f t="shared" si="26"/>
        <v>0</v>
      </c>
      <c r="E82" s="17">
        <f t="shared" si="26"/>
        <v>0</v>
      </c>
      <c r="F82" s="17">
        <f t="shared" si="26"/>
        <v>0</v>
      </c>
      <c r="G82" s="17">
        <f t="shared" si="26"/>
        <v>0</v>
      </c>
      <c r="H82" s="17">
        <f t="shared" si="26"/>
        <v>0</v>
      </c>
      <c r="I82" s="17">
        <f t="shared" si="26"/>
        <v>0</v>
      </c>
      <c r="J82" s="17">
        <f t="shared" si="26"/>
        <v>0</v>
      </c>
      <c r="K82" s="17">
        <f t="shared" si="26"/>
        <v>0</v>
      </c>
      <c r="L82" s="17">
        <f t="shared" si="26"/>
        <v>0</v>
      </c>
      <c r="M82" s="17">
        <f t="shared" si="26"/>
        <v>0</v>
      </c>
      <c r="N82" s="17">
        <f t="shared" si="26"/>
        <v>0</v>
      </c>
      <c r="O82" s="17">
        <f t="shared" si="26"/>
        <v>0</v>
      </c>
      <c r="P82" s="17">
        <f t="shared" si="26"/>
        <v>0</v>
      </c>
      <c r="Q82" s="17">
        <f t="shared" si="26"/>
        <v>0</v>
      </c>
      <c r="R82" s="17">
        <f t="shared" si="26"/>
        <v>0</v>
      </c>
      <c r="S82" s="17">
        <f t="shared" si="26"/>
        <v>0</v>
      </c>
      <c r="T82" s="17">
        <f t="shared" si="26"/>
        <v>0</v>
      </c>
      <c r="U82" s="17">
        <f t="shared" si="26"/>
        <v>0</v>
      </c>
      <c r="V82" s="17">
        <f t="shared" si="26"/>
        <v>0</v>
      </c>
      <c r="X82" s="13">
        <v>0.42982</v>
      </c>
      <c r="Y82" s="14">
        <v>0.49724</v>
      </c>
      <c r="Z82" s="10">
        <f t="shared" si="5"/>
        <v>-0.8644115517657469</v>
      </c>
      <c r="AA82" s="10">
        <f t="shared" si="5"/>
        <v>-0.8644115517657469</v>
      </c>
      <c r="AB82" s="10">
        <f t="shared" si="5"/>
        <v>-0.8644115517657469</v>
      </c>
      <c r="AC82" s="10">
        <f t="shared" si="5"/>
        <v>-0.8644115517657469</v>
      </c>
      <c r="AD82" s="10">
        <f t="shared" si="5"/>
        <v>-0.8644115517657469</v>
      </c>
      <c r="AE82" s="10">
        <f t="shared" si="5"/>
        <v>-0.8644115517657469</v>
      </c>
      <c r="AF82" s="10">
        <f t="shared" si="5"/>
        <v>-0.8644115517657469</v>
      </c>
      <c r="AG82" s="10">
        <f t="shared" si="5"/>
        <v>-0.8644115517657469</v>
      </c>
      <c r="AH82" s="10">
        <f t="shared" si="5"/>
        <v>-0.8644115517657469</v>
      </c>
      <c r="AI82" s="10">
        <f t="shared" si="23"/>
        <v>-0.8644115517657469</v>
      </c>
      <c r="AJ82" s="10">
        <f t="shared" si="23"/>
        <v>-0.8644115517657469</v>
      </c>
      <c r="AK82" s="10">
        <f t="shared" si="23"/>
        <v>-0.8644115517657469</v>
      </c>
      <c r="AL82" s="10">
        <f t="shared" si="23"/>
        <v>-0.8644115517657469</v>
      </c>
      <c r="AM82" s="10">
        <f t="shared" si="23"/>
        <v>-0.8644115517657469</v>
      </c>
      <c r="AN82" s="10">
        <f t="shared" si="23"/>
        <v>-0.8644115517657469</v>
      </c>
      <c r="AO82" s="10">
        <f t="shared" si="23"/>
        <v>-0.8644115517657469</v>
      </c>
      <c r="AP82" s="10">
        <f t="shared" si="23"/>
        <v>-0.8644115517657469</v>
      </c>
      <c r="AQ82" s="10">
        <f t="shared" si="23"/>
        <v>-0.8644115517657469</v>
      </c>
      <c r="AR82" s="10">
        <f t="shared" si="23"/>
        <v>-0.8644115517657469</v>
      </c>
      <c r="AS82" s="10">
        <f t="shared" si="23"/>
        <v>-0.8644115517657469</v>
      </c>
    </row>
    <row r="83" spans="2:45" ht="12.75" hidden="1">
      <c r="B83" s="7" t="s">
        <v>39</v>
      </c>
      <c r="C83" s="17">
        <f aca="true" t="shared" si="27" ref="C83:V83">IF(B$27="Opposing Traffic",1,0)</f>
        <v>0</v>
      </c>
      <c r="D83" s="17">
        <f t="shared" si="27"/>
        <v>0</v>
      </c>
      <c r="E83" s="17">
        <f t="shared" si="27"/>
        <v>0</v>
      </c>
      <c r="F83" s="17">
        <f t="shared" si="27"/>
        <v>0</v>
      </c>
      <c r="G83" s="17">
        <f t="shared" si="27"/>
        <v>0</v>
      </c>
      <c r="H83" s="17">
        <f t="shared" si="27"/>
        <v>0</v>
      </c>
      <c r="I83" s="17">
        <f t="shared" si="27"/>
        <v>0</v>
      </c>
      <c r="J83" s="17">
        <f t="shared" si="27"/>
        <v>0</v>
      </c>
      <c r="K83" s="17">
        <f t="shared" si="27"/>
        <v>0</v>
      </c>
      <c r="L83" s="17">
        <f t="shared" si="27"/>
        <v>0</v>
      </c>
      <c r="M83" s="17">
        <f t="shared" si="27"/>
        <v>0</v>
      </c>
      <c r="N83" s="17">
        <f t="shared" si="27"/>
        <v>0</v>
      </c>
      <c r="O83" s="17">
        <f t="shared" si="27"/>
        <v>0</v>
      </c>
      <c r="P83" s="17">
        <f t="shared" si="27"/>
        <v>0</v>
      </c>
      <c r="Q83" s="17">
        <f t="shared" si="27"/>
        <v>0</v>
      </c>
      <c r="R83" s="17">
        <f t="shared" si="27"/>
        <v>0</v>
      </c>
      <c r="S83" s="17">
        <f t="shared" si="27"/>
        <v>0</v>
      </c>
      <c r="T83" s="17">
        <f t="shared" si="27"/>
        <v>0</v>
      </c>
      <c r="U83" s="17">
        <f t="shared" si="27"/>
        <v>0</v>
      </c>
      <c r="V83" s="17">
        <f t="shared" si="27"/>
        <v>0</v>
      </c>
      <c r="X83" s="13">
        <v>0.0087719</v>
      </c>
      <c r="Y83" s="14">
        <v>0.093659</v>
      </c>
      <c r="Z83" s="10">
        <f t="shared" si="5"/>
        <v>-0.09365784388045995</v>
      </c>
      <c r="AA83" s="10">
        <f t="shared" si="5"/>
        <v>-0.09365784388045995</v>
      </c>
      <c r="AB83" s="10">
        <f t="shared" si="5"/>
        <v>-0.09365784388045995</v>
      </c>
      <c r="AC83" s="10">
        <f t="shared" si="5"/>
        <v>-0.09365784388045995</v>
      </c>
      <c r="AD83" s="10">
        <f t="shared" si="5"/>
        <v>-0.09365784388045995</v>
      </c>
      <c r="AE83" s="10">
        <f t="shared" si="5"/>
        <v>-0.09365784388045995</v>
      </c>
      <c r="AF83" s="10">
        <f t="shared" si="5"/>
        <v>-0.09365784388045995</v>
      </c>
      <c r="AG83" s="10">
        <f t="shared" si="5"/>
        <v>-0.09365784388045995</v>
      </c>
      <c r="AH83" s="10">
        <f t="shared" si="5"/>
        <v>-0.09365784388045995</v>
      </c>
      <c r="AI83" s="10">
        <f t="shared" si="23"/>
        <v>-0.09365784388045995</v>
      </c>
      <c r="AJ83" s="10">
        <f t="shared" si="23"/>
        <v>-0.09365784388045995</v>
      </c>
      <c r="AK83" s="10">
        <f t="shared" si="23"/>
        <v>-0.09365784388045995</v>
      </c>
      <c r="AL83" s="10">
        <f t="shared" si="23"/>
        <v>-0.09365784388045995</v>
      </c>
      <c r="AM83" s="10">
        <f t="shared" si="23"/>
        <v>-0.09365784388045995</v>
      </c>
      <c r="AN83" s="10">
        <f t="shared" si="23"/>
        <v>-0.09365784388045995</v>
      </c>
      <c r="AO83" s="10">
        <f t="shared" si="23"/>
        <v>-0.09365784388045995</v>
      </c>
      <c r="AP83" s="10">
        <f t="shared" si="23"/>
        <v>-0.09365784388045995</v>
      </c>
      <c r="AQ83" s="10">
        <f t="shared" si="23"/>
        <v>-0.09365784388045995</v>
      </c>
      <c r="AR83" s="10">
        <f t="shared" si="23"/>
        <v>-0.09365784388045995</v>
      </c>
      <c r="AS83" s="10">
        <f t="shared" si="23"/>
        <v>-0.09365784388045995</v>
      </c>
    </row>
    <row r="84" spans="2:45" ht="12.75" hidden="1">
      <c r="B84" s="7" t="s">
        <v>40</v>
      </c>
      <c r="C84" s="17">
        <f>IF(B28=99999,25,B28)*3.281</f>
        <v>0</v>
      </c>
      <c r="D84" s="17">
        <f>IF(C28=99999,25,C28)*3.281</f>
        <v>0</v>
      </c>
      <c r="E84" s="17">
        <f aca="true" t="shared" si="28" ref="E84:V84">IF(D28=99999,25,D28)*3.281</f>
        <v>0</v>
      </c>
      <c r="F84" s="17">
        <f t="shared" si="28"/>
        <v>0</v>
      </c>
      <c r="G84" s="17">
        <f t="shared" si="28"/>
        <v>0</v>
      </c>
      <c r="H84" s="17">
        <f t="shared" si="28"/>
        <v>0</v>
      </c>
      <c r="I84" s="17">
        <f t="shared" si="28"/>
        <v>0</v>
      </c>
      <c r="J84" s="17">
        <f t="shared" si="28"/>
        <v>0</v>
      </c>
      <c r="K84" s="17">
        <f t="shared" si="28"/>
        <v>0</v>
      </c>
      <c r="L84" s="17">
        <f t="shared" si="28"/>
        <v>0</v>
      </c>
      <c r="M84" s="17">
        <f t="shared" si="28"/>
        <v>0</v>
      </c>
      <c r="N84" s="17">
        <f t="shared" si="28"/>
        <v>0</v>
      </c>
      <c r="O84" s="17">
        <f t="shared" si="28"/>
        <v>0</v>
      </c>
      <c r="P84" s="17">
        <f t="shared" si="28"/>
        <v>0</v>
      </c>
      <c r="Q84" s="17">
        <f t="shared" si="28"/>
        <v>0</v>
      </c>
      <c r="R84" s="17">
        <f t="shared" si="28"/>
        <v>0</v>
      </c>
      <c r="S84" s="17">
        <f t="shared" si="28"/>
        <v>0</v>
      </c>
      <c r="T84" s="17">
        <f t="shared" si="28"/>
        <v>0</v>
      </c>
      <c r="U84" s="17">
        <f t="shared" si="28"/>
        <v>0</v>
      </c>
      <c r="V84" s="17">
        <f t="shared" si="28"/>
        <v>0</v>
      </c>
      <c r="X84" s="13">
        <v>11.956</v>
      </c>
      <c r="Y84" s="14">
        <v>12.596</v>
      </c>
      <c r="Z84" s="10">
        <f t="shared" si="5"/>
        <v>-0.94919021911718</v>
      </c>
      <c r="AA84" s="10">
        <f t="shared" si="5"/>
        <v>-0.94919021911718</v>
      </c>
      <c r="AB84" s="10">
        <f t="shared" si="5"/>
        <v>-0.94919021911718</v>
      </c>
      <c r="AC84" s="10">
        <f t="shared" si="5"/>
        <v>-0.94919021911718</v>
      </c>
      <c r="AD84" s="10">
        <f t="shared" si="5"/>
        <v>-0.94919021911718</v>
      </c>
      <c r="AE84" s="10">
        <f t="shared" si="5"/>
        <v>-0.94919021911718</v>
      </c>
      <c r="AF84" s="10">
        <f t="shared" si="5"/>
        <v>-0.94919021911718</v>
      </c>
      <c r="AG84" s="10">
        <f t="shared" si="5"/>
        <v>-0.94919021911718</v>
      </c>
      <c r="AH84" s="10">
        <f t="shared" si="5"/>
        <v>-0.94919021911718</v>
      </c>
      <c r="AI84" s="10">
        <f t="shared" si="23"/>
        <v>-0.94919021911718</v>
      </c>
      <c r="AJ84" s="10">
        <f t="shared" si="23"/>
        <v>-0.94919021911718</v>
      </c>
      <c r="AK84" s="10">
        <f t="shared" si="23"/>
        <v>-0.94919021911718</v>
      </c>
      <c r="AL84" s="10">
        <f t="shared" si="23"/>
        <v>-0.94919021911718</v>
      </c>
      <c r="AM84" s="10">
        <f t="shared" si="23"/>
        <v>-0.94919021911718</v>
      </c>
      <c r="AN84" s="10">
        <f t="shared" si="23"/>
        <v>-0.94919021911718</v>
      </c>
      <c r="AO84" s="10">
        <f t="shared" si="23"/>
        <v>-0.94919021911718</v>
      </c>
      <c r="AP84" s="10">
        <f t="shared" si="23"/>
        <v>-0.94919021911718</v>
      </c>
      <c r="AQ84" s="10">
        <f t="shared" si="23"/>
        <v>-0.94919021911718</v>
      </c>
      <c r="AR84" s="10">
        <f t="shared" si="23"/>
        <v>-0.94919021911718</v>
      </c>
      <c r="AS84" s="10">
        <f t="shared" si="23"/>
        <v>-0.94919021911718</v>
      </c>
    </row>
    <row r="85" spans="2:45" ht="12.75" hidden="1">
      <c r="B85" s="7" t="s">
        <v>41</v>
      </c>
      <c r="C85" s="17">
        <f aca="true" t="shared" si="29" ref="C85:V85">IF(B$29="None",1,0)</f>
        <v>1</v>
      </c>
      <c r="D85" s="17">
        <f t="shared" si="29"/>
        <v>1</v>
      </c>
      <c r="E85" s="17">
        <f t="shared" si="29"/>
        <v>1</v>
      </c>
      <c r="F85" s="17">
        <f t="shared" si="29"/>
        <v>1</v>
      </c>
      <c r="G85" s="17">
        <f t="shared" si="29"/>
        <v>1</v>
      </c>
      <c r="H85" s="17">
        <f t="shared" si="29"/>
        <v>1</v>
      </c>
      <c r="I85" s="17">
        <f t="shared" si="29"/>
        <v>1</v>
      </c>
      <c r="J85" s="17">
        <f t="shared" si="29"/>
        <v>1</v>
      </c>
      <c r="K85" s="17">
        <f t="shared" si="29"/>
        <v>1</v>
      </c>
      <c r="L85" s="17">
        <f t="shared" si="29"/>
        <v>1</v>
      </c>
      <c r="M85" s="17">
        <f t="shared" si="29"/>
        <v>1</v>
      </c>
      <c r="N85" s="17">
        <f t="shared" si="29"/>
        <v>1</v>
      </c>
      <c r="O85" s="17">
        <f t="shared" si="29"/>
        <v>1</v>
      </c>
      <c r="P85" s="17">
        <f t="shared" si="29"/>
        <v>1</v>
      </c>
      <c r="Q85" s="17">
        <f t="shared" si="29"/>
        <v>1</v>
      </c>
      <c r="R85" s="17">
        <f t="shared" si="29"/>
        <v>1</v>
      </c>
      <c r="S85" s="17">
        <f t="shared" si="29"/>
        <v>1</v>
      </c>
      <c r="T85" s="17">
        <f t="shared" si="29"/>
        <v>1</v>
      </c>
      <c r="U85" s="17">
        <f t="shared" si="29"/>
        <v>1</v>
      </c>
      <c r="V85" s="17">
        <f t="shared" si="29"/>
        <v>1</v>
      </c>
      <c r="X85" s="13">
        <v>0.36842</v>
      </c>
      <c r="Y85" s="14">
        <v>0.48451</v>
      </c>
      <c r="Z85" s="10">
        <f t="shared" si="5"/>
        <v>1.3035437865059545</v>
      </c>
      <c r="AA85" s="10">
        <f t="shared" si="5"/>
        <v>1.3035437865059545</v>
      </c>
      <c r="AB85" s="10">
        <f t="shared" si="5"/>
        <v>1.3035437865059545</v>
      </c>
      <c r="AC85" s="10">
        <f t="shared" si="5"/>
        <v>1.3035437865059545</v>
      </c>
      <c r="AD85" s="10">
        <f t="shared" si="5"/>
        <v>1.3035437865059545</v>
      </c>
      <c r="AE85" s="10">
        <f t="shared" si="5"/>
        <v>1.3035437865059545</v>
      </c>
      <c r="AF85" s="10">
        <f t="shared" si="5"/>
        <v>1.3035437865059545</v>
      </c>
      <c r="AG85" s="10">
        <f t="shared" si="5"/>
        <v>1.3035437865059545</v>
      </c>
      <c r="AH85" s="10">
        <f t="shared" si="5"/>
        <v>1.3035437865059545</v>
      </c>
      <c r="AI85" s="10">
        <f t="shared" si="23"/>
        <v>1.3035437865059545</v>
      </c>
      <c r="AJ85" s="10">
        <f t="shared" si="23"/>
        <v>1.3035437865059545</v>
      </c>
      <c r="AK85" s="10">
        <f t="shared" si="23"/>
        <v>1.3035437865059545</v>
      </c>
      <c r="AL85" s="10">
        <f t="shared" si="23"/>
        <v>1.3035437865059545</v>
      </c>
      <c r="AM85" s="10">
        <f t="shared" si="23"/>
        <v>1.3035437865059545</v>
      </c>
      <c r="AN85" s="10">
        <f t="shared" si="23"/>
        <v>1.3035437865059545</v>
      </c>
      <c r="AO85" s="10">
        <f t="shared" si="23"/>
        <v>1.3035437865059545</v>
      </c>
      <c r="AP85" s="10">
        <f t="shared" si="23"/>
        <v>1.3035437865059545</v>
      </c>
      <c r="AQ85" s="10">
        <f t="shared" si="23"/>
        <v>1.3035437865059545</v>
      </c>
      <c r="AR85" s="10">
        <f t="shared" si="23"/>
        <v>1.3035437865059545</v>
      </c>
      <c r="AS85" s="10">
        <f t="shared" si="23"/>
        <v>1.3035437865059545</v>
      </c>
    </row>
    <row r="86" spans="2:45" ht="12.75" hidden="1">
      <c r="B86" s="7" t="s">
        <v>42</v>
      </c>
      <c r="C86" s="17">
        <f>IF(B$29="Drum",1,0)</f>
        <v>0</v>
      </c>
      <c r="D86" s="17">
        <f aca="true" t="shared" si="30" ref="D86:V86">IF(C$29="Drum",1,0)</f>
        <v>0</v>
      </c>
      <c r="E86" s="17">
        <f t="shared" si="30"/>
        <v>0</v>
      </c>
      <c r="F86" s="17">
        <f t="shared" si="30"/>
        <v>0</v>
      </c>
      <c r="G86" s="17">
        <f t="shared" si="30"/>
        <v>0</v>
      </c>
      <c r="H86" s="17">
        <f t="shared" si="30"/>
        <v>0</v>
      </c>
      <c r="I86" s="17">
        <f t="shared" si="30"/>
        <v>0</v>
      </c>
      <c r="J86" s="17">
        <f t="shared" si="30"/>
        <v>0</v>
      </c>
      <c r="K86" s="17">
        <f t="shared" si="30"/>
        <v>0</v>
      </c>
      <c r="L86" s="17">
        <f t="shared" si="30"/>
        <v>0</v>
      </c>
      <c r="M86" s="17">
        <f t="shared" si="30"/>
        <v>0</v>
      </c>
      <c r="N86" s="17">
        <f t="shared" si="30"/>
        <v>0</v>
      </c>
      <c r="O86" s="17">
        <f t="shared" si="30"/>
        <v>0</v>
      </c>
      <c r="P86" s="17">
        <f t="shared" si="30"/>
        <v>0</v>
      </c>
      <c r="Q86" s="17">
        <f t="shared" si="30"/>
        <v>0</v>
      </c>
      <c r="R86" s="17">
        <f t="shared" si="30"/>
        <v>0</v>
      </c>
      <c r="S86" s="17">
        <f t="shared" si="30"/>
        <v>0</v>
      </c>
      <c r="T86" s="17">
        <f t="shared" si="30"/>
        <v>0</v>
      </c>
      <c r="U86" s="17">
        <f t="shared" si="30"/>
        <v>0</v>
      </c>
      <c r="V86" s="17">
        <f t="shared" si="30"/>
        <v>0</v>
      </c>
      <c r="X86" s="13">
        <v>0.21053</v>
      </c>
      <c r="Y86" s="14">
        <v>0.40948</v>
      </c>
      <c r="Z86" s="10">
        <f t="shared" si="5"/>
        <v>-0.514139884731855</v>
      </c>
      <c r="AA86" s="10">
        <f t="shared" si="5"/>
        <v>-0.514139884731855</v>
      </c>
      <c r="AB86" s="10">
        <f t="shared" si="5"/>
        <v>-0.514139884731855</v>
      </c>
      <c r="AC86" s="10">
        <f t="shared" si="5"/>
        <v>-0.514139884731855</v>
      </c>
      <c r="AD86" s="10">
        <f t="shared" si="5"/>
        <v>-0.514139884731855</v>
      </c>
      <c r="AE86" s="10">
        <f t="shared" si="5"/>
        <v>-0.514139884731855</v>
      </c>
      <c r="AF86" s="10">
        <f t="shared" si="5"/>
        <v>-0.514139884731855</v>
      </c>
      <c r="AG86" s="10">
        <f t="shared" si="5"/>
        <v>-0.514139884731855</v>
      </c>
      <c r="AH86" s="10">
        <f t="shared" si="5"/>
        <v>-0.514139884731855</v>
      </c>
      <c r="AI86" s="10">
        <f t="shared" si="23"/>
        <v>-0.514139884731855</v>
      </c>
      <c r="AJ86" s="10">
        <f t="shared" si="23"/>
        <v>-0.514139884731855</v>
      </c>
      <c r="AK86" s="10">
        <f t="shared" si="23"/>
        <v>-0.514139884731855</v>
      </c>
      <c r="AL86" s="10">
        <f t="shared" si="23"/>
        <v>-0.514139884731855</v>
      </c>
      <c r="AM86" s="10">
        <f t="shared" si="23"/>
        <v>-0.514139884731855</v>
      </c>
      <c r="AN86" s="10">
        <f t="shared" si="23"/>
        <v>-0.514139884731855</v>
      </c>
      <c r="AO86" s="10">
        <f t="shared" si="23"/>
        <v>-0.514139884731855</v>
      </c>
      <c r="AP86" s="10">
        <f t="shared" si="23"/>
        <v>-0.514139884731855</v>
      </c>
      <c r="AQ86" s="10">
        <f t="shared" si="23"/>
        <v>-0.514139884731855</v>
      </c>
      <c r="AR86" s="10">
        <f t="shared" si="23"/>
        <v>-0.514139884731855</v>
      </c>
      <c r="AS86" s="10">
        <f t="shared" si="23"/>
        <v>-0.514139884731855</v>
      </c>
    </row>
    <row r="87" spans="2:45" ht="12.75" hidden="1">
      <c r="B87" s="7" t="s">
        <v>43</v>
      </c>
      <c r="C87" s="17">
        <f>IF(B$29="Vertical Panel",1,0)</f>
        <v>0</v>
      </c>
      <c r="D87" s="17">
        <f aca="true" t="shared" si="31" ref="D87:V87">IF(C$29="Vertical Panel",1,0)</f>
        <v>0</v>
      </c>
      <c r="E87" s="17">
        <f t="shared" si="31"/>
        <v>0</v>
      </c>
      <c r="F87" s="17">
        <f t="shared" si="31"/>
        <v>0</v>
      </c>
      <c r="G87" s="17">
        <f t="shared" si="31"/>
        <v>0</v>
      </c>
      <c r="H87" s="17">
        <f t="shared" si="31"/>
        <v>0</v>
      </c>
      <c r="I87" s="17">
        <f t="shared" si="31"/>
        <v>0</v>
      </c>
      <c r="J87" s="17">
        <f t="shared" si="31"/>
        <v>0</v>
      </c>
      <c r="K87" s="17">
        <f t="shared" si="31"/>
        <v>0</v>
      </c>
      <c r="L87" s="17">
        <f t="shared" si="31"/>
        <v>0</v>
      </c>
      <c r="M87" s="17">
        <f t="shared" si="31"/>
        <v>0</v>
      </c>
      <c r="N87" s="17">
        <f t="shared" si="31"/>
        <v>0</v>
      </c>
      <c r="O87" s="17">
        <f t="shared" si="31"/>
        <v>0</v>
      </c>
      <c r="P87" s="17">
        <f t="shared" si="31"/>
        <v>0</v>
      </c>
      <c r="Q87" s="17">
        <f t="shared" si="31"/>
        <v>0</v>
      </c>
      <c r="R87" s="17">
        <f t="shared" si="31"/>
        <v>0</v>
      </c>
      <c r="S87" s="17">
        <f t="shared" si="31"/>
        <v>0</v>
      </c>
      <c r="T87" s="17">
        <f t="shared" si="31"/>
        <v>0</v>
      </c>
      <c r="U87" s="17">
        <f t="shared" si="31"/>
        <v>0</v>
      </c>
      <c r="V87" s="17">
        <f t="shared" si="31"/>
        <v>0</v>
      </c>
      <c r="X87" s="13">
        <v>0.078947</v>
      </c>
      <c r="Y87" s="14">
        <v>0.27085</v>
      </c>
      <c r="Z87" s="10">
        <f t="shared" si="5"/>
        <v>-0.2914786782351856</v>
      </c>
      <c r="AA87" s="10">
        <f t="shared" si="5"/>
        <v>-0.2914786782351856</v>
      </c>
      <c r="AB87" s="10">
        <f t="shared" si="5"/>
        <v>-0.2914786782351856</v>
      </c>
      <c r="AC87" s="10">
        <f t="shared" si="5"/>
        <v>-0.2914786782351856</v>
      </c>
      <c r="AD87" s="10">
        <f t="shared" si="5"/>
        <v>-0.2914786782351856</v>
      </c>
      <c r="AE87" s="10">
        <f t="shared" si="5"/>
        <v>-0.2914786782351856</v>
      </c>
      <c r="AF87" s="10">
        <f t="shared" si="5"/>
        <v>-0.2914786782351856</v>
      </c>
      <c r="AG87" s="10">
        <f t="shared" si="5"/>
        <v>-0.2914786782351856</v>
      </c>
      <c r="AH87" s="10">
        <f t="shared" si="5"/>
        <v>-0.2914786782351856</v>
      </c>
      <c r="AI87" s="10">
        <f t="shared" si="23"/>
        <v>-0.2914786782351856</v>
      </c>
      <c r="AJ87" s="10">
        <f t="shared" si="23"/>
        <v>-0.2914786782351856</v>
      </c>
      <c r="AK87" s="10">
        <f t="shared" si="23"/>
        <v>-0.2914786782351856</v>
      </c>
      <c r="AL87" s="10">
        <f t="shared" si="23"/>
        <v>-0.2914786782351856</v>
      </c>
      <c r="AM87" s="10">
        <f t="shared" si="23"/>
        <v>-0.2914786782351856</v>
      </c>
      <c r="AN87" s="10">
        <f t="shared" si="23"/>
        <v>-0.2914786782351856</v>
      </c>
      <c r="AO87" s="10">
        <f t="shared" si="23"/>
        <v>-0.2914786782351856</v>
      </c>
      <c r="AP87" s="10">
        <f t="shared" si="23"/>
        <v>-0.2914786782351856</v>
      </c>
      <c r="AQ87" s="10">
        <f t="shared" si="23"/>
        <v>-0.2914786782351856</v>
      </c>
      <c r="AR87" s="10">
        <f t="shared" si="23"/>
        <v>-0.2914786782351856</v>
      </c>
      <c r="AS87" s="10">
        <f t="shared" si="23"/>
        <v>-0.2914786782351856</v>
      </c>
    </row>
    <row r="88" spans="2:45" ht="12.75" hidden="1">
      <c r="B88" s="7" t="s">
        <v>44</v>
      </c>
      <c r="C88" s="17">
        <f>IF(B$29="Guardrail",1,0)</f>
        <v>0</v>
      </c>
      <c r="D88" s="17">
        <f aca="true" t="shared" si="32" ref="D88:V88">IF(C$29="Guardrail",1,0)</f>
        <v>0</v>
      </c>
      <c r="E88" s="17">
        <f t="shared" si="32"/>
        <v>0</v>
      </c>
      <c r="F88" s="17">
        <f t="shared" si="32"/>
        <v>0</v>
      </c>
      <c r="G88" s="17">
        <f t="shared" si="32"/>
        <v>0</v>
      </c>
      <c r="H88" s="17">
        <f t="shared" si="32"/>
        <v>0</v>
      </c>
      <c r="I88" s="17">
        <f t="shared" si="32"/>
        <v>0</v>
      </c>
      <c r="J88" s="17">
        <f t="shared" si="32"/>
        <v>0</v>
      </c>
      <c r="K88" s="17">
        <f t="shared" si="32"/>
        <v>0</v>
      </c>
      <c r="L88" s="17">
        <f t="shared" si="32"/>
        <v>0</v>
      </c>
      <c r="M88" s="17">
        <f t="shared" si="32"/>
        <v>0</v>
      </c>
      <c r="N88" s="17">
        <f t="shared" si="32"/>
        <v>0</v>
      </c>
      <c r="O88" s="17">
        <f t="shared" si="32"/>
        <v>0</v>
      </c>
      <c r="P88" s="17">
        <f t="shared" si="32"/>
        <v>0</v>
      </c>
      <c r="Q88" s="17">
        <f t="shared" si="32"/>
        <v>0</v>
      </c>
      <c r="R88" s="17">
        <f t="shared" si="32"/>
        <v>0</v>
      </c>
      <c r="S88" s="17">
        <f t="shared" si="32"/>
        <v>0</v>
      </c>
      <c r="T88" s="17">
        <f t="shared" si="32"/>
        <v>0</v>
      </c>
      <c r="U88" s="17">
        <f t="shared" si="32"/>
        <v>0</v>
      </c>
      <c r="V88" s="17">
        <f t="shared" si="32"/>
        <v>0</v>
      </c>
      <c r="X88" s="13">
        <v>0.070175</v>
      </c>
      <c r="Y88" s="14">
        <v>0.25657</v>
      </c>
      <c r="Z88" s="10">
        <f t="shared" si="5"/>
        <v>-0.2735121019604786</v>
      </c>
      <c r="AA88" s="10">
        <f t="shared" si="5"/>
        <v>-0.2735121019604786</v>
      </c>
      <c r="AB88" s="10">
        <f t="shared" si="5"/>
        <v>-0.2735121019604786</v>
      </c>
      <c r="AC88" s="10">
        <f t="shared" si="5"/>
        <v>-0.2735121019604786</v>
      </c>
      <c r="AD88" s="10">
        <f t="shared" si="5"/>
        <v>-0.2735121019604786</v>
      </c>
      <c r="AE88" s="10">
        <f t="shared" si="5"/>
        <v>-0.2735121019604786</v>
      </c>
      <c r="AF88" s="10">
        <f t="shared" si="5"/>
        <v>-0.2735121019604786</v>
      </c>
      <c r="AG88" s="10">
        <f t="shared" si="5"/>
        <v>-0.2735121019604786</v>
      </c>
      <c r="AH88" s="10">
        <f t="shared" si="5"/>
        <v>-0.2735121019604786</v>
      </c>
      <c r="AI88" s="10">
        <f t="shared" si="23"/>
        <v>-0.2735121019604786</v>
      </c>
      <c r="AJ88" s="10">
        <f t="shared" si="23"/>
        <v>-0.2735121019604786</v>
      </c>
      <c r="AK88" s="10">
        <f t="shared" si="23"/>
        <v>-0.2735121019604786</v>
      </c>
      <c r="AL88" s="10">
        <f t="shared" si="23"/>
        <v>-0.2735121019604786</v>
      </c>
      <c r="AM88" s="10">
        <f t="shared" si="23"/>
        <v>-0.2735121019604786</v>
      </c>
      <c r="AN88" s="10">
        <f t="shared" si="23"/>
        <v>-0.2735121019604786</v>
      </c>
      <c r="AO88" s="10">
        <f t="shared" si="23"/>
        <v>-0.2735121019604786</v>
      </c>
      <c r="AP88" s="10">
        <f t="shared" si="23"/>
        <v>-0.2735121019604786</v>
      </c>
      <c r="AQ88" s="10">
        <f t="shared" si="23"/>
        <v>-0.2735121019604786</v>
      </c>
      <c r="AR88" s="10">
        <f t="shared" si="23"/>
        <v>-0.2735121019604786</v>
      </c>
      <c r="AS88" s="10">
        <f t="shared" si="23"/>
        <v>-0.2735121019604786</v>
      </c>
    </row>
    <row r="89" spans="2:45" ht="12.75" hidden="1">
      <c r="B89" s="7" t="s">
        <v>45</v>
      </c>
      <c r="C89" s="17">
        <f aca="true" t="shared" si="33" ref="C89:V89">IF(B$29="Barrier",1,0)</f>
        <v>0</v>
      </c>
      <c r="D89" s="17">
        <f t="shared" si="33"/>
        <v>0</v>
      </c>
      <c r="E89" s="17">
        <f t="shared" si="33"/>
        <v>0</v>
      </c>
      <c r="F89" s="17">
        <f t="shared" si="33"/>
        <v>0</v>
      </c>
      <c r="G89" s="17">
        <f t="shared" si="33"/>
        <v>0</v>
      </c>
      <c r="H89" s="17">
        <f t="shared" si="33"/>
        <v>0</v>
      </c>
      <c r="I89" s="17">
        <f t="shared" si="33"/>
        <v>0</v>
      </c>
      <c r="J89" s="17">
        <f t="shared" si="33"/>
        <v>0</v>
      </c>
      <c r="K89" s="17">
        <f t="shared" si="33"/>
        <v>0</v>
      </c>
      <c r="L89" s="17">
        <f t="shared" si="33"/>
        <v>0</v>
      </c>
      <c r="M89" s="17">
        <f t="shared" si="33"/>
        <v>0</v>
      </c>
      <c r="N89" s="17">
        <f t="shared" si="33"/>
        <v>0</v>
      </c>
      <c r="O89" s="17">
        <f t="shared" si="33"/>
        <v>0</v>
      </c>
      <c r="P89" s="17">
        <f t="shared" si="33"/>
        <v>0</v>
      </c>
      <c r="Q89" s="17">
        <f t="shared" si="33"/>
        <v>0</v>
      </c>
      <c r="R89" s="17">
        <f t="shared" si="33"/>
        <v>0</v>
      </c>
      <c r="S89" s="17">
        <f t="shared" si="33"/>
        <v>0</v>
      </c>
      <c r="T89" s="17">
        <f t="shared" si="33"/>
        <v>0</v>
      </c>
      <c r="U89" s="17">
        <f t="shared" si="33"/>
        <v>0</v>
      </c>
      <c r="V89" s="17">
        <f t="shared" si="33"/>
        <v>0</v>
      </c>
      <c r="X89" s="13">
        <v>0.19298</v>
      </c>
      <c r="Y89" s="14">
        <v>0.39638</v>
      </c>
      <c r="Z89" s="10">
        <f t="shared" si="5"/>
        <v>-0.48685604722740805</v>
      </c>
      <c r="AA89" s="10">
        <f t="shared" si="5"/>
        <v>-0.48685604722740805</v>
      </c>
      <c r="AB89" s="10">
        <f t="shared" si="5"/>
        <v>-0.48685604722740805</v>
      </c>
      <c r="AC89" s="10">
        <f t="shared" si="5"/>
        <v>-0.48685604722740805</v>
      </c>
      <c r="AD89" s="10">
        <f t="shared" si="5"/>
        <v>-0.48685604722740805</v>
      </c>
      <c r="AE89" s="10">
        <f t="shared" si="5"/>
        <v>-0.48685604722740805</v>
      </c>
      <c r="AF89" s="10">
        <f t="shared" si="5"/>
        <v>-0.48685604722740805</v>
      </c>
      <c r="AG89" s="10">
        <f aca="true" t="shared" si="34" ref="AG89:AH92">(J89-$X89)/$Y89</f>
        <v>-0.48685604722740805</v>
      </c>
      <c r="AH89" s="10">
        <f t="shared" si="34"/>
        <v>-0.48685604722740805</v>
      </c>
      <c r="AI89" s="10">
        <f t="shared" si="23"/>
        <v>-0.48685604722740805</v>
      </c>
      <c r="AJ89" s="10">
        <f t="shared" si="23"/>
        <v>-0.48685604722740805</v>
      </c>
      <c r="AK89" s="10">
        <f t="shared" si="23"/>
        <v>-0.48685604722740805</v>
      </c>
      <c r="AL89" s="10">
        <f t="shared" si="23"/>
        <v>-0.48685604722740805</v>
      </c>
      <c r="AM89" s="10">
        <f t="shared" si="23"/>
        <v>-0.48685604722740805</v>
      </c>
      <c r="AN89" s="10">
        <f t="shared" si="23"/>
        <v>-0.48685604722740805</v>
      </c>
      <c r="AO89" s="10">
        <f t="shared" si="23"/>
        <v>-0.48685604722740805</v>
      </c>
      <c r="AP89" s="10">
        <f t="shared" si="23"/>
        <v>-0.48685604722740805</v>
      </c>
      <c r="AQ89" s="10">
        <f t="shared" si="23"/>
        <v>-0.48685604722740805</v>
      </c>
      <c r="AR89" s="10">
        <f t="shared" si="23"/>
        <v>-0.48685604722740805</v>
      </c>
      <c r="AS89" s="10">
        <f t="shared" si="23"/>
        <v>-0.48685604722740805</v>
      </c>
    </row>
    <row r="90" spans="2:45" ht="12.75" hidden="1">
      <c r="B90" s="7" t="s">
        <v>46</v>
      </c>
      <c r="C90" s="17">
        <f>IF(B30=99999,25,B30)*3.281</f>
        <v>0</v>
      </c>
      <c r="D90" s="17">
        <f aca="true" t="shared" si="35" ref="D90:V90">IF(C30=99999,25,C30)*3.281</f>
        <v>0</v>
      </c>
      <c r="E90" s="17">
        <f t="shared" si="35"/>
        <v>0</v>
      </c>
      <c r="F90" s="17">
        <f t="shared" si="35"/>
        <v>0</v>
      </c>
      <c r="G90" s="17">
        <f t="shared" si="35"/>
        <v>0</v>
      </c>
      <c r="H90" s="17">
        <f t="shared" si="35"/>
        <v>0</v>
      </c>
      <c r="I90" s="17">
        <f t="shared" si="35"/>
        <v>0</v>
      </c>
      <c r="J90" s="17">
        <f t="shared" si="35"/>
        <v>0</v>
      </c>
      <c r="K90" s="17">
        <f t="shared" si="35"/>
        <v>0</v>
      </c>
      <c r="L90" s="17">
        <f t="shared" si="35"/>
        <v>0</v>
      </c>
      <c r="M90" s="17">
        <f t="shared" si="35"/>
        <v>0</v>
      </c>
      <c r="N90" s="17">
        <f t="shared" si="35"/>
        <v>0</v>
      </c>
      <c r="O90" s="17">
        <f t="shared" si="35"/>
        <v>0</v>
      </c>
      <c r="P90" s="17">
        <f t="shared" si="35"/>
        <v>0</v>
      </c>
      <c r="Q90" s="17">
        <f t="shared" si="35"/>
        <v>0</v>
      </c>
      <c r="R90" s="17">
        <f t="shared" si="35"/>
        <v>0</v>
      </c>
      <c r="S90" s="17">
        <f t="shared" si="35"/>
        <v>0</v>
      </c>
      <c r="T90" s="17">
        <f t="shared" si="35"/>
        <v>0</v>
      </c>
      <c r="U90" s="17">
        <f t="shared" si="35"/>
        <v>0</v>
      </c>
      <c r="V90" s="17">
        <f t="shared" si="35"/>
        <v>0</v>
      </c>
      <c r="X90" s="13">
        <v>10.772</v>
      </c>
      <c r="Y90" s="14">
        <v>11.264</v>
      </c>
      <c r="Z90" s="10">
        <f aca="true" t="shared" si="36" ref="Z90:AF92">(C90-$X90)/$Y90</f>
        <v>-0.9563210227272728</v>
      </c>
      <c r="AA90" s="10">
        <f t="shared" si="36"/>
        <v>-0.9563210227272728</v>
      </c>
      <c r="AB90" s="10">
        <f t="shared" si="36"/>
        <v>-0.9563210227272728</v>
      </c>
      <c r="AC90" s="10">
        <f t="shared" si="36"/>
        <v>-0.9563210227272728</v>
      </c>
      <c r="AD90" s="10">
        <f t="shared" si="36"/>
        <v>-0.9563210227272728</v>
      </c>
      <c r="AE90" s="10">
        <f t="shared" si="36"/>
        <v>-0.9563210227272728</v>
      </c>
      <c r="AF90" s="10">
        <f t="shared" si="36"/>
        <v>-0.9563210227272728</v>
      </c>
      <c r="AG90" s="10">
        <f t="shared" si="34"/>
        <v>-0.9563210227272728</v>
      </c>
      <c r="AH90" s="10">
        <f t="shared" si="34"/>
        <v>-0.9563210227272728</v>
      </c>
      <c r="AI90" s="10">
        <f t="shared" si="23"/>
        <v>-0.9563210227272728</v>
      </c>
      <c r="AJ90" s="10">
        <f t="shared" si="23"/>
        <v>-0.9563210227272728</v>
      </c>
      <c r="AK90" s="10">
        <f t="shared" si="23"/>
        <v>-0.9563210227272728</v>
      </c>
      <c r="AL90" s="10">
        <f t="shared" si="23"/>
        <v>-0.9563210227272728</v>
      </c>
      <c r="AM90" s="10">
        <f t="shared" si="23"/>
        <v>-0.9563210227272728</v>
      </c>
      <c r="AN90" s="10">
        <f t="shared" si="23"/>
        <v>-0.9563210227272728</v>
      </c>
      <c r="AO90" s="10">
        <f t="shared" si="23"/>
        <v>-0.9563210227272728</v>
      </c>
      <c r="AP90" s="10">
        <f t="shared" si="23"/>
        <v>-0.9563210227272728</v>
      </c>
      <c r="AQ90" s="10">
        <f t="shared" si="23"/>
        <v>-0.9563210227272728</v>
      </c>
      <c r="AR90" s="10">
        <f t="shared" si="23"/>
        <v>-0.9563210227272728</v>
      </c>
      <c r="AS90" s="10">
        <f t="shared" si="23"/>
        <v>-0.9563210227272728</v>
      </c>
    </row>
    <row r="91" spans="2:45" ht="12.75" hidden="1">
      <c r="B91" s="7" t="s">
        <v>47</v>
      </c>
      <c r="C91" s="7">
        <f>$B$15*0.621402</f>
        <v>0</v>
      </c>
      <c r="D91" s="7">
        <f aca="true" t="shared" si="37" ref="D91:V91">$B$15*0.621402</f>
        <v>0</v>
      </c>
      <c r="E91" s="7">
        <f t="shared" si="37"/>
        <v>0</v>
      </c>
      <c r="F91" s="7">
        <f t="shared" si="37"/>
        <v>0</v>
      </c>
      <c r="G91" s="7">
        <f t="shared" si="37"/>
        <v>0</v>
      </c>
      <c r="H91" s="7">
        <f t="shared" si="37"/>
        <v>0</v>
      </c>
      <c r="I91" s="7">
        <f t="shared" si="37"/>
        <v>0</v>
      </c>
      <c r="J91" s="7">
        <f t="shared" si="37"/>
        <v>0</v>
      </c>
      <c r="K91" s="7">
        <f t="shared" si="37"/>
        <v>0</v>
      </c>
      <c r="L91" s="7">
        <f t="shared" si="37"/>
        <v>0</v>
      </c>
      <c r="M91" s="7">
        <f t="shared" si="37"/>
        <v>0</v>
      </c>
      <c r="N91" s="7">
        <f t="shared" si="37"/>
        <v>0</v>
      </c>
      <c r="O91" s="7">
        <f t="shared" si="37"/>
        <v>0</v>
      </c>
      <c r="P91" s="7">
        <f t="shared" si="37"/>
        <v>0</v>
      </c>
      <c r="Q91" s="7">
        <f t="shared" si="37"/>
        <v>0</v>
      </c>
      <c r="R91" s="7">
        <f t="shared" si="37"/>
        <v>0</v>
      </c>
      <c r="S91" s="7">
        <f t="shared" si="37"/>
        <v>0</v>
      </c>
      <c r="T91" s="7">
        <f t="shared" si="37"/>
        <v>0</v>
      </c>
      <c r="U91" s="7">
        <f t="shared" si="37"/>
        <v>0</v>
      </c>
      <c r="V91" s="7">
        <f t="shared" si="37"/>
        <v>0</v>
      </c>
      <c r="X91" s="13">
        <v>64.274</v>
      </c>
      <c r="Y91" s="14">
        <v>5.4792</v>
      </c>
      <c r="Z91" s="10">
        <f t="shared" si="36"/>
        <v>-11.730544605051833</v>
      </c>
      <c r="AA91" s="10">
        <f t="shared" si="36"/>
        <v>-11.730544605051833</v>
      </c>
      <c r="AB91" s="10">
        <f t="shared" si="36"/>
        <v>-11.730544605051833</v>
      </c>
      <c r="AC91" s="10">
        <f t="shared" si="36"/>
        <v>-11.730544605051833</v>
      </c>
      <c r="AD91" s="10">
        <f t="shared" si="36"/>
        <v>-11.730544605051833</v>
      </c>
      <c r="AE91" s="10">
        <f t="shared" si="36"/>
        <v>-11.730544605051833</v>
      </c>
      <c r="AF91" s="10">
        <f t="shared" si="36"/>
        <v>-11.730544605051833</v>
      </c>
      <c r="AG91" s="10">
        <f t="shared" si="34"/>
        <v>-11.730544605051833</v>
      </c>
      <c r="AH91" s="10">
        <f t="shared" si="34"/>
        <v>-11.730544605051833</v>
      </c>
      <c r="AI91" s="10">
        <f t="shared" si="23"/>
        <v>-11.730544605051833</v>
      </c>
      <c r="AJ91" s="10">
        <f t="shared" si="23"/>
        <v>-11.730544605051833</v>
      </c>
      <c r="AK91" s="10">
        <f t="shared" si="23"/>
        <v>-11.730544605051833</v>
      </c>
      <c r="AL91" s="10">
        <f t="shared" si="23"/>
        <v>-11.730544605051833</v>
      </c>
      <c r="AM91" s="10">
        <f t="shared" si="23"/>
        <v>-11.730544605051833</v>
      </c>
      <c r="AN91" s="10">
        <f t="shared" si="23"/>
        <v>-11.730544605051833</v>
      </c>
      <c r="AO91" s="10">
        <f t="shared" si="23"/>
        <v>-11.730544605051833</v>
      </c>
      <c r="AP91" s="10">
        <f t="shared" si="23"/>
        <v>-11.730544605051833</v>
      </c>
      <c r="AQ91" s="10">
        <f t="shared" si="23"/>
        <v>-11.730544605051833</v>
      </c>
      <c r="AR91" s="10">
        <f t="shared" si="23"/>
        <v>-11.730544605051833</v>
      </c>
      <c r="AS91" s="10">
        <f t="shared" si="23"/>
        <v>-11.730544605051833</v>
      </c>
    </row>
    <row r="92" spans="2:45" ht="12.75" hidden="1">
      <c r="B92" s="7" t="s">
        <v>48</v>
      </c>
      <c r="C92" s="17">
        <v>0</v>
      </c>
      <c r="D92" s="8">
        <f>IF((D65-C65)&lt;0.1,10,1/(D65-C65))</f>
        <v>10</v>
      </c>
      <c r="E92" s="8">
        <f aca="true" t="shared" si="38" ref="E92:V92">IF((E65-D65)&lt;0.1,10,1/(E65-D65))</f>
        <v>10</v>
      </c>
      <c r="F92" s="8">
        <f t="shared" si="38"/>
        <v>10</v>
      </c>
      <c r="G92" s="8">
        <f t="shared" si="38"/>
        <v>10</v>
      </c>
      <c r="H92" s="8">
        <f t="shared" si="38"/>
        <v>10</v>
      </c>
      <c r="I92" s="8">
        <f t="shared" si="38"/>
        <v>10</v>
      </c>
      <c r="J92" s="8">
        <f t="shared" si="38"/>
        <v>10</v>
      </c>
      <c r="K92" s="8">
        <f t="shared" si="38"/>
        <v>10</v>
      </c>
      <c r="L92" s="8">
        <f t="shared" si="38"/>
        <v>10</v>
      </c>
      <c r="M92" s="8">
        <f t="shared" si="38"/>
        <v>10</v>
      </c>
      <c r="N92" s="8">
        <f t="shared" si="38"/>
        <v>10</v>
      </c>
      <c r="O92" s="8">
        <f t="shared" si="38"/>
        <v>10</v>
      </c>
      <c r="P92" s="8">
        <f t="shared" si="38"/>
        <v>10</v>
      </c>
      <c r="Q92" s="8">
        <f t="shared" si="38"/>
        <v>10</v>
      </c>
      <c r="R92" s="8">
        <f t="shared" si="38"/>
        <v>10</v>
      </c>
      <c r="S92" s="8">
        <f t="shared" si="38"/>
        <v>10</v>
      </c>
      <c r="T92" s="8">
        <f t="shared" si="38"/>
        <v>10</v>
      </c>
      <c r="U92" s="8">
        <f t="shared" si="38"/>
        <v>10</v>
      </c>
      <c r="V92" s="8">
        <f t="shared" si="38"/>
        <v>10</v>
      </c>
      <c r="X92" s="13">
        <v>3.8037</v>
      </c>
      <c r="Y92" s="14">
        <v>3.5422</v>
      </c>
      <c r="Z92" s="10">
        <f t="shared" si="36"/>
        <v>-1.073824177065101</v>
      </c>
      <c r="AA92" s="10">
        <f t="shared" si="36"/>
        <v>1.7492801084072047</v>
      </c>
      <c r="AB92" s="10">
        <f t="shared" si="36"/>
        <v>1.7492801084072047</v>
      </c>
      <c r="AC92" s="10">
        <f t="shared" si="36"/>
        <v>1.7492801084072047</v>
      </c>
      <c r="AD92" s="10">
        <f t="shared" si="36"/>
        <v>1.7492801084072047</v>
      </c>
      <c r="AE92" s="10">
        <f t="shared" si="36"/>
        <v>1.7492801084072047</v>
      </c>
      <c r="AF92" s="10">
        <f t="shared" si="36"/>
        <v>1.7492801084072047</v>
      </c>
      <c r="AG92" s="10">
        <f t="shared" si="34"/>
        <v>1.7492801084072047</v>
      </c>
      <c r="AH92" s="10">
        <f t="shared" si="34"/>
        <v>1.7492801084072047</v>
      </c>
      <c r="AI92" s="10">
        <f t="shared" si="23"/>
        <v>1.7492801084072047</v>
      </c>
      <c r="AJ92" s="10">
        <f t="shared" si="23"/>
        <v>1.7492801084072047</v>
      </c>
      <c r="AK92" s="10">
        <f t="shared" si="23"/>
        <v>1.7492801084072047</v>
      </c>
      <c r="AL92" s="10">
        <f t="shared" si="23"/>
        <v>1.7492801084072047</v>
      </c>
      <c r="AM92" s="10">
        <f t="shared" si="23"/>
        <v>1.7492801084072047</v>
      </c>
      <c r="AN92" s="10">
        <f t="shared" si="23"/>
        <v>1.7492801084072047</v>
      </c>
      <c r="AO92" s="10">
        <f t="shared" si="23"/>
        <v>1.7492801084072047</v>
      </c>
      <c r="AP92" s="10">
        <f t="shared" si="23"/>
        <v>1.7492801084072047</v>
      </c>
      <c r="AQ92" s="10">
        <f t="shared" si="23"/>
        <v>1.7492801084072047</v>
      </c>
      <c r="AR92" s="10">
        <f t="shared" si="23"/>
        <v>1.7492801084072047</v>
      </c>
      <c r="AS92" s="10">
        <f t="shared" si="23"/>
        <v>1.7492801084072047</v>
      </c>
    </row>
    <row r="93" ht="12.75" hidden="1"/>
    <row r="94" spans="2:11" ht="12.75" hidden="1">
      <c r="B94" s="19" t="s">
        <v>14</v>
      </c>
      <c r="C94" s="19" t="s">
        <v>15</v>
      </c>
      <c r="E94" s="6"/>
      <c r="F94" s="6"/>
      <c r="G94" s="6"/>
      <c r="H94" s="6"/>
      <c r="I94" s="6"/>
      <c r="J94" s="6"/>
      <c r="K94" s="6"/>
    </row>
    <row r="95" spans="2:11" ht="12.75" hidden="1">
      <c r="B95" s="19">
        <v>25.361</v>
      </c>
      <c r="C95" s="19">
        <v>10.095</v>
      </c>
      <c r="E95" s="6"/>
      <c r="F95" s="6"/>
      <c r="G95" s="6"/>
      <c r="H95" s="6"/>
      <c r="I95" s="6"/>
      <c r="J95" s="6"/>
      <c r="K95" s="6"/>
    </row>
    <row r="96" spans="2:11" ht="12.75" hidden="1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2.75" hidden="1">
      <c r="B97" s="6" t="s">
        <v>16</v>
      </c>
      <c r="C97" s="6"/>
      <c r="D97" s="6"/>
      <c r="E97" s="6"/>
      <c r="F97" s="6"/>
      <c r="G97" s="6"/>
      <c r="H97" s="6"/>
      <c r="I97" s="6"/>
      <c r="J97" s="6"/>
      <c r="K97" s="6"/>
    </row>
    <row r="98" spans="2:31" ht="12.75" hidden="1">
      <c r="B98" s="6">
        <v>-0.26694</v>
      </c>
      <c r="C98" s="6">
        <v>-0.084615</v>
      </c>
      <c r="D98" s="6">
        <v>0.22925</v>
      </c>
      <c r="E98" s="6">
        <v>0.19388</v>
      </c>
      <c r="F98" s="6">
        <v>-0.17174</v>
      </c>
      <c r="G98" s="6">
        <v>-0.015685</v>
      </c>
      <c r="H98" s="6">
        <v>-0.25523</v>
      </c>
      <c r="I98" s="6">
        <v>0.21988</v>
      </c>
      <c r="J98" s="6">
        <v>0.10397</v>
      </c>
      <c r="K98" s="6">
        <v>0.037476</v>
      </c>
      <c r="L98" s="3">
        <v>-0.10804</v>
      </c>
      <c r="M98" s="3">
        <v>0.018691</v>
      </c>
      <c r="N98" s="3">
        <v>-0.048556</v>
      </c>
      <c r="O98" s="3">
        <v>0.36868</v>
      </c>
      <c r="P98" s="3">
        <v>-0.3308</v>
      </c>
      <c r="Q98" s="3">
        <v>-0.21216</v>
      </c>
      <c r="R98" s="3">
        <v>0.50553</v>
      </c>
      <c r="S98" s="3">
        <v>-0.01997</v>
      </c>
      <c r="T98" s="3">
        <v>0.15254</v>
      </c>
      <c r="U98" s="3">
        <v>-0.19277</v>
      </c>
      <c r="V98" s="3">
        <v>0.078988</v>
      </c>
      <c r="W98" s="3">
        <v>0.26096</v>
      </c>
      <c r="X98" s="3">
        <v>-0.44499</v>
      </c>
      <c r="Y98" s="3">
        <v>-0.070071</v>
      </c>
      <c r="Z98" s="3">
        <v>-0.21783</v>
      </c>
      <c r="AA98" s="3">
        <v>-0.0076525</v>
      </c>
      <c r="AB98" s="3">
        <v>-0.51635</v>
      </c>
      <c r="AC98" s="3">
        <v>-0.13471</v>
      </c>
      <c r="AD98" s="3">
        <v>0.013601</v>
      </c>
      <c r="AE98" s="3">
        <v>-0.034844</v>
      </c>
    </row>
    <row r="99" spans="2:31" ht="12.75" hidden="1">
      <c r="B99" s="6">
        <v>0.37324</v>
      </c>
      <c r="C99" s="6">
        <v>0.30065</v>
      </c>
      <c r="D99" s="6">
        <v>-0.39318</v>
      </c>
      <c r="E99" s="6">
        <v>0.15647</v>
      </c>
      <c r="F99" s="6">
        <v>-0.041456</v>
      </c>
      <c r="G99" s="6">
        <v>0.027212</v>
      </c>
      <c r="H99" s="6">
        <v>0.18774</v>
      </c>
      <c r="I99" s="6">
        <v>-0.14996</v>
      </c>
      <c r="J99" s="6">
        <v>-0.023306</v>
      </c>
      <c r="K99" s="6">
        <v>-0.073244</v>
      </c>
      <c r="L99" s="3">
        <v>0.0055973</v>
      </c>
      <c r="M99" s="3">
        <v>0.34255</v>
      </c>
      <c r="N99" s="3">
        <v>0.35635</v>
      </c>
      <c r="O99" s="3">
        <v>-0.2934</v>
      </c>
      <c r="P99" s="3">
        <v>-0.13525</v>
      </c>
      <c r="Q99" s="3">
        <v>-0.17436</v>
      </c>
      <c r="R99" s="3">
        <v>0.16274</v>
      </c>
      <c r="S99" s="3">
        <v>0.062206</v>
      </c>
      <c r="T99" s="3">
        <v>-0.30587</v>
      </c>
      <c r="U99" s="3">
        <v>0.16275</v>
      </c>
      <c r="V99" s="3">
        <v>-0.010557</v>
      </c>
      <c r="W99" s="3">
        <v>0.14658</v>
      </c>
      <c r="X99" s="3">
        <v>-0.23094</v>
      </c>
      <c r="Y99" s="3">
        <v>-0.42984</v>
      </c>
      <c r="Z99" s="3">
        <v>-0.071085</v>
      </c>
      <c r="AA99" s="3">
        <v>-0.38531</v>
      </c>
      <c r="AB99" s="3">
        <v>-0.14112</v>
      </c>
      <c r="AC99" s="3">
        <v>-0.2501</v>
      </c>
      <c r="AD99" s="3">
        <v>0.14649</v>
      </c>
      <c r="AE99" s="3">
        <v>-0.29563</v>
      </c>
    </row>
    <row r="100" spans="2:11" ht="12.75" hidden="1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2.75" hidden="1">
      <c r="B101" s="6" t="s">
        <v>17</v>
      </c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2.75" hidden="1">
      <c r="B102" s="6">
        <v>1.4232</v>
      </c>
      <c r="C102" s="6">
        <v>1.1035</v>
      </c>
      <c r="D102" s="6"/>
      <c r="E102" s="6"/>
      <c r="F102" s="6"/>
      <c r="G102" s="6"/>
      <c r="H102" s="6"/>
      <c r="I102" s="6"/>
      <c r="J102" s="6"/>
      <c r="K102" s="6"/>
    </row>
    <row r="103" spans="2:11" ht="12.75" hidden="1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2.75" hidden="1">
      <c r="B104" s="6" t="s">
        <v>18</v>
      </c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2.75" hidden="1">
      <c r="B105" s="6">
        <v>-0.79632</v>
      </c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2.75" hidden="1">
      <c r="B106" s="6">
        <v>0.1451</v>
      </c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2.75" hidden="1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ht="12.75" hidden="1">
      <c r="B108" s="6" t="s">
        <v>19</v>
      </c>
    </row>
    <row r="109" spans="2:11" ht="12.75" hidden="1">
      <c r="B109" s="6">
        <v>0.59508</v>
      </c>
      <c r="D109" s="6"/>
      <c r="E109" s="6"/>
      <c r="F109" s="6"/>
      <c r="G109" s="6"/>
      <c r="H109" s="6"/>
      <c r="I109" s="6"/>
      <c r="J109" s="6"/>
      <c r="K109" s="6"/>
    </row>
    <row r="110" spans="4:11" ht="12.75" hidden="1">
      <c r="D110" s="6"/>
      <c r="E110" s="6"/>
      <c r="F110" s="6"/>
      <c r="G110" s="6"/>
      <c r="H110" s="6"/>
      <c r="I110" s="6"/>
      <c r="J110" s="6"/>
      <c r="K110" s="6"/>
    </row>
    <row r="111" ht="12.75" hidden="1"/>
    <row r="112" ht="12.75" hidden="1"/>
    <row r="113" ht="12.75" hidden="1"/>
    <row r="114" ht="12.75" hidden="1"/>
    <row r="115" ht="12.75" hidden="1"/>
    <row r="116" ht="12.75" hidden="1">
      <c r="B116" s="6"/>
    </row>
    <row r="117" ht="12.75" hidden="1">
      <c r="B117" s="6"/>
    </row>
    <row r="118" ht="12.75" hidden="1">
      <c r="B118" s="6"/>
    </row>
    <row r="119" ht="12.75" hidden="1">
      <c r="B119" s="6"/>
    </row>
    <row r="120" ht="12.75" hidden="1">
      <c r="B120" s="6"/>
    </row>
    <row r="121" ht="12.75" hidden="1"/>
    <row r="122" ht="13.5" hidden="1" thickBot="1">
      <c r="B122" s="30" t="s">
        <v>62</v>
      </c>
    </row>
    <row r="123" spans="2:34" ht="12.75" hidden="1">
      <c r="B123" s="38" t="s">
        <v>20</v>
      </c>
      <c r="C123" s="42"/>
      <c r="D123" s="42"/>
      <c r="E123" s="42"/>
      <c r="F123" s="42"/>
      <c r="G123" s="42"/>
      <c r="H123" s="42"/>
      <c r="I123" s="42"/>
      <c r="J123" s="42"/>
      <c r="K123" s="44"/>
      <c r="X123" s="11" t="s">
        <v>12</v>
      </c>
      <c r="Y123" s="12" t="s">
        <v>13</v>
      </c>
      <c r="Z123" s="41" t="s">
        <v>21</v>
      </c>
      <c r="AA123" s="42"/>
      <c r="AB123" s="42"/>
      <c r="AC123" s="42"/>
      <c r="AD123" s="42"/>
      <c r="AE123" s="42"/>
      <c r="AF123" s="42"/>
      <c r="AG123" s="42"/>
      <c r="AH123" s="43"/>
    </row>
    <row r="124" spans="2:45" ht="12.75" hidden="1">
      <c r="B124" s="7" t="s">
        <v>24</v>
      </c>
      <c r="C124" s="17">
        <f aca="true" t="shared" si="39" ref="C124:V124">IF($B$14="Lane Closure",1,0)</f>
        <v>1</v>
      </c>
      <c r="D124" s="17">
        <f t="shared" si="39"/>
        <v>1</v>
      </c>
      <c r="E124" s="17">
        <f t="shared" si="39"/>
        <v>1</v>
      </c>
      <c r="F124" s="17">
        <f t="shared" si="39"/>
        <v>1</v>
      </c>
      <c r="G124" s="17">
        <f t="shared" si="39"/>
        <v>1</v>
      </c>
      <c r="H124" s="17">
        <f t="shared" si="39"/>
        <v>1</v>
      </c>
      <c r="I124" s="17">
        <f t="shared" si="39"/>
        <v>1</v>
      </c>
      <c r="J124" s="17">
        <f t="shared" si="39"/>
        <v>1</v>
      </c>
      <c r="K124" s="17">
        <f t="shared" si="39"/>
        <v>1</v>
      </c>
      <c r="L124" s="17">
        <f t="shared" si="39"/>
        <v>1</v>
      </c>
      <c r="M124" s="17">
        <f t="shared" si="39"/>
        <v>1</v>
      </c>
      <c r="N124" s="17">
        <f t="shared" si="39"/>
        <v>1</v>
      </c>
      <c r="O124" s="17">
        <f t="shared" si="39"/>
        <v>1</v>
      </c>
      <c r="P124" s="17">
        <f t="shared" si="39"/>
        <v>1</v>
      </c>
      <c r="Q124" s="17">
        <f t="shared" si="39"/>
        <v>1</v>
      </c>
      <c r="R124" s="17">
        <f t="shared" si="39"/>
        <v>1</v>
      </c>
      <c r="S124" s="17">
        <f t="shared" si="39"/>
        <v>1</v>
      </c>
      <c r="T124" s="17">
        <f t="shared" si="39"/>
        <v>1</v>
      </c>
      <c r="U124" s="17">
        <f t="shared" si="39"/>
        <v>1</v>
      </c>
      <c r="V124" s="17">
        <f t="shared" si="39"/>
        <v>1</v>
      </c>
      <c r="X124" s="13">
        <v>0.42982</v>
      </c>
      <c r="Y124" s="14">
        <v>0.49724</v>
      </c>
      <c r="Z124" s="10">
        <f aca="true" t="shared" si="40" ref="Z124:AO150">(C124-$X124)/$Y124</f>
        <v>1.1466897272946666</v>
      </c>
      <c r="AA124" s="10">
        <f t="shared" si="40"/>
        <v>1.1466897272946666</v>
      </c>
      <c r="AB124" s="10">
        <f t="shared" si="40"/>
        <v>1.1466897272946666</v>
      </c>
      <c r="AC124" s="10">
        <f t="shared" si="40"/>
        <v>1.1466897272946666</v>
      </c>
      <c r="AD124" s="10">
        <f t="shared" si="40"/>
        <v>1.1466897272946666</v>
      </c>
      <c r="AE124" s="10">
        <f t="shared" si="40"/>
        <v>1.1466897272946666</v>
      </c>
      <c r="AF124" s="10">
        <f t="shared" si="40"/>
        <v>1.1466897272946666</v>
      </c>
      <c r="AG124" s="10">
        <f t="shared" si="40"/>
        <v>1.1466897272946666</v>
      </c>
      <c r="AH124" s="10">
        <f t="shared" si="40"/>
        <v>1.1466897272946666</v>
      </c>
      <c r="AI124" s="10">
        <f t="shared" si="40"/>
        <v>1.1466897272946666</v>
      </c>
      <c r="AJ124" s="10">
        <f t="shared" si="40"/>
        <v>1.1466897272946666</v>
      </c>
      <c r="AK124" s="10">
        <f t="shared" si="40"/>
        <v>1.1466897272946666</v>
      </c>
      <c r="AL124" s="10">
        <f t="shared" si="40"/>
        <v>1.1466897272946666</v>
      </c>
      <c r="AM124" s="10">
        <f t="shared" si="40"/>
        <v>1.1466897272946666</v>
      </c>
      <c r="AN124" s="10">
        <f t="shared" si="40"/>
        <v>1.1466897272946666</v>
      </c>
      <c r="AO124" s="10">
        <f t="shared" si="40"/>
        <v>1.1466897272946666</v>
      </c>
      <c r="AP124" s="10">
        <f aca="true" t="shared" si="41" ref="AI124:AS139">(S124-$X124)/$Y124</f>
        <v>1.1466897272946666</v>
      </c>
      <c r="AQ124" s="10">
        <f t="shared" si="41"/>
        <v>1.1466897272946666</v>
      </c>
      <c r="AR124" s="10">
        <f t="shared" si="41"/>
        <v>1.1466897272946666</v>
      </c>
      <c r="AS124" s="10">
        <f t="shared" si="41"/>
        <v>1.1466897272946666</v>
      </c>
    </row>
    <row r="125" spans="2:45" ht="12.75" hidden="1">
      <c r="B125" s="7" t="s">
        <v>25</v>
      </c>
      <c r="C125" s="17">
        <f aca="true" t="shared" si="42" ref="C125:V125">IF(B17="Lane Taper",1,0)</f>
        <v>0</v>
      </c>
      <c r="D125" s="17">
        <f t="shared" si="42"/>
        <v>0</v>
      </c>
      <c r="E125" s="17">
        <f t="shared" si="42"/>
        <v>0</v>
      </c>
      <c r="F125" s="17">
        <f t="shared" si="42"/>
        <v>0</v>
      </c>
      <c r="G125" s="17">
        <f t="shared" si="42"/>
        <v>0</v>
      </c>
      <c r="H125" s="17">
        <f t="shared" si="42"/>
        <v>0</v>
      </c>
      <c r="I125" s="17">
        <f t="shared" si="42"/>
        <v>0</v>
      </c>
      <c r="J125" s="17">
        <f t="shared" si="42"/>
        <v>0</v>
      </c>
      <c r="K125" s="17">
        <f t="shared" si="42"/>
        <v>0</v>
      </c>
      <c r="L125" s="17">
        <f t="shared" si="42"/>
        <v>0</v>
      </c>
      <c r="M125" s="17">
        <f t="shared" si="42"/>
        <v>0</v>
      </c>
      <c r="N125" s="17">
        <f t="shared" si="42"/>
        <v>0</v>
      </c>
      <c r="O125" s="17">
        <f t="shared" si="42"/>
        <v>0</v>
      </c>
      <c r="P125" s="17">
        <f t="shared" si="42"/>
        <v>0</v>
      </c>
      <c r="Q125" s="17">
        <f t="shared" si="42"/>
        <v>0</v>
      </c>
      <c r="R125" s="17">
        <f t="shared" si="42"/>
        <v>0</v>
      </c>
      <c r="S125" s="17">
        <f t="shared" si="42"/>
        <v>0</v>
      </c>
      <c r="T125" s="17">
        <f t="shared" si="42"/>
        <v>0</v>
      </c>
      <c r="U125" s="17">
        <f t="shared" si="42"/>
        <v>0</v>
      </c>
      <c r="V125" s="17">
        <f t="shared" si="42"/>
        <v>0</v>
      </c>
      <c r="X125" s="13">
        <v>0.18421</v>
      </c>
      <c r="Y125" s="14">
        <v>0.38937</v>
      </c>
      <c r="Z125" s="10">
        <f t="shared" si="40"/>
        <v>-0.47309756786604007</v>
      </c>
      <c r="AA125" s="10">
        <f t="shared" si="40"/>
        <v>-0.47309756786604007</v>
      </c>
      <c r="AB125" s="10">
        <f t="shared" si="40"/>
        <v>-0.47309756786604007</v>
      </c>
      <c r="AC125" s="10">
        <f t="shared" si="40"/>
        <v>-0.47309756786604007</v>
      </c>
      <c r="AD125" s="10">
        <f t="shared" si="40"/>
        <v>-0.47309756786604007</v>
      </c>
      <c r="AE125" s="10">
        <f t="shared" si="40"/>
        <v>-0.47309756786604007</v>
      </c>
      <c r="AF125" s="10">
        <f t="shared" si="40"/>
        <v>-0.47309756786604007</v>
      </c>
      <c r="AG125" s="10">
        <f t="shared" si="40"/>
        <v>-0.47309756786604007</v>
      </c>
      <c r="AH125" s="10">
        <f t="shared" si="40"/>
        <v>-0.47309756786604007</v>
      </c>
      <c r="AI125" s="10">
        <f t="shared" si="41"/>
        <v>-0.47309756786604007</v>
      </c>
      <c r="AJ125" s="10">
        <f t="shared" si="41"/>
        <v>-0.47309756786604007</v>
      </c>
      <c r="AK125" s="10">
        <f t="shared" si="41"/>
        <v>-0.47309756786604007</v>
      </c>
      <c r="AL125" s="10">
        <f t="shared" si="41"/>
        <v>-0.47309756786604007</v>
      </c>
      <c r="AM125" s="10">
        <f t="shared" si="41"/>
        <v>-0.47309756786604007</v>
      </c>
      <c r="AN125" s="10">
        <f t="shared" si="41"/>
        <v>-0.47309756786604007</v>
      </c>
      <c r="AO125" s="10">
        <f t="shared" si="41"/>
        <v>-0.47309756786604007</v>
      </c>
      <c r="AP125" s="10">
        <f t="shared" si="41"/>
        <v>-0.47309756786604007</v>
      </c>
      <c r="AQ125" s="10">
        <f t="shared" si="41"/>
        <v>-0.47309756786604007</v>
      </c>
      <c r="AR125" s="10">
        <f t="shared" si="41"/>
        <v>-0.47309756786604007</v>
      </c>
      <c r="AS125" s="10">
        <f t="shared" si="41"/>
        <v>-0.47309756786604007</v>
      </c>
    </row>
    <row r="126" spans="2:45" ht="12.75" hidden="1">
      <c r="B126" s="7" t="s">
        <v>26</v>
      </c>
      <c r="C126" s="17">
        <f>B18*0.621402</f>
        <v>0</v>
      </c>
      <c r="D126" s="17">
        <f aca="true" t="shared" si="43" ref="D126:V126">C18*0.621402</f>
        <v>0</v>
      </c>
      <c r="E126" s="17">
        <f t="shared" si="43"/>
        <v>0</v>
      </c>
      <c r="F126" s="17">
        <f t="shared" si="43"/>
        <v>0</v>
      </c>
      <c r="G126" s="17">
        <f t="shared" si="43"/>
        <v>0</v>
      </c>
      <c r="H126" s="17">
        <f t="shared" si="43"/>
        <v>0</v>
      </c>
      <c r="I126" s="17">
        <f t="shared" si="43"/>
        <v>0</v>
      </c>
      <c r="J126" s="17">
        <f t="shared" si="43"/>
        <v>0</v>
      </c>
      <c r="K126" s="17">
        <f t="shared" si="43"/>
        <v>0</v>
      </c>
      <c r="L126" s="17">
        <f t="shared" si="43"/>
        <v>0</v>
      </c>
      <c r="M126" s="17">
        <f t="shared" si="43"/>
        <v>0</v>
      </c>
      <c r="N126" s="17">
        <f t="shared" si="43"/>
        <v>0</v>
      </c>
      <c r="O126" s="17">
        <f t="shared" si="43"/>
        <v>0</v>
      </c>
      <c r="P126" s="17">
        <f t="shared" si="43"/>
        <v>0</v>
      </c>
      <c r="Q126" s="17">
        <f t="shared" si="43"/>
        <v>0</v>
      </c>
      <c r="R126" s="17">
        <f t="shared" si="43"/>
        <v>0</v>
      </c>
      <c r="S126" s="17">
        <f t="shared" si="43"/>
        <v>0</v>
      </c>
      <c r="T126" s="17">
        <f t="shared" si="43"/>
        <v>0</v>
      </c>
      <c r="U126" s="17">
        <f t="shared" si="43"/>
        <v>0</v>
      </c>
      <c r="V126" s="17">
        <f t="shared" si="43"/>
        <v>0</v>
      </c>
      <c r="X126" s="13">
        <v>2.5437</v>
      </c>
      <c r="Y126" s="14">
        <v>2.9951</v>
      </c>
      <c r="Z126" s="10">
        <f t="shared" si="40"/>
        <v>-0.8492871690427698</v>
      </c>
      <c r="AA126" s="10">
        <f t="shared" si="40"/>
        <v>-0.8492871690427698</v>
      </c>
      <c r="AB126" s="10">
        <f t="shared" si="40"/>
        <v>-0.8492871690427698</v>
      </c>
      <c r="AC126" s="10">
        <f t="shared" si="40"/>
        <v>-0.8492871690427698</v>
      </c>
      <c r="AD126" s="10">
        <f t="shared" si="40"/>
        <v>-0.8492871690427698</v>
      </c>
      <c r="AE126" s="10">
        <f t="shared" si="40"/>
        <v>-0.8492871690427698</v>
      </c>
      <c r="AF126" s="10">
        <f t="shared" si="40"/>
        <v>-0.8492871690427698</v>
      </c>
      <c r="AG126" s="10">
        <f t="shared" si="40"/>
        <v>-0.8492871690427698</v>
      </c>
      <c r="AH126" s="10">
        <f t="shared" si="40"/>
        <v>-0.8492871690427698</v>
      </c>
      <c r="AI126" s="10">
        <f t="shared" si="41"/>
        <v>-0.8492871690427698</v>
      </c>
      <c r="AJ126" s="10">
        <f t="shared" si="41"/>
        <v>-0.8492871690427698</v>
      </c>
      <c r="AK126" s="10">
        <f t="shared" si="41"/>
        <v>-0.8492871690427698</v>
      </c>
      <c r="AL126" s="10">
        <f t="shared" si="41"/>
        <v>-0.8492871690427698</v>
      </c>
      <c r="AM126" s="10">
        <f t="shared" si="41"/>
        <v>-0.8492871690427698</v>
      </c>
      <c r="AN126" s="10">
        <f t="shared" si="41"/>
        <v>-0.8492871690427698</v>
      </c>
      <c r="AO126" s="10">
        <f t="shared" si="41"/>
        <v>-0.8492871690427698</v>
      </c>
      <c r="AP126" s="10">
        <f t="shared" si="41"/>
        <v>-0.8492871690427698</v>
      </c>
      <c r="AQ126" s="10">
        <f t="shared" si="41"/>
        <v>-0.8492871690427698</v>
      </c>
      <c r="AR126" s="10">
        <f t="shared" si="41"/>
        <v>-0.8492871690427698</v>
      </c>
      <c r="AS126" s="10">
        <f t="shared" si="41"/>
        <v>-0.8492871690427698</v>
      </c>
    </row>
    <row r="127" spans="2:45" ht="12.75" hidden="1">
      <c r="B127" s="7" t="s">
        <v>27</v>
      </c>
      <c r="C127" s="17">
        <f>B19*0.621402</f>
        <v>49.71216</v>
      </c>
      <c r="D127" s="17">
        <f aca="true" t="shared" si="44" ref="D127:V127">C19*0.621402</f>
        <v>49.71216</v>
      </c>
      <c r="E127" s="17">
        <f t="shared" si="44"/>
        <v>49.71216</v>
      </c>
      <c r="F127" s="17">
        <f t="shared" si="44"/>
        <v>49.71216</v>
      </c>
      <c r="G127" s="17">
        <f t="shared" si="44"/>
        <v>49.71216</v>
      </c>
      <c r="H127" s="17">
        <f t="shared" si="44"/>
        <v>49.71216</v>
      </c>
      <c r="I127" s="17">
        <f t="shared" si="44"/>
        <v>49.71216</v>
      </c>
      <c r="J127" s="17">
        <f t="shared" si="44"/>
        <v>49.71216</v>
      </c>
      <c r="K127" s="17">
        <f t="shared" si="44"/>
        <v>49.71216</v>
      </c>
      <c r="L127" s="17">
        <f t="shared" si="44"/>
        <v>49.71216</v>
      </c>
      <c r="M127" s="17">
        <f t="shared" si="44"/>
        <v>49.71216</v>
      </c>
      <c r="N127" s="17">
        <f t="shared" si="44"/>
        <v>49.71216</v>
      </c>
      <c r="O127" s="17">
        <f t="shared" si="44"/>
        <v>49.71216</v>
      </c>
      <c r="P127" s="17">
        <f t="shared" si="44"/>
        <v>49.71216</v>
      </c>
      <c r="Q127" s="17">
        <f t="shared" si="44"/>
        <v>49.71216</v>
      </c>
      <c r="R127" s="17">
        <f t="shared" si="44"/>
        <v>49.71216</v>
      </c>
      <c r="S127" s="17">
        <f t="shared" si="44"/>
        <v>49.71216</v>
      </c>
      <c r="T127" s="17">
        <f t="shared" si="44"/>
        <v>49.71216</v>
      </c>
      <c r="U127" s="17">
        <f t="shared" si="44"/>
        <v>49.71216</v>
      </c>
      <c r="V127" s="17">
        <f t="shared" si="44"/>
        <v>49.71216</v>
      </c>
      <c r="X127" s="13">
        <v>60.219</v>
      </c>
      <c r="Y127" s="14">
        <v>7.0205</v>
      </c>
      <c r="Z127" s="10">
        <f t="shared" si="40"/>
        <v>-1.4965942596681154</v>
      </c>
      <c r="AA127" s="10">
        <f t="shared" si="40"/>
        <v>-1.4965942596681154</v>
      </c>
      <c r="AB127" s="10">
        <f t="shared" si="40"/>
        <v>-1.4965942596681154</v>
      </c>
      <c r="AC127" s="10">
        <f t="shared" si="40"/>
        <v>-1.4965942596681154</v>
      </c>
      <c r="AD127" s="10">
        <f t="shared" si="40"/>
        <v>-1.4965942596681154</v>
      </c>
      <c r="AE127" s="10">
        <f t="shared" si="40"/>
        <v>-1.4965942596681154</v>
      </c>
      <c r="AF127" s="10">
        <f t="shared" si="40"/>
        <v>-1.4965942596681154</v>
      </c>
      <c r="AG127" s="10">
        <f t="shared" si="40"/>
        <v>-1.4965942596681154</v>
      </c>
      <c r="AH127" s="10">
        <f t="shared" si="40"/>
        <v>-1.4965942596681154</v>
      </c>
      <c r="AI127" s="10">
        <f t="shared" si="41"/>
        <v>-1.4965942596681154</v>
      </c>
      <c r="AJ127" s="10">
        <f t="shared" si="41"/>
        <v>-1.4965942596681154</v>
      </c>
      <c r="AK127" s="10">
        <f t="shared" si="41"/>
        <v>-1.4965942596681154</v>
      </c>
      <c r="AL127" s="10">
        <f t="shared" si="41"/>
        <v>-1.4965942596681154</v>
      </c>
      <c r="AM127" s="10">
        <f t="shared" si="41"/>
        <v>-1.4965942596681154</v>
      </c>
      <c r="AN127" s="10">
        <f t="shared" si="41"/>
        <v>-1.4965942596681154</v>
      </c>
      <c r="AO127" s="10">
        <f t="shared" si="41"/>
        <v>-1.4965942596681154</v>
      </c>
      <c r="AP127" s="10">
        <f t="shared" si="41"/>
        <v>-1.4965942596681154</v>
      </c>
      <c r="AQ127" s="10">
        <f t="shared" si="41"/>
        <v>-1.4965942596681154</v>
      </c>
      <c r="AR127" s="10">
        <f t="shared" si="41"/>
        <v>-1.4965942596681154</v>
      </c>
      <c r="AS127" s="10">
        <f t="shared" si="41"/>
        <v>-1.4965942596681154</v>
      </c>
    </row>
    <row r="128" spans="2:45" ht="12.75" hidden="1">
      <c r="B128" s="7" t="s">
        <v>28</v>
      </c>
      <c r="C128" s="17">
        <f aca="true" t="shared" si="45" ref="C128:V128">IF(B20="Permanent",1,0)</f>
        <v>1</v>
      </c>
      <c r="D128" s="17">
        <f t="shared" si="45"/>
        <v>1</v>
      </c>
      <c r="E128" s="17">
        <f t="shared" si="45"/>
        <v>1</v>
      </c>
      <c r="F128" s="17">
        <f t="shared" si="45"/>
        <v>1</v>
      </c>
      <c r="G128" s="17">
        <f t="shared" si="45"/>
        <v>1</v>
      </c>
      <c r="H128" s="17">
        <f t="shared" si="45"/>
        <v>1</v>
      </c>
      <c r="I128" s="17">
        <f t="shared" si="45"/>
        <v>1</v>
      </c>
      <c r="J128" s="17">
        <f t="shared" si="45"/>
        <v>1</v>
      </c>
      <c r="K128" s="17">
        <f t="shared" si="45"/>
        <v>1</v>
      </c>
      <c r="L128" s="17">
        <f t="shared" si="45"/>
        <v>1</v>
      </c>
      <c r="M128" s="17">
        <f t="shared" si="45"/>
        <v>1</v>
      </c>
      <c r="N128" s="17">
        <f t="shared" si="45"/>
        <v>1</v>
      </c>
      <c r="O128" s="17">
        <f t="shared" si="45"/>
        <v>1</v>
      </c>
      <c r="P128" s="17">
        <f t="shared" si="45"/>
        <v>1</v>
      </c>
      <c r="Q128" s="17">
        <f t="shared" si="45"/>
        <v>1</v>
      </c>
      <c r="R128" s="17">
        <f t="shared" si="45"/>
        <v>1</v>
      </c>
      <c r="S128" s="17">
        <f t="shared" si="45"/>
        <v>1</v>
      </c>
      <c r="T128" s="17">
        <f t="shared" si="45"/>
        <v>1</v>
      </c>
      <c r="U128" s="17">
        <f t="shared" si="45"/>
        <v>1</v>
      </c>
      <c r="V128" s="17">
        <f t="shared" si="45"/>
        <v>1</v>
      </c>
      <c r="X128" s="13">
        <v>0.74561</v>
      </c>
      <c r="Y128" s="14">
        <v>0.43744</v>
      </c>
      <c r="Z128" s="10">
        <f t="shared" si="40"/>
        <v>0.5815426115581566</v>
      </c>
      <c r="AA128" s="10">
        <f t="shared" si="40"/>
        <v>0.5815426115581566</v>
      </c>
      <c r="AB128" s="10">
        <f t="shared" si="40"/>
        <v>0.5815426115581566</v>
      </c>
      <c r="AC128" s="10">
        <f t="shared" si="40"/>
        <v>0.5815426115581566</v>
      </c>
      <c r="AD128" s="10">
        <f t="shared" si="40"/>
        <v>0.5815426115581566</v>
      </c>
      <c r="AE128" s="10">
        <f t="shared" si="40"/>
        <v>0.5815426115581566</v>
      </c>
      <c r="AF128" s="10">
        <f t="shared" si="40"/>
        <v>0.5815426115581566</v>
      </c>
      <c r="AG128" s="10">
        <f t="shared" si="40"/>
        <v>0.5815426115581566</v>
      </c>
      <c r="AH128" s="10">
        <f t="shared" si="40"/>
        <v>0.5815426115581566</v>
      </c>
      <c r="AI128" s="10">
        <f t="shared" si="41"/>
        <v>0.5815426115581566</v>
      </c>
      <c r="AJ128" s="10">
        <f t="shared" si="41"/>
        <v>0.5815426115581566</v>
      </c>
      <c r="AK128" s="10">
        <f t="shared" si="41"/>
        <v>0.5815426115581566</v>
      </c>
      <c r="AL128" s="10">
        <f t="shared" si="41"/>
        <v>0.5815426115581566</v>
      </c>
      <c r="AM128" s="10">
        <f t="shared" si="41"/>
        <v>0.5815426115581566</v>
      </c>
      <c r="AN128" s="10">
        <f t="shared" si="41"/>
        <v>0.5815426115581566</v>
      </c>
      <c r="AO128" s="10">
        <f t="shared" si="41"/>
        <v>0.5815426115581566</v>
      </c>
      <c r="AP128" s="10">
        <f t="shared" si="41"/>
        <v>0.5815426115581566</v>
      </c>
      <c r="AQ128" s="10">
        <f t="shared" si="41"/>
        <v>0.5815426115581566</v>
      </c>
      <c r="AR128" s="10">
        <f t="shared" si="41"/>
        <v>0.5815426115581566</v>
      </c>
      <c r="AS128" s="10">
        <f t="shared" si="41"/>
        <v>0.5815426115581566</v>
      </c>
    </row>
    <row r="129" spans="2:45" ht="12.75" hidden="1">
      <c r="B129" s="7" t="s">
        <v>11</v>
      </c>
      <c r="C129" s="17" t="e">
        <f>IF(B21="",0,1/B21)/3.281</f>
        <v>#DIV/0!</v>
      </c>
      <c r="D129" s="17" t="e">
        <f aca="true" t="shared" si="46" ref="D129:V129">IF(C21="",0,1/C21)/3.281</f>
        <v>#DIV/0!</v>
      </c>
      <c r="E129" s="17" t="e">
        <f t="shared" si="46"/>
        <v>#DIV/0!</v>
      </c>
      <c r="F129" s="17" t="e">
        <f t="shared" si="46"/>
        <v>#DIV/0!</v>
      </c>
      <c r="G129" s="17" t="e">
        <f t="shared" si="46"/>
        <v>#DIV/0!</v>
      </c>
      <c r="H129" s="17" t="e">
        <f t="shared" si="46"/>
        <v>#DIV/0!</v>
      </c>
      <c r="I129" s="17" t="e">
        <f t="shared" si="46"/>
        <v>#DIV/0!</v>
      </c>
      <c r="J129" s="17" t="e">
        <f t="shared" si="46"/>
        <v>#DIV/0!</v>
      </c>
      <c r="K129" s="17" t="e">
        <f t="shared" si="46"/>
        <v>#DIV/0!</v>
      </c>
      <c r="L129" s="17" t="e">
        <f t="shared" si="46"/>
        <v>#DIV/0!</v>
      </c>
      <c r="M129" s="17" t="e">
        <f t="shared" si="46"/>
        <v>#DIV/0!</v>
      </c>
      <c r="N129" s="17" t="e">
        <f t="shared" si="46"/>
        <v>#DIV/0!</v>
      </c>
      <c r="O129" s="17" t="e">
        <f t="shared" si="46"/>
        <v>#DIV/0!</v>
      </c>
      <c r="P129" s="17" t="e">
        <f t="shared" si="46"/>
        <v>#DIV/0!</v>
      </c>
      <c r="Q129" s="17" t="e">
        <f t="shared" si="46"/>
        <v>#DIV/0!</v>
      </c>
      <c r="R129" s="17" t="e">
        <f t="shared" si="46"/>
        <v>#DIV/0!</v>
      </c>
      <c r="S129" s="17" t="e">
        <f t="shared" si="46"/>
        <v>#DIV/0!</v>
      </c>
      <c r="T129" s="17" t="e">
        <f t="shared" si="46"/>
        <v>#DIV/0!</v>
      </c>
      <c r="U129" s="17" t="e">
        <f t="shared" si="46"/>
        <v>#DIV/0!</v>
      </c>
      <c r="V129" s="17" t="e">
        <f t="shared" si="46"/>
        <v>#DIV/0!</v>
      </c>
      <c r="X129" s="31">
        <v>9.5254E-05</v>
      </c>
      <c r="Y129" s="14">
        <v>0.00014189</v>
      </c>
      <c r="Z129" s="10" t="e">
        <f t="shared" si="40"/>
        <v>#DIV/0!</v>
      </c>
      <c r="AA129" s="10" t="e">
        <f t="shared" si="40"/>
        <v>#DIV/0!</v>
      </c>
      <c r="AB129" s="10" t="e">
        <f t="shared" si="40"/>
        <v>#DIV/0!</v>
      </c>
      <c r="AC129" s="10" t="e">
        <f t="shared" si="40"/>
        <v>#DIV/0!</v>
      </c>
      <c r="AD129" s="10" t="e">
        <f t="shared" si="40"/>
        <v>#DIV/0!</v>
      </c>
      <c r="AE129" s="10" t="e">
        <f t="shared" si="40"/>
        <v>#DIV/0!</v>
      </c>
      <c r="AF129" s="10" t="e">
        <f t="shared" si="40"/>
        <v>#DIV/0!</v>
      </c>
      <c r="AG129" s="10" t="e">
        <f t="shared" si="40"/>
        <v>#DIV/0!</v>
      </c>
      <c r="AH129" s="10" t="e">
        <f t="shared" si="40"/>
        <v>#DIV/0!</v>
      </c>
      <c r="AI129" s="10" t="e">
        <f t="shared" si="41"/>
        <v>#DIV/0!</v>
      </c>
      <c r="AJ129" s="10" t="e">
        <f t="shared" si="41"/>
        <v>#DIV/0!</v>
      </c>
      <c r="AK129" s="10" t="e">
        <f t="shared" si="41"/>
        <v>#DIV/0!</v>
      </c>
      <c r="AL129" s="10" t="e">
        <f t="shared" si="41"/>
        <v>#DIV/0!</v>
      </c>
      <c r="AM129" s="10" t="e">
        <f t="shared" si="41"/>
        <v>#DIV/0!</v>
      </c>
      <c r="AN129" s="10" t="e">
        <f t="shared" si="41"/>
        <v>#DIV/0!</v>
      </c>
      <c r="AO129" s="10" t="e">
        <f t="shared" si="41"/>
        <v>#DIV/0!</v>
      </c>
      <c r="AP129" s="10" t="e">
        <f t="shared" si="41"/>
        <v>#DIV/0!</v>
      </c>
      <c r="AQ129" s="10" t="e">
        <f t="shared" si="41"/>
        <v>#DIV/0!</v>
      </c>
      <c r="AR129" s="10" t="e">
        <f t="shared" si="41"/>
        <v>#DIV/0!</v>
      </c>
      <c r="AS129" s="10" t="e">
        <f t="shared" si="41"/>
        <v>#DIV/0!</v>
      </c>
    </row>
    <row r="130" spans="2:45" ht="12.75" hidden="1">
      <c r="B130" s="7" t="s">
        <v>29</v>
      </c>
      <c r="C130" s="17">
        <f aca="true" t="shared" si="47" ref="C130:V130">IF(B22="Flat",1,0)</f>
        <v>1</v>
      </c>
      <c r="D130" s="17">
        <f t="shared" si="47"/>
        <v>1</v>
      </c>
      <c r="E130" s="17">
        <f t="shared" si="47"/>
        <v>1</v>
      </c>
      <c r="F130" s="17">
        <f t="shared" si="47"/>
        <v>1</v>
      </c>
      <c r="G130" s="17">
        <f t="shared" si="47"/>
        <v>1</v>
      </c>
      <c r="H130" s="17">
        <f t="shared" si="47"/>
        <v>1</v>
      </c>
      <c r="I130" s="17">
        <f t="shared" si="47"/>
        <v>1</v>
      </c>
      <c r="J130" s="17">
        <f t="shared" si="47"/>
        <v>1</v>
      </c>
      <c r="K130" s="17">
        <f t="shared" si="47"/>
        <v>1</v>
      </c>
      <c r="L130" s="17">
        <f t="shared" si="47"/>
        <v>1</v>
      </c>
      <c r="M130" s="17">
        <f t="shared" si="47"/>
        <v>1</v>
      </c>
      <c r="N130" s="17">
        <f t="shared" si="47"/>
        <v>1</v>
      </c>
      <c r="O130" s="17">
        <f t="shared" si="47"/>
        <v>1</v>
      </c>
      <c r="P130" s="17">
        <f t="shared" si="47"/>
        <v>1</v>
      </c>
      <c r="Q130" s="17">
        <f t="shared" si="47"/>
        <v>1</v>
      </c>
      <c r="R130" s="17">
        <f t="shared" si="47"/>
        <v>1</v>
      </c>
      <c r="S130" s="17">
        <f t="shared" si="47"/>
        <v>1</v>
      </c>
      <c r="T130" s="17">
        <f t="shared" si="47"/>
        <v>1</v>
      </c>
      <c r="U130" s="17">
        <f t="shared" si="47"/>
        <v>1</v>
      </c>
      <c r="V130" s="17">
        <f t="shared" si="47"/>
        <v>1</v>
      </c>
      <c r="X130" s="13">
        <v>0.39474</v>
      </c>
      <c r="Y130" s="14">
        <v>0.49095</v>
      </c>
      <c r="Z130" s="10">
        <f t="shared" si="40"/>
        <v>1.2328343008453</v>
      </c>
      <c r="AA130" s="10">
        <f t="shared" si="40"/>
        <v>1.2328343008453</v>
      </c>
      <c r="AB130" s="10">
        <f t="shared" si="40"/>
        <v>1.2328343008453</v>
      </c>
      <c r="AC130" s="10">
        <f t="shared" si="40"/>
        <v>1.2328343008453</v>
      </c>
      <c r="AD130" s="10">
        <f t="shared" si="40"/>
        <v>1.2328343008453</v>
      </c>
      <c r="AE130" s="10">
        <f t="shared" si="40"/>
        <v>1.2328343008453</v>
      </c>
      <c r="AF130" s="10">
        <f t="shared" si="40"/>
        <v>1.2328343008453</v>
      </c>
      <c r="AG130" s="10">
        <f t="shared" si="40"/>
        <v>1.2328343008453</v>
      </c>
      <c r="AH130" s="10">
        <f t="shared" si="40"/>
        <v>1.2328343008453</v>
      </c>
      <c r="AI130" s="10">
        <f t="shared" si="41"/>
        <v>1.2328343008453</v>
      </c>
      <c r="AJ130" s="10">
        <f t="shared" si="41"/>
        <v>1.2328343008453</v>
      </c>
      <c r="AK130" s="10">
        <f t="shared" si="41"/>
        <v>1.2328343008453</v>
      </c>
      <c r="AL130" s="10">
        <f t="shared" si="41"/>
        <v>1.2328343008453</v>
      </c>
      <c r="AM130" s="10">
        <f t="shared" si="41"/>
        <v>1.2328343008453</v>
      </c>
      <c r="AN130" s="10">
        <f t="shared" si="41"/>
        <v>1.2328343008453</v>
      </c>
      <c r="AO130" s="10">
        <f t="shared" si="41"/>
        <v>1.2328343008453</v>
      </c>
      <c r="AP130" s="10">
        <f t="shared" si="41"/>
        <v>1.2328343008453</v>
      </c>
      <c r="AQ130" s="10">
        <f t="shared" si="41"/>
        <v>1.2328343008453</v>
      </c>
      <c r="AR130" s="10">
        <f t="shared" si="41"/>
        <v>1.2328343008453</v>
      </c>
      <c r="AS130" s="10">
        <f t="shared" si="41"/>
        <v>1.2328343008453</v>
      </c>
    </row>
    <row r="131" spans="2:45" ht="12.75" hidden="1">
      <c r="B131" s="7" t="s">
        <v>30</v>
      </c>
      <c r="C131" s="17">
        <f aca="true" t="shared" si="48" ref="C131:V131">IF(B22="Upgrade",1,0)</f>
        <v>0</v>
      </c>
      <c r="D131" s="17">
        <f t="shared" si="48"/>
        <v>0</v>
      </c>
      <c r="E131" s="17">
        <f t="shared" si="48"/>
        <v>0</v>
      </c>
      <c r="F131" s="17">
        <f t="shared" si="48"/>
        <v>0</v>
      </c>
      <c r="G131" s="17">
        <f t="shared" si="48"/>
        <v>0</v>
      </c>
      <c r="H131" s="17">
        <f t="shared" si="48"/>
        <v>0</v>
      </c>
      <c r="I131" s="17">
        <f t="shared" si="48"/>
        <v>0</v>
      </c>
      <c r="J131" s="17">
        <f t="shared" si="48"/>
        <v>0</v>
      </c>
      <c r="K131" s="17">
        <f t="shared" si="48"/>
        <v>0</v>
      </c>
      <c r="L131" s="17">
        <f t="shared" si="48"/>
        <v>0</v>
      </c>
      <c r="M131" s="17">
        <f t="shared" si="48"/>
        <v>0</v>
      </c>
      <c r="N131" s="17">
        <f t="shared" si="48"/>
        <v>0</v>
      </c>
      <c r="O131" s="17">
        <f t="shared" si="48"/>
        <v>0</v>
      </c>
      <c r="P131" s="17">
        <f t="shared" si="48"/>
        <v>0</v>
      </c>
      <c r="Q131" s="17">
        <f t="shared" si="48"/>
        <v>0</v>
      </c>
      <c r="R131" s="17">
        <f t="shared" si="48"/>
        <v>0</v>
      </c>
      <c r="S131" s="17">
        <f t="shared" si="48"/>
        <v>0</v>
      </c>
      <c r="T131" s="17">
        <f t="shared" si="48"/>
        <v>0</v>
      </c>
      <c r="U131" s="17">
        <f t="shared" si="48"/>
        <v>0</v>
      </c>
      <c r="V131" s="17">
        <f t="shared" si="48"/>
        <v>0</v>
      </c>
      <c r="X131" s="13">
        <v>0.2193</v>
      </c>
      <c r="Y131" s="14">
        <v>0.4156</v>
      </c>
      <c r="Z131" s="10">
        <f t="shared" si="40"/>
        <v>-0.5276708373435995</v>
      </c>
      <c r="AA131" s="10">
        <f t="shared" si="40"/>
        <v>-0.5276708373435995</v>
      </c>
      <c r="AB131" s="10">
        <f t="shared" si="40"/>
        <v>-0.5276708373435995</v>
      </c>
      <c r="AC131" s="10">
        <f t="shared" si="40"/>
        <v>-0.5276708373435995</v>
      </c>
      <c r="AD131" s="10">
        <f t="shared" si="40"/>
        <v>-0.5276708373435995</v>
      </c>
      <c r="AE131" s="10">
        <f t="shared" si="40"/>
        <v>-0.5276708373435995</v>
      </c>
      <c r="AF131" s="10">
        <f t="shared" si="40"/>
        <v>-0.5276708373435995</v>
      </c>
      <c r="AG131" s="10">
        <f t="shared" si="40"/>
        <v>-0.5276708373435995</v>
      </c>
      <c r="AH131" s="10">
        <f t="shared" si="40"/>
        <v>-0.5276708373435995</v>
      </c>
      <c r="AI131" s="10">
        <f t="shared" si="41"/>
        <v>-0.5276708373435995</v>
      </c>
      <c r="AJ131" s="10">
        <f t="shared" si="41"/>
        <v>-0.5276708373435995</v>
      </c>
      <c r="AK131" s="10">
        <f t="shared" si="41"/>
        <v>-0.5276708373435995</v>
      </c>
      <c r="AL131" s="10">
        <f t="shared" si="41"/>
        <v>-0.5276708373435995</v>
      </c>
      <c r="AM131" s="10">
        <f t="shared" si="41"/>
        <v>-0.5276708373435995</v>
      </c>
      <c r="AN131" s="10">
        <f t="shared" si="41"/>
        <v>-0.5276708373435995</v>
      </c>
      <c r="AO131" s="10">
        <f t="shared" si="41"/>
        <v>-0.5276708373435995</v>
      </c>
      <c r="AP131" s="10">
        <f t="shared" si="41"/>
        <v>-0.5276708373435995</v>
      </c>
      <c r="AQ131" s="10">
        <f t="shared" si="41"/>
        <v>-0.5276708373435995</v>
      </c>
      <c r="AR131" s="10">
        <f t="shared" si="41"/>
        <v>-0.5276708373435995</v>
      </c>
      <c r="AS131" s="10">
        <f t="shared" si="41"/>
        <v>-0.5276708373435995</v>
      </c>
    </row>
    <row r="132" spans="2:45" ht="12.75" hidden="1">
      <c r="B132" s="7" t="s">
        <v>31</v>
      </c>
      <c r="C132" s="17">
        <f aca="true" t="shared" si="49" ref="C132:V132">IF(B22="Downgrade",1,0)</f>
        <v>0</v>
      </c>
      <c r="D132" s="17">
        <f t="shared" si="49"/>
        <v>0</v>
      </c>
      <c r="E132" s="17">
        <f t="shared" si="49"/>
        <v>0</v>
      </c>
      <c r="F132" s="17">
        <f t="shared" si="49"/>
        <v>0</v>
      </c>
      <c r="G132" s="17">
        <f t="shared" si="49"/>
        <v>0</v>
      </c>
      <c r="H132" s="17">
        <f t="shared" si="49"/>
        <v>0</v>
      </c>
      <c r="I132" s="17">
        <f t="shared" si="49"/>
        <v>0</v>
      </c>
      <c r="J132" s="17">
        <f t="shared" si="49"/>
        <v>0</v>
      </c>
      <c r="K132" s="17">
        <f t="shared" si="49"/>
        <v>0</v>
      </c>
      <c r="L132" s="17">
        <f t="shared" si="49"/>
        <v>0</v>
      </c>
      <c r="M132" s="17">
        <f t="shared" si="49"/>
        <v>0</v>
      </c>
      <c r="N132" s="17">
        <f t="shared" si="49"/>
        <v>0</v>
      </c>
      <c r="O132" s="17">
        <f t="shared" si="49"/>
        <v>0</v>
      </c>
      <c r="P132" s="17">
        <f t="shared" si="49"/>
        <v>0</v>
      </c>
      <c r="Q132" s="17">
        <f t="shared" si="49"/>
        <v>0</v>
      </c>
      <c r="R132" s="17">
        <f t="shared" si="49"/>
        <v>0</v>
      </c>
      <c r="S132" s="17">
        <f t="shared" si="49"/>
        <v>0</v>
      </c>
      <c r="T132" s="17">
        <f t="shared" si="49"/>
        <v>0</v>
      </c>
      <c r="U132" s="17">
        <f t="shared" si="49"/>
        <v>0</v>
      </c>
      <c r="V132" s="17">
        <f t="shared" si="49"/>
        <v>0</v>
      </c>
      <c r="X132" s="13">
        <v>0.25439</v>
      </c>
      <c r="Y132" s="14">
        <v>0.43744</v>
      </c>
      <c r="Z132" s="10">
        <f t="shared" si="40"/>
        <v>-0.5815426115581566</v>
      </c>
      <c r="AA132" s="10">
        <f t="shared" si="40"/>
        <v>-0.5815426115581566</v>
      </c>
      <c r="AB132" s="10">
        <f t="shared" si="40"/>
        <v>-0.5815426115581566</v>
      </c>
      <c r="AC132" s="10">
        <f t="shared" si="40"/>
        <v>-0.5815426115581566</v>
      </c>
      <c r="AD132" s="10">
        <f t="shared" si="40"/>
        <v>-0.5815426115581566</v>
      </c>
      <c r="AE132" s="10">
        <f t="shared" si="40"/>
        <v>-0.5815426115581566</v>
      </c>
      <c r="AF132" s="10">
        <f t="shared" si="40"/>
        <v>-0.5815426115581566</v>
      </c>
      <c r="AG132" s="10">
        <f t="shared" si="40"/>
        <v>-0.5815426115581566</v>
      </c>
      <c r="AH132" s="10">
        <f t="shared" si="40"/>
        <v>-0.5815426115581566</v>
      </c>
      <c r="AI132" s="10">
        <f t="shared" si="41"/>
        <v>-0.5815426115581566</v>
      </c>
      <c r="AJ132" s="10">
        <f t="shared" si="41"/>
        <v>-0.5815426115581566</v>
      </c>
      <c r="AK132" s="10">
        <f t="shared" si="41"/>
        <v>-0.5815426115581566</v>
      </c>
      <c r="AL132" s="10">
        <f t="shared" si="41"/>
        <v>-0.5815426115581566</v>
      </c>
      <c r="AM132" s="10">
        <f t="shared" si="41"/>
        <v>-0.5815426115581566</v>
      </c>
      <c r="AN132" s="10">
        <f t="shared" si="41"/>
        <v>-0.5815426115581566</v>
      </c>
      <c r="AO132" s="10">
        <f t="shared" si="41"/>
        <v>-0.5815426115581566</v>
      </c>
      <c r="AP132" s="10">
        <f t="shared" si="41"/>
        <v>-0.5815426115581566</v>
      </c>
      <c r="AQ132" s="10">
        <f t="shared" si="41"/>
        <v>-0.5815426115581566</v>
      </c>
      <c r="AR132" s="10">
        <f t="shared" si="41"/>
        <v>-0.5815426115581566</v>
      </c>
      <c r="AS132" s="10">
        <f t="shared" si="41"/>
        <v>-0.5815426115581566</v>
      </c>
    </row>
    <row r="133" spans="2:45" ht="12.75" hidden="1">
      <c r="B133" s="7" t="s">
        <v>32</v>
      </c>
      <c r="C133" s="17">
        <f aca="true" t="shared" si="50" ref="C133:V133">IF(B22="Crest",1,0)</f>
        <v>0</v>
      </c>
      <c r="D133" s="17">
        <f t="shared" si="50"/>
        <v>0</v>
      </c>
      <c r="E133" s="17">
        <f t="shared" si="50"/>
        <v>0</v>
      </c>
      <c r="F133" s="17">
        <f t="shared" si="50"/>
        <v>0</v>
      </c>
      <c r="G133" s="17">
        <f t="shared" si="50"/>
        <v>0</v>
      </c>
      <c r="H133" s="17">
        <f t="shared" si="50"/>
        <v>0</v>
      </c>
      <c r="I133" s="17">
        <f t="shared" si="50"/>
        <v>0</v>
      </c>
      <c r="J133" s="17">
        <f t="shared" si="50"/>
        <v>0</v>
      </c>
      <c r="K133" s="17">
        <f t="shared" si="50"/>
        <v>0</v>
      </c>
      <c r="L133" s="17">
        <f t="shared" si="50"/>
        <v>0</v>
      </c>
      <c r="M133" s="17">
        <f t="shared" si="50"/>
        <v>0</v>
      </c>
      <c r="N133" s="17">
        <f t="shared" si="50"/>
        <v>0</v>
      </c>
      <c r="O133" s="17">
        <f t="shared" si="50"/>
        <v>0</v>
      </c>
      <c r="P133" s="17">
        <f t="shared" si="50"/>
        <v>0</v>
      </c>
      <c r="Q133" s="17">
        <f t="shared" si="50"/>
        <v>0</v>
      </c>
      <c r="R133" s="17">
        <f t="shared" si="50"/>
        <v>0</v>
      </c>
      <c r="S133" s="17">
        <f t="shared" si="50"/>
        <v>0</v>
      </c>
      <c r="T133" s="17">
        <f t="shared" si="50"/>
        <v>0</v>
      </c>
      <c r="U133" s="17">
        <f t="shared" si="50"/>
        <v>0</v>
      </c>
      <c r="V133" s="17">
        <f t="shared" si="50"/>
        <v>0</v>
      </c>
      <c r="X133" s="13">
        <v>0.087719</v>
      </c>
      <c r="Y133" s="14">
        <v>0.28414</v>
      </c>
      <c r="Z133" s="10">
        <f t="shared" si="40"/>
        <v>-0.30871753361019216</v>
      </c>
      <c r="AA133" s="10">
        <f t="shared" si="40"/>
        <v>-0.30871753361019216</v>
      </c>
      <c r="AB133" s="10">
        <f t="shared" si="40"/>
        <v>-0.30871753361019216</v>
      </c>
      <c r="AC133" s="10">
        <f t="shared" si="40"/>
        <v>-0.30871753361019216</v>
      </c>
      <c r="AD133" s="10">
        <f t="shared" si="40"/>
        <v>-0.30871753361019216</v>
      </c>
      <c r="AE133" s="10">
        <f t="shared" si="40"/>
        <v>-0.30871753361019216</v>
      </c>
      <c r="AF133" s="10">
        <f t="shared" si="40"/>
        <v>-0.30871753361019216</v>
      </c>
      <c r="AG133" s="10">
        <f t="shared" si="40"/>
        <v>-0.30871753361019216</v>
      </c>
      <c r="AH133" s="10">
        <f t="shared" si="40"/>
        <v>-0.30871753361019216</v>
      </c>
      <c r="AI133" s="10">
        <f t="shared" si="41"/>
        <v>-0.30871753361019216</v>
      </c>
      <c r="AJ133" s="10">
        <f t="shared" si="41"/>
        <v>-0.30871753361019216</v>
      </c>
      <c r="AK133" s="10">
        <f t="shared" si="41"/>
        <v>-0.30871753361019216</v>
      </c>
      <c r="AL133" s="10">
        <f t="shared" si="41"/>
        <v>-0.30871753361019216</v>
      </c>
      <c r="AM133" s="10">
        <f t="shared" si="41"/>
        <v>-0.30871753361019216</v>
      </c>
      <c r="AN133" s="10">
        <f t="shared" si="41"/>
        <v>-0.30871753361019216</v>
      </c>
      <c r="AO133" s="10">
        <f t="shared" si="41"/>
        <v>-0.30871753361019216</v>
      </c>
      <c r="AP133" s="10">
        <f t="shared" si="41"/>
        <v>-0.30871753361019216</v>
      </c>
      <c r="AQ133" s="10">
        <f t="shared" si="41"/>
        <v>-0.30871753361019216</v>
      </c>
      <c r="AR133" s="10">
        <f t="shared" si="41"/>
        <v>-0.30871753361019216</v>
      </c>
      <c r="AS133" s="10">
        <f t="shared" si="41"/>
        <v>-0.30871753361019216</v>
      </c>
    </row>
    <row r="134" spans="2:45" ht="12.75" hidden="1">
      <c r="B134" s="7" t="s">
        <v>33</v>
      </c>
      <c r="C134" s="17">
        <f aca="true" t="shared" si="51" ref="C134:V134">IF(B22="Sag",1,0)</f>
        <v>0</v>
      </c>
      <c r="D134" s="17">
        <f t="shared" si="51"/>
        <v>0</v>
      </c>
      <c r="E134" s="17">
        <f t="shared" si="51"/>
        <v>0</v>
      </c>
      <c r="F134" s="17">
        <f t="shared" si="51"/>
        <v>0</v>
      </c>
      <c r="G134" s="17">
        <f t="shared" si="51"/>
        <v>0</v>
      </c>
      <c r="H134" s="17">
        <f t="shared" si="51"/>
        <v>0</v>
      </c>
      <c r="I134" s="17">
        <f t="shared" si="51"/>
        <v>0</v>
      </c>
      <c r="J134" s="17">
        <f t="shared" si="51"/>
        <v>0</v>
      </c>
      <c r="K134" s="17">
        <f t="shared" si="51"/>
        <v>0</v>
      </c>
      <c r="L134" s="17">
        <f t="shared" si="51"/>
        <v>0</v>
      </c>
      <c r="M134" s="17">
        <f t="shared" si="51"/>
        <v>0</v>
      </c>
      <c r="N134" s="17">
        <f t="shared" si="51"/>
        <v>0</v>
      </c>
      <c r="O134" s="17">
        <f t="shared" si="51"/>
        <v>0</v>
      </c>
      <c r="P134" s="17">
        <f t="shared" si="51"/>
        <v>0</v>
      </c>
      <c r="Q134" s="17">
        <f t="shared" si="51"/>
        <v>0</v>
      </c>
      <c r="R134" s="17">
        <f t="shared" si="51"/>
        <v>0</v>
      </c>
      <c r="S134" s="17">
        <f t="shared" si="51"/>
        <v>0</v>
      </c>
      <c r="T134" s="17">
        <f t="shared" si="51"/>
        <v>0</v>
      </c>
      <c r="U134" s="17">
        <f t="shared" si="51"/>
        <v>0</v>
      </c>
      <c r="V134" s="17">
        <f t="shared" si="51"/>
        <v>0</v>
      </c>
      <c r="X134" s="13">
        <v>0.04386</v>
      </c>
      <c r="Y134" s="14">
        <v>0.20569</v>
      </c>
      <c r="Z134" s="10">
        <f t="shared" si="40"/>
        <v>-0.2132335067334338</v>
      </c>
      <c r="AA134" s="10">
        <f t="shared" si="40"/>
        <v>-0.2132335067334338</v>
      </c>
      <c r="AB134" s="10">
        <f t="shared" si="40"/>
        <v>-0.2132335067334338</v>
      </c>
      <c r="AC134" s="10">
        <f t="shared" si="40"/>
        <v>-0.2132335067334338</v>
      </c>
      <c r="AD134" s="10">
        <f t="shared" si="40"/>
        <v>-0.2132335067334338</v>
      </c>
      <c r="AE134" s="10">
        <f t="shared" si="40"/>
        <v>-0.2132335067334338</v>
      </c>
      <c r="AF134" s="10">
        <f t="shared" si="40"/>
        <v>-0.2132335067334338</v>
      </c>
      <c r="AG134" s="10">
        <f t="shared" si="40"/>
        <v>-0.2132335067334338</v>
      </c>
      <c r="AH134" s="10">
        <f t="shared" si="40"/>
        <v>-0.2132335067334338</v>
      </c>
      <c r="AI134" s="10">
        <f t="shared" si="41"/>
        <v>-0.2132335067334338</v>
      </c>
      <c r="AJ134" s="10">
        <f t="shared" si="41"/>
        <v>-0.2132335067334338</v>
      </c>
      <c r="AK134" s="10">
        <f t="shared" si="41"/>
        <v>-0.2132335067334338</v>
      </c>
      <c r="AL134" s="10">
        <f t="shared" si="41"/>
        <v>-0.2132335067334338</v>
      </c>
      <c r="AM134" s="10">
        <f t="shared" si="41"/>
        <v>-0.2132335067334338</v>
      </c>
      <c r="AN134" s="10">
        <f t="shared" si="41"/>
        <v>-0.2132335067334338</v>
      </c>
      <c r="AO134" s="10">
        <f t="shared" si="41"/>
        <v>-0.2132335067334338</v>
      </c>
      <c r="AP134" s="10">
        <f t="shared" si="41"/>
        <v>-0.2132335067334338</v>
      </c>
      <c r="AQ134" s="10">
        <f t="shared" si="41"/>
        <v>-0.2132335067334338</v>
      </c>
      <c r="AR134" s="10">
        <f t="shared" si="41"/>
        <v>-0.2132335067334338</v>
      </c>
      <c r="AS134" s="10">
        <f t="shared" si="41"/>
        <v>-0.2132335067334338</v>
      </c>
    </row>
    <row r="135" spans="2:45" ht="12.75" hidden="1">
      <c r="B135" s="7" t="s">
        <v>4</v>
      </c>
      <c r="C135" s="17">
        <f>B23*3.281</f>
        <v>0</v>
      </c>
      <c r="D135" s="17">
        <f>C23*3.281</f>
        <v>0</v>
      </c>
      <c r="E135" s="17">
        <f aca="true" t="shared" si="52" ref="E135:V135">D23*3.281</f>
        <v>0</v>
      </c>
      <c r="F135" s="17">
        <f t="shared" si="52"/>
        <v>0</v>
      </c>
      <c r="G135" s="17">
        <f t="shared" si="52"/>
        <v>0</v>
      </c>
      <c r="H135" s="17">
        <f t="shared" si="52"/>
        <v>0</v>
      </c>
      <c r="I135" s="17">
        <f t="shared" si="52"/>
        <v>0</v>
      </c>
      <c r="J135" s="17">
        <f t="shared" si="52"/>
        <v>0</v>
      </c>
      <c r="K135" s="17">
        <f t="shared" si="52"/>
        <v>0</v>
      </c>
      <c r="L135" s="17">
        <f t="shared" si="52"/>
        <v>0</v>
      </c>
      <c r="M135" s="17">
        <f t="shared" si="52"/>
        <v>0</v>
      </c>
      <c r="N135" s="17">
        <f t="shared" si="52"/>
        <v>0</v>
      </c>
      <c r="O135" s="17">
        <f t="shared" si="52"/>
        <v>0</v>
      </c>
      <c r="P135" s="17">
        <f t="shared" si="52"/>
        <v>0</v>
      </c>
      <c r="Q135" s="17">
        <f t="shared" si="52"/>
        <v>0</v>
      </c>
      <c r="R135" s="17">
        <f t="shared" si="52"/>
        <v>0</v>
      </c>
      <c r="S135" s="17">
        <f t="shared" si="52"/>
        <v>0</v>
      </c>
      <c r="T135" s="17">
        <f t="shared" si="52"/>
        <v>0</v>
      </c>
      <c r="U135" s="17">
        <f t="shared" si="52"/>
        <v>0</v>
      </c>
      <c r="V135" s="17">
        <f t="shared" si="52"/>
        <v>0</v>
      </c>
      <c r="X135" s="13">
        <v>13.325</v>
      </c>
      <c r="Y135" s="14">
        <v>2.9494</v>
      </c>
      <c r="Z135" s="10">
        <f t="shared" si="40"/>
        <v>-4.517868040957483</v>
      </c>
      <c r="AA135" s="10">
        <f t="shared" si="40"/>
        <v>-4.517868040957483</v>
      </c>
      <c r="AB135" s="10">
        <f t="shared" si="40"/>
        <v>-4.517868040957483</v>
      </c>
      <c r="AC135" s="10">
        <f t="shared" si="40"/>
        <v>-4.517868040957483</v>
      </c>
      <c r="AD135" s="10">
        <f t="shared" si="40"/>
        <v>-4.517868040957483</v>
      </c>
      <c r="AE135" s="10">
        <f t="shared" si="40"/>
        <v>-4.517868040957483</v>
      </c>
      <c r="AF135" s="10">
        <f t="shared" si="40"/>
        <v>-4.517868040957483</v>
      </c>
      <c r="AG135" s="10">
        <f t="shared" si="40"/>
        <v>-4.517868040957483</v>
      </c>
      <c r="AH135" s="10">
        <f t="shared" si="40"/>
        <v>-4.517868040957483</v>
      </c>
      <c r="AI135" s="10">
        <f t="shared" si="41"/>
        <v>-4.517868040957483</v>
      </c>
      <c r="AJ135" s="10">
        <f t="shared" si="41"/>
        <v>-4.517868040957483</v>
      </c>
      <c r="AK135" s="10">
        <f t="shared" si="41"/>
        <v>-4.517868040957483</v>
      </c>
      <c r="AL135" s="10">
        <f t="shared" si="41"/>
        <v>-4.517868040957483</v>
      </c>
      <c r="AM135" s="10">
        <f t="shared" si="41"/>
        <v>-4.517868040957483</v>
      </c>
      <c r="AN135" s="10">
        <f t="shared" si="41"/>
        <v>-4.517868040957483</v>
      </c>
      <c r="AO135" s="10">
        <f t="shared" si="41"/>
        <v>-4.517868040957483</v>
      </c>
      <c r="AP135" s="10">
        <f t="shared" si="41"/>
        <v>-4.517868040957483</v>
      </c>
      <c r="AQ135" s="10">
        <f t="shared" si="41"/>
        <v>-4.517868040957483</v>
      </c>
      <c r="AR135" s="10">
        <f t="shared" si="41"/>
        <v>-4.517868040957483</v>
      </c>
      <c r="AS135" s="10">
        <f t="shared" si="41"/>
        <v>-4.517868040957483</v>
      </c>
    </row>
    <row r="136" spans="2:45" ht="12.75" hidden="1">
      <c r="B136" s="7" t="s">
        <v>5</v>
      </c>
      <c r="C136" s="17">
        <f>B24*3.281</f>
        <v>0</v>
      </c>
      <c r="D136" s="17">
        <f aca="true" t="shared" si="53" ref="D136:V136">C24*3.281</f>
        <v>0</v>
      </c>
      <c r="E136" s="17">
        <f t="shared" si="53"/>
        <v>0</v>
      </c>
      <c r="F136" s="17">
        <f t="shared" si="53"/>
        <v>0</v>
      </c>
      <c r="G136" s="17">
        <f t="shared" si="53"/>
        <v>0</v>
      </c>
      <c r="H136" s="17">
        <f t="shared" si="53"/>
        <v>0</v>
      </c>
      <c r="I136" s="17">
        <f t="shared" si="53"/>
        <v>0</v>
      </c>
      <c r="J136" s="17">
        <f t="shared" si="53"/>
        <v>0</v>
      </c>
      <c r="K136" s="17">
        <f t="shared" si="53"/>
        <v>0</v>
      </c>
      <c r="L136" s="17">
        <f t="shared" si="53"/>
        <v>0</v>
      </c>
      <c r="M136" s="17">
        <f t="shared" si="53"/>
        <v>0</v>
      </c>
      <c r="N136" s="17">
        <f t="shared" si="53"/>
        <v>0</v>
      </c>
      <c r="O136" s="17">
        <f t="shared" si="53"/>
        <v>0</v>
      </c>
      <c r="P136" s="17">
        <f t="shared" si="53"/>
        <v>0</v>
      </c>
      <c r="Q136" s="17">
        <f t="shared" si="53"/>
        <v>0</v>
      </c>
      <c r="R136" s="17">
        <f t="shared" si="53"/>
        <v>0</v>
      </c>
      <c r="S136" s="17">
        <f t="shared" si="53"/>
        <v>0</v>
      </c>
      <c r="T136" s="17">
        <f t="shared" si="53"/>
        <v>0</v>
      </c>
      <c r="U136" s="17">
        <f t="shared" si="53"/>
        <v>0</v>
      </c>
      <c r="V136" s="17">
        <f t="shared" si="53"/>
        <v>0</v>
      </c>
      <c r="X136" s="13">
        <v>3.9825</v>
      </c>
      <c r="Y136" s="14">
        <v>4.2405</v>
      </c>
      <c r="Z136" s="10">
        <f t="shared" si="40"/>
        <v>-0.939158118146445</v>
      </c>
      <c r="AA136" s="10">
        <f t="shared" si="40"/>
        <v>-0.939158118146445</v>
      </c>
      <c r="AB136" s="10">
        <f t="shared" si="40"/>
        <v>-0.939158118146445</v>
      </c>
      <c r="AC136" s="10">
        <f t="shared" si="40"/>
        <v>-0.939158118146445</v>
      </c>
      <c r="AD136" s="10">
        <f t="shared" si="40"/>
        <v>-0.939158118146445</v>
      </c>
      <c r="AE136" s="10">
        <f t="shared" si="40"/>
        <v>-0.939158118146445</v>
      </c>
      <c r="AF136" s="10">
        <f t="shared" si="40"/>
        <v>-0.939158118146445</v>
      </c>
      <c r="AG136" s="10">
        <f t="shared" si="40"/>
        <v>-0.939158118146445</v>
      </c>
      <c r="AH136" s="10">
        <f t="shared" si="40"/>
        <v>-0.939158118146445</v>
      </c>
      <c r="AI136" s="10">
        <f t="shared" si="41"/>
        <v>-0.939158118146445</v>
      </c>
      <c r="AJ136" s="10">
        <f t="shared" si="41"/>
        <v>-0.939158118146445</v>
      </c>
      <c r="AK136" s="10">
        <f t="shared" si="41"/>
        <v>-0.939158118146445</v>
      </c>
      <c r="AL136" s="10">
        <f t="shared" si="41"/>
        <v>-0.939158118146445</v>
      </c>
      <c r="AM136" s="10">
        <f t="shared" si="41"/>
        <v>-0.939158118146445</v>
      </c>
      <c r="AN136" s="10">
        <f t="shared" si="41"/>
        <v>-0.939158118146445</v>
      </c>
      <c r="AO136" s="10">
        <f t="shared" si="41"/>
        <v>-0.939158118146445</v>
      </c>
      <c r="AP136" s="10">
        <f t="shared" si="41"/>
        <v>-0.939158118146445</v>
      </c>
      <c r="AQ136" s="10">
        <f t="shared" si="41"/>
        <v>-0.939158118146445</v>
      </c>
      <c r="AR136" s="10">
        <f t="shared" si="41"/>
        <v>-0.939158118146445</v>
      </c>
      <c r="AS136" s="10">
        <f t="shared" si="41"/>
        <v>-0.939158118146445</v>
      </c>
    </row>
    <row r="137" spans="2:45" ht="12.75" hidden="1">
      <c r="B137" s="7" t="s">
        <v>6</v>
      </c>
      <c r="C137" s="17">
        <f>B25*3.281</f>
        <v>0</v>
      </c>
      <c r="D137" s="17">
        <f aca="true" t="shared" si="54" ref="D137:V137">C25*3.281</f>
        <v>0</v>
      </c>
      <c r="E137" s="17">
        <f t="shared" si="54"/>
        <v>0</v>
      </c>
      <c r="F137" s="17">
        <f t="shared" si="54"/>
        <v>0</v>
      </c>
      <c r="G137" s="17">
        <f t="shared" si="54"/>
        <v>0</v>
      </c>
      <c r="H137" s="17">
        <f t="shared" si="54"/>
        <v>0</v>
      </c>
      <c r="I137" s="17">
        <f t="shared" si="54"/>
        <v>0</v>
      </c>
      <c r="J137" s="17">
        <f t="shared" si="54"/>
        <v>0</v>
      </c>
      <c r="K137" s="17">
        <f t="shared" si="54"/>
        <v>0</v>
      </c>
      <c r="L137" s="17">
        <f t="shared" si="54"/>
        <v>0</v>
      </c>
      <c r="M137" s="17">
        <f t="shared" si="54"/>
        <v>0</v>
      </c>
      <c r="N137" s="17">
        <f t="shared" si="54"/>
        <v>0</v>
      </c>
      <c r="O137" s="17">
        <f t="shared" si="54"/>
        <v>0</v>
      </c>
      <c r="P137" s="17">
        <f t="shared" si="54"/>
        <v>0</v>
      </c>
      <c r="Q137" s="17">
        <f t="shared" si="54"/>
        <v>0</v>
      </c>
      <c r="R137" s="17">
        <f t="shared" si="54"/>
        <v>0</v>
      </c>
      <c r="S137" s="17">
        <f t="shared" si="54"/>
        <v>0</v>
      </c>
      <c r="T137" s="17">
        <f t="shared" si="54"/>
        <v>0</v>
      </c>
      <c r="U137" s="17">
        <f t="shared" si="54"/>
        <v>0</v>
      </c>
      <c r="V137" s="17">
        <f t="shared" si="54"/>
        <v>0</v>
      </c>
      <c r="X137" s="13">
        <v>3.3333</v>
      </c>
      <c r="Y137" s="14">
        <v>4.164</v>
      </c>
      <c r="Z137" s="10">
        <f t="shared" si="40"/>
        <v>-0.8005043227665707</v>
      </c>
      <c r="AA137" s="10">
        <f t="shared" si="40"/>
        <v>-0.8005043227665707</v>
      </c>
      <c r="AB137" s="10">
        <f t="shared" si="40"/>
        <v>-0.8005043227665707</v>
      </c>
      <c r="AC137" s="10">
        <f t="shared" si="40"/>
        <v>-0.8005043227665707</v>
      </c>
      <c r="AD137" s="10">
        <f t="shared" si="40"/>
        <v>-0.8005043227665707</v>
      </c>
      <c r="AE137" s="10">
        <f t="shared" si="40"/>
        <v>-0.8005043227665707</v>
      </c>
      <c r="AF137" s="10">
        <f t="shared" si="40"/>
        <v>-0.8005043227665707</v>
      </c>
      <c r="AG137" s="10">
        <f t="shared" si="40"/>
        <v>-0.8005043227665707</v>
      </c>
      <c r="AH137" s="10">
        <f t="shared" si="40"/>
        <v>-0.8005043227665707</v>
      </c>
      <c r="AI137" s="10">
        <f t="shared" si="41"/>
        <v>-0.8005043227665707</v>
      </c>
      <c r="AJ137" s="10">
        <f t="shared" si="41"/>
        <v>-0.8005043227665707</v>
      </c>
      <c r="AK137" s="10">
        <f t="shared" si="41"/>
        <v>-0.8005043227665707</v>
      </c>
      <c r="AL137" s="10">
        <f t="shared" si="41"/>
        <v>-0.8005043227665707</v>
      </c>
      <c r="AM137" s="10">
        <f t="shared" si="41"/>
        <v>-0.8005043227665707</v>
      </c>
      <c r="AN137" s="10">
        <f t="shared" si="41"/>
        <v>-0.8005043227665707</v>
      </c>
      <c r="AO137" s="10">
        <f t="shared" si="41"/>
        <v>-0.8005043227665707</v>
      </c>
      <c r="AP137" s="10">
        <f t="shared" si="41"/>
        <v>-0.8005043227665707</v>
      </c>
      <c r="AQ137" s="10">
        <f t="shared" si="41"/>
        <v>-0.8005043227665707</v>
      </c>
      <c r="AR137" s="10">
        <f t="shared" si="41"/>
        <v>-0.8005043227665707</v>
      </c>
      <c r="AS137" s="10">
        <f t="shared" si="41"/>
        <v>-0.8005043227665707</v>
      </c>
    </row>
    <row r="138" spans="2:45" ht="12.75" hidden="1">
      <c r="B138" s="7" t="s">
        <v>7</v>
      </c>
      <c r="C138" s="17">
        <f>B26*3.281</f>
        <v>0</v>
      </c>
      <c r="D138" s="17">
        <f aca="true" t="shared" si="55" ref="D138:V138">C26*3.281</f>
        <v>0</v>
      </c>
      <c r="E138" s="17">
        <f t="shared" si="55"/>
        <v>0</v>
      </c>
      <c r="F138" s="17">
        <f t="shared" si="55"/>
        <v>0</v>
      </c>
      <c r="G138" s="17">
        <f t="shared" si="55"/>
        <v>0</v>
      </c>
      <c r="H138" s="17">
        <f t="shared" si="55"/>
        <v>0</v>
      </c>
      <c r="I138" s="17">
        <f t="shared" si="55"/>
        <v>0</v>
      </c>
      <c r="J138" s="17">
        <f t="shared" si="55"/>
        <v>0</v>
      </c>
      <c r="K138" s="17">
        <f t="shared" si="55"/>
        <v>0</v>
      </c>
      <c r="L138" s="17">
        <f t="shared" si="55"/>
        <v>0</v>
      </c>
      <c r="M138" s="17">
        <f t="shared" si="55"/>
        <v>0</v>
      </c>
      <c r="N138" s="17">
        <f t="shared" si="55"/>
        <v>0</v>
      </c>
      <c r="O138" s="17">
        <f t="shared" si="55"/>
        <v>0</v>
      </c>
      <c r="P138" s="17">
        <f t="shared" si="55"/>
        <v>0</v>
      </c>
      <c r="Q138" s="17">
        <f t="shared" si="55"/>
        <v>0</v>
      </c>
      <c r="R138" s="17">
        <f t="shared" si="55"/>
        <v>0</v>
      </c>
      <c r="S138" s="17">
        <f t="shared" si="55"/>
        <v>0</v>
      </c>
      <c r="T138" s="17">
        <f t="shared" si="55"/>
        <v>0</v>
      </c>
      <c r="U138" s="17">
        <f t="shared" si="55"/>
        <v>0</v>
      </c>
      <c r="V138" s="17">
        <f t="shared" si="55"/>
        <v>0</v>
      </c>
      <c r="X138" s="13">
        <v>20.018</v>
      </c>
      <c r="Y138" s="14">
        <v>5.2326</v>
      </c>
      <c r="Z138" s="10">
        <f t="shared" si="40"/>
        <v>-3.825631617169285</v>
      </c>
      <c r="AA138" s="10">
        <f t="shared" si="40"/>
        <v>-3.825631617169285</v>
      </c>
      <c r="AB138" s="10">
        <f t="shared" si="40"/>
        <v>-3.825631617169285</v>
      </c>
      <c r="AC138" s="10">
        <f t="shared" si="40"/>
        <v>-3.825631617169285</v>
      </c>
      <c r="AD138" s="10">
        <f t="shared" si="40"/>
        <v>-3.825631617169285</v>
      </c>
      <c r="AE138" s="10">
        <f t="shared" si="40"/>
        <v>-3.825631617169285</v>
      </c>
      <c r="AF138" s="10">
        <f t="shared" si="40"/>
        <v>-3.825631617169285</v>
      </c>
      <c r="AG138" s="10">
        <f t="shared" si="40"/>
        <v>-3.825631617169285</v>
      </c>
      <c r="AH138" s="10">
        <f t="shared" si="40"/>
        <v>-3.825631617169285</v>
      </c>
      <c r="AI138" s="10">
        <f t="shared" si="41"/>
        <v>-3.825631617169285</v>
      </c>
      <c r="AJ138" s="10">
        <f t="shared" si="41"/>
        <v>-3.825631617169285</v>
      </c>
      <c r="AK138" s="10">
        <f t="shared" si="41"/>
        <v>-3.825631617169285</v>
      </c>
      <c r="AL138" s="10">
        <f t="shared" si="41"/>
        <v>-3.825631617169285</v>
      </c>
      <c r="AM138" s="10">
        <f t="shared" si="41"/>
        <v>-3.825631617169285</v>
      </c>
      <c r="AN138" s="10">
        <f t="shared" si="41"/>
        <v>-3.825631617169285</v>
      </c>
      <c r="AO138" s="10">
        <f t="shared" si="41"/>
        <v>-3.825631617169285</v>
      </c>
      <c r="AP138" s="10">
        <f t="shared" si="41"/>
        <v>-3.825631617169285</v>
      </c>
      <c r="AQ138" s="10">
        <f t="shared" si="41"/>
        <v>-3.825631617169285</v>
      </c>
      <c r="AR138" s="10">
        <f t="shared" si="41"/>
        <v>-3.825631617169285</v>
      </c>
      <c r="AS138" s="10">
        <f t="shared" si="41"/>
        <v>-3.825631617169285</v>
      </c>
    </row>
    <row r="139" spans="2:45" ht="12.75" hidden="1">
      <c r="B139" s="7" t="s">
        <v>34</v>
      </c>
      <c r="C139" s="17">
        <f aca="true" t="shared" si="56" ref="C139:V139">IF(B$27="None",1,0)</f>
        <v>1</v>
      </c>
      <c r="D139" s="17">
        <f t="shared" si="56"/>
        <v>1</v>
      </c>
      <c r="E139" s="17">
        <f t="shared" si="56"/>
        <v>1</v>
      </c>
      <c r="F139" s="17">
        <f t="shared" si="56"/>
        <v>1</v>
      </c>
      <c r="G139" s="17">
        <f t="shared" si="56"/>
        <v>1</v>
      </c>
      <c r="H139" s="17">
        <f t="shared" si="56"/>
        <v>1</v>
      </c>
      <c r="I139" s="17">
        <f t="shared" si="56"/>
        <v>1</v>
      </c>
      <c r="J139" s="17">
        <f t="shared" si="56"/>
        <v>1</v>
      </c>
      <c r="K139" s="17">
        <f t="shared" si="56"/>
        <v>1</v>
      </c>
      <c r="L139" s="17">
        <f t="shared" si="56"/>
        <v>1</v>
      </c>
      <c r="M139" s="17">
        <f t="shared" si="56"/>
        <v>1</v>
      </c>
      <c r="N139" s="17">
        <f t="shared" si="56"/>
        <v>1</v>
      </c>
      <c r="O139" s="17">
        <f t="shared" si="56"/>
        <v>1</v>
      </c>
      <c r="P139" s="17">
        <f t="shared" si="56"/>
        <v>1</v>
      </c>
      <c r="Q139" s="17">
        <f t="shared" si="56"/>
        <v>1</v>
      </c>
      <c r="R139" s="17">
        <f t="shared" si="56"/>
        <v>1</v>
      </c>
      <c r="S139" s="17">
        <f t="shared" si="56"/>
        <v>1</v>
      </c>
      <c r="T139" s="17">
        <f t="shared" si="56"/>
        <v>1</v>
      </c>
      <c r="U139" s="17">
        <f t="shared" si="56"/>
        <v>1</v>
      </c>
      <c r="V139" s="17">
        <f t="shared" si="56"/>
        <v>1</v>
      </c>
      <c r="X139" s="13">
        <v>0.38596</v>
      </c>
      <c r="Y139" s="14">
        <v>0.48897</v>
      </c>
      <c r="Z139" s="10">
        <f t="shared" si="40"/>
        <v>1.2557825633474444</v>
      </c>
      <c r="AA139" s="10">
        <f t="shared" si="40"/>
        <v>1.2557825633474444</v>
      </c>
      <c r="AB139" s="10">
        <f t="shared" si="40"/>
        <v>1.2557825633474444</v>
      </c>
      <c r="AC139" s="10">
        <f t="shared" si="40"/>
        <v>1.2557825633474444</v>
      </c>
      <c r="AD139" s="10">
        <f t="shared" si="40"/>
        <v>1.2557825633474444</v>
      </c>
      <c r="AE139" s="10">
        <f t="shared" si="40"/>
        <v>1.2557825633474444</v>
      </c>
      <c r="AF139" s="10">
        <f t="shared" si="40"/>
        <v>1.2557825633474444</v>
      </c>
      <c r="AG139" s="10">
        <f t="shared" si="40"/>
        <v>1.2557825633474444</v>
      </c>
      <c r="AH139" s="10">
        <f t="shared" si="40"/>
        <v>1.2557825633474444</v>
      </c>
      <c r="AI139" s="10">
        <f t="shared" si="41"/>
        <v>1.2557825633474444</v>
      </c>
      <c r="AJ139" s="10">
        <f t="shared" si="41"/>
        <v>1.2557825633474444</v>
      </c>
      <c r="AK139" s="10">
        <f t="shared" si="41"/>
        <v>1.2557825633474444</v>
      </c>
      <c r="AL139" s="10">
        <f t="shared" si="41"/>
        <v>1.2557825633474444</v>
      </c>
      <c r="AM139" s="10">
        <f t="shared" si="41"/>
        <v>1.2557825633474444</v>
      </c>
      <c r="AN139" s="10">
        <f t="shared" si="41"/>
        <v>1.2557825633474444</v>
      </c>
      <c r="AO139" s="10">
        <f t="shared" si="41"/>
        <v>1.2557825633474444</v>
      </c>
      <c r="AP139" s="10">
        <f t="shared" si="41"/>
        <v>1.2557825633474444</v>
      </c>
      <c r="AQ139" s="10">
        <f t="shared" si="41"/>
        <v>1.2557825633474444</v>
      </c>
      <c r="AR139" s="10">
        <f t="shared" si="41"/>
        <v>1.2557825633474444</v>
      </c>
      <c r="AS139" s="10">
        <f t="shared" si="41"/>
        <v>1.2557825633474444</v>
      </c>
    </row>
    <row r="140" spans="2:45" ht="12.75" hidden="1">
      <c r="B140" s="7" t="s">
        <v>35</v>
      </c>
      <c r="C140" s="17">
        <f>IF(B27="Drum",1,0)</f>
        <v>0</v>
      </c>
      <c r="D140" s="17">
        <f aca="true" t="shared" si="57" ref="D140:V140">IF(C27="Drum",1,0)</f>
        <v>0</v>
      </c>
      <c r="E140" s="17">
        <f t="shared" si="57"/>
        <v>0</v>
      </c>
      <c r="F140" s="17">
        <f t="shared" si="57"/>
        <v>0</v>
      </c>
      <c r="G140" s="17">
        <f t="shared" si="57"/>
        <v>0</v>
      </c>
      <c r="H140" s="17">
        <f t="shared" si="57"/>
        <v>0</v>
      </c>
      <c r="I140" s="17">
        <f t="shared" si="57"/>
        <v>0</v>
      </c>
      <c r="J140" s="17">
        <f t="shared" si="57"/>
        <v>0</v>
      </c>
      <c r="K140" s="17">
        <f t="shared" si="57"/>
        <v>0</v>
      </c>
      <c r="L140" s="17">
        <f t="shared" si="57"/>
        <v>0</v>
      </c>
      <c r="M140" s="17">
        <f t="shared" si="57"/>
        <v>0</v>
      </c>
      <c r="N140" s="17">
        <f t="shared" si="57"/>
        <v>0</v>
      </c>
      <c r="O140" s="17">
        <f t="shared" si="57"/>
        <v>0</v>
      </c>
      <c r="P140" s="17">
        <f t="shared" si="57"/>
        <v>0</v>
      </c>
      <c r="Q140" s="17">
        <f t="shared" si="57"/>
        <v>0</v>
      </c>
      <c r="R140" s="17">
        <f t="shared" si="57"/>
        <v>0</v>
      </c>
      <c r="S140" s="17">
        <f t="shared" si="57"/>
        <v>0</v>
      </c>
      <c r="T140" s="17">
        <f t="shared" si="57"/>
        <v>0</v>
      </c>
      <c r="U140" s="17">
        <f t="shared" si="57"/>
        <v>0</v>
      </c>
      <c r="V140" s="17">
        <f t="shared" si="57"/>
        <v>0</v>
      </c>
      <c r="X140" s="13">
        <v>0.12281</v>
      </c>
      <c r="Y140" s="14">
        <v>0.32966</v>
      </c>
      <c r="Z140" s="10">
        <f t="shared" si="40"/>
        <v>-0.3725353394406358</v>
      </c>
      <c r="AA140" s="10">
        <f t="shared" si="40"/>
        <v>-0.3725353394406358</v>
      </c>
      <c r="AB140" s="10">
        <f t="shared" si="40"/>
        <v>-0.3725353394406358</v>
      </c>
      <c r="AC140" s="10">
        <f t="shared" si="40"/>
        <v>-0.3725353394406358</v>
      </c>
      <c r="AD140" s="10">
        <f t="shared" si="40"/>
        <v>-0.3725353394406358</v>
      </c>
      <c r="AE140" s="10">
        <f t="shared" si="40"/>
        <v>-0.3725353394406358</v>
      </c>
      <c r="AF140" s="10">
        <f t="shared" si="40"/>
        <v>-0.3725353394406358</v>
      </c>
      <c r="AG140" s="10">
        <f t="shared" si="40"/>
        <v>-0.3725353394406358</v>
      </c>
      <c r="AH140" s="10">
        <f t="shared" si="40"/>
        <v>-0.3725353394406358</v>
      </c>
      <c r="AI140" s="10">
        <f t="shared" si="40"/>
        <v>-0.3725353394406358</v>
      </c>
      <c r="AJ140" s="10">
        <f t="shared" si="40"/>
        <v>-0.3725353394406358</v>
      </c>
      <c r="AK140" s="10">
        <f t="shared" si="40"/>
        <v>-0.3725353394406358</v>
      </c>
      <c r="AL140" s="10">
        <f t="shared" si="40"/>
        <v>-0.3725353394406358</v>
      </c>
      <c r="AM140" s="10">
        <f t="shared" si="40"/>
        <v>-0.3725353394406358</v>
      </c>
      <c r="AN140" s="10">
        <f t="shared" si="40"/>
        <v>-0.3725353394406358</v>
      </c>
      <c r="AO140" s="10">
        <f t="shared" si="40"/>
        <v>-0.3725353394406358</v>
      </c>
      <c r="AP140" s="10">
        <f aca="true" t="shared" si="58" ref="AI140:AS154">(S140-$X140)/$Y140</f>
        <v>-0.3725353394406358</v>
      </c>
      <c r="AQ140" s="10">
        <f t="shared" si="58"/>
        <v>-0.3725353394406358</v>
      </c>
      <c r="AR140" s="10">
        <f t="shared" si="58"/>
        <v>-0.3725353394406358</v>
      </c>
      <c r="AS140" s="10">
        <f t="shared" si="58"/>
        <v>-0.3725353394406358</v>
      </c>
    </row>
    <row r="141" spans="2:45" ht="12.75" hidden="1">
      <c r="B141" s="7" t="s">
        <v>36</v>
      </c>
      <c r="C141" s="17">
        <f>IF(B$27="Vertical Panel",1,0)</f>
        <v>0</v>
      </c>
      <c r="D141" s="17">
        <f aca="true" t="shared" si="59" ref="D141:V141">IF(C$27="Vertical Panel",1,0)</f>
        <v>0</v>
      </c>
      <c r="E141" s="17">
        <f t="shared" si="59"/>
        <v>0</v>
      </c>
      <c r="F141" s="17">
        <f t="shared" si="59"/>
        <v>0</v>
      </c>
      <c r="G141" s="17">
        <f t="shared" si="59"/>
        <v>0</v>
      </c>
      <c r="H141" s="17">
        <f t="shared" si="59"/>
        <v>0</v>
      </c>
      <c r="I141" s="17">
        <f t="shared" si="59"/>
        <v>0</v>
      </c>
      <c r="J141" s="17">
        <f t="shared" si="59"/>
        <v>0</v>
      </c>
      <c r="K141" s="17">
        <f t="shared" si="59"/>
        <v>0</v>
      </c>
      <c r="L141" s="17">
        <f t="shared" si="59"/>
        <v>0</v>
      </c>
      <c r="M141" s="17">
        <f t="shared" si="59"/>
        <v>0</v>
      </c>
      <c r="N141" s="17">
        <f t="shared" si="59"/>
        <v>0</v>
      </c>
      <c r="O141" s="17">
        <f t="shared" si="59"/>
        <v>0</v>
      </c>
      <c r="P141" s="17">
        <f t="shared" si="59"/>
        <v>0</v>
      </c>
      <c r="Q141" s="17">
        <f t="shared" si="59"/>
        <v>0</v>
      </c>
      <c r="R141" s="17">
        <f t="shared" si="59"/>
        <v>0</v>
      </c>
      <c r="S141" s="17">
        <f t="shared" si="59"/>
        <v>0</v>
      </c>
      <c r="T141" s="17">
        <f t="shared" si="59"/>
        <v>0</v>
      </c>
      <c r="U141" s="17">
        <f t="shared" si="59"/>
        <v>0</v>
      </c>
      <c r="V141" s="17">
        <f t="shared" si="59"/>
        <v>0</v>
      </c>
      <c r="X141" s="13">
        <v>0.017544</v>
      </c>
      <c r="Y141" s="14">
        <v>0.13187</v>
      </c>
      <c r="Z141" s="10">
        <f t="shared" si="40"/>
        <v>-0.13304011526503376</v>
      </c>
      <c r="AA141" s="10">
        <f t="shared" si="40"/>
        <v>-0.13304011526503376</v>
      </c>
      <c r="AB141" s="10">
        <f t="shared" si="40"/>
        <v>-0.13304011526503376</v>
      </c>
      <c r="AC141" s="10">
        <f t="shared" si="40"/>
        <v>-0.13304011526503376</v>
      </c>
      <c r="AD141" s="10">
        <f t="shared" si="40"/>
        <v>-0.13304011526503376</v>
      </c>
      <c r="AE141" s="10">
        <f t="shared" si="40"/>
        <v>-0.13304011526503376</v>
      </c>
      <c r="AF141" s="10">
        <f t="shared" si="40"/>
        <v>-0.13304011526503376</v>
      </c>
      <c r="AG141" s="10">
        <f t="shared" si="40"/>
        <v>-0.13304011526503376</v>
      </c>
      <c r="AH141" s="10">
        <f t="shared" si="40"/>
        <v>-0.13304011526503376</v>
      </c>
      <c r="AI141" s="10">
        <f t="shared" si="58"/>
        <v>-0.13304011526503376</v>
      </c>
      <c r="AJ141" s="10">
        <f t="shared" si="58"/>
        <v>-0.13304011526503376</v>
      </c>
      <c r="AK141" s="10">
        <f t="shared" si="58"/>
        <v>-0.13304011526503376</v>
      </c>
      <c r="AL141" s="10">
        <f t="shared" si="58"/>
        <v>-0.13304011526503376</v>
      </c>
      <c r="AM141" s="10">
        <f t="shared" si="58"/>
        <v>-0.13304011526503376</v>
      </c>
      <c r="AN141" s="10">
        <f t="shared" si="58"/>
        <v>-0.13304011526503376</v>
      </c>
      <c r="AO141" s="10">
        <f t="shared" si="58"/>
        <v>-0.13304011526503376</v>
      </c>
      <c r="AP141" s="10">
        <f t="shared" si="58"/>
        <v>-0.13304011526503376</v>
      </c>
      <c r="AQ141" s="10">
        <f t="shared" si="58"/>
        <v>-0.13304011526503376</v>
      </c>
      <c r="AR141" s="10">
        <f t="shared" si="58"/>
        <v>-0.13304011526503376</v>
      </c>
      <c r="AS141" s="10">
        <f t="shared" si="58"/>
        <v>-0.13304011526503376</v>
      </c>
    </row>
    <row r="142" spans="2:45" ht="12.75" hidden="1">
      <c r="B142" s="7" t="s">
        <v>37</v>
      </c>
      <c r="C142" s="17">
        <f aca="true" t="shared" si="60" ref="C142:V142">IF(B$27="Guiderail",1,0)</f>
        <v>0</v>
      </c>
      <c r="D142" s="17">
        <f t="shared" si="60"/>
        <v>0</v>
      </c>
      <c r="E142" s="17">
        <f t="shared" si="60"/>
        <v>0</v>
      </c>
      <c r="F142" s="17">
        <f t="shared" si="60"/>
        <v>0</v>
      </c>
      <c r="G142" s="17">
        <f t="shared" si="60"/>
        <v>0</v>
      </c>
      <c r="H142" s="17">
        <f t="shared" si="60"/>
        <v>0</v>
      </c>
      <c r="I142" s="17">
        <f t="shared" si="60"/>
        <v>0</v>
      </c>
      <c r="J142" s="17">
        <f t="shared" si="60"/>
        <v>0</v>
      </c>
      <c r="K142" s="17">
        <f t="shared" si="60"/>
        <v>0</v>
      </c>
      <c r="L142" s="17">
        <f t="shared" si="60"/>
        <v>0</v>
      </c>
      <c r="M142" s="17">
        <f t="shared" si="60"/>
        <v>0</v>
      </c>
      <c r="N142" s="17">
        <f t="shared" si="60"/>
        <v>0</v>
      </c>
      <c r="O142" s="17">
        <f t="shared" si="60"/>
        <v>0</v>
      </c>
      <c r="P142" s="17">
        <f t="shared" si="60"/>
        <v>0</v>
      </c>
      <c r="Q142" s="17">
        <f t="shared" si="60"/>
        <v>0</v>
      </c>
      <c r="R142" s="17">
        <f t="shared" si="60"/>
        <v>0</v>
      </c>
      <c r="S142" s="17">
        <f t="shared" si="60"/>
        <v>0</v>
      </c>
      <c r="T142" s="17">
        <f t="shared" si="60"/>
        <v>0</v>
      </c>
      <c r="U142" s="17">
        <f t="shared" si="60"/>
        <v>0</v>
      </c>
      <c r="V142" s="17">
        <f t="shared" si="60"/>
        <v>0</v>
      </c>
      <c r="X142" s="13">
        <v>0.035088</v>
      </c>
      <c r="Y142" s="14">
        <v>0.18481</v>
      </c>
      <c r="Z142" s="10">
        <f t="shared" si="40"/>
        <v>-0.18985985606839456</v>
      </c>
      <c r="AA142" s="10">
        <f t="shared" si="40"/>
        <v>-0.18985985606839456</v>
      </c>
      <c r="AB142" s="10">
        <f t="shared" si="40"/>
        <v>-0.18985985606839456</v>
      </c>
      <c r="AC142" s="10">
        <f t="shared" si="40"/>
        <v>-0.18985985606839456</v>
      </c>
      <c r="AD142" s="10">
        <f t="shared" si="40"/>
        <v>-0.18985985606839456</v>
      </c>
      <c r="AE142" s="10">
        <f t="shared" si="40"/>
        <v>-0.18985985606839456</v>
      </c>
      <c r="AF142" s="10">
        <f t="shared" si="40"/>
        <v>-0.18985985606839456</v>
      </c>
      <c r="AG142" s="10">
        <f t="shared" si="40"/>
        <v>-0.18985985606839456</v>
      </c>
      <c r="AH142" s="10">
        <f t="shared" si="40"/>
        <v>-0.18985985606839456</v>
      </c>
      <c r="AI142" s="10">
        <f t="shared" si="58"/>
        <v>-0.18985985606839456</v>
      </c>
      <c r="AJ142" s="10">
        <f t="shared" si="58"/>
        <v>-0.18985985606839456</v>
      </c>
      <c r="AK142" s="10">
        <f t="shared" si="58"/>
        <v>-0.18985985606839456</v>
      </c>
      <c r="AL142" s="10">
        <f t="shared" si="58"/>
        <v>-0.18985985606839456</v>
      </c>
      <c r="AM142" s="10">
        <f t="shared" si="58"/>
        <v>-0.18985985606839456</v>
      </c>
      <c r="AN142" s="10">
        <f t="shared" si="58"/>
        <v>-0.18985985606839456</v>
      </c>
      <c r="AO142" s="10">
        <f t="shared" si="58"/>
        <v>-0.18985985606839456</v>
      </c>
      <c r="AP142" s="10">
        <f t="shared" si="58"/>
        <v>-0.18985985606839456</v>
      </c>
      <c r="AQ142" s="10">
        <f t="shared" si="58"/>
        <v>-0.18985985606839456</v>
      </c>
      <c r="AR142" s="10">
        <f t="shared" si="58"/>
        <v>-0.18985985606839456</v>
      </c>
      <c r="AS142" s="10">
        <f t="shared" si="58"/>
        <v>-0.18985985606839456</v>
      </c>
    </row>
    <row r="143" spans="2:45" ht="12.75" hidden="1">
      <c r="B143" s="7" t="s">
        <v>38</v>
      </c>
      <c r="C143" s="17">
        <f aca="true" t="shared" si="61" ref="C143:V143">IF(B$27="Barrier",1,0)</f>
        <v>0</v>
      </c>
      <c r="D143" s="17">
        <f t="shared" si="61"/>
        <v>0</v>
      </c>
      <c r="E143" s="17">
        <f t="shared" si="61"/>
        <v>0</v>
      </c>
      <c r="F143" s="17">
        <f t="shared" si="61"/>
        <v>0</v>
      </c>
      <c r="G143" s="17">
        <f t="shared" si="61"/>
        <v>0</v>
      </c>
      <c r="H143" s="17">
        <f t="shared" si="61"/>
        <v>0</v>
      </c>
      <c r="I143" s="17">
        <f t="shared" si="61"/>
        <v>0</v>
      </c>
      <c r="J143" s="17">
        <f t="shared" si="61"/>
        <v>0</v>
      </c>
      <c r="K143" s="17">
        <f t="shared" si="61"/>
        <v>0</v>
      </c>
      <c r="L143" s="17">
        <f t="shared" si="61"/>
        <v>0</v>
      </c>
      <c r="M143" s="17">
        <f t="shared" si="61"/>
        <v>0</v>
      </c>
      <c r="N143" s="17">
        <f t="shared" si="61"/>
        <v>0</v>
      </c>
      <c r="O143" s="17">
        <f t="shared" si="61"/>
        <v>0</v>
      </c>
      <c r="P143" s="17">
        <f t="shared" si="61"/>
        <v>0</v>
      </c>
      <c r="Q143" s="17">
        <f t="shared" si="61"/>
        <v>0</v>
      </c>
      <c r="R143" s="17">
        <f t="shared" si="61"/>
        <v>0</v>
      </c>
      <c r="S143" s="17">
        <f t="shared" si="61"/>
        <v>0</v>
      </c>
      <c r="T143" s="17">
        <f t="shared" si="61"/>
        <v>0</v>
      </c>
      <c r="U143" s="17">
        <f t="shared" si="61"/>
        <v>0</v>
      </c>
      <c r="V143" s="17">
        <f t="shared" si="61"/>
        <v>0</v>
      </c>
      <c r="X143" s="13">
        <v>0.42982</v>
      </c>
      <c r="Y143" s="14">
        <v>0.49724</v>
      </c>
      <c r="Z143" s="10">
        <f t="shared" si="40"/>
        <v>-0.8644115517657469</v>
      </c>
      <c r="AA143" s="10">
        <f t="shared" si="40"/>
        <v>-0.8644115517657469</v>
      </c>
      <c r="AB143" s="10">
        <f t="shared" si="40"/>
        <v>-0.8644115517657469</v>
      </c>
      <c r="AC143" s="10">
        <f t="shared" si="40"/>
        <v>-0.8644115517657469</v>
      </c>
      <c r="AD143" s="10">
        <f t="shared" si="40"/>
        <v>-0.8644115517657469</v>
      </c>
      <c r="AE143" s="10">
        <f t="shared" si="40"/>
        <v>-0.8644115517657469</v>
      </c>
      <c r="AF143" s="10">
        <f t="shared" si="40"/>
        <v>-0.8644115517657469</v>
      </c>
      <c r="AG143" s="10">
        <f t="shared" si="40"/>
        <v>-0.8644115517657469</v>
      </c>
      <c r="AH143" s="10">
        <f t="shared" si="40"/>
        <v>-0.8644115517657469</v>
      </c>
      <c r="AI143" s="10">
        <f t="shared" si="58"/>
        <v>-0.8644115517657469</v>
      </c>
      <c r="AJ143" s="10">
        <f t="shared" si="58"/>
        <v>-0.8644115517657469</v>
      </c>
      <c r="AK143" s="10">
        <f t="shared" si="58"/>
        <v>-0.8644115517657469</v>
      </c>
      <c r="AL143" s="10">
        <f t="shared" si="58"/>
        <v>-0.8644115517657469</v>
      </c>
      <c r="AM143" s="10">
        <f t="shared" si="58"/>
        <v>-0.8644115517657469</v>
      </c>
      <c r="AN143" s="10">
        <f t="shared" si="58"/>
        <v>-0.8644115517657469</v>
      </c>
      <c r="AO143" s="10">
        <f t="shared" si="58"/>
        <v>-0.8644115517657469</v>
      </c>
      <c r="AP143" s="10">
        <f t="shared" si="58"/>
        <v>-0.8644115517657469</v>
      </c>
      <c r="AQ143" s="10">
        <f t="shared" si="58"/>
        <v>-0.8644115517657469</v>
      </c>
      <c r="AR143" s="10">
        <f t="shared" si="58"/>
        <v>-0.8644115517657469</v>
      </c>
      <c r="AS143" s="10">
        <f t="shared" si="58"/>
        <v>-0.8644115517657469</v>
      </c>
    </row>
    <row r="144" spans="2:45" ht="12.75" hidden="1">
      <c r="B144" s="7" t="s">
        <v>39</v>
      </c>
      <c r="C144" s="17">
        <f aca="true" t="shared" si="62" ref="C144:V144">IF(B$27="Opposing Traffic",1,0)</f>
        <v>0</v>
      </c>
      <c r="D144" s="17">
        <f t="shared" si="62"/>
        <v>0</v>
      </c>
      <c r="E144" s="17">
        <f t="shared" si="62"/>
        <v>0</v>
      </c>
      <c r="F144" s="17">
        <f t="shared" si="62"/>
        <v>0</v>
      </c>
      <c r="G144" s="17">
        <f t="shared" si="62"/>
        <v>0</v>
      </c>
      <c r="H144" s="17">
        <f t="shared" si="62"/>
        <v>0</v>
      </c>
      <c r="I144" s="17">
        <f t="shared" si="62"/>
        <v>0</v>
      </c>
      <c r="J144" s="17">
        <f t="shared" si="62"/>
        <v>0</v>
      </c>
      <c r="K144" s="17">
        <f t="shared" si="62"/>
        <v>0</v>
      </c>
      <c r="L144" s="17">
        <f t="shared" si="62"/>
        <v>0</v>
      </c>
      <c r="M144" s="17">
        <f t="shared" si="62"/>
        <v>0</v>
      </c>
      <c r="N144" s="17">
        <f t="shared" si="62"/>
        <v>0</v>
      </c>
      <c r="O144" s="17">
        <f t="shared" si="62"/>
        <v>0</v>
      </c>
      <c r="P144" s="17">
        <f t="shared" si="62"/>
        <v>0</v>
      </c>
      <c r="Q144" s="17">
        <f t="shared" si="62"/>
        <v>0</v>
      </c>
      <c r="R144" s="17">
        <f t="shared" si="62"/>
        <v>0</v>
      </c>
      <c r="S144" s="17">
        <f t="shared" si="62"/>
        <v>0</v>
      </c>
      <c r="T144" s="17">
        <f t="shared" si="62"/>
        <v>0</v>
      </c>
      <c r="U144" s="17">
        <f t="shared" si="62"/>
        <v>0</v>
      </c>
      <c r="V144" s="17">
        <f t="shared" si="62"/>
        <v>0</v>
      </c>
      <c r="X144" s="13">
        <v>0.0087719</v>
      </c>
      <c r="Y144" s="14">
        <v>0.093659</v>
      </c>
      <c r="Z144" s="10">
        <f t="shared" si="40"/>
        <v>-0.09365784388045995</v>
      </c>
      <c r="AA144" s="10">
        <f t="shared" si="40"/>
        <v>-0.09365784388045995</v>
      </c>
      <c r="AB144" s="10">
        <f t="shared" si="40"/>
        <v>-0.09365784388045995</v>
      </c>
      <c r="AC144" s="10">
        <f t="shared" si="40"/>
        <v>-0.09365784388045995</v>
      </c>
      <c r="AD144" s="10">
        <f t="shared" si="40"/>
        <v>-0.09365784388045995</v>
      </c>
      <c r="AE144" s="10">
        <f t="shared" si="40"/>
        <v>-0.09365784388045995</v>
      </c>
      <c r="AF144" s="10">
        <f t="shared" si="40"/>
        <v>-0.09365784388045995</v>
      </c>
      <c r="AG144" s="10">
        <f t="shared" si="40"/>
        <v>-0.09365784388045995</v>
      </c>
      <c r="AH144" s="10">
        <f t="shared" si="40"/>
        <v>-0.09365784388045995</v>
      </c>
      <c r="AI144" s="10">
        <f t="shared" si="58"/>
        <v>-0.09365784388045995</v>
      </c>
      <c r="AJ144" s="10">
        <f t="shared" si="58"/>
        <v>-0.09365784388045995</v>
      </c>
      <c r="AK144" s="10">
        <f t="shared" si="58"/>
        <v>-0.09365784388045995</v>
      </c>
      <c r="AL144" s="10">
        <f t="shared" si="58"/>
        <v>-0.09365784388045995</v>
      </c>
      <c r="AM144" s="10">
        <f t="shared" si="58"/>
        <v>-0.09365784388045995</v>
      </c>
      <c r="AN144" s="10">
        <f t="shared" si="58"/>
        <v>-0.09365784388045995</v>
      </c>
      <c r="AO144" s="10">
        <f t="shared" si="58"/>
        <v>-0.09365784388045995</v>
      </c>
      <c r="AP144" s="10">
        <f t="shared" si="58"/>
        <v>-0.09365784388045995</v>
      </c>
      <c r="AQ144" s="10">
        <f t="shared" si="58"/>
        <v>-0.09365784388045995</v>
      </c>
      <c r="AR144" s="10">
        <f t="shared" si="58"/>
        <v>-0.09365784388045995</v>
      </c>
      <c r="AS144" s="10">
        <f t="shared" si="58"/>
        <v>-0.09365784388045995</v>
      </c>
    </row>
    <row r="145" spans="2:45" ht="12.75" hidden="1">
      <c r="B145" s="7" t="s">
        <v>40</v>
      </c>
      <c r="C145" s="17">
        <f>IF(B28=99999,25,B28)*3.281</f>
        <v>0</v>
      </c>
      <c r="D145" s="17">
        <f aca="true" t="shared" si="63" ref="D145:V145">IF(C28=99999,25,C28)*3.281</f>
        <v>0</v>
      </c>
      <c r="E145" s="17">
        <f t="shared" si="63"/>
        <v>0</v>
      </c>
      <c r="F145" s="17">
        <f t="shared" si="63"/>
        <v>0</v>
      </c>
      <c r="G145" s="17">
        <f t="shared" si="63"/>
        <v>0</v>
      </c>
      <c r="H145" s="17">
        <f t="shared" si="63"/>
        <v>0</v>
      </c>
      <c r="I145" s="17">
        <f t="shared" si="63"/>
        <v>0</v>
      </c>
      <c r="J145" s="17">
        <f t="shared" si="63"/>
        <v>0</v>
      </c>
      <c r="K145" s="17">
        <f t="shared" si="63"/>
        <v>0</v>
      </c>
      <c r="L145" s="17">
        <f t="shared" si="63"/>
        <v>0</v>
      </c>
      <c r="M145" s="17">
        <f t="shared" si="63"/>
        <v>0</v>
      </c>
      <c r="N145" s="17">
        <f t="shared" si="63"/>
        <v>0</v>
      </c>
      <c r="O145" s="17">
        <f t="shared" si="63"/>
        <v>0</v>
      </c>
      <c r="P145" s="17">
        <f t="shared" si="63"/>
        <v>0</v>
      </c>
      <c r="Q145" s="17">
        <f t="shared" si="63"/>
        <v>0</v>
      </c>
      <c r="R145" s="17">
        <f t="shared" si="63"/>
        <v>0</v>
      </c>
      <c r="S145" s="17">
        <f t="shared" si="63"/>
        <v>0</v>
      </c>
      <c r="T145" s="17">
        <f t="shared" si="63"/>
        <v>0</v>
      </c>
      <c r="U145" s="17">
        <f t="shared" si="63"/>
        <v>0</v>
      </c>
      <c r="V145" s="17">
        <f t="shared" si="63"/>
        <v>0</v>
      </c>
      <c r="X145" s="13">
        <v>11.956</v>
      </c>
      <c r="Y145" s="14">
        <v>12.596</v>
      </c>
      <c r="Z145" s="10">
        <f t="shared" si="40"/>
        <v>-0.94919021911718</v>
      </c>
      <c r="AA145" s="10">
        <f t="shared" si="40"/>
        <v>-0.94919021911718</v>
      </c>
      <c r="AB145" s="10">
        <f t="shared" si="40"/>
        <v>-0.94919021911718</v>
      </c>
      <c r="AC145" s="10">
        <f t="shared" si="40"/>
        <v>-0.94919021911718</v>
      </c>
      <c r="AD145" s="10">
        <f t="shared" si="40"/>
        <v>-0.94919021911718</v>
      </c>
      <c r="AE145" s="10">
        <f t="shared" si="40"/>
        <v>-0.94919021911718</v>
      </c>
      <c r="AF145" s="10">
        <f t="shared" si="40"/>
        <v>-0.94919021911718</v>
      </c>
      <c r="AG145" s="10">
        <f t="shared" si="40"/>
        <v>-0.94919021911718</v>
      </c>
      <c r="AH145" s="10">
        <f t="shared" si="40"/>
        <v>-0.94919021911718</v>
      </c>
      <c r="AI145" s="10">
        <f t="shared" si="58"/>
        <v>-0.94919021911718</v>
      </c>
      <c r="AJ145" s="10">
        <f t="shared" si="58"/>
        <v>-0.94919021911718</v>
      </c>
      <c r="AK145" s="10">
        <f t="shared" si="58"/>
        <v>-0.94919021911718</v>
      </c>
      <c r="AL145" s="10">
        <f t="shared" si="58"/>
        <v>-0.94919021911718</v>
      </c>
      <c r="AM145" s="10">
        <f t="shared" si="58"/>
        <v>-0.94919021911718</v>
      </c>
      <c r="AN145" s="10">
        <f t="shared" si="58"/>
        <v>-0.94919021911718</v>
      </c>
      <c r="AO145" s="10">
        <f t="shared" si="58"/>
        <v>-0.94919021911718</v>
      </c>
      <c r="AP145" s="10">
        <f t="shared" si="58"/>
        <v>-0.94919021911718</v>
      </c>
      <c r="AQ145" s="10">
        <f t="shared" si="58"/>
        <v>-0.94919021911718</v>
      </c>
      <c r="AR145" s="10">
        <f t="shared" si="58"/>
        <v>-0.94919021911718</v>
      </c>
      <c r="AS145" s="10">
        <f t="shared" si="58"/>
        <v>-0.94919021911718</v>
      </c>
    </row>
    <row r="146" spans="2:45" ht="12.75" hidden="1">
      <c r="B146" s="7" t="s">
        <v>41</v>
      </c>
      <c r="C146" s="17">
        <f aca="true" t="shared" si="64" ref="C146:V146">IF(B$29="None",1,0)</f>
        <v>1</v>
      </c>
      <c r="D146" s="17">
        <f t="shared" si="64"/>
        <v>1</v>
      </c>
      <c r="E146" s="17">
        <f t="shared" si="64"/>
        <v>1</v>
      </c>
      <c r="F146" s="17">
        <f t="shared" si="64"/>
        <v>1</v>
      </c>
      <c r="G146" s="17">
        <f t="shared" si="64"/>
        <v>1</v>
      </c>
      <c r="H146" s="17">
        <f t="shared" si="64"/>
        <v>1</v>
      </c>
      <c r="I146" s="17">
        <f t="shared" si="64"/>
        <v>1</v>
      </c>
      <c r="J146" s="17">
        <f t="shared" si="64"/>
        <v>1</v>
      </c>
      <c r="K146" s="17">
        <f t="shared" si="64"/>
        <v>1</v>
      </c>
      <c r="L146" s="17">
        <f t="shared" si="64"/>
        <v>1</v>
      </c>
      <c r="M146" s="17">
        <f t="shared" si="64"/>
        <v>1</v>
      </c>
      <c r="N146" s="17">
        <f t="shared" si="64"/>
        <v>1</v>
      </c>
      <c r="O146" s="17">
        <f t="shared" si="64"/>
        <v>1</v>
      </c>
      <c r="P146" s="17">
        <f t="shared" si="64"/>
        <v>1</v>
      </c>
      <c r="Q146" s="17">
        <f t="shared" si="64"/>
        <v>1</v>
      </c>
      <c r="R146" s="17">
        <f t="shared" si="64"/>
        <v>1</v>
      </c>
      <c r="S146" s="17">
        <f t="shared" si="64"/>
        <v>1</v>
      </c>
      <c r="T146" s="17">
        <f t="shared" si="64"/>
        <v>1</v>
      </c>
      <c r="U146" s="17">
        <f t="shared" si="64"/>
        <v>1</v>
      </c>
      <c r="V146" s="17">
        <f t="shared" si="64"/>
        <v>1</v>
      </c>
      <c r="X146" s="13">
        <v>0.36842</v>
      </c>
      <c r="Y146" s="14">
        <v>0.48451</v>
      </c>
      <c r="Z146" s="10">
        <f t="shared" si="40"/>
        <v>1.3035437865059545</v>
      </c>
      <c r="AA146" s="10">
        <f t="shared" si="40"/>
        <v>1.3035437865059545</v>
      </c>
      <c r="AB146" s="10">
        <f t="shared" si="40"/>
        <v>1.3035437865059545</v>
      </c>
      <c r="AC146" s="10">
        <f t="shared" si="40"/>
        <v>1.3035437865059545</v>
      </c>
      <c r="AD146" s="10">
        <f t="shared" si="40"/>
        <v>1.3035437865059545</v>
      </c>
      <c r="AE146" s="10">
        <f t="shared" si="40"/>
        <v>1.3035437865059545</v>
      </c>
      <c r="AF146" s="10">
        <f t="shared" si="40"/>
        <v>1.3035437865059545</v>
      </c>
      <c r="AG146" s="10">
        <f t="shared" si="40"/>
        <v>1.3035437865059545</v>
      </c>
      <c r="AH146" s="10">
        <f t="shared" si="40"/>
        <v>1.3035437865059545</v>
      </c>
      <c r="AI146" s="10">
        <f t="shared" si="58"/>
        <v>1.3035437865059545</v>
      </c>
      <c r="AJ146" s="10">
        <f t="shared" si="58"/>
        <v>1.3035437865059545</v>
      </c>
      <c r="AK146" s="10">
        <f t="shared" si="58"/>
        <v>1.3035437865059545</v>
      </c>
      <c r="AL146" s="10">
        <f t="shared" si="58"/>
        <v>1.3035437865059545</v>
      </c>
      <c r="AM146" s="10">
        <f t="shared" si="58"/>
        <v>1.3035437865059545</v>
      </c>
      <c r="AN146" s="10">
        <f t="shared" si="58"/>
        <v>1.3035437865059545</v>
      </c>
      <c r="AO146" s="10">
        <f t="shared" si="58"/>
        <v>1.3035437865059545</v>
      </c>
      <c r="AP146" s="10">
        <f t="shared" si="58"/>
        <v>1.3035437865059545</v>
      </c>
      <c r="AQ146" s="10">
        <f t="shared" si="58"/>
        <v>1.3035437865059545</v>
      </c>
      <c r="AR146" s="10">
        <f t="shared" si="58"/>
        <v>1.3035437865059545</v>
      </c>
      <c r="AS146" s="10">
        <f t="shared" si="58"/>
        <v>1.3035437865059545</v>
      </c>
    </row>
    <row r="147" spans="2:45" ht="12.75" hidden="1">
      <c r="B147" s="7" t="s">
        <v>42</v>
      </c>
      <c r="C147" s="17">
        <f>IF(B$29="Drum",1,0)</f>
        <v>0</v>
      </c>
      <c r="D147" s="17">
        <f aca="true" t="shared" si="65" ref="D147:V147">IF(C$29="Drum",1,0)</f>
        <v>0</v>
      </c>
      <c r="E147" s="17">
        <f t="shared" si="65"/>
        <v>0</v>
      </c>
      <c r="F147" s="17">
        <f t="shared" si="65"/>
        <v>0</v>
      </c>
      <c r="G147" s="17">
        <f t="shared" si="65"/>
        <v>0</v>
      </c>
      <c r="H147" s="17">
        <f t="shared" si="65"/>
        <v>0</v>
      </c>
      <c r="I147" s="17">
        <f t="shared" si="65"/>
        <v>0</v>
      </c>
      <c r="J147" s="17">
        <f t="shared" si="65"/>
        <v>0</v>
      </c>
      <c r="K147" s="17">
        <f t="shared" si="65"/>
        <v>0</v>
      </c>
      <c r="L147" s="17">
        <f t="shared" si="65"/>
        <v>0</v>
      </c>
      <c r="M147" s="17">
        <f t="shared" si="65"/>
        <v>0</v>
      </c>
      <c r="N147" s="17">
        <f t="shared" si="65"/>
        <v>0</v>
      </c>
      <c r="O147" s="17">
        <f t="shared" si="65"/>
        <v>0</v>
      </c>
      <c r="P147" s="17">
        <f t="shared" si="65"/>
        <v>0</v>
      </c>
      <c r="Q147" s="17">
        <f t="shared" si="65"/>
        <v>0</v>
      </c>
      <c r="R147" s="17">
        <f t="shared" si="65"/>
        <v>0</v>
      </c>
      <c r="S147" s="17">
        <f t="shared" si="65"/>
        <v>0</v>
      </c>
      <c r="T147" s="17">
        <f t="shared" si="65"/>
        <v>0</v>
      </c>
      <c r="U147" s="17">
        <f t="shared" si="65"/>
        <v>0</v>
      </c>
      <c r="V147" s="17">
        <f t="shared" si="65"/>
        <v>0</v>
      </c>
      <c r="X147" s="13">
        <v>0.21053</v>
      </c>
      <c r="Y147" s="14">
        <v>0.40948</v>
      </c>
      <c r="Z147" s="10">
        <f t="shared" si="40"/>
        <v>-0.514139884731855</v>
      </c>
      <c r="AA147" s="10">
        <f t="shared" si="40"/>
        <v>-0.514139884731855</v>
      </c>
      <c r="AB147" s="10">
        <f t="shared" si="40"/>
        <v>-0.514139884731855</v>
      </c>
      <c r="AC147" s="10">
        <f t="shared" si="40"/>
        <v>-0.514139884731855</v>
      </c>
      <c r="AD147" s="10">
        <f t="shared" si="40"/>
        <v>-0.514139884731855</v>
      </c>
      <c r="AE147" s="10">
        <f t="shared" si="40"/>
        <v>-0.514139884731855</v>
      </c>
      <c r="AF147" s="10">
        <f t="shared" si="40"/>
        <v>-0.514139884731855</v>
      </c>
      <c r="AG147" s="10">
        <f t="shared" si="40"/>
        <v>-0.514139884731855</v>
      </c>
      <c r="AH147" s="10">
        <f t="shared" si="40"/>
        <v>-0.514139884731855</v>
      </c>
      <c r="AI147" s="10">
        <f t="shared" si="58"/>
        <v>-0.514139884731855</v>
      </c>
      <c r="AJ147" s="10">
        <f t="shared" si="58"/>
        <v>-0.514139884731855</v>
      </c>
      <c r="AK147" s="10">
        <f t="shared" si="58"/>
        <v>-0.514139884731855</v>
      </c>
      <c r="AL147" s="10">
        <f t="shared" si="58"/>
        <v>-0.514139884731855</v>
      </c>
      <c r="AM147" s="10">
        <f t="shared" si="58"/>
        <v>-0.514139884731855</v>
      </c>
      <c r="AN147" s="10">
        <f t="shared" si="58"/>
        <v>-0.514139884731855</v>
      </c>
      <c r="AO147" s="10">
        <f t="shared" si="58"/>
        <v>-0.514139884731855</v>
      </c>
      <c r="AP147" s="10">
        <f t="shared" si="58"/>
        <v>-0.514139884731855</v>
      </c>
      <c r="AQ147" s="10">
        <f t="shared" si="58"/>
        <v>-0.514139884731855</v>
      </c>
      <c r="AR147" s="10">
        <f t="shared" si="58"/>
        <v>-0.514139884731855</v>
      </c>
      <c r="AS147" s="10">
        <f t="shared" si="58"/>
        <v>-0.514139884731855</v>
      </c>
    </row>
    <row r="148" spans="2:45" ht="12.75" hidden="1">
      <c r="B148" s="7" t="s">
        <v>43</v>
      </c>
      <c r="C148" s="17">
        <f>IF(B$29="Vertical Panel",1,0)</f>
        <v>0</v>
      </c>
      <c r="D148" s="17">
        <f aca="true" t="shared" si="66" ref="D148:V148">IF(C$29="Vertical Panel",1,0)</f>
        <v>0</v>
      </c>
      <c r="E148" s="17">
        <f t="shared" si="66"/>
        <v>0</v>
      </c>
      <c r="F148" s="17">
        <f t="shared" si="66"/>
        <v>0</v>
      </c>
      <c r="G148" s="17">
        <f t="shared" si="66"/>
        <v>0</v>
      </c>
      <c r="H148" s="17">
        <f t="shared" si="66"/>
        <v>0</v>
      </c>
      <c r="I148" s="17">
        <f t="shared" si="66"/>
        <v>0</v>
      </c>
      <c r="J148" s="17">
        <f t="shared" si="66"/>
        <v>0</v>
      </c>
      <c r="K148" s="17">
        <f t="shared" si="66"/>
        <v>0</v>
      </c>
      <c r="L148" s="17">
        <f t="shared" si="66"/>
        <v>0</v>
      </c>
      <c r="M148" s="17">
        <f t="shared" si="66"/>
        <v>0</v>
      </c>
      <c r="N148" s="17">
        <f t="shared" si="66"/>
        <v>0</v>
      </c>
      <c r="O148" s="17">
        <f t="shared" si="66"/>
        <v>0</v>
      </c>
      <c r="P148" s="17">
        <f t="shared" si="66"/>
        <v>0</v>
      </c>
      <c r="Q148" s="17">
        <f t="shared" si="66"/>
        <v>0</v>
      </c>
      <c r="R148" s="17">
        <f t="shared" si="66"/>
        <v>0</v>
      </c>
      <c r="S148" s="17">
        <f t="shared" si="66"/>
        <v>0</v>
      </c>
      <c r="T148" s="17">
        <f t="shared" si="66"/>
        <v>0</v>
      </c>
      <c r="U148" s="17">
        <f t="shared" si="66"/>
        <v>0</v>
      </c>
      <c r="V148" s="17">
        <f t="shared" si="66"/>
        <v>0</v>
      </c>
      <c r="X148" s="13">
        <v>0.078947</v>
      </c>
      <c r="Y148" s="14">
        <v>0.27085</v>
      </c>
      <c r="Z148" s="10">
        <f t="shared" si="40"/>
        <v>-0.2914786782351856</v>
      </c>
      <c r="AA148" s="10">
        <f t="shared" si="40"/>
        <v>-0.2914786782351856</v>
      </c>
      <c r="AB148" s="10">
        <f t="shared" si="40"/>
        <v>-0.2914786782351856</v>
      </c>
      <c r="AC148" s="10">
        <f t="shared" si="40"/>
        <v>-0.2914786782351856</v>
      </c>
      <c r="AD148" s="10">
        <f t="shared" si="40"/>
        <v>-0.2914786782351856</v>
      </c>
      <c r="AE148" s="10">
        <f t="shared" si="40"/>
        <v>-0.2914786782351856</v>
      </c>
      <c r="AF148" s="10">
        <f t="shared" si="40"/>
        <v>-0.2914786782351856</v>
      </c>
      <c r="AG148" s="10">
        <f t="shared" si="40"/>
        <v>-0.2914786782351856</v>
      </c>
      <c r="AH148" s="10">
        <f t="shared" si="40"/>
        <v>-0.2914786782351856</v>
      </c>
      <c r="AI148" s="10">
        <f t="shared" si="58"/>
        <v>-0.2914786782351856</v>
      </c>
      <c r="AJ148" s="10">
        <f t="shared" si="58"/>
        <v>-0.2914786782351856</v>
      </c>
      <c r="AK148" s="10">
        <f t="shared" si="58"/>
        <v>-0.2914786782351856</v>
      </c>
      <c r="AL148" s="10">
        <f t="shared" si="58"/>
        <v>-0.2914786782351856</v>
      </c>
      <c r="AM148" s="10">
        <f t="shared" si="58"/>
        <v>-0.2914786782351856</v>
      </c>
      <c r="AN148" s="10">
        <f t="shared" si="58"/>
        <v>-0.2914786782351856</v>
      </c>
      <c r="AO148" s="10">
        <f t="shared" si="58"/>
        <v>-0.2914786782351856</v>
      </c>
      <c r="AP148" s="10">
        <f t="shared" si="58"/>
        <v>-0.2914786782351856</v>
      </c>
      <c r="AQ148" s="10">
        <f t="shared" si="58"/>
        <v>-0.2914786782351856</v>
      </c>
      <c r="AR148" s="10">
        <f t="shared" si="58"/>
        <v>-0.2914786782351856</v>
      </c>
      <c r="AS148" s="10">
        <f t="shared" si="58"/>
        <v>-0.2914786782351856</v>
      </c>
    </row>
    <row r="149" spans="2:45" ht="12.75" hidden="1">
      <c r="B149" s="7" t="s">
        <v>44</v>
      </c>
      <c r="C149" s="17">
        <f aca="true" t="shared" si="67" ref="C149:V149">IF(B$29="Guiderail",1,0)</f>
        <v>0</v>
      </c>
      <c r="D149" s="17">
        <f t="shared" si="67"/>
        <v>0</v>
      </c>
      <c r="E149" s="17">
        <f t="shared" si="67"/>
        <v>0</v>
      </c>
      <c r="F149" s="17">
        <f t="shared" si="67"/>
        <v>0</v>
      </c>
      <c r="G149" s="17">
        <f t="shared" si="67"/>
        <v>0</v>
      </c>
      <c r="H149" s="17">
        <f t="shared" si="67"/>
        <v>0</v>
      </c>
      <c r="I149" s="17">
        <f t="shared" si="67"/>
        <v>0</v>
      </c>
      <c r="J149" s="17">
        <f t="shared" si="67"/>
        <v>0</v>
      </c>
      <c r="K149" s="17">
        <f t="shared" si="67"/>
        <v>0</v>
      </c>
      <c r="L149" s="17">
        <f t="shared" si="67"/>
        <v>0</v>
      </c>
      <c r="M149" s="17">
        <f t="shared" si="67"/>
        <v>0</v>
      </c>
      <c r="N149" s="17">
        <f t="shared" si="67"/>
        <v>0</v>
      </c>
      <c r="O149" s="17">
        <f t="shared" si="67"/>
        <v>0</v>
      </c>
      <c r="P149" s="17">
        <f t="shared" si="67"/>
        <v>0</v>
      </c>
      <c r="Q149" s="17">
        <f t="shared" si="67"/>
        <v>0</v>
      </c>
      <c r="R149" s="17">
        <f t="shared" si="67"/>
        <v>0</v>
      </c>
      <c r="S149" s="17">
        <f t="shared" si="67"/>
        <v>0</v>
      </c>
      <c r="T149" s="17">
        <f t="shared" si="67"/>
        <v>0</v>
      </c>
      <c r="U149" s="17">
        <f t="shared" si="67"/>
        <v>0</v>
      </c>
      <c r="V149" s="17">
        <f t="shared" si="67"/>
        <v>0</v>
      </c>
      <c r="X149" s="13">
        <v>0.070175</v>
      </c>
      <c r="Y149" s="14">
        <v>0.25657</v>
      </c>
      <c r="Z149" s="10">
        <f t="shared" si="40"/>
        <v>-0.2735121019604786</v>
      </c>
      <c r="AA149" s="10">
        <f t="shared" si="40"/>
        <v>-0.2735121019604786</v>
      </c>
      <c r="AB149" s="10">
        <f t="shared" si="40"/>
        <v>-0.2735121019604786</v>
      </c>
      <c r="AC149" s="10">
        <f t="shared" si="40"/>
        <v>-0.2735121019604786</v>
      </c>
      <c r="AD149" s="10">
        <f t="shared" si="40"/>
        <v>-0.2735121019604786</v>
      </c>
      <c r="AE149" s="10">
        <f t="shared" si="40"/>
        <v>-0.2735121019604786</v>
      </c>
      <c r="AF149" s="10">
        <f t="shared" si="40"/>
        <v>-0.2735121019604786</v>
      </c>
      <c r="AG149" s="10">
        <f t="shared" si="40"/>
        <v>-0.2735121019604786</v>
      </c>
      <c r="AH149" s="10">
        <f t="shared" si="40"/>
        <v>-0.2735121019604786</v>
      </c>
      <c r="AI149" s="10">
        <f t="shared" si="58"/>
        <v>-0.2735121019604786</v>
      </c>
      <c r="AJ149" s="10">
        <f t="shared" si="58"/>
        <v>-0.2735121019604786</v>
      </c>
      <c r="AK149" s="10">
        <f t="shared" si="58"/>
        <v>-0.2735121019604786</v>
      </c>
      <c r="AL149" s="10">
        <f t="shared" si="58"/>
        <v>-0.2735121019604786</v>
      </c>
      <c r="AM149" s="10">
        <f t="shared" si="58"/>
        <v>-0.2735121019604786</v>
      </c>
      <c r="AN149" s="10">
        <f t="shared" si="58"/>
        <v>-0.2735121019604786</v>
      </c>
      <c r="AO149" s="10">
        <f t="shared" si="58"/>
        <v>-0.2735121019604786</v>
      </c>
      <c r="AP149" s="10">
        <f t="shared" si="58"/>
        <v>-0.2735121019604786</v>
      </c>
      <c r="AQ149" s="10">
        <f t="shared" si="58"/>
        <v>-0.2735121019604786</v>
      </c>
      <c r="AR149" s="10">
        <f t="shared" si="58"/>
        <v>-0.2735121019604786</v>
      </c>
      <c r="AS149" s="10">
        <f t="shared" si="58"/>
        <v>-0.2735121019604786</v>
      </c>
    </row>
    <row r="150" spans="2:45" ht="12.75" hidden="1">
      <c r="B150" s="7" t="s">
        <v>45</v>
      </c>
      <c r="C150" s="17">
        <f aca="true" t="shared" si="68" ref="C150:V150">IF(B$29="Barrier",1,0)</f>
        <v>0</v>
      </c>
      <c r="D150" s="17">
        <f t="shared" si="68"/>
        <v>0</v>
      </c>
      <c r="E150" s="17">
        <f t="shared" si="68"/>
        <v>0</v>
      </c>
      <c r="F150" s="17">
        <f t="shared" si="68"/>
        <v>0</v>
      </c>
      <c r="G150" s="17">
        <f t="shared" si="68"/>
        <v>0</v>
      </c>
      <c r="H150" s="17">
        <f t="shared" si="68"/>
        <v>0</v>
      </c>
      <c r="I150" s="17">
        <f t="shared" si="68"/>
        <v>0</v>
      </c>
      <c r="J150" s="17">
        <f t="shared" si="68"/>
        <v>0</v>
      </c>
      <c r="K150" s="17">
        <f t="shared" si="68"/>
        <v>0</v>
      </c>
      <c r="L150" s="17">
        <f t="shared" si="68"/>
        <v>0</v>
      </c>
      <c r="M150" s="17">
        <f t="shared" si="68"/>
        <v>0</v>
      </c>
      <c r="N150" s="17">
        <f t="shared" si="68"/>
        <v>0</v>
      </c>
      <c r="O150" s="17">
        <f t="shared" si="68"/>
        <v>0</v>
      </c>
      <c r="P150" s="17">
        <f t="shared" si="68"/>
        <v>0</v>
      </c>
      <c r="Q150" s="17">
        <f t="shared" si="68"/>
        <v>0</v>
      </c>
      <c r="R150" s="17">
        <f t="shared" si="68"/>
        <v>0</v>
      </c>
      <c r="S150" s="17">
        <f t="shared" si="68"/>
        <v>0</v>
      </c>
      <c r="T150" s="17">
        <f t="shared" si="68"/>
        <v>0</v>
      </c>
      <c r="U150" s="17">
        <f t="shared" si="68"/>
        <v>0</v>
      </c>
      <c r="V150" s="17">
        <f t="shared" si="68"/>
        <v>0</v>
      </c>
      <c r="X150" s="13">
        <v>0.19298</v>
      </c>
      <c r="Y150" s="14">
        <v>0.39638</v>
      </c>
      <c r="Z150" s="10">
        <f t="shared" si="40"/>
        <v>-0.48685604722740805</v>
      </c>
      <c r="AA150" s="10">
        <f t="shared" si="40"/>
        <v>-0.48685604722740805</v>
      </c>
      <c r="AB150" s="10">
        <f t="shared" si="40"/>
        <v>-0.48685604722740805</v>
      </c>
      <c r="AC150" s="10">
        <f t="shared" si="40"/>
        <v>-0.48685604722740805</v>
      </c>
      <c r="AD150" s="10">
        <f t="shared" si="40"/>
        <v>-0.48685604722740805</v>
      </c>
      <c r="AE150" s="10">
        <f t="shared" si="40"/>
        <v>-0.48685604722740805</v>
      </c>
      <c r="AF150" s="10">
        <f t="shared" si="40"/>
        <v>-0.48685604722740805</v>
      </c>
      <c r="AG150" s="10">
        <f aca="true" t="shared" si="69" ref="AG150:AH154">(J150-$X150)/$Y150</f>
        <v>-0.48685604722740805</v>
      </c>
      <c r="AH150" s="10">
        <f t="shared" si="69"/>
        <v>-0.48685604722740805</v>
      </c>
      <c r="AI150" s="10">
        <f t="shared" si="58"/>
        <v>-0.48685604722740805</v>
      </c>
      <c r="AJ150" s="10">
        <f t="shared" si="58"/>
        <v>-0.48685604722740805</v>
      </c>
      <c r="AK150" s="10">
        <f t="shared" si="58"/>
        <v>-0.48685604722740805</v>
      </c>
      <c r="AL150" s="10">
        <f t="shared" si="58"/>
        <v>-0.48685604722740805</v>
      </c>
      <c r="AM150" s="10">
        <f t="shared" si="58"/>
        <v>-0.48685604722740805</v>
      </c>
      <c r="AN150" s="10">
        <f t="shared" si="58"/>
        <v>-0.48685604722740805</v>
      </c>
      <c r="AO150" s="10">
        <f t="shared" si="58"/>
        <v>-0.48685604722740805</v>
      </c>
      <c r="AP150" s="10">
        <f t="shared" si="58"/>
        <v>-0.48685604722740805</v>
      </c>
      <c r="AQ150" s="10">
        <f t="shared" si="58"/>
        <v>-0.48685604722740805</v>
      </c>
      <c r="AR150" s="10">
        <f t="shared" si="58"/>
        <v>-0.48685604722740805</v>
      </c>
      <c r="AS150" s="10">
        <f t="shared" si="58"/>
        <v>-0.48685604722740805</v>
      </c>
    </row>
    <row r="151" spans="2:45" ht="12.75" hidden="1">
      <c r="B151" s="7" t="s">
        <v>46</v>
      </c>
      <c r="C151" s="17">
        <f>IF(B30=99999,25,B30)*3.281</f>
        <v>0</v>
      </c>
      <c r="D151" s="17">
        <f aca="true" t="shared" si="70" ref="D151:V151">IF(C30=99999,25,C30)*3.281</f>
        <v>0</v>
      </c>
      <c r="E151" s="17">
        <f t="shared" si="70"/>
        <v>0</v>
      </c>
      <c r="F151" s="17">
        <f t="shared" si="70"/>
        <v>0</v>
      </c>
      <c r="G151" s="17">
        <f t="shared" si="70"/>
        <v>0</v>
      </c>
      <c r="H151" s="17">
        <f t="shared" si="70"/>
        <v>0</v>
      </c>
      <c r="I151" s="17">
        <f t="shared" si="70"/>
        <v>0</v>
      </c>
      <c r="J151" s="17">
        <f t="shared" si="70"/>
        <v>0</v>
      </c>
      <c r="K151" s="17">
        <f t="shared" si="70"/>
        <v>0</v>
      </c>
      <c r="L151" s="17">
        <f t="shared" si="70"/>
        <v>0</v>
      </c>
      <c r="M151" s="17">
        <f t="shared" si="70"/>
        <v>0</v>
      </c>
      <c r="N151" s="17">
        <f t="shared" si="70"/>
        <v>0</v>
      </c>
      <c r="O151" s="17">
        <f t="shared" si="70"/>
        <v>0</v>
      </c>
      <c r="P151" s="17">
        <f t="shared" si="70"/>
        <v>0</v>
      </c>
      <c r="Q151" s="17">
        <f t="shared" si="70"/>
        <v>0</v>
      </c>
      <c r="R151" s="17">
        <f t="shared" si="70"/>
        <v>0</v>
      </c>
      <c r="S151" s="17">
        <f t="shared" si="70"/>
        <v>0</v>
      </c>
      <c r="T151" s="17">
        <f t="shared" si="70"/>
        <v>0</v>
      </c>
      <c r="U151" s="17">
        <f t="shared" si="70"/>
        <v>0</v>
      </c>
      <c r="V151" s="17">
        <f t="shared" si="70"/>
        <v>0</v>
      </c>
      <c r="X151" s="13">
        <v>10.772</v>
      </c>
      <c r="Y151" s="14">
        <v>11.264</v>
      </c>
      <c r="Z151" s="10">
        <f aca="true" t="shared" si="71" ref="Z151:AF154">(C151-$X151)/$Y151</f>
        <v>-0.9563210227272728</v>
      </c>
      <c r="AA151" s="10">
        <f t="shared" si="71"/>
        <v>-0.9563210227272728</v>
      </c>
      <c r="AB151" s="10">
        <f t="shared" si="71"/>
        <v>-0.9563210227272728</v>
      </c>
      <c r="AC151" s="10">
        <f t="shared" si="71"/>
        <v>-0.9563210227272728</v>
      </c>
      <c r="AD151" s="10">
        <f t="shared" si="71"/>
        <v>-0.9563210227272728</v>
      </c>
      <c r="AE151" s="10">
        <f t="shared" si="71"/>
        <v>-0.9563210227272728</v>
      </c>
      <c r="AF151" s="10">
        <f t="shared" si="71"/>
        <v>-0.9563210227272728</v>
      </c>
      <c r="AG151" s="10">
        <f t="shared" si="69"/>
        <v>-0.9563210227272728</v>
      </c>
      <c r="AH151" s="10">
        <f t="shared" si="69"/>
        <v>-0.9563210227272728</v>
      </c>
      <c r="AI151" s="10">
        <f t="shared" si="58"/>
        <v>-0.9563210227272728</v>
      </c>
      <c r="AJ151" s="10">
        <f t="shared" si="58"/>
        <v>-0.9563210227272728</v>
      </c>
      <c r="AK151" s="10">
        <f t="shared" si="58"/>
        <v>-0.9563210227272728</v>
      </c>
      <c r="AL151" s="10">
        <f t="shared" si="58"/>
        <v>-0.9563210227272728</v>
      </c>
      <c r="AM151" s="10">
        <f t="shared" si="58"/>
        <v>-0.9563210227272728</v>
      </c>
      <c r="AN151" s="10">
        <f t="shared" si="58"/>
        <v>-0.9563210227272728</v>
      </c>
      <c r="AO151" s="10">
        <f t="shared" si="58"/>
        <v>-0.9563210227272728</v>
      </c>
      <c r="AP151" s="10">
        <f t="shared" si="58"/>
        <v>-0.9563210227272728</v>
      </c>
      <c r="AQ151" s="10">
        <f t="shared" si="58"/>
        <v>-0.9563210227272728</v>
      </c>
      <c r="AR151" s="10">
        <f t="shared" si="58"/>
        <v>-0.9563210227272728</v>
      </c>
      <c r="AS151" s="10">
        <f t="shared" si="58"/>
        <v>-0.9563210227272728</v>
      </c>
    </row>
    <row r="152" spans="2:45" ht="12.75" hidden="1">
      <c r="B152" s="7" t="s">
        <v>47</v>
      </c>
      <c r="C152" s="7">
        <f>$B$15*0.621402</f>
        <v>0</v>
      </c>
      <c r="D152" s="7">
        <f aca="true" t="shared" si="72" ref="D152:V152">$B$15*0.621402</f>
        <v>0</v>
      </c>
      <c r="E152" s="7">
        <f t="shared" si="72"/>
        <v>0</v>
      </c>
      <c r="F152" s="7">
        <f t="shared" si="72"/>
        <v>0</v>
      </c>
      <c r="G152" s="7">
        <f t="shared" si="72"/>
        <v>0</v>
      </c>
      <c r="H152" s="7">
        <f t="shared" si="72"/>
        <v>0</v>
      </c>
      <c r="I152" s="7">
        <f t="shared" si="72"/>
        <v>0</v>
      </c>
      <c r="J152" s="7">
        <f t="shared" si="72"/>
        <v>0</v>
      </c>
      <c r="K152" s="7">
        <f t="shared" si="72"/>
        <v>0</v>
      </c>
      <c r="L152" s="7">
        <f t="shared" si="72"/>
        <v>0</v>
      </c>
      <c r="M152" s="7">
        <f t="shared" si="72"/>
        <v>0</v>
      </c>
      <c r="N152" s="7">
        <f t="shared" si="72"/>
        <v>0</v>
      </c>
      <c r="O152" s="7">
        <f t="shared" si="72"/>
        <v>0</v>
      </c>
      <c r="P152" s="7">
        <f t="shared" si="72"/>
        <v>0</v>
      </c>
      <c r="Q152" s="7">
        <f t="shared" si="72"/>
        <v>0</v>
      </c>
      <c r="R152" s="7">
        <f t="shared" si="72"/>
        <v>0</v>
      </c>
      <c r="S152" s="7">
        <f t="shared" si="72"/>
        <v>0</v>
      </c>
      <c r="T152" s="7">
        <f t="shared" si="72"/>
        <v>0</v>
      </c>
      <c r="U152" s="7">
        <f t="shared" si="72"/>
        <v>0</v>
      </c>
      <c r="V152" s="7">
        <f t="shared" si="72"/>
        <v>0</v>
      </c>
      <c r="X152" s="13">
        <v>68.808</v>
      </c>
      <c r="Y152" s="14">
        <v>5.3946</v>
      </c>
      <c r="Z152" s="10">
        <f t="shared" si="71"/>
        <v>-12.754977199421646</v>
      </c>
      <c r="AA152" s="10">
        <f t="shared" si="71"/>
        <v>-12.754977199421646</v>
      </c>
      <c r="AB152" s="10">
        <f t="shared" si="71"/>
        <v>-12.754977199421646</v>
      </c>
      <c r="AC152" s="10">
        <f t="shared" si="71"/>
        <v>-12.754977199421646</v>
      </c>
      <c r="AD152" s="10">
        <f t="shared" si="71"/>
        <v>-12.754977199421646</v>
      </c>
      <c r="AE152" s="10">
        <f t="shared" si="71"/>
        <v>-12.754977199421646</v>
      </c>
      <c r="AF152" s="10">
        <f t="shared" si="71"/>
        <v>-12.754977199421646</v>
      </c>
      <c r="AG152" s="10">
        <f t="shared" si="69"/>
        <v>-12.754977199421646</v>
      </c>
      <c r="AH152" s="10">
        <f t="shared" si="69"/>
        <v>-12.754977199421646</v>
      </c>
      <c r="AI152" s="10">
        <f t="shared" si="58"/>
        <v>-12.754977199421646</v>
      </c>
      <c r="AJ152" s="10">
        <f t="shared" si="58"/>
        <v>-12.754977199421646</v>
      </c>
      <c r="AK152" s="10">
        <f t="shared" si="58"/>
        <v>-12.754977199421646</v>
      </c>
      <c r="AL152" s="10">
        <f t="shared" si="58"/>
        <v>-12.754977199421646</v>
      </c>
      <c r="AM152" s="10">
        <f t="shared" si="58"/>
        <v>-12.754977199421646</v>
      </c>
      <c r="AN152" s="10">
        <f t="shared" si="58"/>
        <v>-12.754977199421646</v>
      </c>
      <c r="AO152" s="10">
        <f t="shared" si="58"/>
        <v>-12.754977199421646</v>
      </c>
      <c r="AP152" s="10">
        <f t="shared" si="58"/>
        <v>-12.754977199421646</v>
      </c>
      <c r="AQ152" s="10">
        <f t="shared" si="58"/>
        <v>-12.754977199421646</v>
      </c>
      <c r="AR152" s="10">
        <f t="shared" si="58"/>
        <v>-12.754977199421646</v>
      </c>
      <c r="AS152" s="10">
        <f t="shared" si="58"/>
        <v>-12.754977199421646</v>
      </c>
    </row>
    <row r="153" spans="2:45" ht="12.75" hidden="1">
      <c r="B153" s="7" t="s">
        <v>48</v>
      </c>
      <c r="C153" s="17">
        <v>0</v>
      </c>
      <c r="D153" s="8">
        <f>IF((D126-C126)&lt;0.1,10,1/(D126-C126))</f>
        <v>10</v>
      </c>
      <c r="E153" s="8">
        <f aca="true" t="shared" si="73" ref="E153:V153">IF((E126-D126)&lt;0.1,10,1/(E126-D126))</f>
        <v>10</v>
      </c>
      <c r="F153" s="8">
        <f t="shared" si="73"/>
        <v>10</v>
      </c>
      <c r="G153" s="8">
        <f t="shared" si="73"/>
        <v>10</v>
      </c>
      <c r="H153" s="8">
        <f t="shared" si="73"/>
        <v>10</v>
      </c>
      <c r="I153" s="8">
        <f t="shared" si="73"/>
        <v>10</v>
      </c>
      <c r="J153" s="8">
        <f t="shared" si="73"/>
        <v>10</v>
      </c>
      <c r="K153" s="8">
        <f t="shared" si="73"/>
        <v>10</v>
      </c>
      <c r="L153" s="8">
        <f t="shared" si="73"/>
        <v>10</v>
      </c>
      <c r="M153" s="8">
        <f t="shared" si="73"/>
        <v>10</v>
      </c>
      <c r="N153" s="8">
        <f t="shared" si="73"/>
        <v>10</v>
      </c>
      <c r="O153" s="8">
        <f t="shared" si="73"/>
        <v>10</v>
      </c>
      <c r="P153" s="8">
        <f t="shared" si="73"/>
        <v>10</v>
      </c>
      <c r="Q153" s="8">
        <f t="shared" si="73"/>
        <v>10</v>
      </c>
      <c r="R153" s="8">
        <f t="shared" si="73"/>
        <v>10</v>
      </c>
      <c r="S153" s="8">
        <f t="shared" si="73"/>
        <v>10</v>
      </c>
      <c r="T153" s="8">
        <f t="shared" si="73"/>
        <v>10</v>
      </c>
      <c r="U153" s="8">
        <f t="shared" si="73"/>
        <v>10</v>
      </c>
      <c r="V153" s="8">
        <f t="shared" si="73"/>
        <v>10</v>
      </c>
      <c r="X153" s="13">
        <v>3.8037</v>
      </c>
      <c r="Y153" s="14">
        <v>3.5422</v>
      </c>
      <c r="Z153" s="10">
        <f t="shared" si="71"/>
        <v>-1.073824177065101</v>
      </c>
      <c r="AA153" s="10">
        <f t="shared" si="71"/>
        <v>1.7492801084072047</v>
      </c>
      <c r="AB153" s="10">
        <f t="shared" si="71"/>
        <v>1.7492801084072047</v>
      </c>
      <c r="AC153" s="10">
        <f t="shared" si="71"/>
        <v>1.7492801084072047</v>
      </c>
      <c r="AD153" s="10">
        <f t="shared" si="71"/>
        <v>1.7492801084072047</v>
      </c>
      <c r="AE153" s="10">
        <f t="shared" si="71"/>
        <v>1.7492801084072047</v>
      </c>
      <c r="AF153" s="10">
        <f t="shared" si="71"/>
        <v>1.7492801084072047</v>
      </c>
      <c r="AG153" s="10">
        <f t="shared" si="69"/>
        <v>1.7492801084072047</v>
      </c>
      <c r="AH153" s="10">
        <f t="shared" si="69"/>
        <v>1.7492801084072047</v>
      </c>
      <c r="AI153" s="10">
        <f t="shared" si="58"/>
        <v>1.7492801084072047</v>
      </c>
      <c r="AJ153" s="10">
        <f t="shared" si="58"/>
        <v>1.7492801084072047</v>
      </c>
      <c r="AK153" s="10">
        <f t="shared" si="58"/>
        <v>1.7492801084072047</v>
      </c>
      <c r="AL153" s="10">
        <f t="shared" si="58"/>
        <v>1.7492801084072047</v>
      </c>
      <c r="AM153" s="10">
        <f t="shared" si="58"/>
        <v>1.7492801084072047</v>
      </c>
      <c r="AN153" s="10">
        <f t="shared" si="58"/>
        <v>1.7492801084072047</v>
      </c>
      <c r="AO153" s="10">
        <f t="shared" si="58"/>
        <v>1.7492801084072047</v>
      </c>
      <c r="AP153" s="10">
        <f t="shared" si="58"/>
        <v>1.7492801084072047</v>
      </c>
      <c r="AQ153" s="10">
        <f t="shared" si="58"/>
        <v>1.7492801084072047</v>
      </c>
      <c r="AR153" s="10">
        <f t="shared" si="58"/>
        <v>1.7492801084072047</v>
      </c>
      <c r="AS153" s="10">
        <f t="shared" si="58"/>
        <v>1.7492801084072047</v>
      </c>
    </row>
    <row r="154" spans="2:45" ht="13.5" hidden="1" thickBot="1">
      <c r="B154" s="7" t="s">
        <v>49</v>
      </c>
      <c r="C154" s="17">
        <f>B15/1.609265</f>
        <v>0</v>
      </c>
      <c r="D154" s="18" t="e">
        <f>B33/1.609265</f>
        <v>#DIV/0!</v>
      </c>
      <c r="E154" s="18" t="e">
        <f aca="true" t="shared" si="74" ref="E154:V154">C33/1.609265</f>
        <v>#DIV/0!</v>
      </c>
      <c r="F154" s="18" t="e">
        <f t="shared" si="74"/>
        <v>#DIV/0!</v>
      </c>
      <c r="G154" s="18" t="e">
        <f t="shared" si="74"/>
        <v>#DIV/0!</v>
      </c>
      <c r="H154" s="18" t="e">
        <f t="shared" si="74"/>
        <v>#DIV/0!</v>
      </c>
      <c r="I154" s="18" t="e">
        <f t="shared" si="74"/>
        <v>#DIV/0!</v>
      </c>
      <c r="J154" s="18" t="e">
        <f t="shared" si="74"/>
        <v>#DIV/0!</v>
      </c>
      <c r="K154" s="18" t="e">
        <f t="shared" si="74"/>
        <v>#DIV/0!</v>
      </c>
      <c r="L154" s="18" t="e">
        <f t="shared" si="74"/>
        <v>#DIV/0!</v>
      </c>
      <c r="M154" s="18" t="e">
        <f t="shared" si="74"/>
        <v>#DIV/0!</v>
      </c>
      <c r="N154" s="18" t="e">
        <f t="shared" si="74"/>
        <v>#DIV/0!</v>
      </c>
      <c r="O154" s="18" t="e">
        <f t="shared" si="74"/>
        <v>#DIV/0!</v>
      </c>
      <c r="P154" s="18" t="e">
        <f t="shared" si="74"/>
        <v>#DIV/0!</v>
      </c>
      <c r="Q154" s="18" t="e">
        <f t="shared" si="74"/>
        <v>#DIV/0!</v>
      </c>
      <c r="R154" s="18" t="e">
        <f t="shared" si="74"/>
        <v>#DIV/0!</v>
      </c>
      <c r="S154" s="18" t="e">
        <f t="shared" si="74"/>
        <v>#DIV/0!</v>
      </c>
      <c r="T154" s="18" t="e">
        <f t="shared" si="74"/>
        <v>#DIV/0!</v>
      </c>
      <c r="U154" s="18" t="e">
        <f t="shared" si="74"/>
        <v>#DIV/0!</v>
      </c>
      <c r="V154" s="18" t="e">
        <f t="shared" si="74"/>
        <v>#DIV/0!</v>
      </c>
      <c r="X154" s="15">
        <v>59.508</v>
      </c>
      <c r="Y154" s="16">
        <v>6.623</v>
      </c>
      <c r="Z154" s="10">
        <f t="shared" si="71"/>
        <v>-8.985052091197343</v>
      </c>
      <c r="AA154" s="10" t="e">
        <f t="shared" si="71"/>
        <v>#DIV/0!</v>
      </c>
      <c r="AB154" s="10" t="e">
        <f t="shared" si="71"/>
        <v>#DIV/0!</v>
      </c>
      <c r="AC154" s="10" t="e">
        <f t="shared" si="71"/>
        <v>#DIV/0!</v>
      </c>
      <c r="AD154" s="10" t="e">
        <f t="shared" si="71"/>
        <v>#DIV/0!</v>
      </c>
      <c r="AE154" s="10" t="e">
        <f t="shared" si="71"/>
        <v>#DIV/0!</v>
      </c>
      <c r="AF154" s="10" t="e">
        <f t="shared" si="71"/>
        <v>#DIV/0!</v>
      </c>
      <c r="AG154" s="10" t="e">
        <f t="shared" si="69"/>
        <v>#DIV/0!</v>
      </c>
      <c r="AH154" s="10" t="e">
        <f t="shared" si="69"/>
        <v>#DIV/0!</v>
      </c>
      <c r="AI154" s="10" t="e">
        <f t="shared" si="58"/>
        <v>#DIV/0!</v>
      </c>
      <c r="AJ154" s="10" t="e">
        <f t="shared" si="58"/>
        <v>#DIV/0!</v>
      </c>
      <c r="AK154" s="10" t="e">
        <f t="shared" si="58"/>
        <v>#DIV/0!</v>
      </c>
      <c r="AL154" s="10" t="e">
        <f t="shared" si="58"/>
        <v>#DIV/0!</v>
      </c>
      <c r="AM154" s="10" t="e">
        <f t="shared" si="58"/>
        <v>#DIV/0!</v>
      </c>
      <c r="AN154" s="10" t="e">
        <f t="shared" si="58"/>
        <v>#DIV/0!</v>
      </c>
      <c r="AO154" s="10" t="e">
        <f t="shared" si="58"/>
        <v>#DIV/0!</v>
      </c>
      <c r="AP154" s="10" t="e">
        <f t="shared" si="58"/>
        <v>#DIV/0!</v>
      </c>
      <c r="AQ154" s="10" t="e">
        <f t="shared" si="58"/>
        <v>#DIV/0!</v>
      </c>
      <c r="AR154" s="10" t="e">
        <f t="shared" si="58"/>
        <v>#DIV/0!</v>
      </c>
      <c r="AS154" s="10" t="e">
        <f t="shared" si="58"/>
        <v>#DIV/0!</v>
      </c>
    </row>
    <row r="155" ht="12.75" hidden="1"/>
    <row r="156" spans="2:11" ht="12.75" hidden="1">
      <c r="B156" s="19" t="s">
        <v>14</v>
      </c>
      <c r="C156" s="19" t="s">
        <v>15</v>
      </c>
      <c r="E156" s="6"/>
      <c r="F156" s="6"/>
      <c r="G156" s="6"/>
      <c r="H156" s="6"/>
      <c r="I156" s="6"/>
      <c r="J156" s="6"/>
      <c r="K156" s="6"/>
    </row>
    <row r="157" spans="2:11" ht="12.75" hidden="1">
      <c r="B157" s="19">
        <v>57.903</v>
      </c>
      <c r="C157" s="19">
        <v>5.7349</v>
      </c>
      <c r="E157" s="6"/>
      <c r="F157" s="6"/>
      <c r="G157" s="6"/>
      <c r="H157" s="6"/>
      <c r="I157" s="6"/>
      <c r="J157" s="6"/>
      <c r="K157" s="6"/>
    </row>
    <row r="158" spans="2:11" ht="12.75" hidden="1"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2:11" ht="12.75" hidden="1">
      <c r="B159" s="6" t="s">
        <v>16</v>
      </c>
      <c r="C159" s="6"/>
      <c r="D159" s="6"/>
      <c r="E159" s="6"/>
      <c r="F159" s="6"/>
      <c r="G159" s="6"/>
      <c r="H159" s="6"/>
      <c r="I159" s="6"/>
      <c r="J159" s="6"/>
      <c r="K159" s="6"/>
    </row>
    <row r="160" spans="2:32" ht="12.75" hidden="1">
      <c r="B160" s="6">
        <v>0.4348</v>
      </c>
      <c r="C160" s="6">
        <v>0.095721</v>
      </c>
      <c r="D160" s="6">
        <v>0.066874</v>
      </c>
      <c r="E160" s="6">
        <v>-0.31749</v>
      </c>
      <c r="F160" s="6">
        <v>-0.049378</v>
      </c>
      <c r="G160" s="6">
        <v>0.10729</v>
      </c>
      <c r="H160" s="6">
        <v>-0.33691</v>
      </c>
      <c r="I160" s="6">
        <v>0.1971</v>
      </c>
      <c r="J160" s="6">
        <v>0.10032</v>
      </c>
      <c r="K160" s="6">
        <v>0.059261</v>
      </c>
      <c r="L160" s="3">
        <v>0.11076</v>
      </c>
      <c r="M160" s="3">
        <v>0.09696</v>
      </c>
      <c r="N160" s="3">
        <v>0.28974</v>
      </c>
      <c r="O160" s="3">
        <v>-0.047499</v>
      </c>
      <c r="P160" s="3">
        <v>-0.20583</v>
      </c>
      <c r="Q160" s="3">
        <v>0.010228</v>
      </c>
      <c r="R160" s="3">
        <v>0.020124</v>
      </c>
      <c r="S160" s="3">
        <v>0.077868</v>
      </c>
      <c r="T160" s="32">
        <v>-5.0313E-05</v>
      </c>
      <c r="U160" s="3">
        <v>-0.038724</v>
      </c>
      <c r="V160" s="3">
        <v>-0.028367</v>
      </c>
      <c r="W160" s="3">
        <v>-0.076244</v>
      </c>
      <c r="X160" s="3">
        <v>-0.21012</v>
      </c>
      <c r="Y160" s="3">
        <v>-0.28196</v>
      </c>
      <c r="Z160" s="3">
        <v>-0.0554</v>
      </c>
      <c r="AA160" s="3">
        <v>0.1114</v>
      </c>
      <c r="AB160" s="3">
        <v>-0.31184</v>
      </c>
      <c r="AC160" s="3">
        <v>-0.03224</v>
      </c>
      <c r="AD160" s="3">
        <v>-0.13831</v>
      </c>
      <c r="AE160" s="3">
        <v>-0.020747</v>
      </c>
      <c r="AF160" s="3">
        <v>-0.15171</v>
      </c>
    </row>
    <row r="161" spans="2:32" ht="12.75" hidden="1">
      <c r="B161" s="6">
        <v>-0.20966</v>
      </c>
      <c r="C161" s="6">
        <v>0.26167</v>
      </c>
      <c r="D161" s="6">
        <v>-0.19192</v>
      </c>
      <c r="E161" s="6">
        <v>0.21936</v>
      </c>
      <c r="F161" s="6">
        <v>0.23434</v>
      </c>
      <c r="G161" s="6">
        <v>0.1661</v>
      </c>
      <c r="H161" s="6">
        <v>-0.12322</v>
      </c>
      <c r="I161" s="6">
        <v>0.31323</v>
      </c>
      <c r="J161" s="6">
        <v>-0.023356</v>
      </c>
      <c r="K161" s="6">
        <v>-0.28393</v>
      </c>
      <c r="L161" s="3">
        <v>0.10315</v>
      </c>
      <c r="M161" s="3">
        <v>0.083658</v>
      </c>
      <c r="N161" s="3">
        <v>0.028452</v>
      </c>
      <c r="O161" s="3">
        <v>-0.041854</v>
      </c>
      <c r="P161" s="3">
        <v>0.034291</v>
      </c>
      <c r="Q161" s="3">
        <v>-0.24691</v>
      </c>
      <c r="R161" s="3">
        <v>0.22804</v>
      </c>
      <c r="S161" s="3">
        <v>0.040947</v>
      </c>
      <c r="T161" s="3">
        <v>-0.10985</v>
      </c>
      <c r="U161" s="3">
        <v>0.10481</v>
      </c>
      <c r="V161" s="3">
        <v>0.089164</v>
      </c>
      <c r="W161" s="3">
        <v>0.13192</v>
      </c>
      <c r="X161" s="3">
        <v>0.034636</v>
      </c>
      <c r="Y161" s="3">
        <v>-0.26615</v>
      </c>
      <c r="Z161" s="3">
        <v>0.37697</v>
      </c>
      <c r="AA161" s="3">
        <v>0.29898</v>
      </c>
      <c r="AB161" s="3">
        <v>-0.03789</v>
      </c>
      <c r="AC161" s="3">
        <v>0.12606</v>
      </c>
      <c r="AD161" s="3">
        <v>-0.093814</v>
      </c>
      <c r="AE161" s="3">
        <v>0.16303</v>
      </c>
      <c r="AF161" s="3">
        <v>0.55842</v>
      </c>
    </row>
    <row r="162" spans="2:11" ht="12.75" hidden="1"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2:11" ht="12.75" hidden="1">
      <c r="B163" s="6" t="s">
        <v>17</v>
      </c>
      <c r="C163" s="6"/>
      <c r="D163" s="6"/>
      <c r="E163" s="6"/>
      <c r="F163" s="6"/>
      <c r="G163" s="6"/>
      <c r="H163" s="6"/>
      <c r="I163" s="6"/>
      <c r="J163" s="6"/>
      <c r="K163" s="6"/>
    </row>
    <row r="164" spans="2:11" ht="12.75" hidden="1">
      <c r="B164" s="6">
        <v>-1.1648</v>
      </c>
      <c r="C164" s="6">
        <v>0.96953</v>
      </c>
      <c r="D164" s="6"/>
      <c r="E164" s="6"/>
      <c r="F164" s="6"/>
      <c r="G164" s="6"/>
      <c r="H164" s="6"/>
      <c r="I164" s="6"/>
      <c r="J164" s="6"/>
      <c r="K164" s="6"/>
    </row>
    <row r="165" spans="2:11" ht="12.75" hidden="1"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2:11" ht="12.75" hidden="1">
      <c r="B166" s="6" t="s">
        <v>18</v>
      </c>
      <c r="C166" s="6"/>
      <c r="D166" s="6"/>
      <c r="E166" s="6"/>
      <c r="F166" s="6"/>
      <c r="G166" s="6"/>
      <c r="H166" s="6"/>
      <c r="I166" s="6"/>
      <c r="J166" s="6"/>
      <c r="K166" s="6"/>
    </row>
    <row r="167" spans="2:11" ht="12.75" hidden="1">
      <c r="B167" s="6">
        <v>-0.29435</v>
      </c>
      <c r="C167" s="6"/>
      <c r="D167" s="6"/>
      <c r="E167" s="6"/>
      <c r="F167" s="6"/>
      <c r="G167" s="6"/>
      <c r="H167" s="6"/>
      <c r="I167" s="6"/>
      <c r="J167" s="6"/>
      <c r="K167" s="6"/>
    </row>
    <row r="168" spans="2:11" ht="12.75" hidden="1">
      <c r="B168" s="6">
        <v>-0.45978</v>
      </c>
      <c r="C168" s="6"/>
      <c r="D168" s="6"/>
      <c r="E168" s="6"/>
      <c r="F168" s="6"/>
      <c r="G168" s="6"/>
      <c r="H168" s="6"/>
      <c r="I168" s="6"/>
      <c r="J168" s="6"/>
      <c r="K168" s="6"/>
    </row>
    <row r="169" spans="2:11" ht="12.75" hidden="1"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ht="12.75" hidden="1">
      <c r="B170" s="6" t="s">
        <v>19</v>
      </c>
    </row>
    <row r="171" spans="2:11" ht="12.75" hidden="1">
      <c r="B171" s="6">
        <v>0.057823</v>
      </c>
      <c r="D171" s="6"/>
      <c r="E171" s="6"/>
      <c r="F171" s="6"/>
      <c r="G171" s="6"/>
      <c r="H171" s="6"/>
      <c r="I171" s="6"/>
      <c r="J171" s="6"/>
      <c r="K171" s="6"/>
    </row>
    <row r="172" spans="4:11" ht="12.75" hidden="1">
      <c r="D172" s="6"/>
      <c r="E172" s="6"/>
      <c r="F172" s="6"/>
      <c r="G172" s="6"/>
      <c r="H172" s="6"/>
      <c r="I172" s="6"/>
      <c r="J172" s="6"/>
      <c r="K172" s="6"/>
    </row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spans="2:11" ht="12.75" hidden="1"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2:11" ht="12.75" hidden="1"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2:11" ht="12.75" hidden="1"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2:11" ht="12.75" hidden="1"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2:11" ht="12.75" hidden="1"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2:11" ht="12.75" hidden="1"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2:11" ht="12.75" hidden="1"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2:11" ht="12.75" hidden="1"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2:11" ht="12.75" hidden="1"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2:11" ht="12.75" hidden="1"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2:11" ht="12.75" hidden="1"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2:11" ht="12.75" hidden="1"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2:11" ht="12.75" hidden="1"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2:11" ht="12.75" hidden="1"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2:11" ht="12.75" hidden="1"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2:11" ht="12.75" hidden="1"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2:11" ht="12.75"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2:11" ht="12.75"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2:11" ht="12.75"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2:11" ht="12.75"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2:11" ht="12.75"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2:11" ht="12.75"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2:11" ht="12.75"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2:11" ht="12.75"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2:11" ht="12.75"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2:11" ht="12.75"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2:11" ht="12.75"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2:11" ht="12.75"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2:11" ht="12.75"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2:11" ht="12.75"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2:11" ht="12.75"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2:11" ht="12.75"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2:11" ht="12.75"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2:11" ht="12.75"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2:11" ht="12.75"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2:11" ht="12.75"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2:11" ht="12.75"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2:11" ht="12.75"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2:11" ht="12.75"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2:11" ht="12.75"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2:11" ht="12.75"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2:11" ht="12.75"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2:11" ht="12.75"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2:11" ht="12.75"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2:11" ht="12.75"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2:11" ht="12.75"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2:11" ht="12.75"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2:11" ht="12.75"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2:11" ht="12.75"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2:11" ht="12.75"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2:11" ht="12.75"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2:11" ht="12.75"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2:11" ht="12.75"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2:11" ht="12.75"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2:11" ht="12.75"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2:11" ht="12.75"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2:11" ht="12.75"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2:11" ht="12.75"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2:11" ht="12.75"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2:11" ht="12.75"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2:11" ht="12.75"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2:11" ht="12.75"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2:11" ht="12.75"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2:11" ht="12.75"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2:11" ht="12.75"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2:11" ht="12.75"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2:11" ht="12.75"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2:11" ht="12.75"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2:11" ht="12.75"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2:11" ht="12.75"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2:11" ht="12.75"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2:11" ht="12.75"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2:11" ht="12.75"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2:11" ht="12.75"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2:11" ht="12.75"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2:11" ht="12.75"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2:11" ht="12.75"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2:11" ht="12.75"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2:11" ht="12.75"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2:11" ht="12.75"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2:11" ht="12.75"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2:11" ht="12.75"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2:11" ht="12.75"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2:11" ht="12.75"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2:11" ht="12.75"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2:11" ht="12.75"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2:11" ht="12.75"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2:11" ht="12.75"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2:11" ht="12.75"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2:11" ht="12.75"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2:11" ht="12.75"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2:11" ht="12.75"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2:11" ht="12.75"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2:11" ht="12.75"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2:11" ht="12.75"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2:11" ht="12.75"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2:11" ht="12.75"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2:11" ht="12.75"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2:11" ht="12.75"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2:11" ht="12.75"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2:11" ht="12.75"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2:11" ht="12.75"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2:11" ht="12.75"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2:11" ht="12.75"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2:11" ht="12.75"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2:11" ht="12.75"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2:11" ht="12.75"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2:11" ht="12.75"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2:11" ht="12.75"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2:11" ht="12.75"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2:11" ht="12.75"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2:11" ht="12.75"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2:11" ht="12.75"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2:11" ht="12.75"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2:11" ht="12.75"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2:11" ht="12.75"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2:11" ht="12.75"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2:11" ht="12.75"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2:11" ht="12.75"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2:11" ht="12.75"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2:11" ht="12.75"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2:11" ht="12.75"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2:11" ht="12.75"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2:11" ht="12.75"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2:11" ht="12.75"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2:11" ht="12.75"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2:11" ht="12.75"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2:11" ht="12.75"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2:11" ht="12.75"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2:11" ht="12.75"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2:11" ht="12.75"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2:11" ht="12.75"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2:11" ht="12.75"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2:11" ht="12.75"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2:11" ht="12.75"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2:11" ht="12.75"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2:11" ht="12.75"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2:11" ht="12.75"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2:11" ht="12.75"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2:11" ht="12.75"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2:11" ht="12.75"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2:11" ht="12.75"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2:11" ht="12.75"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2:11" ht="12.75"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2:11" ht="12.75"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2:11" ht="12.75"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2:11" ht="12.75"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2:11" ht="12.75"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2:11" ht="12.75"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2:11" ht="12.75"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2:11" ht="12.75"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2:11" ht="12.75"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2:11" ht="12.75"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2:11" ht="12.75"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2:11" ht="12.75"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2:11" ht="12.75"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2:11" ht="12.75"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2:11" ht="12.75"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2:11" ht="12.75"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2:11" ht="12.75"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2:11" ht="12.75">
      <c r="B345" s="6"/>
      <c r="C345" s="6"/>
      <c r="D345" s="6"/>
      <c r="E345" s="6"/>
      <c r="F345" s="6"/>
      <c r="G345" s="6"/>
      <c r="H345" s="6"/>
      <c r="I345" s="6"/>
      <c r="J345" s="6"/>
      <c r="K345" s="6"/>
    </row>
  </sheetData>
  <sheetProtection sheet="1" objects="1" scenarios="1" selectLockedCells="1" selectUnlockedCells="1"/>
  <mergeCells count="4">
    <mergeCell ref="B62:K62"/>
    <mergeCell ref="Z62:AH62"/>
    <mergeCell ref="B123:K123"/>
    <mergeCell ref="Z123:AH123"/>
  </mergeCells>
  <dataValidations count="16">
    <dataValidation type="list" allowBlank="1" showInputMessage="1" showErrorMessage="1" sqref="B29:U29">
      <formula1>"None, Drum, Vertical Panel,Guardrail, Barrier"</formula1>
    </dataValidation>
    <dataValidation type="list" allowBlank="1" showInputMessage="1" showErrorMessage="1" sqref="B27:U27">
      <formula1>"None, Drum, Vertical Panel, Guardrail, Barrier, Opposing Traffic"</formula1>
    </dataValidation>
    <dataValidation errorStyle="warning" type="decimal" allowBlank="1" showInputMessage="1" showErrorMessage="1" prompt="Roffset must be between 0 and 7.31 m." error="Roffset must be between 0 and 7.31 m." sqref="B30:U30">
      <formula1>0</formula1>
      <formula2>7.31</formula2>
    </dataValidation>
    <dataValidation errorStyle="warning" type="decimal" allowBlank="1" showInputMessage="1" showErrorMessage="1" prompt="Loffset must be between 0 and 14.63 m." error="Loffset must be between 0 and 14.63m." sqref="B28:U28">
      <formula1>0</formula1>
      <formula2>14.63</formula2>
    </dataValidation>
    <dataValidation errorStyle="warning" type="decimal" allowBlank="1" showInputMessage="1" showErrorMessage="1" prompt="TPW must be between 3.66 and 14.63 m." error="TPW must be between 3.66 and 14.63 m." sqref="B26:U26">
      <formula1>3.66</formula1>
      <formula2>14.63</formula2>
    </dataValidation>
    <dataValidation errorStyle="warning" type="decimal" allowBlank="1" showInputMessage="1" showErrorMessage="1" prompt="LSW must be between 0 and 10.97 m." error="LSW must be between 0 and 10.97 m." sqref="B25:U25">
      <formula1>0</formula1>
      <formula2>10.97</formula2>
    </dataValidation>
    <dataValidation errorStyle="warning" type="decimal" allowBlank="1" showInputMessage="1" showErrorMessage="1" prompt="RSW must be between 0 and 4.88 m." error="RSW must be between 0 and 4.88 m." sqref="B24:U24">
      <formula1>0</formula1>
      <formula2>4.88</formula2>
    </dataValidation>
    <dataValidation errorStyle="warning" type="decimal" allowBlank="1" showInputMessage="1" showErrorMessage="1" prompt="TWW must be between 3.35 and 7.31 m." error="TWW must be between 3.35 and 7.31 m." sqref="B23:U23">
      <formula1>3.35</formula1>
      <formula2>7.31</formula2>
    </dataValidation>
    <dataValidation errorStyle="warning" type="decimal" allowBlank="1" showInputMessage="1" showErrorMessage="1" prompt="Radius must be between 582.44 and 99999 m." error="Radius must be between 582.44 and 99999 m." sqref="B21:U21">
      <formula1>582.44</formula1>
      <formula2>99999</formula2>
    </dataValidation>
    <dataValidation errorStyle="warning" type="decimal" allowBlank="1" showInputMessage="1" showErrorMessage="1" prompt="Length must be between 0 and 17.12 km " error="Length must be between 0 and 17.12 km&#10;" sqref="B18:U18">
      <formula1>0</formula1>
      <formula2>17.12</formula2>
    </dataValidation>
    <dataValidation type="list" allowBlank="1" showInputMessage="1" showErrorMessage="1" sqref="B19:U19">
      <formula1>"80,90,100,110"</formula1>
    </dataValidation>
    <dataValidation type="list" allowBlank="1" showInputMessage="1" showErrorMessage="1" sqref="B22:U22">
      <formula1>"Flat, Upgrade, Downgrade, Crest, Sag"</formula1>
    </dataValidation>
    <dataValidation type="list" allowBlank="1" showInputMessage="1" showErrorMessage="1" sqref="B20:U20">
      <formula1>"Permanent, Temporary"</formula1>
    </dataValidation>
    <dataValidation errorStyle="warning" type="decimal" allowBlank="1" showInputMessage="1" showErrorMessage="1" prompt="Upstream Speed must be between 68 and 127 km/hr." error="Upstream Speed must be between 68 and 127 km/hr." sqref="B15">
      <formula1>67.6</formula1>
      <formula2>127.13</formula2>
    </dataValidation>
    <dataValidation type="list" allowBlank="1" showInputMessage="1" showErrorMessage="1" sqref="B14">
      <formula1>"Lane Closure, Median Crossover"</formula1>
    </dataValidation>
    <dataValidation type="list" allowBlank="1" showInputMessage="1" showErrorMessage="1" sqref="B17:U17">
      <formula1>"Lane Taper, Within WZ"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S454"/>
  <sheetViews>
    <sheetView workbookViewId="0" topLeftCell="A1">
      <selection activeCell="A14" sqref="A14"/>
    </sheetView>
  </sheetViews>
  <sheetFormatPr defaultColWidth="9.140625" defaultRowHeight="12.75"/>
  <cols>
    <col min="1" max="1" width="35.8515625" style="3" bestFit="1" customWidth="1"/>
    <col min="2" max="2" width="14.00390625" style="3" customWidth="1"/>
    <col min="3" max="21" width="12.28125" style="3" customWidth="1"/>
    <col min="22" max="25" width="9.00390625" style="3" bestFit="1" customWidth="1"/>
    <col min="26" max="16384" width="8.8515625" style="3" customWidth="1"/>
  </cols>
  <sheetData>
    <row r="1" spans="10:14" ht="12.75">
      <c r="J1" s="1"/>
      <c r="K1" s="1"/>
      <c r="L1" s="1"/>
      <c r="M1" s="1"/>
      <c r="N1" s="1"/>
    </row>
    <row r="2" spans="10:14" ht="12.75">
      <c r="J2" s="1"/>
      <c r="K2" s="1"/>
      <c r="L2" s="1"/>
      <c r="M2" s="4"/>
      <c r="N2" s="1"/>
    </row>
    <row r="3" spans="10:14" ht="16.5" customHeight="1">
      <c r="J3" s="1"/>
      <c r="K3" s="1"/>
      <c r="L3" s="1"/>
      <c r="M3" s="5"/>
      <c r="N3" s="1"/>
    </row>
    <row r="4" spans="10:15" ht="15">
      <c r="J4" s="1"/>
      <c r="K4" s="1"/>
      <c r="L4" s="1"/>
      <c r="M4" s="5"/>
      <c r="N4" s="1"/>
      <c r="O4" s="5"/>
    </row>
    <row r="5" spans="10:15" ht="15">
      <c r="J5" s="1"/>
      <c r="K5" s="1"/>
      <c r="L5" s="1"/>
      <c r="M5" s="5"/>
      <c r="N5" s="1"/>
      <c r="O5" s="5"/>
    </row>
    <row r="6" spans="10:15" ht="15">
      <c r="J6" s="1"/>
      <c r="K6" s="1"/>
      <c r="L6" s="1"/>
      <c r="M6" s="5"/>
      <c r="N6" s="1"/>
      <c r="O6" s="5"/>
    </row>
    <row r="7" spans="10:15" ht="15">
      <c r="J7" s="1"/>
      <c r="K7" s="1"/>
      <c r="L7" s="1"/>
      <c r="M7" s="5"/>
      <c r="N7" s="1"/>
      <c r="O7" s="5"/>
    </row>
    <row r="8" spans="10:15" ht="15">
      <c r="J8" s="1"/>
      <c r="K8" s="1"/>
      <c r="L8" s="1"/>
      <c r="M8" s="5"/>
      <c r="N8" s="1"/>
      <c r="O8" s="5"/>
    </row>
    <row r="9" spans="10:15" ht="15">
      <c r="J9" s="1"/>
      <c r="K9" s="1"/>
      <c r="L9" s="1"/>
      <c r="M9" s="5"/>
      <c r="N9" s="1"/>
      <c r="O9" s="5"/>
    </row>
    <row r="10" spans="10:15" ht="15">
      <c r="J10" s="1"/>
      <c r="K10" s="1"/>
      <c r="L10" s="1"/>
      <c r="M10" s="5"/>
      <c r="N10" s="1"/>
      <c r="O10" s="5"/>
    </row>
    <row r="11" spans="10:15" ht="15">
      <c r="J11" s="1"/>
      <c r="K11" s="1"/>
      <c r="L11" s="1"/>
      <c r="M11" s="5"/>
      <c r="N11" s="1"/>
      <c r="O11" s="5"/>
    </row>
    <row r="12" spans="10:15" ht="21.75" customHeight="1">
      <c r="J12" s="1"/>
      <c r="K12" s="1"/>
      <c r="L12" s="1"/>
      <c r="M12" s="5"/>
      <c r="N12" s="1"/>
      <c r="O12" s="5"/>
    </row>
    <row r="13" spans="10:14" ht="42" customHeight="1">
      <c r="J13" s="1"/>
      <c r="K13" s="1"/>
      <c r="L13" s="1"/>
      <c r="M13" s="1"/>
      <c r="N13" s="1"/>
    </row>
    <row r="14" spans="1:14" ht="12" customHeight="1">
      <c r="A14" s="20" t="s">
        <v>0</v>
      </c>
      <c r="B14" s="21" t="str">
        <f>'ALL-Metric'!B14</f>
        <v>Lane Closure</v>
      </c>
      <c r="C14" s="22"/>
      <c r="D14" s="23"/>
      <c r="E14" s="24"/>
      <c r="F14" s="24"/>
      <c r="G14" s="24"/>
      <c r="H14" s="24"/>
      <c r="I14" s="24"/>
      <c r="J14" s="24"/>
      <c r="K14" s="2"/>
      <c r="L14" s="1"/>
      <c r="M14" s="1"/>
      <c r="N14" s="1"/>
    </row>
    <row r="15" spans="1:14" ht="12" customHeight="1">
      <c r="A15" s="20" t="s">
        <v>70</v>
      </c>
      <c r="B15" s="21">
        <f>'ALL-Metric'!B15</f>
        <v>0</v>
      </c>
      <c r="C15" s="23"/>
      <c r="D15" s="25"/>
      <c r="E15" s="25"/>
      <c r="F15" s="25"/>
      <c r="G15" s="26"/>
      <c r="H15" s="26"/>
      <c r="I15" s="26"/>
      <c r="J15" s="26"/>
      <c r="L15" s="1"/>
      <c r="M15" s="1"/>
      <c r="N15" s="1"/>
    </row>
    <row r="16" spans="1:21" ht="12" customHeight="1">
      <c r="A16" s="27" t="s">
        <v>10</v>
      </c>
      <c r="B16" s="28">
        <v>1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>
        <v>8</v>
      </c>
      <c r="J16" s="28">
        <v>9</v>
      </c>
      <c r="K16" s="28">
        <v>10</v>
      </c>
      <c r="L16" s="28">
        <v>11</v>
      </c>
      <c r="M16" s="28">
        <v>12</v>
      </c>
      <c r="N16" s="28">
        <v>13</v>
      </c>
      <c r="O16" s="28">
        <v>14</v>
      </c>
      <c r="P16" s="28">
        <v>15</v>
      </c>
      <c r="Q16" s="28">
        <v>16</v>
      </c>
      <c r="R16" s="28">
        <v>17</v>
      </c>
      <c r="S16" s="28">
        <v>18</v>
      </c>
      <c r="T16" s="28">
        <v>19</v>
      </c>
      <c r="U16" s="28">
        <v>20</v>
      </c>
    </row>
    <row r="17" spans="1:21" ht="12" customHeight="1">
      <c r="A17" s="20" t="s">
        <v>1</v>
      </c>
      <c r="B17" s="21" t="str">
        <f>'ALL-Metric'!B17</f>
        <v>Within WZ</v>
      </c>
      <c r="C17" s="21" t="str">
        <f>'ALL-Metric'!C17</f>
        <v>Within WZ</v>
      </c>
      <c r="D17" s="21" t="str">
        <f>'ALL-Metric'!D17</f>
        <v>Within WZ</v>
      </c>
      <c r="E17" s="21" t="str">
        <f>'ALL-Metric'!E17</f>
        <v>Within WZ</v>
      </c>
      <c r="F17" s="21" t="str">
        <f>'ALL-Metric'!F17</f>
        <v>Within WZ</v>
      </c>
      <c r="G17" s="21" t="str">
        <f>'ALL-Metric'!G17</f>
        <v>Within WZ</v>
      </c>
      <c r="H17" s="21" t="str">
        <f>'ALL-Metric'!H17</f>
        <v>Within WZ</v>
      </c>
      <c r="I17" s="21" t="str">
        <f>'ALL-Metric'!I17</f>
        <v>Within WZ</v>
      </c>
      <c r="J17" s="21" t="str">
        <f>'ALL-Metric'!J17</f>
        <v>Within WZ</v>
      </c>
      <c r="K17" s="21" t="str">
        <f>'ALL-Metric'!K17</f>
        <v>Within WZ</v>
      </c>
      <c r="L17" s="21" t="str">
        <f>'ALL-Metric'!L17</f>
        <v>Within WZ</v>
      </c>
      <c r="M17" s="21" t="str">
        <f>'ALL-Metric'!M17</f>
        <v>Within WZ</v>
      </c>
      <c r="N17" s="21" t="str">
        <f>'ALL-Metric'!N17</f>
        <v>Within WZ</v>
      </c>
      <c r="O17" s="21" t="str">
        <f>'ALL-Metric'!O17</f>
        <v>Within WZ</v>
      </c>
      <c r="P17" s="21" t="str">
        <f>'ALL-Metric'!P17</f>
        <v>Within WZ</v>
      </c>
      <c r="Q17" s="21" t="str">
        <f>'ALL-Metric'!Q17</f>
        <v>Within WZ</v>
      </c>
      <c r="R17" s="21" t="str">
        <f>'ALL-Metric'!R17</f>
        <v>Within WZ</v>
      </c>
      <c r="S17" s="21" t="str">
        <f>'ALL-Metric'!S17</f>
        <v>Within WZ</v>
      </c>
      <c r="T17" s="21" t="str">
        <f>'ALL-Metric'!T17</f>
        <v>Within WZ</v>
      </c>
      <c r="U17" s="21" t="str">
        <f>'ALL-Metric'!U17</f>
        <v>Within WZ</v>
      </c>
    </row>
    <row r="18" spans="1:21" ht="12" customHeight="1">
      <c r="A18" s="20" t="s">
        <v>85</v>
      </c>
      <c r="B18" s="21">
        <f>'ALL-Metric'!B18</f>
        <v>0</v>
      </c>
      <c r="C18" s="21">
        <f>'ALL-Metric'!C18</f>
        <v>0</v>
      </c>
      <c r="D18" s="21">
        <f>'ALL-Metric'!D18</f>
        <v>0</v>
      </c>
      <c r="E18" s="21">
        <f>'ALL-Metric'!E18</f>
        <v>0</v>
      </c>
      <c r="F18" s="21">
        <f>'ALL-Metric'!F18</f>
        <v>0</v>
      </c>
      <c r="G18" s="21">
        <f>'ALL-Metric'!G18</f>
        <v>0</v>
      </c>
      <c r="H18" s="21">
        <f>'ALL-Metric'!H18</f>
        <v>0</v>
      </c>
      <c r="I18" s="21">
        <f>'ALL-Metric'!I18</f>
        <v>0</v>
      </c>
      <c r="J18" s="21">
        <f>'ALL-Metric'!J18</f>
        <v>0</v>
      </c>
      <c r="K18" s="21">
        <f>'ALL-Metric'!K18</f>
        <v>0</v>
      </c>
      <c r="L18" s="21">
        <f>'ALL-Metric'!L18</f>
        <v>0</v>
      </c>
      <c r="M18" s="21">
        <f>'ALL-Metric'!M18</f>
        <v>0</v>
      </c>
      <c r="N18" s="21">
        <f>'ALL-Metric'!N18</f>
        <v>0</v>
      </c>
      <c r="O18" s="21">
        <f>'ALL-Metric'!O18</f>
        <v>0</v>
      </c>
      <c r="P18" s="21">
        <f>'ALL-Metric'!P18</f>
        <v>0</v>
      </c>
      <c r="Q18" s="21">
        <f>'ALL-Metric'!Q18</f>
        <v>0</v>
      </c>
      <c r="R18" s="21">
        <f>'ALL-Metric'!R18</f>
        <v>0</v>
      </c>
      <c r="S18" s="21">
        <f>'ALL-Metric'!S18</f>
        <v>0</v>
      </c>
      <c r="T18" s="21">
        <f>'ALL-Metric'!T18</f>
        <v>0</v>
      </c>
      <c r="U18" s="21">
        <f>'ALL-Metric'!U18</f>
        <v>0</v>
      </c>
    </row>
    <row r="19" spans="1:21" ht="12" customHeight="1">
      <c r="A19" s="20" t="s">
        <v>71</v>
      </c>
      <c r="B19" s="21">
        <f>'ALL-Metric'!B19</f>
        <v>80</v>
      </c>
      <c r="C19" s="21">
        <f>'ALL-Metric'!C19</f>
        <v>80</v>
      </c>
      <c r="D19" s="21">
        <f>'ALL-Metric'!D19</f>
        <v>80</v>
      </c>
      <c r="E19" s="21">
        <f>'ALL-Metric'!E19</f>
        <v>80</v>
      </c>
      <c r="F19" s="21">
        <f>'ALL-Metric'!F19</f>
        <v>80</v>
      </c>
      <c r="G19" s="21">
        <f>'ALL-Metric'!G19</f>
        <v>80</v>
      </c>
      <c r="H19" s="21">
        <f>'ALL-Metric'!H19</f>
        <v>80</v>
      </c>
      <c r="I19" s="21">
        <f>'ALL-Metric'!I19</f>
        <v>80</v>
      </c>
      <c r="J19" s="21">
        <f>'ALL-Metric'!J19</f>
        <v>80</v>
      </c>
      <c r="K19" s="21">
        <f>'ALL-Metric'!K19</f>
        <v>80</v>
      </c>
      <c r="L19" s="21">
        <f>'ALL-Metric'!L19</f>
        <v>80</v>
      </c>
      <c r="M19" s="21">
        <f>'ALL-Metric'!M19</f>
        <v>80</v>
      </c>
      <c r="N19" s="21">
        <f>'ALL-Metric'!N19</f>
        <v>80</v>
      </c>
      <c r="O19" s="21">
        <f>'ALL-Metric'!O19</f>
        <v>80</v>
      </c>
      <c r="P19" s="21">
        <f>'ALL-Metric'!P19</f>
        <v>80</v>
      </c>
      <c r="Q19" s="21">
        <f>'ALL-Metric'!Q19</f>
        <v>80</v>
      </c>
      <c r="R19" s="21">
        <f>'ALL-Metric'!R19</f>
        <v>80</v>
      </c>
      <c r="S19" s="21">
        <f>'ALL-Metric'!S19</f>
        <v>80</v>
      </c>
      <c r="T19" s="21">
        <f>'ALL-Metric'!T19</f>
        <v>80</v>
      </c>
      <c r="U19" s="21">
        <f>'ALL-Metric'!U19</f>
        <v>80</v>
      </c>
    </row>
    <row r="20" spans="1:21" ht="12" customHeight="1">
      <c r="A20" s="20" t="s">
        <v>2</v>
      </c>
      <c r="B20" s="21" t="str">
        <f>'ALL-Metric'!B20</f>
        <v>Permanent</v>
      </c>
      <c r="C20" s="21" t="str">
        <f>'ALL-Metric'!C20</f>
        <v>Permanent</v>
      </c>
      <c r="D20" s="21" t="str">
        <f>'ALL-Metric'!D20</f>
        <v>Permanent</v>
      </c>
      <c r="E20" s="21" t="str">
        <f>'ALL-Metric'!E20</f>
        <v>Permanent</v>
      </c>
      <c r="F20" s="21" t="str">
        <f>'ALL-Metric'!F20</f>
        <v>Permanent</v>
      </c>
      <c r="G20" s="21" t="str">
        <f>'ALL-Metric'!G20</f>
        <v>Permanent</v>
      </c>
      <c r="H20" s="21" t="str">
        <f>'ALL-Metric'!H20</f>
        <v>Permanent</v>
      </c>
      <c r="I20" s="21" t="str">
        <f>'ALL-Metric'!I20</f>
        <v>Permanent</v>
      </c>
      <c r="J20" s="21" t="str">
        <f>'ALL-Metric'!J20</f>
        <v>Permanent</v>
      </c>
      <c r="K20" s="21" t="str">
        <f>'ALL-Metric'!K20</f>
        <v>Permanent</v>
      </c>
      <c r="L20" s="21" t="str">
        <f>'ALL-Metric'!L20</f>
        <v>Permanent</v>
      </c>
      <c r="M20" s="21" t="str">
        <f>'ALL-Metric'!M20</f>
        <v>Permanent</v>
      </c>
      <c r="N20" s="21" t="str">
        <f>'ALL-Metric'!N20</f>
        <v>Permanent</v>
      </c>
      <c r="O20" s="21" t="str">
        <f>'ALL-Metric'!O20</f>
        <v>Permanent</v>
      </c>
      <c r="P20" s="21" t="str">
        <f>'ALL-Metric'!P20</f>
        <v>Permanent</v>
      </c>
      <c r="Q20" s="21" t="str">
        <f>'ALL-Metric'!Q20</f>
        <v>Permanent</v>
      </c>
      <c r="R20" s="21" t="str">
        <f>'ALL-Metric'!R20</f>
        <v>Permanent</v>
      </c>
      <c r="S20" s="21" t="str">
        <f>'ALL-Metric'!S20</f>
        <v>Permanent</v>
      </c>
      <c r="T20" s="21" t="str">
        <f>'ALL-Metric'!T20</f>
        <v>Permanent</v>
      </c>
      <c r="U20" s="21" t="str">
        <f>'ALL-Metric'!U20</f>
        <v>Permanent</v>
      </c>
    </row>
    <row r="21" spans="1:21" ht="12" customHeight="1">
      <c r="A21" s="20" t="s">
        <v>72</v>
      </c>
      <c r="B21" s="21">
        <f>'ALL-Metric'!B21</f>
        <v>0</v>
      </c>
      <c r="C21" s="21">
        <f>'ALL-Metric'!C21</f>
        <v>0</v>
      </c>
      <c r="D21" s="21">
        <f>'ALL-Metric'!D21</f>
        <v>0</v>
      </c>
      <c r="E21" s="21">
        <f>'ALL-Metric'!E21</f>
        <v>0</v>
      </c>
      <c r="F21" s="21">
        <f>'ALL-Metric'!F21</f>
        <v>0</v>
      </c>
      <c r="G21" s="21">
        <f>'ALL-Metric'!G21</f>
        <v>0</v>
      </c>
      <c r="H21" s="21">
        <f>'ALL-Metric'!H21</f>
        <v>0</v>
      </c>
      <c r="I21" s="21">
        <f>'ALL-Metric'!I21</f>
        <v>0</v>
      </c>
      <c r="J21" s="21">
        <f>'ALL-Metric'!J21</f>
        <v>0</v>
      </c>
      <c r="K21" s="21">
        <f>'ALL-Metric'!K21</f>
        <v>0</v>
      </c>
      <c r="L21" s="21">
        <f>'ALL-Metric'!L21</f>
        <v>0</v>
      </c>
      <c r="M21" s="21">
        <f>'ALL-Metric'!M21</f>
        <v>0</v>
      </c>
      <c r="N21" s="21">
        <f>'ALL-Metric'!N21</f>
        <v>0</v>
      </c>
      <c r="O21" s="21">
        <f>'ALL-Metric'!O21</f>
        <v>0</v>
      </c>
      <c r="P21" s="21">
        <f>'ALL-Metric'!P21</f>
        <v>0</v>
      </c>
      <c r="Q21" s="21">
        <f>'ALL-Metric'!Q21</f>
        <v>0</v>
      </c>
      <c r="R21" s="21">
        <f>'ALL-Metric'!R21</f>
        <v>0</v>
      </c>
      <c r="S21" s="21">
        <f>'ALL-Metric'!S21</f>
        <v>0</v>
      </c>
      <c r="T21" s="21">
        <f>'ALL-Metric'!T21</f>
        <v>0</v>
      </c>
      <c r="U21" s="21">
        <f>'ALL-Metric'!U21</f>
        <v>0</v>
      </c>
    </row>
    <row r="22" spans="1:21" ht="12" customHeight="1">
      <c r="A22" s="20" t="s">
        <v>3</v>
      </c>
      <c r="B22" s="21" t="str">
        <f>'ALL-Metric'!B22</f>
        <v>Flat</v>
      </c>
      <c r="C22" s="21" t="str">
        <f>'ALL-Metric'!C22</f>
        <v>Flat</v>
      </c>
      <c r="D22" s="21" t="str">
        <f>'ALL-Metric'!D22</f>
        <v>Flat</v>
      </c>
      <c r="E22" s="21" t="str">
        <f>'ALL-Metric'!E22</f>
        <v>Flat</v>
      </c>
      <c r="F22" s="21" t="str">
        <f>'ALL-Metric'!F22</f>
        <v>Flat</v>
      </c>
      <c r="G22" s="21" t="str">
        <f>'ALL-Metric'!G22</f>
        <v>Flat</v>
      </c>
      <c r="H22" s="21" t="str">
        <f>'ALL-Metric'!H22</f>
        <v>Flat</v>
      </c>
      <c r="I22" s="21" t="str">
        <f>'ALL-Metric'!I22</f>
        <v>Flat</v>
      </c>
      <c r="J22" s="21" t="str">
        <f>'ALL-Metric'!J22</f>
        <v>Flat</v>
      </c>
      <c r="K22" s="21" t="str">
        <f>'ALL-Metric'!K22</f>
        <v>Flat</v>
      </c>
      <c r="L22" s="21" t="str">
        <f>'ALL-Metric'!L22</f>
        <v>Flat</v>
      </c>
      <c r="M22" s="21" t="str">
        <f>'ALL-Metric'!M22</f>
        <v>Flat</v>
      </c>
      <c r="N22" s="21" t="str">
        <f>'ALL-Metric'!N22</f>
        <v>Flat</v>
      </c>
      <c r="O22" s="21" t="str">
        <f>'ALL-Metric'!O22</f>
        <v>Flat</v>
      </c>
      <c r="P22" s="21" t="str">
        <f>'ALL-Metric'!P22</f>
        <v>Flat</v>
      </c>
      <c r="Q22" s="21" t="str">
        <f>'ALL-Metric'!Q22</f>
        <v>Flat</v>
      </c>
      <c r="R22" s="21" t="str">
        <f>'ALL-Metric'!R22</f>
        <v>Flat</v>
      </c>
      <c r="S22" s="21" t="str">
        <f>'ALL-Metric'!S22</f>
        <v>Flat</v>
      </c>
      <c r="T22" s="21" t="str">
        <f>'ALL-Metric'!T22</f>
        <v>Flat</v>
      </c>
      <c r="U22" s="21" t="str">
        <f>'ALL-Metric'!U22</f>
        <v>Flat</v>
      </c>
    </row>
    <row r="23" spans="1:21" ht="12" customHeight="1">
      <c r="A23" s="20" t="s">
        <v>73</v>
      </c>
      <c r="B23" s="21">
        <f>'ALL-Metric'!B23</f>
        <v>0</v>
      </c>
      <c r="C23" s="21">
        <f>'ALL-Metric'!C23</f>
        <v>0</v>
      </c>
      <c r="D23" s="21">
        <f>'ALL-Metric'!D23</f>
        <v>0</v>
      </c>
      <c r="E23" s="21">
        <f>'ALL-Metric'!E23</f>
        <v>0</v>
      </c>
      <c r="F23" s="21">
        <f>'ALL-Metric'!F23</f>
        <v>0</v>
      </c>
      <c r="G23" s="21">
        <f>'ALL-Metric'!G23</f>
        <v>0</v>
      </c>
      <c r="H23" s="21">
        <f>'ALL-Metric'!H23</f>
        <v>0</v>
      </c>
      <c r="I23" s="21">
        <f>'ALL-Metric'!I23</f>
        <v>0</v>
      </c>
      <c r="J23" s="21">
        <f>'ALL-Metric'!J23</f>
        <v>0</v>
      </c>
      <c r="K23" s="21">
        <f>'ALL-Metric'!K23</f>
        <v>0</v>
      </c>
      <c r="L23" s="21">
        <f>'ALL-Metric'!L23</f>
        <v>0</v>
      </c>
      <c r="M23" s="21">
        <f>'ALL-Metric'!M23</f>
        <v>0</v>
      </c>
      <c r="N23" s="21">
        <f>'ALL-Metric'!N23</f>
        <v>0</v>
      </c>
      <c r="O23" s="21">
        <f>'ALL-Metric'!O23</f>
        <v>0</v>
      </c>
      <c r="P23" s="21">
        <f>'ALL-Metric'!P23</f>
        <v>0</v>
      </c>
      <c r="Q23" s="21">
        <f>'ALL-Metric'!Q23</f>
        <v>0</v>
      </c>
      <c r="R23" s="21">
        <f>'ALL-Metric'!R23</f>
        <v>0</v>
      </c>
      <c r="S23" s="21">
        <f>'ALL-Metric'!S23</f>
        <v>0</v>
      </c>
      <c r="T23" s="21">
        <f>'ALL-Metric'!T23</f>
        <v>0</v>
      </c>
      <c r="U23" s="21">
        <f>'ALL-Metric'!U23</f>
        <v>0</v>
      </c>
    </row>
    <row r="24" spans="1:21" ht="12" customHeight="1">
      <c r="A24" s="20" t="s">
        <v>74</v>
      </c>
      <c r="B24" s="21">
        <f>'ALL-Metric'!B24</f>
        <v>0</v>
      </c>
      <c r="C24" s="21">
        <f>'ALL-Metric'!C24</f>
        <v>0</v>
      </c>
      <c r="D24" s="21">
        <f>'ALL-Metric'!D24</f>
        <v>0</v>
      </c>
      <c r="E24" s="21">
        <f>'ALL-Metric'!E24</f>
        <v>0</v>
      </c>
      <c r="F24" s="21">
        <f>'ALL-Metric'!F24</f>
        <v>0</v>
      </c>
      <c r="G24" s="21">
        <f>'ALL-Metric'!G24</f>
        <v>0</v>
      </c>
      <c r="H24" s="21">
        <f>'ALL-Metric'!H24</f>
        <v>0</v>
      </c>
      <c r="I24" s="21">
        <f>'ALL-Metric'!I24</f>
        <v>0</v>
      </c>
      <c r="J24" s="21">
        <f>'ALL-Metric'!J24</f>
        <v>0</v>
      </c>
      <c r="K24" s="21">
        <f>'ALL-Metric'!K24</f>
        <v>0</v>
      </c>
      <c r="L24" s="21">
        <f>'ALL-Metric'!L24</f>
        <v>0</v>
      </c>
      <c r="M24" s="21">
        <f>'ALL-Metric'!M24</f>
        <v>0</v>
      </c>
      <c r="N24" s="21">
        <f>'ALL-Metric'!N24</f>
        <v>0</v>
      </c>
      <c r="O24" s="21">
        <f>'ALL-Metric'!O24</f>
        <v>0</v>
      </c>
      <c r="P24" s="21">
        <f>'ALL-Metric'!P24</f>
        <v>0</v>
      </c>
      <c r="Q24" s="21">
        <f>'ALL-Metric'!Q24</f>
        <v>0</v>
      </c>
      <c r="R24" s="21">
        <f>'ALL-Metric'!R24</f>
        <v>0</v>
      </c>
      <c r="S24" s="21">
        <f>'ALL-Metric'!S24</f>
        <v>0</v>
      </c>
      <c r="T24" s="21">
        <f>'ALL-Metric'!T24</f>
        <v>0</v>
      </c>
      <c r="U24" s="21">
        <f>'ALL-Metric'!U24</f>
        <v>0</v>
      </c>
    </row>
    <row r="25" spans="1:21" ht="12" customHeight="1">
      <c r="A25" s="20" t="s">
        <v>75</v>
      </c>
      <c r="B25" s="21">
        <f>'ALL-Metric'!B25</f>
        <v>0</v>
      </c>
      <c r="C25" s="21">
        <f>'ALL-Metric'!C25</f>
        <v>0</v>
      </c>
      <c r="D25" s="21">
        <f>'ALL-Metric'!D25</f>
        <v>0</v>
      </c>
      <c r="E25" s="21">
        <f>'ALL-Metric'!E25</f>
        <v>0</v>
      </c>
      <c r="F25" s="21">
        <f>'ALL-Metric'!F25</f>
        <v>0</v>
      </c>
      <c r="G25" s="21">
        <f>'ALL-Metric'!G25</f>
        <v>0</v>
      </c>
      <c r="H25" s="21">
        <f>'ALL-Metric'!H25</f>
        <v>0</v>
      </c>
      <c r="I25" s="21">
        <f>'ALL-Metric'!I25</f>
        <v>0</v>
      </c>
      <c r="J25" s="21">
        <f>'ALL-Metric'!J25</f>
        <v>0</v>
      </c>
      <c r="K25" s="21">
        <f>'ALL-Metric'!K25</f>
        <v>0</v>
      </c>
      <c r="L25" s="21">
        <f>'ALL-Metric'!L25</f>
        <v>0</v>
      </c>
      <c r="M25" s="21">
        <f>'ALL-Metric'!M25</f>
        <v>0</v>
      </c>
      <c r="N25" s="21">
        <f>'ALL-Metric'!N25</f>
        <v>0</v>
      </c>
      <c r="O25" s="21">
        <f>'ALL-Metric'!O25</f>
        <v>0</v>
      </c>
      <c r="P25" s="21">
        <f>'ALL-Metric'!P25</f>
        <v>0</v>
      </c>
      <c r="Q25" s="21">
        <f>'ALL-Metric'!Q25</f>
        <v>0</v>
      </c>
      <c r="R25" s="21">
        <f>'ALL-Metric'!R25</f>
        <v>0</v>
      </c>
      <c r="S25" s="21">
        <f>'ALL-Metric'!S25</f>
        <v>0</v>
      </c>
      <c r="T25" s="21">
        <f>'ALL-Metric'!T25</f>
        <v>0</v>
      </c>
      <c r="U25" s="21">
        <f>'ALL-Metric'!U25</f>
        <v>0</v>
      </c>
    </row>
    <row r="26" spans="1:21" ht="12" customHeight="1">
      <c r="A26" s="20" t="s">
        <v>76</v>
      </c>
      <c r="B26" s="21">
        <f>'ALL-Metric'!B26</f>
        <v>0</v>
      </c>
      <c r="C26" s="21">
        <f>'ALL-Metric'!C26</f>
        <v>0</v>
      </c>
      <c r="D26" s="21">
        <f>'ALL-Metric'!D26</f>
        <v>0</v>
      </c>
      <c r="E26" s="21">
        <f>'ALL-Metric'!E26</f>
        <v>0</v>
      </c>
      <c r="F26" s="21">
        <f>'ALL-Metric'!F26</f>
        <v>0</v>
      </c>
      <c r="G26" s="21">
        <f>'ALL-Metric'!G26</f>
        <v>0</v>
      </c>
      <c r="H26" s="21">
        <f>'ALL-Metric'!H26</f>
        <v>0</v>
      </c>
      <c r="I26" s="21">
        <f>'ALL-Metric'!I26</f>
        <v>0</v>
      </c>
      <c r="J26" s="21">
        <f>'ALL-Metric'!J26</f>
        <v>0</v>
      </c>
      <c r="K26" s="21">
        <f>'ALL-Metric'!K26</f>
        <v>0</v>
      </c>
      <c r="L26" s="21">
        <f>'ALL-Metric'!L26</f>
        <v>0</v>
      </c>
      <c r="M26" s="21">
        <f>'ALL-Metric'!M26</f>
        <v>0</v>
      </c>
      <c r="N26" s="21">
        <f>'ALL-Metric'!N26</f>
        <v>0</v>
      </c>
      <c r="O26" s="21">
        <f>'ALL-Metric'!O26</f>
        <v>0</v>
      </c>
      <c r="P26" s="21">
        <f>'ALL-Metric'!P26</f>
        <v>0</v>
      </c>
      <c r="Q26" s="21">
        <f>'ALL-Metric'!Q26</f>
        <v>0</v>
      </c>
      <c r="R26" s="21">
        <f>'ALL-Metric'!R26</f>
        <v>0</v>
      </c>
      <c r="S26" s="21">
        <f>'ALL-Metric'!S26</f>
        <v>0</v>
      </c>
      <c r="T26" s="21">
        <f>'ALL-Metric'!T26</f>
        <v>0</v>
      </c>
      <c r="U26" s="21">
        <f>'ALL-Metric'!U26</f>
        <v>0</v>
      </c>
    </row>
    <row r="27" spans="1:21" ht="12" customHeight="1">
      <c r="A27" s="20" t="s">
        <v>8</v>
      </c>
      <c r="B27" s="21" t="str">
        <f>'ALL-Metric'!B27</f>
        <v>None</v>
      </c>
      <c r="C27" s="21" t="str">
        <f>'ALL-Metric'!C27</f>
        <v>None</v>
      </c>
      <c r="D27" s="21" t="str">
        <f>'ALL-Metric'!D27</f>
        <v>None</v>
      </c>
      <c r="E27" s="21" t="str">
        <f>'ALL-Metric'!E27</f>
        <v>None</v>
      </c>
      <c r="F27" s="21" t="str">
        <f>'ALL-Metric'!F27</f>
        <v>None</v>
      </c>
      <c r="G27" s="21" t="str">
        <f>'ALL-Metric'!G27</f>
        <v>None</v>
      </c>
      <c r="H27" s="21" t="str">
        <f>'ALL-Metric'!H27</f>
        <v>None</v>
      </c>
      <c r="I27" s="21" t="str">
        <f>'ALL-Metric'!I27</f>
        <v>None</v>
      </c>
      <c r="J27" s="21" t="str">
        <f>'ALL-Metric'!J27</f>
        <v>None</v>
      </c>
      <c r="K27" s="21" t="str">
        <f>'ALL-Metric'!K27</f>
        <v>None</v>
      </c>
      <c r="L27" s="21" t="str">
        <f>'ALL-Metric'!L27</f>
        <v>None</v>
      </c>
      <c r="M27" s="21" t="str">
        <f>'ALL-Metric'!M27</f>
        <v>None</v>
      </c>
      <c r="N27" s="21" t="str">
        <f>'ALL-Metric'!N27</f>
        <v>None</v>
      </c>
      <c r="O27" s="21" t="str">
        <f>'ALL-Metric'!O27</f>
        <v>None</v>
      </c>
      <c r="P27" s="21" t="str">
        <f>'ALL-Metric'!P27</f>
        <v>None</v>
      </c>
      <c r="Q27" s="21" t="str">
        <f>'ALL-Metric'!Q27</f>
        <v>None</v>
      </c>
      <c r="R27" s="21" t="str">
        <f>'ALL-Metric'!R27</f>
        <v>None</v>
      </c>
      <c r="S27" s="21" t="str">
        <f>'ALL-Metric'!S27</f>
        <v>None</v>
      </c>
      <c r="T27" s="21" t="str">
        <f>'ALL-Metric'!T27</f>
        <v>None</v>
      </c>
      <c r="U27" s="21" t="str">
        <f>'ALL-Metric'!U27</f>
        <v>None</v>
      </c>
    </row>
    <row r="28" spans="1:21" ht="12" customHeight="1">
      <c r="A28" s="20" t="s">
        <v>77</v>
      </c>
      <c r="B28" s="21">
        <f>'ALL-Metric'!B28</f>
        <v>0</v>
      </c>
      <c r="C28" s="21">
        <f>'ALL-Metric'!C28</f>
        <v>0</v>
      </c>
      <c r="D28" s="21">
        <f>'ALL-Metric'!D28</f>
        <v>0</v>
      </c>
      <c r="E28" s="21">
        <f>'ALL-Metric'!E28</f>
        <v>0</v>
      </c>
      <c r="F28" s="21">
        <f>'ALL-Metric'!F28</f>
        <v>0</v>
      </c>
      <c r="G28" s="21">
        <f>'ALL-Metric'!G28</f>
        <v>0</v>
      </c>
      <c r="H28" s="21">
        <f>'ALL-Metric'!H28</f>
        <v>0</v>
      </c>
      <c r="I28" s="21">
        <f>'ALL-Metric'!I28</f>
        <v>0</v>
      </c>
      <c r="J28" s="21">
        <f>'ALL-Metric'!J28</f>
        <v>0</v>
      </c>
      <c r="K28" s="21">
        <f>'ALL-Metric'!K28</f>
        <v>0</v>
      </c>
      <c r="L28" s="21">
        <f>'ALL-Metric'!L28</f>
        <v>0</v>
      </c>
      <c r="M28" s="21">
        <f>'ALL-Metric'!M28</f>
        <v>0</v>
      </c>
      <c r="N28" s="21">
        <f>'ALL-Metric'!N28</f>
        <v>0</v>
      </c>
      <c r="O28" s="21">
        <f>'ALL-Metric'!O28</f>
        <v>0</v>
      </c>
      <c r="P28" s="21">
        <f>'ALL-Metric'!P28</f>
        <v>0</v>
      </c>
      <c r="Q28" s="21">
        <f>'ALL-Metric'!Q28</f>
        <v>0</v>
      </c>
      <c r="R28" s="21">
        <f>'ALL-Metric'!R28</f>
        <v>0</v>
      </c>
      <c r="S28" s="21">
        <f>'ALL-Metric'!S28</f>
        <v>0</v>
      </c>
      <c r="T28" s="21">
        <f>'ALL-Metric'!T28</f>
        <v>0</v>
      </c>
      <c r="U28" s="21">
        <f>'ALL-Metric'!U28</f>
        <v>0</v>
      </c>
    </row>
    <row r="29" spans="1:21" ht="12" customHeight="1">
      <c r="A29" s="20" t="s">
        <v>9</v>
      </c>
      <c r="B29" s="21" t="str">
        <f>'ALL-Metric'!B29</f>
        <v>None</v>
      </c>
      <c r="C29" s="21" t="str">
        <f>'ALL-Metric'!C29</f>
        <v>None</v>
      </c>
      <c r="D29" s="21" t="str">
        <f>'ALL-Metric'!D29</f>
        <v>None</v>
      </c>
      <c r="E29" s="21" t="str">
        <f>'ALL-Metric'!E29</f>
        <v>None</v>
      </c>
      <c r="F29" s="21" t="str">
        <f>'ALL-Metric'!F29</f>
        <v>None</v>
      </c>
      <c r="G29" s="21" t="str">
        <f>'ALL-Metric'!G29</f>
        <v>None</v>
      </c>
      <c r="H29" s="21" t="str">
        <f>'ALL-Metric'!H29</f>
        <v>None</v>
      </c>
      <c r="I29" s="21" t="str">
        <f>'ALL-Metric'!I29</f>
        <v>None</v>
      </c>
      <c r="J29" s="21" t="str">
        <f>'ALL-Metric'!J29</f>
        <v>None</v>
      </c>
      <c r="K29" s="21" t="str">
        <f>'ALL-Metric'!K29</f>
        <v>None</v>
      </c>
      <c r="L29" s="21" t="str">
        <f>'ALL-Metric'!L29</f>
        <v>None</v>
      </c>
      <c r="M29" s="21" t="str">
        <f>'ALL-Metric'!M29</f>
        <v>None</v>
      </c>
      <c r="N29" s="21" t="str">
        <f>'ALL-Metric'!N29</f>
        <v>None</v>
      </c>
      <c r="O29" s="21" t="str">
        <f>'ALL-Metric'!O29</f>
        <v>None</v>
      </c>
      <c r="P29" s="21" t="str">
        <f>'ALL-Metric'!P29</f>
        <v>None</v>
      </c>
      <c r="Q29" s="21" t="str">
        <f>'ALL-Metric'!Q29</f>
        <v>None</v>
      </c>
      <c r="R29" s="21" t="str">
        <f>'ALL-Metric'!R29</f>
        <v>None</v>
      </c>
      <c r="S29" s="21" t="str">
        <f>'ALL-Metric'!S29</f>
        <v>None</v>
      </c>
      <c r="T29" s="21" t="str">
        <f>'ALL-Metric'!T29</f>
        <v>None</v>
      </c>
      <c r="U29" s="21" t="str">
        <f>'ALL-Metric'!U29</f>
        <v>None</v>
      </c>
    </row>
    <row r="30" spans="1:21" ht="12" customHeight="1">
      <c r="A30" s="20" t="s">
        <v>78</v>
      </c>
      <c r="B30" s="21">
        <f>'ALL-Metric'!B30</f>
        <v>0</v>
      </c>
      <c r="C30" s="21">
        <f>'ALL-Metric'!C30</f>
        <v>0</v>
      </c>
      <c r="D30" s="21">
        <f>'ALL-Metric'!D30</f>
        <v>0</v>
      </c>
      <c r="E30" s="21">
        <f>'ALL-Metric'!E30</f>
        <v>0</v>
      </c>
      <c r="F30" s="21">
        <f>'ALL-Metric'!F30</f>
        <v>0</v>
      </c>
      <c r="G30" s="21">
        <f>'ALL-Metric'!G30</f>
        <v>0</v>
      </c>
      <c r="H30" s="21">
        <f>'ALL-Metric'!H30</f>
        <v>0</v>
      </c>
      <c r="I30" s="21">
        <f>'ALL-Metric'!I30</f>
        <v>0</v>
      </c>
      <c r="J30" s="21">
        <f>'ALL-Metric'!J30</f>
        <v>0</v>
      </c>
      <c r="K30" s="21">
        <f>'ALL-Metric'!K30</f>
        <v>0</v>
      </c>
      <c r="L30" s="21">
        <f>'ALL-Metric'!L30</f>
        <v>0</v>
      </c>
      <c r="M30" s="21">
        <f>'ALL-Metric'!M30</f>
        <v>0</v>
      </c>
      <c r="N30" s="21">
        <f>'ALL-Metric'!N30</f>
        <v>0</v>
      </c>
      <c r="O30" s="21">
        <f>'ALL-Metric'!O30</f>
        <v>0</v>
      </c>
      <c r="P30" s="21">
        <f>'ALL-Metric'!P30</f>
        <v>0</v>
      </c>
      <c r="Q30" s="21">
        <f>'ALL-Metric'!Q30</f>
        <v>0</v>
      </c>
      <c r="R30" s="21">
        <f>'ALL-Metric'!R30</f>
        <v>0</v>
      </c>
      <c r="S30" s="21">
        <f>'ALL-Metric'!S30</f>
        <v>0</v>
      </c>
      <c r="T30" s="21">
        <f>'ALL-Metric'!T30</f>
        <v>0</v>
      </c>
      <c r="U30" s="21">
        <f>'ALL-Metric'!U30</f>
        <v>0</v>
      </c>
    </row>
    <row r="31" spans="1:21" ht="12" customHeight="1">
      <c r="A31" s="20" t="s">
        <v>64</v>
      </c>
      <c r="B31" s="35" t="e">
        <f>IF(COUNTBLANK($B$14:$B$15)+COUNTBLANK(B17:B30)&gt;0,"Incomplete",MAX((MMULT(($B$102:$C$102),2/(1+EXP(-2*(MMULT(($B$98:$AE$99),(Z$63:Z$92))+($B$105:$B$106))))-1)+$B$109)*$C$95+$B$95,0))</f>
        <v>#DIV/0!</v>
      </c>
      <c r="C31" s="35" t="e">
        <f aca="true" t="shared" si="0" ref="C31:U31">IF(COUNTBLANK($B$14:$B$15)+COUNTBLANK(C17:C30)&gt;0,"Incomplete",MAX((MMULT(($B$102:$C$102),2/(1+EXP(-2*(MMULT(($B$98:$AE$99),(AA$63:AA$92))+($B$105:$B$106))))-1)+$B$109)*$C$95+$B$95,0))</f>
        <v>#DIV/0!</v>
      </c>
      <c r="D31" s="35" t="e">
        <f t="shared" si="0"/>
        <v>#DIV/0!</v>
      </c>
      <c r="E31" s="35" t="e">
        <f>IF(COUNTBLANK($B$14:$B$15)+COUNTBLANK(E17:E30)&gt;0,"Incomplete",MAX((MMULT(($B$102:$C$102),2/(1+EXP(-2*(MMULT(($B$98:$AE$99),(AC$63:AC$92))+($B$105:$B$106))))-1)+$B$109)*$C$95+$B$95,0))</f>
        <v>#DIV/0!</v>
      </c>
      <c r="F31" s="35" t="e">
        <f t="shared" si="0"/>
        <v>#DIV/0!</v>
      </c>
      <c r="G31" s="35" t="e">
        <f t="shared" si="0"/>
        <v>#DIV/0!</v>
      </c>
      <c r="H31" s="35" t="e">
        <f t="shared" si="0"/>
        <v>#DIV/0!</v>
      </c>
      <c r="I31" s="35" t="e">
        <f t="shared" si="0"/>
        <v>#DIV/0!</v>
      </c>
      <c r="J31" s="35" t="e">
        <f t="shared" si="0"/>
        <v>#DIV/0!</v>
      </c>
      <c r="K31" s="35" t="e">
        <f t="shared" si="0"/>
        <v>#DIV/0!</v>
      </c>
      <c r="L31" s="35" t="e">
        <f t="shared" si="0"/>
        <v>#DIV/0!</v>
      </c>
      <c r="M31" s="35" t="e">
        <f t="shared" si="0"/>
        <v>#DIV/0!</v>
      </c>
      <c r="N31" s="35" t="e">
        <f t="shared" si="0"/>
        <v>#DIV/0!</v>
      </c>
      <c r="O31" s="35" t="e">
        <f t="shared" si="0"/>
        <v>#DIV/0!</v>
      </c>
      <c r="P31" s="35" t="e">
        <f t="shared" si="0"/>
        <v>#DIV/0!</v>
      </c>
      <c r="Q31" s="35" t="e">
        <f t="shared" si="0"/>
        <v>#DIV/0!</v>
      </c>
      <c r="R31" s="35" t="e">
        <f t="shared" si="0"/>
        <v>#DIV/0!</v>
      </c>
      <c r="S31" s="35" t="e">
        <f t="shared" si="0"/>
        <v>#DIV/0!</v>
      </c>
      <c r="T31" s="35" t="e">
        <f t="shared" si="0"/>
        <v>#DIV/0!</v>
      </c>
      <c r="U31" s="35" t="e">
        <f t="shared" si="0"/>
        <v>#DIV/0!</v>
      </c>
    </row>
    <row r="32" spans="1:21" ht="12" customHeight="1">
      <c r="A32" s="20" t="s">
        <v>89</v>
      </c>
      <c r="B32" s="35" t="e">
        <f>(B33-1.609265*1.036*SQRT(B31))</f>
        <v>#DIV/0!</v>
      </c>
      <c r="C32" s="35" t="e">
        <f aca="true" t="shared" si="1" ref="C32:U32">(C33-1.609265*1.036*SQRT(C31))</f>
        <v>#DIV/0!</v>
      </c>
      <c r="D32" s="35" t="e">
        <f t="shared" si="1"/>
        <v>#DIV/0!</v>
      </c>
      <c r="E32" s="35" t="e">
        <f t="shared" si="1"/>
        <v>#DIV/0!</v>
      </c>
      <c r="F32" s="35" t="e">
        <f t="shared" si="1"/>
        <v>#DIV/0!</v>
      </c>
      <c r="G32" s="35" t="e">
        <f t="shared" si="1"/>
        <v>#DIV/0!</v>
      </c>
      <c r="H32" s="35" t="e">
        <f t="shared" si="1"/>
        <v>#DIV/0!</v>
      </c>
      <c r="I32" s="35" t="e">
        <f t="shared" si="1"/>
        <v>#DIV/0!</v>
      </c>
      <c r="J32" s="35" t="e">
        <f t="shared" si="1"/>
        <v>#DIV/0!</v>
      </c>
      <c r="K32" s="35" t="e">
        <f t="shared" si="1"/>
        <v>#DIV/0!</v>
      </c>
      <c r="L32" s="35" t="e">
        <f t="shared" si="1"/>
        <v>#DIV/0!</v>
      </c>
      <c r="M32" s="35" t="e">
        <f t="shared" si="1"/>
        <v>#DIV/0!</v>
      </c>
      <c r="N32" s="35" t="e">
        <f t="shared" si="1"/>
        <v>#DIV/0!</v>
      </c>
      <c r="O32" s="35" t="e">
        <f t="shared" si="1"/>
        <v>#DIV/0!</v>
      </c>
      <c r="P32" s="35" t="e">
        <f t="shared" si="1"/>
        <v>#DIV/0!</v>
      </c>
      <c r="Q32" s="35" t="e">
        <f t="shared" si="1"/>
        <v>#DIV/0!</v>
      </c>
      <c r="R32" s="35" t="e">
        <f t="shared" si="1"/>
        <v>#DIV/0!</v>
      </c>
      <c r="S32" s="35" t="e">
        <f t="shared" si="1"/>
        <v>#DIV/0!</v>
      </c>
      <c r="T32" s="35" t="e">
        <f t="shared" si="1"/>
        <v>#DIV/0!</v>
      </c>
      <c r="U32" s="35" t="e">
        <f t="shared" si="1"/>
        <v>#DIV/0!</v>
      </c>
    </row>
    <row r="33" spans="1:21" ht="12" customHeight="1">
      <c r="A33" s="20" t="s">
        <v>80</v>
      </c>
      <c r="B33" s="35" t="e">
        <f>(IF(COUNTBLANK($B$14:$B$15)+COUNTBLANK(A17:B30)&gt;0,"Incomplete",(MMULT(($B$164:$C$164),2/(1+EXP(-2*(MMULT(($B$160:$AF$161),(Z$124:Z$154))+($B$167:$B$168))))-1)+$B$171)*$C$157+$B$157))*1.609265</f>
        <v>#DIV/0!</v>
      </c>
      <c r="C33" s="35" t="e">
        <f>(IF(COUNTBLANK($B$14:$B$15)+COUNTBLANK(B17:C30)&gt;0,"Incomplete",(MMULT(($B$164:$C$164),2/(1+EXP(-2*(MMULT(($B$160:$AF$161),(AA$124:AA$154))+($B$167:$B$168))))-1)+$B$171)*$C$157+$B$157))*1.609265</f>
        <v>#DIV/0!</v>
      </c>
      <c r="D33" s="35" t="e">
        <f>(IF(COUNTBLANK($B$14:$B$15)+COUNTBLANK(C17:D30)&gt;0,"Incomplete",(MMULT(($B$164:$C$164),2/(1+EXP(-2*(MMULT(($B$160:$AF$161),(AB$124:AB$154))+($B$167:$B$168))))-1)+$B$171)*$C$157+$B$157))*1.609265</f>
        <v>#DIV/0!</v>
      </c>
      <c r="E33" s="35" t="e">
        <f>(IF(COUNTBLANK($B$14:$B$15)+COUNTBLANK(D17:E30)&gt;0,"Incomplete",(MMULT(($B$164:$C$164),2/(1+EXP(-2*(MMULT(($B$160:$AF$161),(AC$124:AC$154))+($B$167:$B$168))))-1)+$B$171)*$C$157+$B$157))*1.609265</f>
        <v>#DIV/0!</v>
      </c>
      <c r="F33" s="35" t="e">
        <f aca="true" t="shared" si="2" ref="F33:U33">(IF(COUNTBLANK($B$14:$B$15)+COUNTBLANK(E17:F30)&gt;0,"Incomplete",(MMULT(($B$164:$C$164),2/(1+EXP(-2*(MMULT(($B$160:$AF$161),(AD$124:AD$154))+($B$167:$B$168))))-1)+$B$171)*$C$157+$B$157))*1.609265</f>
        <v>#DIV/0!</v>
      </c>
      <c r="G33" s="35" t="e">
        <f t="shared" si="2"/>
        <v>#DIV/0!</v>
      </c>
      <c r="H33" s="35" t="e">
        <f t="shared" si="2"/>
        <v>#DIV/0!</v>
      </c>
      <c r="I33" s="35" t="e">
        <f t="shared" si="2"/>
        <v>#DIV/0!</v>
      </c>
      <c r="J33" s="35" t="e">
        <f t="shared" si="2"/>
        <v>#DIV/0!</v>
      </c>
      <c r="K33" s="35" t="e">
        <f t="shared" si="2"/>
        <v>#DIV/0!</v>
      </c>
      <c r="L33" s="35" t="e">
        <f t="shared" si="2"/>
        <v>#DIV/0!</v>
      </c>
      <c r="M33" s="35" t="e">
        <f t="shared" si="2"/>
        <v>#DIV/0!</v>
      </c>
      <c r="N33" s="35" t="e">
        <f t="shared" si="2"/>
        <v>#DIV/0!</v>
      </c>
      <c r="O33" s="35" t="e">
        <f t="shared" si="2"/>
        <v>#DIV/0!</v>
      </c>
      <c r="P33" s="35" t="e">
        <f t="shared" si="2"/>
        <v>#DIV/0!</v>
      </c>
      <c r="Q33" s="35" t="e">
        <f t="shared" si="2"/>
        <v>#DIV/0!</v>
      </c>
      <c r="R33" s="35" t="e">
        <f t="shared" si="2"/>
        <v>#DIV/0!</v>
      </c>
      <c r="S33" s="35" t="e">
        <f t="shared" si="2"/>
        <v>#DIV/0!</v>
      </c>
      <c r="T33" s="35" t="e">
        <f t="shared" si="2"/>
        <v>#DIV/0!</v>
      </c>
      <c r="U33" s="35" t="e">
        <f t="shared" si="2"/>
        <v>#DIV/0!</v>
      </c>
    </row>
    <row r="34" spans="1:21" ht="12" customHeight="1">
      <c r="A34" s="20" t="s">
        <v>90</v>
      </c>
      <c r="B34" s="35" t="e">
        <f>(B33+1.609265*1.036*SQRT(B31))</f>
        <v>#DIV/0!</v>
      </c>
      <c r="C34" s="35" t="e">
        <f aca="true" t="shared" si="3" ref="C34:U34">(C33+1.609265*1.036*SQRT(C31))</f>
        <v>#DIV/0!</v>
      </c>
      <c r="D34" s="35" t="e">
        <f t="shared" si="3"/>
        <v>#DIV/0!</v>
      </c>
      <c r="E34" s="35" t="e">
        <f t="shared" si="3"/>
        <v>#DIV/0!</v>
      </c>
      <c r="F34" s="35" t="e">
        <f t="shared" si="3"/>
        <v>#DIV/0!</v>
      </c>
      <c r="G34" s="35" t="e">
        <f t="shared" si="3"/>
        <v>#DIV/0!</v>
      </c>
      <c r="H34" s="35" t="e">
        <f t="shared" si="3"/>
        <v>#DIV/0!</v>
      </c>
      <c r="I34" s="35" t="e">
        <f t="shared" si="3"/>
        <v>#DIV/0!</v>
      </c>
      <c r="J34" s="35" t="e">
        <f t="shared" si="3"/>
        <v>#DIV/0!</v>
      </c>
      <c r="K34" s="35" t="e">
        <f t="shared" si="3"/>
        <v>#DIV/0!</v>
      </c>
      <c r="L34" s="35" t="e">
        <f t="shared" si="3"/>
        <v>#DIV/0!</v>
      </c>
      <c r="M34" s="35" t="e">
        <f t="shared" si="3"/>
        <v>#DIV/0!</v>
      </c>
      <c r="N34" s="35" t="e">
        <f t="shared" si="3"/>
        <v>#DIV/0!</v>
      </c>
      <c r="O34" s="35" t="e">
        <f t="shared" si="3"/>
        <v>#DIV/0!</v>
      </c>
      <c r="P34" s="35" t="e">
        <f t="shared" si="3"/>
        <v>#DIV/0!</v>
      </c>
      <c r="Q34" s="35" t="e">
        <f t="shared" si="3"/>
        <v>#DIV/0!</v>
      </c>
      <c r="R34" s="35" t="e">
        <f t="shared" si="3"/>
        <v>#DIV/0!</v>
      </c>
      <c r="S34" s="35" t="e">
        <f t="shared" si="3"/>
        <v>#DIV/0!</v>
      </c>
      <c r="T34" s="35" t="e">
        <f t="shared" si="3"/>
        <v>#DIV/0!</v>
      </c>
      <c r="U34" s="35" t="e">
        <f t="shared" si="3"/>
        <v>#DIV/0!</v>
      </c>
    </row>
    <row r="37" spans="1:9" ht="12.75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2.75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2" customHeight="1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2.7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.7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2.75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2.7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2.7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2.7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2.7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2.7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2.7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2.75">
      <c r="A50" s="29"/>
      <c r="B50" s="29"/>
      <c r="C50" s="29"/>
      <c r="D50" s="29"/>
      <c r="E50" s="29"/>
      <c r="F50" s="29"/>
      <c r="G50" s="29"/>
      <c r="H50" s="29"/>
      <c r="I50" s="29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3.5" hidden="1" thickBot="1">
      <c r="B61" s="30" t="s">
        <v>68</v>
      </c>
    </row>
    <row r="62" spans="2:34" ht="12.75" hidden="1">
      <c r="B62" s="38" t="s">
        <v>20</v>
      </c>
      <c r="C62" s="42"/>
      <c r="D62" s="42"/>
      <c r="E62" s="42"/>
      <c r="F62" s="42"/>
      <c r="G62" s="42"/>
      <c r="H62" s="42"/>
      <c r="I62" s="42"/>
      <c r="J62" s="42"/>
      <c r="K62" s="44"/>
      <c r="X62" s="11" t="s">
        <v>12</v>
      </c>
      <c r="Y62" s="12" t="s">
        <v>13</v>
      </c>
      <c r="Z62" s="41" t="s">
        <v>21</v>
      </c>
      <c r="AA62" s="42"/>
      <c r="AB62" s="42"/>
      <c r="AC62" s="42"/>
      <c r="AD62" s="42"/>
      <c r="AE62" s="42"/>
      <c r="AF62" s="42"/>
      <c r="AG62" s="42"/>
      <c r="AH62" s="43"/>
    </row>
    <row r="63" spans="2:45" ht="12.75" hidden="1">
      <c r="B63" s="7" t="s">
        <v>24</v>
      </c>
      <c r="C63" s="17">
        <f aca="true" t="shared" si="4" ref="C63:V63">IF($B$14="Lane Closure",1,0)</f>
        <v>1</v>
      </c>
      <c r="D63" s="17">
        <f t="shared" si="4"/>
        <v>1</v>
      </c>
      <c r="E63" s="17">
        <f t="shared" si="4"/>
        <v>1</v>
      </c>
      <c r="F63" s="17">
        <f t="shared" si="4"/>
        <v>1</v>
      </c>
      <c r="G63" s="17">
        <f t="shared" si="4"/>
        <v>1</v>
      </c>
      <c r="H63" s="17">
        <f t="shared" si="4"/>
        <v>1</v>
      </c>
      <c r="I63" s="17">
        <f t="shared" si="4"/>
        <v>1</v>
      </c>
      <c r="J63" s="17">
        <f t="shared" si="4"/>
        <v>1</v>
      </c>
      <c r="K63" s="17">
        <f t="shared" si="4"/>
        <v>1</v>
      </c>
      <c r="L63" s="17">
        <f t="shared" si="4"/>
        <v>1</v>
      </c>
      <c r="M63" s="17">
        <f t="shared" si="4"/>
        <v>1</v>
      </c>
      <c r="N63" s="17">
        <f t="shared" si="4"/>
        <v>1</v>
      </c>
      <c r="O63" s="17">
        <f t="shared" si="4"/>
        <v>1</v>
      </c>
      <c r="P63" s="17">
        <f t="shared" si="4"/>
        <v>1</v>
      </c>
      <c r="Q63" s="17">
        <f t="shared" si="4"/>
        <v>1</v>
      </c>
      <c r="R63" s="17">
        <f t="shared" si="4"/>
        <v>1</v>
      </c>
      <c r="S63" s="17">
        <f t="shared" si="4"/>
        <v>1</v>
      </c>
      <c r="T63" s="17">
        <f t="shared" si="4"/>
        <v>1</v>
      </c>
      <c r="U63" s="17">
        <f t="shared" si="4"/>
        <v>1</v>
      </c>
      <c r="V63" s="17">
        <f t="shared" si="4"/>
        <v>1</v>
      </c>
      <c r="X63" s="13">
        <v>0.42982</v>
      </c>
      <c r="Y63" s="14">
        <v>0.49724</v>
      </c>
      <c r="Z63" s="10">
        <f aca="true" t="shared" si="5" ref="Z63:AO78">(C63-$X63)/$Y63</f>
        <v>1.1466897272946666</v>
      </c>
      <c r="AA63" s="10">
        <f t="shared" si="5"/>
        <v>1.1466897272946666</v>
      </c>
      <c r="AB63" s="10">
        <f t="shared" si="5"/>
        <v>1.1466897272946666</v>
      </c>
      <c r="AC63" s="10">
        <f t="shared" si="5"/>
        <v>1.1466897272946666</v>
      </c>
      <c r="AD63" s="10">
        <f t="shared" si="5"/>
        <v>1.1466897272946666</v>
      </c>
      <c r="AE63" s="10">
        <f t="shared" si="5"/>
        <v>1.1466897272946666</v>
      </c>
      <c r="AF63" s="10">
        <f t="shared" si="5"/>
        <v>1.1466897272946666</v>
      </c>
      <c r="AG63" s="10">
        <f t="shared" si="5"/>
        <v>1.1466897272946666</v>
      </c>
      <c r="AH63" s="10">
        <f t="shared" si="5"/>
        <v>1.1466897272946666</v>
      </c>
      <c r="AI63" s="10">
        <f t="shared" si="5"/>
        <v>1.1466897272946666</v>
      </c>
      <c r="AJ63" s="10">
        <f t="shared" si="5"/>
        <v>1.1466897272946666</v>
      </c>
      <c r="AK63" s="10">
        <f t="shared" si="5"/>
        <v>1.1466897272946666</v>
      </c>
      <c r="AL63" s="10">
        <f t="shared" si="5"/>
        <v>1.1466897272946666</v>
      </c>
      <c r="AM63" s="10">
        <f t="shared" si="5"/>
        <v>1.1466897272946666</v>
      </c>
      <c r="AN63" s="10">
        <f t="shared" si="5"/>
        <v>1.1466897272946666</v>
      </c>
      <c r="AO63" s="10">
        <f t="shared" si="5"/>
        <v>1.1466897272946666</v>
      </c>
      <c r="AP63" s="10">
        <f aca="true" t="shared" si="6" ref="AP63:AS92">(S63-$X63)/$Y63</f>
        <v>1.1466897272946666</v>
      </c>
      <c r="AQ63" s="10">
        <f t="shared" si="6"/>
        <v>1.1466897272946666</v>
      </c>
      <c r="AR63" s="10">
        <f t="shared" si="6"/>
        <v>1.1466897272946666</v>
      </c>
      <c r="AS63" s="10">
        <f t="shared" si="6"/>
        <v>1.1466897272946666</v>
      </c>
    </row>
    <row r="64" spans="2:45" ht="12.75" hidden="1">
      <c r="B64" s="7" t="s">
        <v>25</v>
      </c>
      <c r="C64" s="17">
        <f aca="true" t="shared" si="7" ref="C64:V64">IF(B17="Lane Taper",1,0)</f>
        <v>0</v>
      </c>
      <c r="D64" s="17">
        <f t="shared" si="7"/>
        <v>0</v>
      </c>
      <c r="E64" s="17">
        <f t="shared" si="7"/>
        <v>0</v>
      </c>
      <c r="F64" s="17">
        <f t="shared" si="7"/>
        <v>0</v>
      </c>
      <c r="G64" s="17">
        <f t="shared" si="7"/>
        <v>0</v>
      </c>
      <c r="H64" s="17">
        <f t="shared" si="7"/>
        <v>0</v>
      </c>
      <c r="I64" s="17">
        <f t="shared" si="7"/>
        <v>0</v>
      </c>
      <c r="J64" s="17">
        <f t="shared" si="7"/>
        <v>0</v>
      </c>
      <c r="K64" s="17">
        <f t="shared" si="7"/>
        <v>0</v>
      </c>
      <c r="L64" s="17">
        <f t="shared" si="7"/>
        <v>0</v>
      </c>
      <c r="M64" s="17">
        <f t="shared" si="7"/>
        <v>0</v>
      </c>
      <c r="N64" s="17">
        <f t="shared" si="7"/>
        <v>0</v>
      </c>
      <c r="O64" s="17">
        <f t="shared" si="7"/>
        <v>0</v>
      </c>
      <c r="P64" s="17">
        <f t="shared" si="7"/>
        <v>0</v>
      </c>
      <c r="Q64" s="17">
        <f t="shared" si="7"/>
        <v>0</v>
      </c>
      <c r="R64" s="17">
        <f t="shared" si="7"/>
        <v>0</v>
      </c>
      <c r="S64" s="17">
        <f t="shared" si="7"/>
        <v>0</v>
      </c>
      <c r="T64" s="17">
        <f t="shared" si="7"/>
        <v>0</v>
      </c>
      <c r="U64" s="17">
        <f t="shared" si="7"/>
        <v>0</v>
      </c>
      <c r="V64" s="17">
        <f t="shared" si="7"/>
        <v>0</v>
      </c>
      <c r="X64" s="13">
        <v>0.18421</v>
      </c>
      <c r="Y64" s="14">
        <v>0.38937</v>
      </c>
      <c r="Z64" s="10">
        <f t="shared" si="5"/>
        <v>-0.47309756786604007</v>
      </c>
      <c r="AA64" s="10">
        <f t="shared" si="5"/>
        <v>-0.47309756786604007</v>
      </c>
      <c r="AB64" s="10">
        <f t="shared" si="5"/>
        <v>-0.47309756786604007</v>
      </c>
      <c r="AC64" s="10">
        <f t="shared" si="5"/>
        <v>-0.47309756786604007</v>
      </c>
      <c r="AD64" s="10">
        <f t="shared" si="5"/>
        <v>-0.47309756786604007</v>
      </c>
      <c r="AE64" s="10">
        <f t="shared" si="5"/>
        <v>-0.47309756786604007</v>
      </c>
      <c r="AF64" s="10">
        <f t="shared" si="5"/>
        <v>-0.47309756786604007</v>
      </c>
      <c r="AG64" s="10">
        <f t="shared" si="5"/>
        <v>-0.47309756786604007</v>
      </c>
      <c r="AH64" s="10">
        <f t="shared" si="5"/>
        <v>-0.47309756786604007</v>
      </c>
      <c r="AI64" s="10">
        <f t="shared" si="5"/>
        <v>-0.47309756786604007</v>
      </c>
      <c r="AJ64" s="10">
        <f t="shared" si="5"/>
        <v>-0.47309756786604007</v>
      </c>
      <c r="AK64" s="10">
        <f t="shared" si="5"/>
        <v>-0.47309756786604007</v>
      </c>
      <c r="AL64" s="10">
        <f t="shared" si="5"/>
        <v>-0.47309756786604007</v>
      </c>
      <c r="AM64" s="10">
        <f t="shared" si="5"/>
        <v>-0.47309756786604007</v>
      </c>
      <c r="AN64" s="10">
        <f t="shared" si="5"/>
        <v>-0.47309756786604007</v>
      </c>
      <c r="AO64" s="10">
        <f t="shared" si="5"/>
        <v>-0.47309756786604007</v>
      </c>
      <c r="AP64" s="10">
        <f t="shared" si="6"/>
        <v>-0.47309756786604007</v>
      </c>
      <c r="AQ64" s="10">
        <f t="shared" si="6"/>
        <v>-0.47309756786604007</v>
      </c>
      <c r="AR64" s="10">
        <f t="shared" si="6"/>
        <v>-0.47309756786604007</v>
      </c>
      <c r="AS64" s="10">
        <f t="shared" si="6"/>
        <v>-0.47309756786604007</v>
      </c>
    </row>
    <row r="65" spans="2:45" ht="12.75" hidden="1">
      <c r="B65" s="7" t="s">
        <v>26</v>
      </c>
      <c r="C65" s="17">
        <f>B18*0.621402</f>
        <v>0</v>
      </c>
      <c r="D65" s="17">
        <f aca="true" t="shared" si="8" ref="D65:V65">C18*0.621402</f>
        <v>0</v>
      </c>
      <c r="E65" s="17">
        <f t="shared" si="8"/>
        <v>0</v>
      </c>
      <c r="F65" s="17">
        <f t="shared" si="8"/>
        <v>0</v>
      </c>
      <c r="G65" s="17">
        <f t="shared" si="8"/>
        <v>0</v>
      </c>
      <c r="H65" s="17">
        <f t="shared" si="8"/>
        <v>0</v>
      </c>
      <c r="I65" s="17">
        <f t="shared" si="8"/>
        <v>0</v>
      </c>
      <c r="J65" s="17">
        <f t="shared" si="8"/>
        <v>0</v>
      </c>
      <c r="K65" s="17">
        <f t="shared" si="8"/>
        <v>0</v>
      </c>
      <c r="L65" s="17">
        <f t="shared" si="8"/>
        <v>0</v>
      </c>
      <c r="M65" s="17">
        <f t="shared" si="8"/>
        <v>0</v>
      </c>
      <c r="N65" s="17">
        <f t="shared" si="8"/>
        <v>0</v>
      </c>
      <c r="O65" s="17">
        <f t="shared" si="8"/>
        <v>0</v>
      </c>
      <c r="P65" s="17">
        <f t="shared" si="8"/>
        <v>0</v>
      </c>
      <c r="Q65" s="17">
        <f t="shared" si="8"/>
        <v>0</v>
      </c>
      <c r="R65" s="17">
        <f t="shared" si="8"/>
        <v>0</v>
      </c>
      <c r="S65" s="17">
        <f t="shared" si="8"/>
        <v>0</v>
      </c>
      <c r="T65" s="17">
        <f t="shared" si="8"/>
        <v>0</v>
      </c>
      <c r="U65" s="17">
        <f t="shared" si="8"/>
        <v>0</v>
      </c>
      <c r="V65" s="17">
        <f t="shared" si="8"/>
        <v>0</v>
      </c>
      <c r="X65" s="13">
        <v>2.5437</v>
      </c>
      <c r="Y65" s="14">
        <v>2.9951</v>
      </c>
      <c r="Z65" s="10">
        <f t="shared" si="5"/>
        <v>-0.8492871690427698</v>
      </c>
      <c r="AA65" s="10">
        <f t="shared" si="5"/>
        <v>-0.8492871690427698</v>
      </c>
      <c r="AB65" s="10">
        <f t="shared" si="5"/>
        <v>-0.8492871690427698</v>
      </c>
      <c r="AC65" s="10">
        <f t="shared" si="5"/>
        <v>-0.8492871690427698</v>
      </c>
      <c r="AD65" s="10">
        <f t="shared" si="5"/>
        <v>-0.8492871690427698</v>
      </c>
      <c r="AE65" s="10">
        <f t="shared" si="5"/>
        <v>-0.8492871690427698</v>
      </c>
      <c r="AF65" s="10">
        <f t="shared" si="5"/>
        <v>-0.8492871690427698</v>
      </c>
      <c r="AG65" s="10">
        <f t="shared" si="5"/>
        <v>-0.8492871690427698</v>
      </c>
      <c r="AH65" s="10">
        <f t="shared" si="5"/>
        <v>-0.8492871690427698</v>
      </c>
      <c r="AI65" s="10">
        <f t="shared" si="5"/>
        <v>-0.8492871690427698</v>
      </c>
      <c r="AJ65" s="10">
        <f t="shared" si="5"/>
        <v>-0.8492871690427698</v>
      </c>
      <c r="AK65" s="10">
        <f t="shared" si="5"/>
        <v>-0.8492871690427698</v>
      </c>
      <c r="AL65" s="10">
        <f t="shared" si="5"/>
        <v>-0.8492871690427698</v>
      </c>
      <c r="AM65" s="10">
        <f t="shared" si="5"/>
        <v>-0.8492871690427698</v>
      </c>
      <c r="AN65" s="10">
        <f t="shared" si="5"/>
        <v>-0.8492871690427698</v>
      </c>
      <c r="AO65" s="10">
        <f t="shared" si="5"/>
        <v>-0.8492871690427698</v>
      </c>
      <c r="AP65" s="10">
        <f t="shared" si="6"/>
        <v>-0.8492871690427698</v>
      </c>
      <c r="AQ65" s="10">
        <f t="shared" si="6"/>
        <v>-0.8492871690427698</v>
      </c>
      <c r="AR65" s="10">
        <f t="shared" si="6"/>
        <v>-0.8492871690427698</v>
      </c>
      <c r="AS65" s="10">
        <f t="shared" si="6"/>
        <v>-0.8492871690427698</v>
      </c>
    </row>
    <row r="66" spans="2:45" ht="12.75" hidden="1">
      <c r="B66" s="7" t="s">
        <v>27</v>
      </c>
      <c r="C66" s="17">
        <f>B19*0.621402</f>
        <v>49.71216</v>
      </c>
      <c r="D66" s="17">
        <f aca="true" t="shared" si="9" ref="D66:V66">C19*0.621402</f>
        <v>49.71216</v>
      </c>
      <c r="E66" s="17">
        <f t="shared" si="9"/>
        <v>49.71216</v>
      </c>
      <c r="F66" s="17">
        <f t="shared" si="9"/>
        <v>49.71216</v>
      </c>
      <c r="G66" s="17">
        <f t="shared" si="9"/>
        <v>49.71216</v>
      </c>
      <c r="H66" s="17">
        <f t="shared" si="9"/>
        <v>49.71216</v>
      </c>
      <c r="I66" s="17">
        <f t="shared" si="9"/>
        <v>49.71216</v>
      </c>
      <c r="J66" s="17">
        <f t="shared" si="9"/>
        <v>49.71216</v>
      </c>
      <c r="K66" s="17">
        <f t="shared" si="9"/>
        <v>49.71216</v>
      </c>
      <c r="L66" s="17">
        <f t="shared" si="9"/>
        <v>49.71216</v>
      </c>
      <c r="M66" s="17">
        <f t="shared" si="9"/>
        <v>49.71216</v>
      </c>
      <c r="N66" s="17">
        <f t="shared" si="9"/>
        <v>49.71216</v>
      </c>
      <c r="O66" s="17">
        <f t="shared" si="9"/>
        <v>49.71216</v>
      </c>
      <c r="P66" s="17">
        <f t="shared" si="9"/>
        <v>49.71216</v>
      </c>
      <c r="Q66" s="17">
        <f t="shared" si="9"/>
        <v>49.71216</v>
      </c>
      <c r="R66" s="17">
        <f t="shared" si="9"/>
        <v>49.71216</v>
      </c>
      <c r="S66" s="17">
        <f t="shared" si="9"/>
        <v>49.71216</v>
      </c>
      <c r="T66" s="17">
        <f t="shared" si="9"/>
        <v>49.71216</v>
      </c>
      <c r="U66" s="17">
        <f t="shared" si="9"/>
        <v>49.71216</v>
      </c>
      <c r="V66" s="17">
        <f t="shared" si="9"/>
        <v>49.71216</v>
      </c>
      <c r="X66" s="13">
        <v>60.219</v>
      </c>
      <c r="Y66" s="14">
        <v>7.0205</v>
      </c>
      <c r="Z66" s="10">
        <f t="shared" si="5"/>
        <v>-1.4965942596681154</v>
      </c>
      <c r="AA66" s="10">
        <f t="shared" si="5"/>
        <v>-1.4965942596681154</v>
      </c>
      <c r="AB66" s="10">
        <f t="shared" si="5"/>
        <v>-1.4965942596681154</v>
      </c>
      <c r="AC66" s="10">
        <f t="shared" si="5"/>
        <v>-1.4965942596681154</v>
      </c>
      <c r="AD66" s="10">
        <f t="shared" si="5"/>
        <v>-1.4965942596681154</v>
      </c>
      <c r="AE66" s="10">
        <f t="shared" si="5"/>
        <v>-1.4965942596681154</v>
      </c>
      <c r="AF66" s="10">
        <f t="shared" si="5"/>
        <v>-1.4965942596681154</v>
      </c>
      <c r="AG66" s="10">
        <f t="shared" si="5"/>
        <v>-1.4965942596681154</v>
      </c>
      <c r="AH66" s="10">
        <f t="shared" si="5"/>
        <v>-1.4965942596681154</v>
      </c>
      <c r="AI66" s="10">
        <f t="shared" si="5"/>
        <v>-1.4965942596681154</v>
      </c>
      <c r="AJ66" s="10">
        <f t="shared" si="5"/>
        <v>-1.4965942596681154</v>
      </c>
      <c r="AK66" s="10">
        <f t="shared" si="5"/>
        <v>-1.4965942596681154</v>
      </c>
      <c r="AL66" s="10">
        <f t="shared" si="5"/>
        <v>-1.4965942596681154</v>
      </c>
      <c r="AM66" s="10">
        <f t="shared" si="5"/>
        <v>-1.4965942596681154</v>
      </c>
      <c r="AN66" s="10">
        <f t="shared" si="5"/>
        <v>-1.4965942596681154</v>
      </c>
      <c r="AO66" s="10">
        <f t="shared" si="5"/>
        <v>-1.4965942596681154</v>
      </c>
      <c r="AP66" s="10">
        <f t="shared" si="6"/>
        <v>-1.4965942596681154</v>
      </c>
      <c r="AQ66" s="10">
        <f t="shared" si="6"/>
        <v>-1.4965942596681154</v>
      </c>
      <c r="AR66" s="10">
        <f t="shared" si="6"/>
        <v>-1.4965942596681154</v>
      </c>
      <c r="AS66" s="10">
        <f t="shared" si="6"/>
        <v>-1.4965942596681154</v>
      </c>
    </row>
    <row r="67" spans="2:45" ht="12.75" hidden="1">
      <c r="B67" s="7" t="s">
        <v>28</v>
      </c>
      <c r="C67" s="17">
        <f aca="true" t="shared" si="10" ref="C67:V67">IF(B20="Permanent",1,0)</f>
        <v>1</v>
      </c>
      <c r="D67" s="17">
        <f t="shared" si="10"/>
        <v>1</v>
      </c>
      <c r="E67" s="17">
        <f t="shared" si="10"/>
        <v>1</v>
      </c>
      <c r="F67" s="17">
        <f t="shared" si="10"/>
        <v>1</v>
      </c>
      <c r="G67" s="17">
        <f t="shared" si="10"/>
        <v>1</v>
      </c>
      <c r="H67" s="17">
        <f t="shared" si="10"/>
        <v>1</v>
      </c>
      <c r="I67" s="17">
        <f t="shared" si="10"/>
        <v>1</v>
      </c>
      <c r="J67" s="17">
        <f t="shared" si="10"/>
        <v>1</v>
      </c>
      <c r="K67" s="17">
        <f t="shared" si="10"/>
        <v>1</v>
      </c>
      <c r="L67" s="17">
        <f t="shared" si="10"/>
        <v>1</v>
      </c>
      <c r="M67" s="17">
        <f t="shared" si="10"/>
        <v>1</v>
      </c>
      <c r="N67" s="17">
        <f t="shared" si="10"/>
        <v>1</v>
      </c>
      <c r="O67" s="17">
        <f t="shared" si="10"/>
        <v>1</v>
      </c>
      <c r="P67" s="17">
        <f t="shared" si="10"/>
        <v>1</v>
      </c>
      <c r="Q67" s="17">
        <f t="shared" si="10"/>
        <v>1</v>
      </c>
      <c r="R67" s="17">
        <f t="shared" si="10"/>
        <v>1</v>
      </c>
      <c r="S67" s="17">
        <f t="shared" si="10"/>
        <v>1</v>
      </c>
      <c r="T67" s="17">
        <f t="shared" si="10"/>
        <v>1</v>
      </c>
      <c r="U67" s="17">
        <f t="shared" si="10"/>
        <v>1</v>
      </c>
      <c r="V67" s="17">
        <f t="shared" si="10"/>
        <v>1</v>
      </c>
      <c r="X67" s="13">
        <v>0.74561</v>
      </c>
      <c r="Y67" s="14">
        <v>0.43744</v>
      </c>
      <c r="Z67" s="10">
        <f t="shared" si="5"/>
        <v>0.5815426115581566</v>
      </c>
      <c r="AA67" s="10">
        <f t="shared" si="5"/>
        <v>0.5815426115581566</v>
      </c>
      <c r="AB67" s="10">
        <f t="shared" si="5"/>
        <v>0.5815426115581566</v>
      </c>
      <c r="AC67" s="10">
        <f t="shared" si="5"/>
        <v>0.5815426115581566</v>
      </c>
      <c r="AD67" s="10">
        <f t="shared" si="5"/>
        <v>0.5815426115581566</v>
      </c>
      <c r="AE67" s="10">
        <f t="shared" si="5"/>
        <v>0.5815426115581566</v>
      </c>
      <c r="AF67" s="10">
        <f t="shared" si="5"/>
        <v>0.5815426115581566</v>
      </c>
      <c r="AG67" s="10">
        <f t="shared" si="5"/>
        <v>0.5815426115581566</v>
      </c>
      <c r="AH67" s="10">
        <f t="shared" si="5"/>
        <v>0.5815426115581566</v>
      </c>
      <c r="AI67" s="10">
        <f t="shared" si="5"/>
        <v>0.5815426115581566</v>
      </c>
      <c r="AJ67" s="10">
        <f t="shared" si="5"/>
        <v>0.5815426115581566</v>
      </c>
      <c r="AK67" s="10">
        <f t="shared" si="5"/>
        <v>0.5815426115581566</v>
      </c>
      <c r="AL67" s="10">
        <f t="shared" si="5"/>
        <v>0.5815426115581566</v>
      </c>
      <c r="AM67" s="10">
        <f t="shared" si="5"/>
        <v>0.5815426115581566</v>
      </c>
      <c r="AN67" s="10">
        <f t="shared" si="5"/>
        <v>0.5815426115581566</v>
      </c>
      <c r="AO67" s="10">
        <f t="shared" si="5"/>
        <v>0.5815426115581566</v>
      </c>
      <c r="AP67" s="10">
        <f t="shared" si="6"/>
        <v>0.5815426115581566</v>
      </c>
      <c r="AQ67" s="10">
        <f t="shared" si="6"/>
        <v>0.5815426115581566</v>
      </c>
      <c r="AR67" s="10">
        <f t="shared" si="6"/>
        <v>0.5815426115581566</v>
      </c>
      <c r="AS67" s="10">
        <f t="shared" si="6"/>
        <v>0.5815426115581566</v>
      </c>
    </row>
    <row r="68" spans="2:45" ht="12.75" hidden="1">
      <c r="B68" s="7" t="s">
        <v>11</v>
      </c>
      <c r="C68" s="17" t="e">
        <f>IF(B21="",0,1/B21)/3.281</f>
        <v>#DIV/0!</v>
      </c>
      <c r="D68" s="17" t="e">
        <f aca="true" t="shared" si="11" ref="D68:V68">IF(C21="",0,1/C21)/3.281</f>
        <v>#DIV/0!</v>
      </c>
      <c r="E68" s="17" t="e">
        <f t="shared" si="11"/>
        <v>#DIV/0!</v>
      </c>
      <c r="F68" s="17" t="e">
        <f t="shared" si="11"/>
        <v>#DIV/0!</v>
      </c>
      <c r="G68" s="17" t="e">
        <f t="shared" si="11"/>
        <v>#DIV/0!</v>
      </c>
      <c r="H68" s="17" t="e">
        <f t="shared" si="11"/>
        <v>#DIV/0!</v>
      </c>
      <c r="I68" s="17" t="e">
        <f t="shared" si="11"/>
        <v>#DIV/0!</v>
      </c>
      <c r="J68" s="17" t="e">
        <f t="shared" si="11"/>
        <v>#DIV/0!</v>
      </c>
      <c r="K68" s="17" t="e">
        <f t="shared" si="11"/>
        <v>#DIV/0!</v>
      </c>
      <c r="L68" s="17" t="e">
        <f t="shared" si="11"/>
        <v>#DIV/0!</v>
      </c>
      <c r="M68" s="17" t="e">
        <f t="shared" si="11"/>
        <v>#DIV/0!</v>
      </c>
      <c r="N68" s="17" t="e">
        <f t="shared" si="11"/>
        <v>#DIV/0!</v>
      </c>
      <c r="O68" s="17" t="e">
        <f t="shared" si="11"/>
        <v>#DIV/0!</v>
      </c>
      <c r="P68" s="17" t="e">
        <f t="shared" si="11"/>
        <v>#DIV/0!</v>
      </c>
      <c r="Q68" s="17" t="e">
        <f t="shared" si="11"/>
        <v>#DIV/0!</v>
      </c>
      <c r="R68" s="17" t="e">
        <f t="shared" si="11"/>
        <v>#DIV/0!</v>
      </c>
      <c r="S68" s="17" t="e">
        <f t="shared" si="11"/>
        <v>#DIV/0!</v>
      </c>
      <c r="T68" s="17" t="e">
        <f t="shared" si="11"/>
        <v>#DIV/0!</v>
      </c>
      <c r="U68" s="17" t="e">
        <f t="shared" si="11"/>
        <v>#DIV/0!</v>
      </c>
      <c r="V68" s="17" t="e">
        <f t="shared" si="11"/>
        <v>#DIV/0!</v>
      </c>
      <c r="X68" s="31">
        <v>9.5254E-05</v>
      </c>
      <c r="Y68" s="14">
        <v>0.00014189</v>
      </c>
      <c r="Z68" s="10" t="e">
        <f t="shared" si="5"/>
        <v>#DIV/0!</v>
      </c>
      <c r="AA68" s="10" t="e">
        <f t="shared" si="5"/>
        <v>#DIV/0!</v>
      </c>
      <c r="AB68" s="10" t="e">
        <f t="shared" si="5"/>
        <v>#DIV/0!</v>
      </c>
      <c r="AC68" s="10" t="e">
        <f t="shared" si="5"/>
        <v>#DIV/0!</v>
      </c>
      <c r="AD68" s="10" t="e">
        <f t="shared" si="5"/>
        <v>#DIV/0!</v>
      </c>
      <c r="AE68" s="10" t="e">
        <f t="shared" si="5"/>
        <v>#DIV/0!</v>
      </c>
      <c r="AF68" s="10" t="e">
        <f t="shared" si="5"/>
        <v>#DIV/0!</v>
      </c>
      <c r="AG68" s="10" t="e">
        <f t="shared" si="5"/>
        <v>#DIV/0!</v>
      </c>
      <c r="AH68" s="10" t="e">
        <f t="shared" si="5"/>
        <v>#DIV/0!</v>
      </c>
      <c r="AI68" s="10" t="e">
        <f t="shared" si="5"/>
        <v>#DIV/0!</v>
      </c>
      <c r="AJ68" s="10" t="e">
        <f t="shared" si="5"/>
        <v>#DIV/0!</v>
      </c>
      <c r="AK68" s="10" t="e">
        <f t="shared" si="5"/>
        <v>#DIV/0!</v>
      </c>
      <c r="AL68" s="10" t="e">
        <f t="shared" si="5"/>
        <v>#DIV/0!</v>
      </c>
      <c r="AM68" s="10" t="e">
        <f t="shared" si="5"/>
        <v>#DIV/0!</v>
      </c>
      <c r="AN68" s="10" t="e">
        <f t="shared" si="5"/>
        <v>#DIV/0!</v>
      </c>
      <c r="AO68" s="10" t="e">
        <f t="shared" si="5"/>
        <v>#DIV/0!</v>
      </c>
      <c r="AP68" s="10" t="e">
        <f t="shared" si="6"/>
        <v>#DIV/0!</v>
      </c>
      <c r="AQ68" s="10" t="e">
        <f t="shared" si="6"/>
        <v>#DIV/0!</v>
      </c>
      <c r="AR68" s="10" t="e">
        <f t="shared" si="6"/>
        <v>#DIV/0!</v>
      </c>
      <c r="AS68" s="10" t="e">
        <f t="shared" si="6"/>
        <v>#DIV/0!</v>
      </c>
    </row>
    <row r="69" spans="2:45" ht="12.75" hidden="1">
      <c r="B69" s="7" t="s">
        <v>29</v>
      </c>
      <c r="C69" s="17">
        <f aca="true" t="shared" si="12" ref="C69:V69">IF(B22="Flat",1,0)</f>
        <v>1</v>
      </c>
      <c r="D69" s="17">
        <f t="shared" si="12"/>
        <v>1</v>
      </c>
      <c r="E69" s="17">
        <f t="shared" si="12"/>
        <v>1</v>
      </c>
      <c r="F69" s="17">
        <f t="shared" si="12"/>
        <v>1</v>
      </c>
      <c r="G69" s="17">
        <f t="shared" si="12"/>
        <v>1</v>
      </c>
      <c r="H69" s="17">
        <f t="shared" si="12"/>
        <v>1</v>
      </c>
      <c r="I69" s="17">
        <f t="shared" si="12"/>
        <v>1</v>
      </c>
      <c r="J69" s="17">
        <f t="shared" si="12"/>
        <v>1</v>
      </c>
      <c r="K69" s="17">
        <f t="shared" si="12"/>
        <v>1</v>
      </c>
      <c r="L69" s="17">
        <f t="shared" si="12"/>
        <v>1</v>
      </c>
      <c r="M69" s="17">
        <f t="shared" si="12"/>
        <v>1</v>
      </c>
      <c r="N69" s="17">
        <f t="shared" si="12"/>
        <v>1</v>
      </c>
      <c r="O69" s="17">
        <f t="shared" si="12"/>
        <v>1</v>
      </c>
      <c r="P69" s="17">
        <f t="shared" si="12"/>
        <v>1</v>
      </c>
      <c r="Q69" s="17">
        <f t="shared" si="12"/>
        <v>1</v>
      </c>
      <c r="R69" s="17">
        <f t="shared" si="12"/>
        <v>1</v>
      </c>
      <c r="S69" s="17">
        <f t="shared" si="12"/>
        <v>1</v>
      </c>
      <c r="T69" s="17">
        <f t="shared" si="12"/>
        <v>1</v>
      </c>
      <c r="U69" s="17">
        <f t="shared" si="12"/>
        <v>1</v>
      </c>
      <c r="V69" s="17">
        <f t="shared" si="12"/>
        <v>1</v>
      </c>
      <c r="X69" s="13">
        <v>0.39474</v>
      </c>
      <c r="Y69" s="14">
        <v>0.49095</v>
      </c>
      <c r="Z69" s="10">
        <f t="shared" si="5"/>
        <v>1.2328343008453</v>
      </c>
      <c r="AA69" s="10">
        <f t="shared" si="5"/>
        <v>1.2328343008453</v>
      </c>
      <c r="AB69" s="10">
        <f t="shared" si="5"/>
        <v>1.2328343008453</v>
      </c>
      <c r="AC69" s="10">
        <f t="shared" si="5"/>
        <v>1.2328343008453</v>
      </c>
      <c r="AD69" s="10">
        <f t="shared" si="5"/>
        <v>1.2328343008453</v>
      </c>
      <c r="AE69" s="10">
        <f t="shared" si="5"/>
        <v>1.2328343008453</v>
      </c>
      <c r="AF69" s="10">
        <f t="shared" si="5"/>
        <v>1.2328343008453</v>
      </c>
      <c r="AG69" s="10">
        <f t="shared" si="5"/>
        <v>1.2328343008453</v>
      </c>
      <c r="AH69" s="10">
        <f t="shared" si="5"/>
        <v>1.2328343008453</v>
      </c>
      <c r="AI69" s="10">
        <f t="shared" si="5"/>
        <v>1.2328343008453</v>
      </c>
      <c r="AJ69" s="10">
        <f t="shared" si="5"/>
        <v>1.2328343008453</v>
      </c>
      <c r="AK69" s="10">
        <f t="shared" si="5"/>
        <v>1.2328343008453</v>
      </c>
      <c r="AL69" s="10">
        <f t="shared" si="5"/>
        <v>1.2328343008453</v>
      </c>
      <c r="AM69" s="10">
        <f t="shared" si="5"/>
        <v>1.2328343008453</v>
      </c>
      <c r="AN69" s="10">
        <f t="shared" si="5"/>
        <v>1.2328343008453</v>
      </c>
      <c r="AO69" s="10">
        <f t="shared" si="5"/>
        <v>1.2328343008453</v>
      </c>
      <c r="AP69" s="10">
        <f t="shared" si="6"/>
        <v>1.2328343008453</v>
      </c>
      <c r="AQ69" s="10">
        <f t="shared" si="6"/>
        <v>1.2328343008453</v>
      </c>
      <c r="AR69" s="10">
        <f t="shared" si="6"/>
        <v>1.2328343008453</v>
      </c>
      <c r="AS69" s="10">
        <f t="shared" si="6"/>
        <v>1.2328343008453</v>
      </c>
    </row>
    <row r="70" spans="2:45" ht="12.75" hidden="1">
      <c r="B70" s="7" t="s">
        <v>30</v>
      </c>
      <c r="C70" s="17">
        <f aca="true" t="shared" si="13" ref="C70:V70">IF(B22="Upgrade",1,0)</f>
        <v>0</v>
      </c>
      <c r="D70" s="17">
        <f t="shared" si="13"/>
        <v>0</v>
      </c>
      <c r="E70" s="17">
        <f t="shared" si="13"/>
        <v>0</v>
      </c>
      <c r="F70" s="17">
        <f t="shared" si="13"/>
        <v>0</v>
      </c>
      <c r="G70" s="17">
        <f t="shared" si="13"/>
        <v>0</v>
      </c>
      <c r="H70" s="17">
        <f t="shared" si="13"/>
        <v>0</v>
      </c>
      <c r="I70" s="17">
        <f t="shared" si="13"/>
        <v>0</v>
      </c>
      <c r="J70" s="17">
        <f t="shared" si="13"/>
        <v>0</v>
      </c>
      <c r="K70" s="17">
        <f t="shared" si="13"/>
        <v>0</v>
      </c>
      <c r="L70" s="17">
        <f t="shared" si="13"/>
        <v>0</v>
      </c>
      <c r="M70" s="17">
        <f t="shared" si="13"/>
        <v>0</v>
      </c>
      <c r="N70" s="17">
        <f t="shared" si="13"/>
        <v>0</v>
      </c>
      <c r="O70" s="17">
        <f t="shared" si="13"/>
        <v>0</v>
      </c>
      <c r="P70" s="17">
        <f t="shared" si="13"/>
        <v>0</v>
      </c>
      <c r="Q70" s="17">
        <f t="shared" si="13"/>
        <v>0</v>
      </c>
      <c r="R70" s="17">
        <f t="shared" si="13"/>
        <v>0</v>
      </c>
      <c r="S70" s="17">
        <f t="shared" si="13"/>
        <v>0</v>
      </c>
      <c r="T70" s="17">
        <f t="shared" si="13"/>
        <v>0</v>
      </c>
      <c r="U70" s="17">
        <f t="shared" si="13"/>
        <v>0</v>
      </c>
      <c r="V70" s="17">
        <f t="shared" si="13"/>
        <v>0</v>
      </c>
      <c r="X70" s="13">
        <v>0.2193</v>
      </c>
      <c r="Y70" s="14">
        <v>0.4156</v>
      </c>
      <c r="Z70" s="10">
        <f t="shared" si="5"/>
        <v>-0.5276708373435995</v>
      </c>
      <c r="AA70" s="10">
        <f t="shared" si="5"/>
        <v>-0.5276708373435995</v>
      </c>
      <c r="AB70" s="10">
        <f t="shared" si="5"/>
        <v>-0.5276708373435995</v>
      </c>
      <c r="AC70" s="10">
        <f t="shared" si="5"/>
        <v>-0.5276708373435995</v>
      </c>
      <c r="AD70" s="10">
        <f t="shared" si="5"/>
        <v>-0.5276708373435995</v>
      </c>
      <c r="AE70" s="10">
        <f t="shared" si="5"/>
        <v>-0.5276708373435995</v>
      </c>
      <c r="AF70" s="10">
        <f t="shared" si="5"/>
        <v>-0.5276708373435995</v>
      </c>
      <c r="AG70" s="10">
        <f t="shared" si="5"/>
        <v>-0.5276708373435995</v>
      </c>
      <c r="AH70" s="10">
        <f t="shared" si="5"/>
        <v>-0.5276708373435995</v>
      </c>
      <c r="AI70" s="10">
        <f t="shared" si="5"/>
        <v>-0.5276708373435995</v>
      </c>
      <c r="AJ70" s="10">
        <f t="shared" si="5"/>
        <v>-0.5276708373435995</v>
      </c>
      <c r="AK70" s="10">
        <f t="shared" si="5"/>
        <v>-0.5276708373435995</v>
      </c>
      <c r="AL70" s="10">
        <f t="shared" si="5"/>
        <v>-0.5276708373435995</v>
      </c>
      <c r="AM70" s="10">
        <f t="shared" si="5"/>
        <v>-0.5276708373435995</v>
      </c>
      <c r="AN70" s="10">
        <f t="shared" si="5"/>
        <v>-0.5276708373435995</v>
      </c>
      <c r="AO70" s="10">
        <f t="shared" si="5"/>
        <v>-0.5276708373435995</v>
      </c>
      <c r="AP70" s="10">
        <f t="shared" si="6"/>
        <v>-0.5276708373435995</v>
      </c>
      <c r="AQ70" s="10">
        <f t="shared" si="6"/>
        <v>-0.5276708373435995</v>
      </c>
      <c r="AR70" s="10">
        <f t="shared" si="6"/>
        <v>-0.5276708373435995</v>
      </c>
      <c r="AS70" s="10">
        <f t="shared" si="6"/>
        <v>-0.5276708373435995</v>
      </c>
    </row>
    <row r="71" spans="2:45" ht="12.75" hidden="1">
      <c r="B71" s="7" t="s">
        <v>31</v>
      </c>
      <c r="C71" s="17">
        <f aca="true" t="shared" si="14" ref="C71:V71">IF(B22="Downgrade",1,0)</f>
        <v>0</v>
      </c>
      <c r="D71" s="17">
        <f t="shared" si="14"/>
        <v>0</v>
      </c>
      <c r="E71" s="17">
        <f t="shared" si="14"/>
        <v>0</v>
      </c>
      <c r="F71" s="17">
        <f t="shared" si="14"/>
        <v>0</v>
      </c>
      <c r="G71" s="17">
        <f t="shared" si="14"/>
        <v>0</v>
      </c>
      <c r="H71" s="17">
        <f t="shared" si="14"/>
        <v>0</v>
      </c>
      <c r="I71" s="17">
        <f t="shared" si="14"/>
        <v>0</v>
      </c>
      <c r="J71" s="17">
        <f t="shared" si="14"/>
        <v>0</v>
      </c>
      <c r="K71" s="17">
        <f t="shared" si="14"/>
        <v>0</v>
      </c>
      <c r="L71" s="17">
        <f t="shared" si="14"/>
        <v>0</v>
      </c>
      <c r="M71" s="17">
        <f t="shared" si="14"/>
        <v>0</v>
      </c>
      <c r="N71" s="17">
        <f t="shared" si="14"/>
        <v>0</v>
      </c>
      <c r="O71" s="17">
        <f t="shared" si="14"/>
        <v>0</v>
      </c>
      <c r="P71" s="17">
        <f t="shared" si="14"/>
        <v>0</v>
      </c>
      <c r="Q71" s="17">
        <f t="shared" si="14"/>
        <v>0</v>
      </c>
      <c r="R71" s="17">
        <f t="shared" si="14"/>
        <v>0</v>
      </c>
      <c r="S71" s="17">
        <f t="shared" si="14"/>
        <v>0</v>
      </c>
      <c r="T71" s="17">
        <f t="shared" si="14"/>
        <v>0</v>
      </c>
      <c r="U71" s="17">
        <f t="shared" si="14"/>
        <v>0</v>
      </c>
      <c r="V71" s="17">
        <f t="shared" si="14"/>
        <v>0</v>
      </c>
      <c r="X71" s="13">
        <v>0.25439</v>
      </c>
      <c r="Y71" s="14">
        <v>0.43744</v>
      </c>
      <c r="Z71" s="10">
        <f t="shared" si="5"/>
        <v>-0.5815426115581566</v>
      </c>
      <c r="AA71" s="10">
        <f t="shared" si="5"/>
        <v>-0.5815426115581566</v>
      </c>
      <c r="AB71" s="10">
        <f t="shared" si="5"/>
        <v>-0.5815426115581566</v>
      </c>
      <c r="AC71" s="10">
        <f t="shared" si="5"/>
        <v>-0.5815426115581566</v>
      </c>
      <c r="AD71" s="10">
        <f t="shared" si="5"/>
        <v>-0.5815426115581566</v>
      </c>
      <c r="AE71" s="10">
        <f t="shared" si="5"/>
        <v>-0.5815426115581566</v>
      </c>
      <c r="AF71" s="10">
        <f t="shared" si="5"/>
        <v>-0.5815426115581566</v>
      </c>
      <c r="AG71" s="10">
        <f t="shared" si="5"/>
        <v>-0.5815426115581566</v>
      </c>
      <c r="AH71" s="10">
        <f t="shared" si="5"/>
        <v>-0.5815426115581566</v>
      </c>
      <c r="AI71" s="10">
        <f t="shared" si="5"/>
        <v>-0.5815426115581566</v>
      </c>
      <c r="AJ71" s="10">
        <f t="shared" si="5"/>
        <v>-0.5815426115581566</v>
      </c>
      <c r="AK71" s="10">
        <f t="shared" si="5"/>
        <v>-0.5815426115581566</v>
      </c>
      <c r="AL71" s="10">
        <f t="shared" si="5"/>
        <v>-0.5815426115581566</v>
      </c>
      <c r="AM71" s="10">
        <f t="shared" si="5"/>
        <v>-0.5815426115581566</v>
      </c>
      <c r="AN71" s="10">
        <f t="shared" si="5"/>
        <v>-0.5815426115581566</v>
      </c>
      <c r="AO71" s="10">
        <f t="shared" si="5"/>
        <v>-0.5815426115581566</v>
      </c>
      <c r="AP71" s="10">
        <f t="shared" si="6"/>
        <v>-0.5815426115581566</v>
      </c>
      <c r="AQ71" s="10">
        <f t="shared" si="6"/>
        <v>-0.5815426115581566</v>
      </c>
      <c r="AR71" s="10">
        <f t="shared" si="6"/>
        <v>-0.5815426115581566</v>
      </c>
      <c r="AS71" s="10">
        <f t="shared" si="6"/>
        <v>-0.5815426115581566</v>
      </c>
    </row>
    <row r="72" spans="2:45" ht="12.75" hidden="1">
      <c r="B72" s="7" t="s">
        <v>32</v>
      </c>
      <c r="C72" s="17">
        <f aca="true" t="shared" si="15" ref="C72:V72">IF(B22="Crest",1,0)</f>
        <v>0</v>
      </c>
      <c r="D72" s="17">
        <f t="shared" si="15"/>
        <v>0</v>
      </c>
      <c r="E72" s="17">
        <f t="shared" si="15"/>
        <v>0</v>
      </c>
      <c r="F72" s="17">
        <f t="shared" si="15"/>
        <v>0</v>
      </c>
      <c r="G72" s="17">
        <f t="shared" si="15"/>
        <v>0</v>
      </c>
      <c r="H72" s="17">
        <f t="shared" si="15"/>
        <v>0</v>
      </c>
      <c r="I72" s="17">
        <f t="shared" si="15"/>
        <v>0</v>
      </c>
      <c r="J72" s="17">
        <f t="shared" si="15"/>
        <v>0</v>
      </c>
      <c r="K72" s="17">
        <f t="shared" si="15"/>
        <v>0</v>
      </c>
      <c r="L72" s="17">
        <f t="shared" si="15"/>
        <v>0</v>
      </c>
      <c r="M72" s="17">
        <f t="shared" si="15"/>
        <v>0</v>
      </c>
      <c r="N72" s="17">
        <f t="shared" si="15"/>
        <v>0</v>
      </c>
      <c r="O72" s="17">
        <f t="shared" si="15"/>
        <v>0</v>
      </c>
      <c r="P72" s="17">
        <f t="shared" si="15"/>
        <v>0</v>
      </c>
      <c r="Q72" s="17">
        <f t="shared" si="15"/>
        <v>0</v>
      </c>
      <c r="R72" s="17">
        <f t="shared" si="15"/>
        <v>0</v>
      </c>
      <c r="S72" s="17">
        <f t="shared" si="15"/>
        <v>0</v>
      </c>
      <c r="T72" s="17">
        <f t="shared" si="15"/>
        <v>0</v>
      </c>
      <c r="U72" s="17">
        <f t="shared" si="15"/>
        <v>0</v>
      </c>
      <c r="V72" s="17">
        <f t="shared" si="15"/>
        <v>0</v>
      </c>
      <c r="X72" s="13">
        <v>0.087719</v>
      </c>
      <c r="Y72" s="14">
        <v>0.28414</v>
      </c>
      <c r="Z72" s="10">
        <f t="shared" si="5"/>
        <v>-0.30871753361019216</v>
      </c>
      <c r="AA72" s="10">
        <f t="shared" si="5"/>
        <v>-0.30871753361019216</v>
      </c>
      <c r="AB72" s="10">
        <f t="shared" si="5"/>
        <v>-0.30871753361019216</v>
      </c>
      <c r="AC72" s="10">
        <f t="shared" si="5"/>
        <v>-0.30871753361019216</v>
      </c>
      <c r="AD72" s="10">
        <f t="shared" si="5"/>
        <v>-0.30871753361019216</v>
      </c>
      <c r="AE72" s="10">
        <f t="shared" si="5"/>
        <v>-0.30871753361019216</v>
      </c>
      <c r="AF72" s="10">
        <f t="shared" si="5"/>
        <v>-0.30871753361019216</v>
      </c>
      <c r="AG72" s="10">
        <f t="shared" si="5"/>
        <v>-0.30871753361019216</v>
      </c>
      <c r="AH72" s="10">
        <f t="shared" si="5"/>
        <v>-0.30871753361019216</v>
      </c>
      <c r="AI72" s="10">
        <f t="shared" si="5"/>
        <v>-0.30871753361019216</v>
      </c>
      <c r="AJ72" s="10">
        <f t="shared" si="5"/>
        <v>-0.30871753361019216</v>
      </c>
      <c r="AK72" s="10">
        <f t="shared" si="5"/>
        <v>-0.30871753361019216</v>
      </c>
      <c r="AL72" s="10">
        <f t="shared" si="5"/>
        <v>-0.30871753361019216</v>
      </c>
      <c r="AM72" s="10">
        <f t="shared" si="5"/>
        <v>-0.30871753361019216</v>
      </c>
      <c r="AN72" s="10">
        <f t="shared" si="5"/>
        <v>-0.30871753361019216</v>
      </c>
      <c r="AO72" s="10">
        <f t="shared" si="5"/>
        <v>-0.30871753361019216</v>
      </c>
      <c r="AP72" s="10">
        <f t="shared" si="6"/>
        <v>-0.30871753361019216</v>
      </c>
      <c r="AQ72" s="10">
        <f t="shared" si="6"/>
        <v>-0.30871753361019216</v>
      </c>
      <c r="AR72" s="10">
        <f t="shared" si="6"/>
        <v>-0.30871753361019216</v>
      </c>
      <c r="AS72" s="10">
        <f t="shared" si="6"/>
        <v>-0.30871753361019216</v>
      </c>
    </row>
    <row r="73" spans="2:45" ht="12.75" hidden="1">
      <c r="B73" s="7" t="s">
        <v>33</v>
      </c>
      <c r="C73" s="17">
        <f aca="true" t="shared" si="16" ref="C73:V73">IF(B22="Sag",1,0)</f>
        <v>0</v>
      </c>
      <c r="D73" s="17">
        <f t="shared" si="16"/>
        <v>0</v>
      </c>
      <c r="E73" s="17">
        <f t="shared" si="16"/>
        <v>0</v>
      </c>
      <c r="F73" s="17">
        <f t="shared" si="16"/>
        <v>0</v>
      </c>
      <c r="G73" s="17">
        <f t="shared" si="16"/>
        <v>0</v>
      </c>
      <c r="H73" s="17">
        <f t="shared" si="16"/>
        <v>0</v>
      </c>
      <c r="I73" s="17">
        <f t="shared" si="16"/>
        <v>0</v>
      </c>
      <c r="J73" s="17">
        <f t="shared" si="16"/>
        <v>0</v>
      </c>
      <c r="K73" s="17">
        <f t="shared" si="16"/>
        <v>0</v>
      </c>
      <c r="L73" s="17">
        <f t="shared" si="16"/>
        <v>0</v>
      </c>
      <c r="M73" s="17">
        <f t="shared" si="16"/>
        <v>0</v>
      </c>
      <c r="N73" s="17">
        <f t="shared" si="16"/>
        <v>0</v>
      </c>
      <c r="O73" s="17">
        <f t="shared" si="16"/>
        <v>0</v>
      </c>
      <c r="P73" s="17">
        <f t="shared" si="16"/>
        <v>0</v>
      </c>
      <c r="Q73" s="17">
        <f t="shared" si="16"/>
        <v>0</v>
      </c>
      <c r="R73" s="17">
        <f t="shared" si="16"/>
        <v>0</v>
      </c>
      <c r="S73" s="17">
        <f t="shared" si="16"/>
        <v>0</v>
      </c>
      <c r="T73" s="17">
        <f t="shared" si="16"/>
        <v>0</v>
      </c>
      <c r="U73" s="17">
        <f t="shared" si="16"/>
        <v>0</v>
      </c>
      <c r="V73" s="17">
        <f t="shared" si="16"/>
        <v>0</v>
      </c>
      <c r="X73" s="13">
        <v>0.04386</v>
      </c>
      <c r="Y73" s="14">
        <v>0.20569</v>
      </c>
      <c r="Z73" s="10">
        <f t="shared" si="5"/>
        <v>-0.2132335067334338</v>
      </c>
      <c r="AA73" s="10">
        <f t="shared" si="5"/>
        <v>-0.2132335067334338</v>
      </c>
      <c r="AB73" s="10">
        <f t="shared" si="5"/>
        <v>-0.2132335067334338</v>
      </c>
      <c r="AC73" s="10">
        <f t="shared" si="5"/>
        <v>-0.2132335067334338</v>
      </c>
      <c r="AD73" s="10">
        <f t="shared" si="5"/>
        <v>-0.2132335067334338</v>
      </c>
      <c r="AE73" s="10">
        <f t="shared" si="5"/>
        <v>-0.2132335067334338</v>
      </c>
      <c r="AF73" s="10">
        <f t="shared" si="5"/>
        <v>-0.2132335067334338</v>
      </c>
      <c r="AG73" s="10">
        <f t="shared" si="5"/>
        <v>-0.2132335067334338</v>
      </c>
      <c r="AH73" s="10">
        <f t="shared" si="5"/>
        <v>-0.2132335067334338</v>
      </c>
      <c r="AI73" s="10">
        <f t="shared" si="5"/>
        <v>-0.2132335067334338</v>
      </c>
      <c r="AJ73" s="10">
        <f t="shared" si="5"/>
        <v>-0.2132335067334338</v>
      </c>
      <c r="AK73" s="10">
        <f t="shared" si="5"/>
        <v>-0.2132335067334338</v>
      </c>
      <c r="AL73" s="10">
        <f t="shared" si="5"/>
        <v>-0.2132335067334338</v>
      </c>
      <c r="AM73" s="10">
        <f t="shared" si="5"/>
        <v>-0.2132335067334338</v>
      </c>
      <c r="AN73" s="10">
        <f t="shared" si="5"/>
        <v>-0.2132335067334338</v>
      </c>
      <c r="AO73" s="10">
        <f t="shared" si="5"/>
        <v>-0.2132335067334338</v>
      </c>
      <c r="AP73" s="10">
        <f t="shared" si="6"/>
        <v>-0.2132335067334338</v>
      </c>
      <c r="AQ73" s="10">
        <f t="shared" si="6"/>
        <v>-0.2132335067334338</v>
      </c>
      <c r="AR73" s="10">
        <f t="shared" si="6"/>
        <v>-0.2132335067334338</v>
      </c>
      <c r="AS73" s="10">
        <f t="shared" si="6"/>
        <v>-0.2132335067334338</v>
      </c>
    </row>
    <row r="74" spans="2:45" ht="12.75" hidden="1">
      <c r="B74" s="7" t="s">
        <v>4</v>
      </c>
      <c r="C74" s="17">
        <f>B23*3.281</f>
        <v>0</v>
      </c>
      <c r="D74" s="17">
        <f aca="true" t="shared" si="17" ref="D74:V74">C23*3.281</f>
        <v>0</v>
      </c>
      <c r="E74" s="17">
        <f t="shared" si="17"/>
        <v>0</v>
      </c>
      <c r="F74" s="17">
        <f t="shared" si="17"/>
        <v>0</v>
      </c>
      <c r="G74" s="17">
        <f t="shared" si="17"/>
        <v>0</v>
      </c>
      <c r="H74" s="17">
        <f t="shared" si="17"/>
        <v>0</v>
      </c>
      <c r="I74" s="17">
        <f t="shared" si="17"/>
        <v>0</v>
      </c>
      <c r="J74" s="17">
        <f t="shared" si="17"/>
        <v>0</v>
      </c>
      <c r="K74" s="17">
        <f t="shared" si="17"/>
        <v>0</v>
      </c>
      <c r="L74" s="17">
        <f t="shared" si="17"/>
        <v>0</v>
      </c>
      <c r="M74" s="17">
        <f t="shared" si="17"/>
        <v>0</v>
      </c>
      <c r="N74" s="17">
        <f t="shared" si="17"/>
        <v>0</v>
      </c>
      <c r="O74" s="17">
        <f t="shared" si="17"/>
        <v>0</v>
      </c>
      <c r="P74" s="17">
        <f t="shared" si="17"/>
        <v>0</v>
      </c>
      <c r="Q74" s="17">
        <f t="shared" si="17"/>
        <v>0</v>
      </c>
      <c r="R74" s="17">
        <f t="shared" si="17"/>
        <v>0</v>
      </c>
      <c r="S74" s="17">
        <f t="shared" si="17"/>
        <v>0</v>
      </c>
      <c r="T74" s="17">
        <f t="shared" si="17"/>
        <v>0</v>
      </c>
      <c r="U74" s="17">
        <f t="shared" si="17"/>
        <v>0</v>
      </c>
      <c r="V74" s="17">
        <f t="shared" si="17"/>
        <v>0</v>
      </c>
      <c r="X74" s="13">
        <v>13.325</v>
      </c>
      <c r="Y74" s="14">
        <v>2.9494</v>
      </c>
      <c r="Z74" s="10">
        <f t="shared" si="5"/>
        <v>-4.517868040957483</v>
      </c>
      <c r="AA74" s="10">
        <f t="shared" si="5"/>
        <v>-4.517868040957483</v>
      </c>
      <c r="AB74" s="10">
        <f t="shared" si="5"/>
        <v>-4.517868040957483</v>
      </c>
      <c r="AC74" s="10">
        <f t="shared" si="5"/>
        <v>-4.517868040957483</v>
      </c>
      <c r="AD74" s="10">
        <f t="shared" si="5"/>
        <v>-4.517868040957483</v>
      </c>
      <c r="AE74" s="10">
        <f t="shared" si="5"/>
        <v>-4.517868040957483</v>
      </c>
      <c r="AF74" s="10">
        <f t="shared" si="5"/>
        <v>-4.517868040957483</v>
      </c>
      <c r="AG74" s="10">
        <f t="shared" si="5"/>
        <v>-4.517868040957483</v>
      </c>
      <c r="AH74" s="10">
        <f t="shared" si="5"/>
        <v>-4.517868040957483</v>
      </c>
      <c r="AI74" s="10">
        <f t="shared" si="5"/>
        <v>-4.517868040957483</v>
      </c>
      <c r="AJ74" s="10">
        <f t="shared" si="5"/>
        <v>-4.517868040957483</v>
      </c>
      <c r="AK74" s="10">
        <f t="shared" si="5"/>
        <v>-4.517868040957483</v>
      </c>
      <c r="AL74" s="10">
        <f t="shared" si="5"/>
        <v>-4.517868040957483</v>
      </c>
      <c r="AM74" s="10">
        <f t="shared" si="5"/>
        <v>-4.517868040957483</v>
      </c>
      <c r="AN74" s="10">
        <f t="shared" si="5"/>
        <v>-4.517868040957483</v>
      </c>
      <c r="AO74" s="10">
        <f t="shared" si="5"/>
        <v>-4.517868040957483</v>
      </c>
      <c r="AP74" s="10">
        <f t="shared" si="6"/>
        <v>-4.517868040957483</v>
      </c>
      <c r="AQ74" s="10">
        <f t="shared" si="6"/>
        <v>-4.517868040957483</v>
      </c>
      <c r="AR74" s="10">
        <f t="shared" si="6"/>
        <v>-4.517868040957483</v>
      </c>
      <c r="AS74" s="10">
        <f t="shared" si="6"/>
        <v>-4.517868040957483</v>
      </c>
    </row>
    <row r="75" spans="2:45" ht="12.75" hidden="1">
      <c r="B75" s="7" t="s">
        <v>5</v>
      </c>
      <c r="C75" s="17">
        <f>B24*3.281</f>
        <v>0</v>
      </c>
      <c r="D75" s="17">
        <f aca="true" t="shared" si="18" ref="D75:V75">C24*3.281</f>
        <v>0</v>
      </c>
      <c r="E75" s="17">
        <f t="shared" si="18"/>
        <v>0</v>
      </c>
      <c r="F75" s="17">
        <f t="shared" si="18"/>
        <v>0</v>
      </c>
      <c r="G75" s="17">
        <f t="shared" si="18"/>
        <v>0</v>
      </c>
      <c r="H75" s="17">
        <f t="shared" si="18"/>
        <v>0</v>
      </c>
      <c r="I75" s="17">
        <f t="shared" si="18"/>
        <v>0</v>
      </c>
      <c r="J75" s="17">
        <f t="shared" si="18"/>
        <v>0</v>
      </c>
      <c r="K75" s="17">
        <f t="shared" si="18"/>
        <v>0</v>
      </c>
      <c r="L75" s="17">
        <f t="shared" si="18"/>
        <v>0</v>
      </c>
      <c r="M75" s="17">
        <f t="shared" si="18"/>
        <v>0</v>
      </c>
      <c r="N75" s="17">
        <f t="shared" si="18"/>
        <v>0</v>
      </c>
      <c r="O75" s="17">
        <f t="shared" si="18"/>
        <v>0</v>
      </c>
      <c r="P75" s="17">
        <f t="shared" si="18"/>
        <v>0</v>
      </c>
      <c r="Q75" s="17">
        <f t="shared" si="18"/>
        <v>0</v>
      </c>
      <c r="R75" s="17">
        <f t="shared" si="18"/>
        <v>0</v>
      </c>
      <c r="S75" s="17">
        <f t="shared" si="18"/>
        <v>0</v>
      </c>
      <c r="T75" s="17">
        <f t="shared" si="18"/>
        <v>0</v>
      </c>
      <c r="U75" s="17">
        <f t="shared" si="18"/>
        <v>0</v>
      </c>
      <c r="V75" s="17">
        <f t="shared" si="18"/>
        <v>0</v>
      </c>
      <c r="X75" s="34">
        <v>3.9825</v>
      </c>
      <c r="Y75" s="14">
        <v>4.2405</v>
      </c>
      <c r="Z75" s="10">
        <f t="shared" si="5"/>
        <v>-0.939158118146445</v>
      </c>
      <c r="AA75" s="10">
        <f t="shared" si="5"/>
        <v>-0.939158118146445</v>
      </c>
      <c r="AB75" s="10">
        <f t="shared" si="5"/>
        <v>-0.939158118146445</v>
      </c>
      <c r="AC75" s="10">
        <f t="shared" si="5"/>
        <v>-0.939158118146445</v>
      </c>
      <c r="AD75" s="10">
        <f t="shared" si="5"/>
        <v>-0.939158118146445</v>
      </c>
      <c r="AE75" s="10">
        <f t="shared" si="5"/>
        <v>-0.939158118146445</v>
      </c>
      <c r="AF75" s="10">
        <f t="shared" si="5"/>
        <v>-0.939158118146445</v>
      </c>
      <c r="AG75" s="10">
        <f t="shared" si="5"/>
        <v>-0.939158118146445</v>
      </c>
      <c r="AH75" s="10">
        <f t="shared" si="5"/>
        <v>-0.939158118146445</v>
      </c>
      <c r="AI75" s="10">
        <f t="shared" si="5"/>
        <v>-0.939158118146445</v>
      </c>
      <c r="AJ75" s="10">
        <f t="shared" si="5"/>
        <v>-0.939158118146445</v>
      </c>
      <c r="AK75" s="10">
        <f t="shared" si="5"/>
        <v>-0.939158118146445</v>
      </c>
      <c r="AL75" s="10">
        <f t="shared" si="5"/>
        <v>-0.939158118146445</v>
      </c>
      <c r="AM75" s="10">
        <f t="shared" si="5"/>
        <v>-0.939158118146445</v>
      </c>
      <c r="AN75" s="10">
        <f t="shared" si="5"/>
        <v>-0.939158118146445</v>
      </c>
      <c r="AO75" s="10">
        <f t="shared" si="5"/>
        <v>-0.939158118146445</v>
      </c>
      <c r="AP75" s="10">
        <f t="shared" si="6"/>
        <v>-0.939158118146445</v>
      </c>
      <c r="AQ75" s="10">
        <f t="shared" si="6"/>
        <v>-0.939158118146445</v>
      </c>
      <c r="AR75" s="10">
        <f t="shared" si="6"/>
        <v>-0.939158118146445</v>
      </c>
      <c r="AS75" s="10">
        <f t="shared" si="6"/>
        <v>-0.939158118146445</v>
      </c>
    </row>
    <row r="76" spans="2:45" ht="12.75" hidden="1">
      <c r="B76" s="7" t="s">
        <v>6</v>
      </c>
      <c r="C76" s="17">
        <f>B25*3.281</f>
        <v>0</v>
      </c>
      <c r="D76" s="17">
        <f aca="true" t="shared" si="19" ref="D76:V76">C25*3.281</f>
        <v>0</v>
      </c>
      <c r="E76" s="17">
        <f t="shared" si="19"/>
        <v>0</v>
      </c>
      <c r="F76" s="17">
        <f t="shared" si="19"/>
        <v>0</v>
      </c>
      <c r="G76" s="17">
        <f t="shared" si="19"/>
        <v>0</v>
      </c>
      <c r="H76" s="17">
        <f t="shared" si="19"/>
        <v>0</v>
      </c>
      <c r="I76" s="17">
        <f t="shared" si="19"/>
        <v>0</v>
      </c>
      <c r="J76" s="17">
        <f t="shared" si="19"/>
        <v>0</v>
      </c>
      <c r="K76" s="17">
        <f t="shared" si="19"/>
        <v>0</v>
      </c>
      <c r="L76" s="17">
        <f t="shared" si="19"/>
        <v>0</v>
      </c>
      <c r="M76" s="17">
        <f t="shared" si="19"/>
        <v>0</v>
      </c>
      <c r="N76" s="17">
        <f t="shared" si="19"/>
        <v>0</v>
      </c>
      <c r="O76" s="17">
        <f t="shared" si="19"/>
        <v>0</v>
      </c>
      <c r="P76" s="17">
        <f t="shared" si="19"/>
        <v>0</v>
      </c>
      <c r="Q76" s="17">
        <f t="shared" si="19"/>
        <v>0</v>
      </c>
      <c r="R76" s="17">
        <f t="shared" si="19"/>
        <v>0</v>
      </c>
      <c r="S76" s="17">
        <f t="shared" si="19"/>
        <v>0</v>
      </c>
      <c r="T76" s="17">
        <f t="shared" si="19"/>
        <v>0</v>
      </c>
      <c r="U76" s="17">
        <f t="shared" si="19"/>
        <v>0</v>
      </c>
      <c r="V76" s="17">
        <f t="shared" si="19"/>
        <v>0</v>
      </c>
      <c r="X76" s="13">
        <v>3.3333</v>
      </c>
      <c r="Y76" s="14">
        <v>4.164</v>
      </c>
      <c r="Z76" s="10">
        <f t="shared" si="5"/>
        <v>-0.8005043227665707</v>
      </c>
      <c r="AA76" s="10">
        <f t="shared" si="5"/>
        <v>-0.8005043227665707</v>
      </c>
      <c r="AB76" s="10">
        <f t="shared" si="5"/>
        <v>-0.8005043227665707</v>
      </c>
      <c r="AC76" s="10">
        <f t="shared" si="5"/>
        <v>-0.8005043227665707</v>
      </c>
      <c r="AD76" s="10">
        <f t="shared" si="5"/>
        <v>-0.8005043227665707</v>
      </c>
      <c r="AE76" s="10">
        <f t="shared" si="5"/>
        <v>-0.8005043227665707</v>
      </c>
      <c r="AF76" s="10">
        <f t="shared" si="5"/>
        <v>-0.8005043227665707</v>
      </c>
      <c r="AG76" s="10">
        <f t="shared" si="5"/>
        <v>-0.8005043227665707</v>
      </c>
      <c r="AH76" s="10">
        <f t="shared" si="5"/>
        <v>-0.8005043227665707</v>
      </c>
      <c r="AI76" s="10">
        <f t="shared" si="5"/>
        <v>-0.8005043227665707</v>
      </c>
      <c r="AJ76" s="10">
        <f t="shared" si="5"/>
        <v>-0.8005043227665707</v>
      </c>
      <c r="AK76" s="10">
        <f t="shared" si="5"/>
        <v>-0.8005043227665707</v>
      </c>
      <c r="AL76" s="10">
        <f t="shared" si="5"/>
        <v>-0.8005043227665707</v>
      </c>
      <c r="AM76" s="10">
        <f t="shared" si="5"/>
        <v>-0.8005043227665707</v>
      </c>
      <c r="AN76" s="10">
        <f t="shared" si="5"/>
        <v>-0.8005043227665707</v>
      </c>
      <c r="AO76" s="10">
        <f t="shared" si="5"/>
        <v>-0.8005043227665707</v>
      </c>
      <c r="AP76" s="10">
        <f t="shared" si="6"/>
        <v>-0.8005043227665707</v>
      </c>
      <c r="AQ76" s="10">
        <f t="shared" si="6"/>
        <v>-0.8005043227665707</v>
      </c>
      <c r="AR76" s="10">
        <f t="shared" si="6"/>
        <v>-0.8005043227665707</v>
      </c>
      <c r="AS76" s="10">
        <f t="shared" si="6"/>
        <v>-0.8005043227665707</v>
      </c>
    </row>
    <row r="77" spans="2:45" ht="12.75" hidden="1">
      <c r="B77" s="7" t="s">
        <v>7</v>
      </c>
      <c r="C77" s="17">
        <f>B26*3.281</f>
        <v>0</v>
      </c>
      <c r="D77" s="17">
        <f aca="true" t="shared" si="20" ref="D77:V77">C26*3.281</f>
        <v>0</v>
      </c>
      <c r="E77" s="17">
        <f t="shared" si="20"/>
        <v>0</v>
      </c>
      <c r="F77" s="17">
        <f t="shared" si="20"/>
        <v>0</v>
      </c>
      <c r="G77" s="17">
        <f t="shared" si="20"/>
        <v>0</v>
      </c>
      <c r="H77" s="17">
        <f t="shared" si="20"/>
        <v>0</v>
      </c>
      <c r="I77" s="17">
        <f t="shared" si="20"/>
        <v>0</v>
      </c>
      <c r="J77" s="17">
        <f t="shared" si="20"/>
        <v>0</v>
      </c>
      <c r="K77" s="17">
        <f t="shared" si="20"/>
        <v>0</v>
      </c>
      <c r="L77" s="17">
        <f t="shared" si="20"/>
        <v>0</v>
      </c>
      <c r="M77" s="17">
        <f t="shared" si="20"/>
        <v>0</v>
      </c>
      <c r="N77" s="17">
        <f t="shared" si="20"/>
        <v>0</v>
      </c>
      <c r="O77" s="17">
        <f t="shared" si="20"/>
        <v>0</v>
      </c>
      <c r="P77" s="17">
        <f t="shared" si="20"/>
        <v>0</v>
      </c>
      <c r="Q77" s="17">
        <f t="shared" si="20"/>
        <v>0</v>
      </c>
      <c r="R77" s="17">
        <f t="shared" si="20"/>
        <v>0</v>
      </c>
      <c r="S77" s="17">
        <f t="shared" si="20"/>
        <v>0</v>
      </c>
      <c r="T77" s="17">
        <f t="shared" si="20"/>
        <v>0</v>
      </c>
      <c r="U77" s="17">
        <f t="shared" si="20"/>
        <v>0</v>
      </c>
      <c r="V77" s="17">
        <f t="shared" si="20"/>
        <v>0</v>
      </c>
      <c r="X77" s="13">
        <v>20.018</v>
      </c>
      <c r="Y77" s="14">
        <v>5.2326</v>
      </c>
      <c r="Z77" s="10">
        <f t="shared" si="5"/>
        <v>-3.825631617169285</v>
      </c>
      <c r="AA77" s="10">
        <f t="shared" si="5"/>
        <v>-3.825631617169285</v>
      </c>
      <c r="AB77" s="10">
        <f t="shared" si="5"/>
        <v>-3.825631617169285</v>
      </c>
      <c r="AC77" s="10">
        <f t="shared" si="5"/>
        <v>-3.825631617169285</v>
      </c>
      <c r="AD77" s="10">
        <f t="shared" si="5"/>
        <v>-3.825631617169285</v>
      </c>
      <c r="AE77" s="10">
        <f t="shared" si="5"/>
        <v>-3.825631617169285</v>
      </c>
      <c r="AF77" s="10">
        <f t="shared" si="5"/>
        <v>-3.825631617169285</v>
      </c>
      <c r="AG77" s="10">
        <f t="shared" si="5"/>
        <v>-3.825631617169285</v>
      </c>
      <c r="AH77" s="10">
        <f t="shared" si="5"/>
        <v>-3.825631617169285</v>
      </c>
      <c r="AI77" s="10">
        <f t="shared" si="5"/>
        <v>-3.825631617169285</v>
      </c>
      <c r="AJ77" s="10">
        <f t="shared" si="5"/>
        <v>-3.825631617169285</v>
      </c>
      <c r="AK77" s="10">
        <f t="shared" si="5"/>
        <v>-3.825631617169285</v>
      </c>
      <c r="AL77" s="10">
        <f t="shared" si="5"/>
        <v>-3.825631617169285</v>
      </c>
      <c r="AM77" s="10">
        <f t="shared" si="5"/>
        <v>-3.825631617169285</v>
      </c>
      <c r="AN77" s="10">
        <f t="shared" si="5"/>
        <v>-3.825631617169285</v>
      </c>
      <c r="AO77" s="10">
        <f t="shared" si="5"/>
        <v>-3.825631617169285</v>
      </c>
      <c r="AP77" s="10">
        <f t="shared" si="6"/>
        <v>-3.825631617169285</v>
      </c>
      <c r="AQ77" s="10">
        <f t="shared" si="6"/>
        <v>-3.825631617169285</v>
      </c>
      <c r="AR77" s="10">
        <f t="shared" si="6"/>
        <v>-3.825631617169285</v>
      </c>
      <c r="AS77" s="10">
        <f t="shared" si="6"/>
        <v>-3.825631617169285</v>
      </c>
    </row>
    <row r="78" spans="2:45" ht="12.75" hidden="1">
      <c r="B78" s="7" t="s">
        <v>34</v>
      </c>
      <c r="C78" s="17">
        <f aca="true" t="shared" si="21" ref="C78:V78">IF(B$27="None",1,0)</f>
        <v>1</v>
      </c>
      <c r="D78" s="17">
        <f t="shared" si="21"/>
        <v>1</v>
      </c>
      <c r="E78" s="17">
        <f t="shared" si="21"/>
        <v>1</v>
      </c>
      <c r="F78" s="17">
        <f t="shared" si="21"/>
        <v>1</v>
      </c>
      <c r="G78" s="17">
        <f t="shared" si="21"/>
        <v>1</v>
      </c>
      <c r="H78" s="17">
        <f t="shared" si="21"/>
        <v>1</v>
      </c>
      <c r="I78" s="17">
        <f t="shared" si="21"/>
        <v>1</v>
      </c>
      <c r="J78" s="17">
        <f t="shared" si="21"/>
        <v>1</v>
      </c>
      <c r="K78" s="17">
        <f t="shared" si="21"/>
        <v>1</v>
      </c>
      <c r="L78" s="17">
        <f t="shared" si="21"/>
        <v>1</v>
      </c>
      <c r="M78" s="17">
        <f t="shared" si="21"/>
        <v>1</v>
      </c>
      <c r="N78" s="17">
        <f t="shared" si="21"/>
        <v>1</v>
      </c>
      <c r="O78" s="17">
        <f t="shared" si="21"/>
        <v>1</v>
      </c>
      <c r="P78" s="17">
        <f t="shared" si="21"/>
        <v>1</v>
      </c>
      <c r="Q78" s="17">
        <f t="shared" si="21"/>
        <v>1</v>
      </c>
      <c r="R78" s="17">
        <f t="shared" si="21"/>
        <v>1</v>
      </c>
      <c r="S78" s="17">
        <f t="shared" si="21"/>
        <v>1</v>
      </c>
      <c r="T78" s="17">
        <f t="shared" si="21"/>
        <v>1</v>
      </c>
      <c r="U78" s="17">
        <f t="shared" si="21"/>
        <v>1</v>
      </c>
      <c r="V78" s="17">
        <f t="shared" si="21"/>
        <v>1</v>
      </c>
      <c r="X78" s="13">
        <v>0.38596</v>
      </c>
      <c r="Y78" s="14">
        <v>0.48897</v>
      </c>
      <c r="Z78" s="10">
        <f t="shared" si="5"/>
        <v>1.2557825633474444</v>
      </c>
      <c r="AA78" s="10">
        <f t="shared" si="5"/>
        <v>1.2557825633474444</v>
      </c>
      <c r="AB78" s="10">
        <f t="shared" si="5"/>
        <v>1.2557825633474444</v>
      </c>
      <c r="AC78" s="10">
        <f t="shared" si="5"/>
        <v>1.2557825633474444</v>
      </c>
      <c r="AD78" s="10">
        <f t="shared" si="5"/>
        <v>1.2557825633474444</v>
      </c>
      <c r="AE78" s="10">
        <f t="shared" si="5"/>
        <v>1.2557825633474444</v>
      </c>
      <c r="AF78" s="10">
        <f t="shared" si="5"/>
        <v>1.2557825633474444</v>
      </c>
      <c r="AG78" s="10">
        <f t="shared" si="5"/>
        <v>1.2557825633474444</v>
      </c>
      <c r="AH78" s="10">
        <f t="shared" si="5"/>
        <v>1.2557825633474444</v>
      </c>
      <c r="AI78" s="10">
        <f t="shared" si="5"/>
        <v>1.2557825633474444</v>
      </c>
      <c r="AJ78" s="10">
        <f t="shared" si="5"/>
        <v>1.2557825633474444</v>
      </c>
      <c r="AK78" s="10">
        <f t="shared" si="5"/>
        <v>1.2557825633474444</v>
      </c>
      <c r="AL78" s="10">
        <f t="shared" si="5"/>
        <v>1.2557825633474444</v>
      </c>
      <c r="AM78" s="10">
        <f t="shared" si="5"/>
        <v>1.2557825633474444</v>
      </c>
      <c r="AN78" s="10">
        <f t="shared" si="5"/>
        <v>1.2557825633474444</v>
      </c>
      <c r="AO78" s="10">
        <f aca="true" t="shared" si="22" ref="AO78:AO92">(R78-$X78)/$Y78</f>
        <v>1.2557825633474444</v>
      </c>
      <c r="AP78" s="10">
        <f t="shared" si="6"/>
        <v>1.2557825633474444</v>
      </c>
      <c r="AQ78" s="10">
        <f t="shared" si="6"/>
        <v>1.2557825633474444</v>
      </c>
      <c r="AR78" s="10">
        <f t="shared" si="6"/>
        <v>1.2557825633474444</v>
      </c>
      <c r="AS78" s="10">
        <f t="shared" si="6"/>
        <v>1.2557825633474444</v>
      </c>
    </row>
    <row r="79" spans="2:45" ht="12.75" hidden="1">
      <c r="B79" s="7" t="s">
        <v>35</v>
      </c>
      <c r="C79" s="17">
        <f>IF(B27="Drum",1,0)</f>
        <v>0</v>
      </c>
      <c r="D79" s="17">
        <f aca="true" t="shared" si="23" ref="D79:V79">IF(C27="Drum",1,0)</f>
        <v>0</v>
      </c>
      <c r="E79" s="17">
        <f t="shared" si="23"/>
        <v>0</v>
      </c>
      <c r="F79" s="17">
        <f t="shared" si="23"/>
        <v>0</v>
      </c>
      <c r="G79" s="17">
        <f t="shared" si="23"/>
        <v>0</v>
      </c>
      <c r="H79" s="17">
        <f t="shared" si="23"/>
        <v>0</v>
      </c>
      <c r="I79" s="17">
        <f t="shared" si="23"/>
        <v>0</v>
      </c>
      <c r="J79" s="17">
        <f t="shared" si="23"/>
        <v>0</v>
      </c>
      <c r="K79" s="17">
        <f t="shared" si="23"/>
        <v>0</v>
      </c>
      <c r="L79" s="17">
        <f t="shared" si="23"/>
        <v>0</v>
      </c>
      <c r="M79" s="17">
        <f t="shared" si="23"/>
        <v>0</v>
      </c>
      <c r="N79" s="17">
        <f t="shared" si="23"/>
        <v>0</v>
      </c>
      <c r="O79" s="17">
        <f t="shared" si="23"/>
        <v>0</v>
      </c>
      <c r="P79" s="17">
        <f t="shared" si="23"/>
        <v>0</v>
      </c>
      <c r="Q79" s="17">
        <f t="shared" si="23"/>
        <v>0</v>
      </c>
      <c r="R79" s="17">
        <f t="shared" si="23"/>
        <v>0</v>
      </c>
      <c r="S79" s="17">
        <f t="shared" si="23"/>
        <v>0</v>
      </c>
      <c r="T79" s="17">
        <f t="shared" si="23"/>
        <v>0</v>
      </c>
      <c r="U79" s="17">
        <f t="shared" si="23"/>
        <v>0</v>
      </c>
      <c r="V79" s="17">
        <f t="shared" si="23"/>
        <v>0</v>
      </c>
      <c r="X79" s="13">
        <v>0.12281</v>
      </c>
      <c r="Y79" s="14">
        <v>0.32966</v>
      </c>
      <c r="Z79" s="10">
        <f aca="true" t="shared" si="24" ref="Z79:Z92">(C79-$X79)/$Y79</f>
        <v>-0.3725353394406358</v>
      </c>
      <c r="AA79" s="10">
        <f aca="true" t="shared" si="25" ref="AA79:AA92">(D79-$X79)/$Y79</f>
        <v>-0.3725353394406358</v>
      </c>
      <c r="AB79" s="10">
        <f aca="true" t="shared" si="26" ref="AB79:AB92">(E79-$X79)/$Y79</f>
        <v>-0.3725353394406358</v>
      </c>
      <c r="AC79" s="10">
        <f aca="true" t="shared" si="27" ref="AC79:AC92">(F79-$X79)/$Y79</f>
        <v>-0.3725353394406358</v>
      </c>
      <c r="AD79" s="10">
        <f aca="true" t="shared" si="28" ref="AD79:AD92">(G79-$X79)/$Y79</f>
        <v>-0.3725353394406358</v>
      </c>
      <c r="AE79" s="10">
        <f aca="true" t="shared" si="29" ref="AE79:AE92">(H79-$X79)/$Y79</f>
        <v>-0.3725353394406358</v>
      </c>
      <c r="AF79" s="10">
        <f aca="true" t="shared" si="30" ref="AF79:AF92">(I79-$X79)/$Y79</f>
        <v>-0.3725353394406358</v>
      </c>
      <c r="AG79" s="10">
        <f aca="true" t="shared" si="31" ref="AG79:AG92">(J79-$X79)/$Y79</f>
        <v>-0.3725353394406358</v>
      </c>
      <c r="AH79" s="10">
        <f aca="true" t="shared" si="32" ref="AH79:AH92">(K79-$X79)/$Y79</f>
        <v>-0.3725353394406358</v>
      </c>
      <c r="AI79" s="10">
        <f aca="true" t="shared" si="33" ref="AI79:AI92">(L79-$X79)/$Y79</f>
        <v>-0.3725353394406358</v>
      </c>
      <c r="AJ79" s="10">
        <f aca="true" t="shared" si="34" ref="AJ79:AJ92">(M79-$X79)/$Y79</f>
        <v>-0.3725353394406358</v>
      </c>
      <c r="AK79" s="10">
        <f aca="true" t="shared" si="35" ref="AK79:AK92">(N79-$X79)/$Y79</f>
        <v>-0.3725353394406358</v>
      </c>
      <c r="AL79" s="10">
        <f aca="true" t="shared" si="36" ref="AL79:AL92">(O79-$X79)/$Y79</f>
        <v>-0.3725353394406358</v>
      </c>
      <c r="AM79" s="10">
        <f aca="true" t="shared" si="37" ref="AM79:AM92">(P79-$X79)/$Y79</f>
        <v>-0.3725353394406358</v>
      </c>
      <c r="AN79" s="10">
        <f aca="true" t="shared" si="38" ref="AN79:AN92">(Q79-$X79)/$Y79</f>
        <v>-0.3725353394406358</v>
      </c>
      <c r="AO79" s="10">
        <f t="shared" si="22"/>
        <v>-0.3725353394406358</v>
      </c>
      <c r="AP79" s="10">
        <f t="shared" si="6"/>
        <v>-0.3725353394406358</v>
      </c>
      <c r="AQ79" s="10">
        <f t="shared" si="6"/>
        <v>-0.3725353394406358</v>
      </c>
      <c r="AR79" s="10">
        <f t="shared" si="6"/>
        <v>-0.3725353394406358</v>
      </c>
      <c r="AS79" s="10">
        <f t="shared" si="6"/>
        <v>-0.3725353394406358</v>
      </c>
    </row>
    <row r="80" spans="2:45" ht="12.75" hidden="1">
      <c r="B80" s="7" t="s">
        <v>36</v>
      </c>
      <c r="C80" s="17">
        <f>IF(B$27="Vertical Panel",1,0)</f>
        <v>0</v>
      </c>
      <c r="D80" s="17">
        <f aca="true" t="shared" si="39" ref="D80:V80">IF(C$27="Vertical Panel",1,0)</f>
        <v>0</v>
      </c>
      <c r="E80" s="17">
        <f t="shared" si="39"/>
        <v>0</v>
      </c>
      <c r="F80" s="17">
        <f t="shared" si="39"/>
        <v>0</v>
      </c>
      <c r="G80" s="17">
        <f t="shared" si="39"/>
        <v>0</v>
      </c>
      <c r="H80" s="17">
        <f t="shared" si="39"/>
        <v>0</v>
      </c>
      <c r="I80" s="17">
        <f t="shared" si="39"/>
        <v>0</v>
      </c>
      <c r="J80" s="17">
        <f t="shared" si="39"/>
        <v>0</v>
      </c>
      <c r="K80" s="17">
        <f t="shared" si="39"/>
        <v>0</v>
      </c>
      <c r="L80" s="17">
        <f t="shared" si="39"/>
        <v>0</v>
      </c>
      <c r="M80" s="17">
        <f t="shared" si="39"/>
        <v>0</v>
      </c>
      <c r="N80" s="17">
        <f t="shared" si="39"/>
        <v>0</v>
      </c>
      <c r="O80" s="17">
        <f t="shared" si="39"/>
        <v>0</v>
      </c>
      <c r="P80" s="17">
        <f t="shared" si="39"/>
        <v>0</v>
      </c>
      <c r="Q80" s="17">
        <f t="shared" si="39"/>
        <v>0</v>
      </c>
      <c r="R80" s="17">
        <f t="shared" si="39"/>
        <v>0</v>
      </c>
      <c r="S80" s="17">
        <f t="shared" si="39"/>
        <v>0</v>
      </c>
      <c r="T80" s="17">
        <f t="shared" si="39"/>
        <v>0</v>
      </c>
      <c r="U80" s="17">
        <f t="shared" si="39"/>
        <v>0</v>
      </c>
      <c r="V80" s="17">
        <f t="shared" si="39"/>
        <v>0</v>
      </c>
      <c r="X80" s="13">
        <v>0.017544</v>
      </c>
      <c r="Y80" s="14">
        <v>0.13187</v>
      </c>
      <c r="Z80" s="10">
        <f t="shared" si="24"/>
        <v>-0.13304011526503376</v>
      </c>
      <c r="AA80" s="10">
        <f t="shared" si="25"/>
        <v>-0.13304011526503376</v>
      </c>
      <c r="AB80" s="10">
        <f t="shared" si="26"/>
        <v>-0.13304011526503376</v>
      </c>
      <c r="AC80" s="10">
        <f t="shared" si="27"/>
        <v>-0.13304011526503376</v>
      </c>
      <c r="AD80" s="10">
        <f t="shared" si="28"/>
        <v>-0.13304011526503376</v>
      </c>
      <c r="AE80" s="10">
        <f t="shared" si="29"/>
        <v>-0.13304011526503376</v>
      </c>
      <c r="AF80" s="10">
        <f t="shared" si="30"/>
        <v>-0.13304011526503376</v>
      </c>
      <c r="AG80" s="10">
        <f t="shared" si="31"/>
        <v>-0.13304011526503376</v>
      </c>
      <c r="AH80" s="10">
        <f t="shared" si="32"/>
        <v>-0.13304011526503376</v>
      </c>
      <c r="AI80" s="10">
        <f t="shared" si="33"/>
        <v>-0.13304011526503376</v>
      </c>
      <c r="AJ80" s="10">
        <f t="shared" si="34"/>
        <v>-0.13304011526503376</v>
      </c>
      <c r="AK80" s="10">
        <f t="shared" si="35"/>
        <v>-0.13304011526503376</v>
      </c>
      <c r="AL80" s="10">
        <f t="shared" si="36"/>
        <v>-0.13304011526503376</v>
      </c>
      <c r="AM80" s="10">
        <f t="shared" si="37"/>
        <v>-0.13304011526503376</v>
      </c>
      <c r="AN80" s="10">
        <f t="shared" si="38"/>
        <v>-0.13304011526503376</v>
      </c>
      <c r="AO80" s="10">
        <f t="shared" si="22"/>
        <v>-0.13304011526503376</v>
      </c>
      <c r="AP80" s="10">
        <f t="shared" si="6"/>
        <v>-0.13304011526503376</v>
      </c>
      <c r="AQ80" s="10">
        <f t="shared" si="6"/>
        <v>-0.13304011526503376</v>
      </c>
      <c r="AR80" s="10">
        <f t="shared" si="6"/>
        <v>-0.13304011526503376</v>
      </c>
      <c r="AS80" s="10">
        <f t="shared" si="6"/>
        <v>-0.13304011526503376</v>
      </c>
    </row>
    <row r="81" spans="2:45" ht="12.75" hidden="1">
      <c r="B81" s="7" t="s">
        <v>37</v>
      </c>
      <c r="C81" s="17">
        <f>IF(B$27="Guardrail",1,0)</f>
        <v>0</v>
      </c>
      <c r="D81" s="17">
        <f aca="true" t="shared" si="40" ref="D81:V81">IF(C$27="Guardrail",1,0)</f>
        <v>0</v>
      </c>
      <c r="E81" s="17">
        <f t="shared" si="40"/>
        <v>0</v>
      </c>
      <c r="F81" s="17">
        <f t="shared" si="40"/>
        <v>0</v>
      </c>
      <c r="G81" s="17">
        <f t="shared" si="40"/>
        <v>0</v>
      </c>
      <c r="H81" s="17">
        <f t="shared" si="40"/>
        <v>0</v>
      </c>
      <c r="I81" s="17">
        <f t="shared" si="40"/>
        <v>0</v>
      </c>
      <c r="J81" s="17">
        <f t="shared" si="40"/>
        <v>0</v>
      </c>
      <c r="K81" s="17">
        <f t="shared" si="40"/>
        <v>0</v>
      </c>
      <c r="L81" s="17">
        <f t="shared" si="40"/>
        <v>0</v>
      </c>
      <c r="M81" s="17">
        <f t="shared" si="40"/>
        <v>0</v>
      </c>
      <c r="N81" s="17">
        <f t="shared" si="40"/>
        <v>0</v>
      </c>
      <c r="O81" s="17">
        <f t="shared" si="40"/>
        <v>0</v>
      </c>
      <c r="P81" s="17">
        <f t="shared" si="40"/>
        <v>0</v>
      </c>
      <c r="Q81" s="17">
        <f t="shared" si="40"/>
        <v>0</v>
      </c>
      <c r="R81" s="17">
        <f t="shared" si="40"/>
        <v>0</v>
      </c>
      <c r="S81" s="17">
        <f t="shared" si="40"/>
        <v>0</v>
      </c>
      <c r="T81" s="17">
        <f t="shared" si="40"/>
        <v>0</v>
      </c>
      <c r="U81" s="17">
        <f t="shared" si="40"/>
        <v>0</v>
      </c>
      <c r="V81" s="17">
        <f t="shared" si="40"/>
        <v>0</v>
      </c>
      <c r="X81" s="13">
        <v>0.035088</v>
      </c>
      <c r="Y81" s="14">
        <v>0.18481</v>
      </c>
      <c r="Z81" s="10">
        <f t="shared" si="24"/>
        <v>-0.18985985606839456</v>
      </c>
      <c r="AA81" s="10">
        <f t="shared" si="25"/>
        <v>-0.18985985606839456</v>
      </c>
      <c r="AB81" s="10">
        <f t="shared" si="26"/>
        <v>-0.18985985606839456</v>
      </c>
      <c r="AC81" s="10">
        <f t="shared" si="27"/>
        <v>-0.18985985606839456</v>
      </c>
      <c r="AD81" s="10">
        <f t="shared" si="28"/>
        <v>-0.18985985606839456</v>
      </c>
      <c r="AE81" s="10">
        <f t="shared" si="29"/>
        <v>-0.18985985606839456</v>
      </c>
      <c r="AF81" s="10">
        <f t="shared" si="30"/>
        <v>-0.18985985606839456</v>
      </c>
      <c r="AG81" s="10">
        <f t="shared" si="31"/>
        <v>-0.18985985606839456</v>
      </c>
      <c r="AH81" s="10">
        <f t="shared" si="32"/>
        <v>-0.18985985606839456</v>
      </c>
      <c r="AI81" s="10">
        <f t="shared" si="33"/>
        <v>-0.18985985606839456</v>
      </c>
      <c r="AJ81" s="10">
        <f t="shared" si="34"/>
        <v>-0.18985985606839456</v>
      </c>
      <c r="AK81" s="10">
        <f t="shared" si="35"/>
        <v>-0.18985985606839456</v>
      </c>
      <c r="AL81" s="10">
        <f t="shared" si="36"/>
        <v>-0.18985985606839456</v>
      </c>
      <c r="AM81" s="10">
        <f t="shared" si="37"/>
        <v>-0.18985985606839456</v>
      </c>
      <c r="AN81" s="10">
        <f t="shared" si="38"/>
        <v>-0.18985985606839456</v>
      </c>
      <c r="AO81" s="10">
        <f t="shared" si="22"/>
        <v>-0.18985985606839456</v>
      </c>
      <c r="AP81" s="10">
        <f t="shared" si="6"/>
        <v>-0.18985985606839456</v>
      </c>
      <c r="AQ81" s="10">
        <f t="shared" si="6"/>
        <v>-0.18985985606839456</v>
      </c>
      <c r="AR81" s="10">
        <f t="shared" si="6"/>
        <v>-0.18985985606839456</v>
      </c>
      <c r="AS81" s="10">
        <f t="shared" si="6"/>
        <v>-0.18985985606839456</v>
      </c>
    </row>
    <row r="82" spans="2:45" ht="12.75" hidden="1">
      <c r="B82" s="7" t="s">
        <v>38</v>
      </c>
      <c r="C82" s="17">
        <f aca="true" t="shared" si="41" ref="C82:V82">IF(B$27="Barrier",1,0)</f>
        <v>0</v>
      </c>
      <c r="D82" s="17">
        <f t="shared" si="41"/>
        <v>0</v>
      </c>
      <c r="E82" s="17">
        <f t="shared" si="41"/>
        <v>0</v>
      </c>
      <c r="F82" s="17">
        <f t="shared" si="41"/>
        <v>0</v>
      </c>
      <c r="G82" s="17">
        <f t="shared" si="41"/>
        <v>0</v>
      </c>
      <c r="H82" s="17">
        <f t="shared" si="41"/>
        <v>0</v>
      </c>
      <c r="I82" s="17">
        <f t="shared" si="41"/>
        <v>0</v>
      </c>
      <c r="J82" s="17">
        <f t="shared" si="41"/>
        <v>0</v>
      </c>
      <c r="K82" s="17">
        <f t="shared" si="41"/>
        <v>0</v>
      </c>
      <c r="L82" s="17">
        <f t="shared" si="41"/>
        <v>0</v>
      </c>
      <c r="M82" s="17">
        <f t="shared" si="41"/>
        <v>0</v>
      </c>
      <c r="N82" s="17">
        <f t="shared" si="41"/>
        <v>0</v>
      </c>
      <c r="O82" s="17">
        <f t="shared" si="41"/>
        <v>0</v>
      </c>
      <c r="P82" s="17">
        <f t="shared" si="41"/>
        <v>0</v>
      </c>
      <c r="Q82" s="17">
        <f t="shared" si="41"/>
        <v>0</v>
      </c>
      <c r="R82" s="17">
        <f t="shared" si="41"/>
        <v>0</v>
      </c>
      <c r="S82" s="17">
        <f t="shared" si="41"/>
        <v>0</v>
      </c>
      <c r="T82" s="17">
        <f t="shared" si="41"/>
        <v>0</v>
      </c>
      <c r="U82" s="17">
        <f t="shared" si="41"/>
        <v>0</v>
      </c>
      <c r="V82" s="17">
        <f t="shared" si="41"/>
        <v>0</v>
      </c>
      <c r="X82" s="13">
        <v>0.42982</v>
      </c>
      <c r="Y82" s="14">
        <v>0.49724</v>
      </c>
      <c r="Z82" s="10">
        <f t="shared" si="24"/>
        <v>-0.8644115517657469</v>
      </c>
      <c r="AA82" s="10">
        <f t="shared" si="25"/>
        <v>-0.8644115517657469</v>
      </c>
      <c r="AB82" s="10">
        <f t="shared" si="26"/>
        <v>-0.8644115517657469</v>
      </c>
      <c r="AC82" s="10">
        <f t="shared" si="27"/>
        <v>-0.8644115517657469</v>
      </c>
      <c r="AD82" s="10">
        <f t="shared" si="28"/>
        <v>-0.8644115517657469</v>
      </c>
      <c r="AE82" s="10">
        <f t="shared" si="29"/>
        <v>-0.8644115517657469</v>
      </c>
      <c r="AF82" s="10">
        <f t="shared" si="30"/>
        <v>-0.8644115517657469</v>
      </c>
      <c r="AG82" s="10">
        <f t="shared" si="31"/>
        <v>-0.8644115517657469</v>
      </c>
      <c r="AH82" s="10">
        <f t="shared" si="32"/>
        <v>-0.8644115517657469</v>
      </c>
      <c r="AI82" s="10">
        <f t="shared" si="33"/>
        <v>-0.8644115517657469</v>
      </c>
      <c r="AJ82" s="10">
        <f t="shared" si="34"/>
        <v>-0.8644115517657469</v>
      </c>
      <c r="AK82" s="10">
        <f t="shared" si="35"/>
        <v>-0.8644115517657469</v>
      </c>
      <c r="AL82" s="10">
        <f t="shared" si="36"/>
        <v>-0.8644115517657469</v>
      </c>
      <c r="AM82" s="10">
        <f t="shared" si="37"/>
        <v>-0.8644115517657469</v>
      </c>
      <c r="AN82" s="10">
        <f t="shared" si="38"/>
        <v>-0.8644115517657469</v>
      </c>
      <c r="AO82" s="10">
        <f t="shared" si="22"/>
        <v>-0.8644115517657469</v>
      </c>
      <c r="AP82" s="10">
        <f t="shared" si="6"/>
        <v>-0.8644115517657469</v>
      </c>
      <c r="AQ82" s="10">
        <f t="shared" si="6"/>
        <v>-0.8644115517657469</v>
      </c>
      <c r="AR82" s="10">
        <f t="shared" si="6"/>
        <v>-0.8644115517657469</v>
      </c>
      <c r="AS82" s="10">
        <f t="shared" si="6"/>
        <v>-0.8644115517657469</v>
      </c>
    </row>
    <row r="83" spans="2:45" ht="12.75" hidden="1">
      <c r="B83" s="7" t="s">
        <v>39</v>
      </c>
      <c r="C83" s="17">
        <f aca="true" t="shared" si="42" ref="C83:V83">IF(B$27="Opposing Traffic",1,0)</f>
        <v>0</v>
      </c>
      <c r="D83" s="17">
        <f t="shared" si="42"/>
        <v>0</v>
      </c>
      <c r="E83" s="17">
        <f t="shared" si="42"/>
        <v>0</v>
      </c>
      <c r="F83" s="17">
        <f t="shared" si="42"/>
        <v>0</v>
      </c>
      <c r="G83" s="17">
        <f t="shared" si="42"/>
        <v>0</v>
      </c>
      <c r="H83" s="17">
        <f t="shared" si="42"/>
        <v>0</v>
      </c>
      <c r="I83" s="17">
        <f t="shared" si="42"/>
        <v>0</v>
      </c>
      <c r="J83" s="17">
        <f t="shared" si="42"/>
        <v>0</v>
      </c>
      <c r="K83" s="17">
        <f t="shared" si="42"/>
        <v>0</v>
      </c>
      <c r="L83" s="17">
        <f t="shared" si="42"/>
        <v>0</v>
      </c>
      <c r="M83" s="17">
        <f t="shared" si="42"/>
        <v>0</v>
      </c>
      <c r="N83" s="17">
        <f t="shared" si="42"/>
        <v>0</v>
      </c>
      <c r="O83" s="17">
        <f t="shared" si="42"/>
        <v>0</v>
      </c>
      <c r="P83" s="17">
        <f t="shared" si="42"/>
        <v>0</v>
      </c>
      <c r="Q83" s="17">
        <f t="shared" si="42"/>
        <v>0</v>
      </c>
      <c r="R83" s="17">
        <f t="shared" si="42"/>
        <v>0</v>
      </c>
      <c r="S83" s="17">
        <f t="shared" si="42"/>
        <v>0</v>
      </c>
      <c r="T83" s="17">
        <f t="shared" si="42"/>
        <v>0</v>
      </c>
      <c r="U83" s="17">
        <f t="shared" si="42"/>
        <v>0</v>
      </c>
      <c r="V83" s="17">
        <f t="shared" si="42"/>
        <v>0</v>
      </c>
      <c r="X83" s="13">
        <v>0.0087719</v>
      </c>
      <c r="Y83" s="14">
        <v>0.093659</v>
      </c>
      <c r="Z83" s="10">
        <f t="shared" si="24"/>
        <v>-0.09365784388045995</v>
      </c>
      <c r="AA83" s="10">
        <f t="shared" si="25"/>
        <v>-0.09365784388045995</v>
      </c>
      <c r="AB83" s="10">
        <f t="shared" si="26"/>
        <v>-0.09365784388045995</v>
      </c>
      <c r="AC83" s="10">
        <f t="shared" si="27"/>
        <v>-0.09365784388045995</v>
      </c>
      <c r="AD83" s="10">
        <f t="shared" si="28"/>
        <v>-0.09365784388045995</v>
      </c>
      <c r="AE83" s="10">
        <f t="shared" si="29"/>
        <v>-0.09365784388045995</v>
      </c>
      <c r="AF83" s="10">
        <f t="shared" si="30"/>
        <v>-0.09365784388045995</v>
      </c>
      <c r="AG83" s="10">
        <f t="shared" si="31"/>
        <v>-0.09365784388045995</v>
      </c>
      <c r="AH83" s="10">
        <f t="shared" si="32"/>
        <v>-0.09365784388045995</v>
      </c>
      <c r="AI83" s="10">
        <f t="shared" si="33"/>
        <v>-0.09365784388045995</v>
      </c>
      <c r="AJ83" s="10">
        <f t="shared" si="34"/>
        <v>-0.09365784388045995</v>
      </c>
      <c r="AK83" s="10">
        <f t="shared" si="35"/>
        <v>-0.09365784388045995</v>
      </c>
      <c r="AL83" s="10">
        <f t="shared" si="36"/>
        <v>-0.09365784388045995</v>
      </c>
      <c r="AM83" s="10">
        <f t="shared" si="37"/>
        <v>-0.09365784388045995</v>
      </c>
      <c r="AN83" s="10">
        <f t="shared" si="38"/>
        <v>-0.09365784388045995</v>
      </c>
      <c r="AO83" s="10">
        <f t="shared" si="22"/>
        <v>-0.09365784388045995</v>
      </c>
      <c r="AP83" s="10">
        <f t="shared" si="6"/>
        <v>-0.09365784388045995</v>
      </c>
      <c r="AQ83" s="10">
        <f t="shared" si="6"/>
        <v>-0.09365784388045995</v>
      </c>
      <c r="AR83" s="10">
        <f t="shared" si="6"/>
        <v>-0.09365784388045995</v>
      </c>
      <c r="AS83" s="10">
        <f t="shared" si="6"/>
        <v>-0.09365784388045995</v>
      </c>
    </row>
    <row r="84" spans="2:45" ht="12.75" hidden="1">
      <c r="B84" s="7" t="s">
        <v>40</v>
      </c>
      <c r="C84" s="17">
        <f>IF(B28=99999,25,B28)*3.281</f>
        <v>0</v>
      </c>
      <c r="D84" s="17">
        <f aca="true" t="shared" si="43" ref="D84:V84">IF(C28=99999,25,C28)*3.281</f>
        <v>0</v>
      </c>
      <c r="E84" s="17">
        <f t="shared" si="43"/>
        <v>0</v>
      </c>
      <c r="F84" s="17">
        <f t="shared" si="43"/>
        <v>0</v>
      </c>
      <c r="G84" s="17">
        <f t="shared" si="43"/>
        <v>0</v>
      </c>
      <c r="H84" s="17">
        <f t="shared" si="43"/>
        <v>0</v>
      </c>
      <c r="I84" s="17">
        <f t="shared" si="43"/>
        <v>0</v>
      </c>
      <c r="J84" s="17">
        <f t="shared" si="43"/>
        <v>0</v>
      </c>
      <c r="K84" s="17">
        <f t="shared" si="43"/>
        <v>0</v>
      </c>
      <c r="L84" s="17">
        <f t="shared" si="43"/>
        <v>0</v>
      </c>
      <c r="M84" s="17">
        <f t="shared" si="43"/>
        <v>0</v>
      </c>
      <c r="N84" s="17">
        <f t="shared" si="43"/>
        <v>0</v>
      </c>
      <c r="O84" s="17">
        <f t="shared" si="43"/>
        <v>0</v>
      </c>
      <c r="P84" s="17">
        <f t="shared" si="43"/>
        <v>0</v>
      </c>
      <c r="Q84" s="17">
        <f t="shared" si="43"/>
        <v>0</v>
      </c>
      <c r="R84" s="17">
        <f t="shared" si="43"/>
        <v>0</v>
      </c>
      <c r="S84" s="17">
        <f t="shared" si="43"/>
        <v>0</v>
      </c>
      <c r="T84" s="17">
        <f t="shared" si="43"/>
        <v>0</v>
      </c>
      <c r="U84" s="17">
        <f t="shared" si="43"/>
        <v>0</v>
      </c>
      <c r="V84" s="17">
        <f t="shared" si="43"/>
        <v>0</v>
      </c>
      <c r="X84" s="13">
        <v>11.956</v>
      </c>
      <c r="Y84" s="14">
        <v>12.596</v>
      </c>
      <c r="Z84" s="10">
        <f t="shared" si="24"/>
        <v>-0.94919021911718</v>
      </c>
      <c r="AA84" s="10">
        <f t="shared" si="25"/>
        <v>-0.94919021911718</v>
      </c>
      <c r="AB84" s="10">
        <f t="shared" si="26"/>
        <v>-0.94919021911718</v>
      </c>
      <c r="AC84" s="10">
        <f t="shared" si="27"/>
        <v>-0.94919021911718</v>
      </c>
      <c r="AD84" s="10">
        <f t="shared" si="28"/>
        <v>-0.94919021911718</v>
      </c>
      <c r="AE84" s="10">
        <f t="shared" si="29"/>
        <v>-0.94919021911718</v>
      </c>
      <c r="AF84" s="10">
        <f t="shared" si="30"/>
        <v>-0.94919021911718</v>
      </c>
      <c r="AG84" s="10">
        <f t="shared" si="31"/>
        <v>-0.94919021911718</v>
      </c>
      <c r="AH84" s="10">
        <f t="shared" si="32"/>
        <v>-0.94919021911718</v>
      </c>
      <c r="AI84" s="10">
        <f t="shared" si="33"/>
        <v>-0.94919021911718</v>
      </c>
      <c r="AJ84" s="10">
        <f t="shared" si="34"/>
        <v>-0.94919021911718</v>
      </c>
      <c r="AK84" s="10">
        <f t="shared" si="35"/>
        <v>-0.94919021911718</v>
      </c>
      <c r="AL84" s="10">
        <f t="shared" si="36"/>
        <v>-0.94919021911718</v>
      </c>
      <c r="AM84" s="10">
        <f t="shared" si="37"/>
        <v>-0.94919021911718</v>
      </c>
      <c r="AN84" s="10">
        <f t="shared" si="38"/>
        <v>-0.94919021911718</v>
      </c>
      <c r="AO84" s="10">
        <f t="shared" si="22"/>
        <v>-0.94919021911718</v>
      </c>
      <c r="AP84" s="10">
        <f t="shared" si="6"/>
        <v>-0.94919021911718</v>
      </c>
      <c r="AQ84" s="10">
        <f t="shared" si="6"/>
        <v>-0.94919021911718</v>
      </c>
      <c r="AR84" s="10">
        <f t="shared" si="6"/>
        <v>-0.94919021911718</v>
      </c>
      <c r="AS84" s="10">
        <f t="shared" si="6"/>
        <v>-0.94919021911718</v>
      </c>
    </row>
    <row r="85" spans="2:45" ht="12.75" hidden="1">
      <c r="B85" s="7" t="s">
        <v>41</v>
      </c>
      <c r="C85" s="17">
        <f aca="true" t="shared" si="44" ref="C85:V85">IF(B$29="None",1,0)</f>
        <v>1</v>
      </c>
      <c r="D85" s="17">
        <f t="shared" si="44"/>
        <v>1</v>
      </c>
      <c r="E85" s="17">
        <f t="shared" si="44"/>
        <v>1</v>
      </c>
      <c r="F85" s="17">
        <f t="shared" si="44"/>
        <v>1</v>
      </c>
      <c r="G85" s="17">
        <f t="shared" si="44"/>
        <v>1</v>
      </c>
      <c r="H85" s="17">
        <f t="shared" si="44"/>
        <v>1</v>
      </c>
      <c r="I85" s="17">
        <f t="shared" si="44"/>
        <v>1</v>
      </c>
      <c r="J85" s="17">
        <f t="shared" si="44"/>
        <v>1</v>
      </c>
      <c r="K85" s="17">
        <f t="shared" si="44"/>
        <v>1</v>
      </c>
      <c r="L85" s="17">
        <f t="shared" si="44"/>
        <v>1</v>
      </c>
      <c r="M85" s="17">
        <f t="shared" si="44"/>
        <v>1</v>
      </c>
      <c r="N85" s="17">
        <f t="shared" si="44"/>
        <v>1</v>
      </c>
      <c r="O85" s="17">
        <f t="shared" si="44"/>
        <v>1</v>
      </c>
      <c r="P85" s="17">
        <f t="shared" si="44"/>
        <v>1</v>
      </c>
      <c r="Q85" s="17">
        <f t="shared" si="44"/>
        <v>1</v>
      </c>
      <c r="R85" s="17">
        <f t="shared" si="44"/>
        <v>1</v>
      </c>
      <c r="S85" s="17">
        <f t="shared" si="44"/>
        <v>1</v>
      </c>
      <c r="T85" s="17">
        <f t="shared" si="44"/>
        <v>1</v>
      </c>
      <c r="U85" s="17">
        <f t="shared" si="44"/>
        <v>1</v>
      </c>
      <c r="V85" s="17">
        <f t="shared" si="44"/>
        <v>1</v>
      </c>
      <c r="X85" s="13">
        <v>0.36842</v>
      </c>
      <c r="Y85" s="14">
        <v>0.48451</v>
      </c>
      <c r="Z85" s="10">
        <f t="shared" si="24"/>
        <v>1.3035437865059545</v>
      </c>
      <c r="AA85" s="10">
        <f t="shared" si="25"/>
        <v>1.3035437865059545</v>
      </c>
      <c r="AB85" s="10">
        <f t="shared" si="26"/>
        <v>1.3035437865059545</v>
      </c>
      <c r="AC85" s="10">
        <f t="shared" si="27"/>
        <v>1.3035437865059545</v>
      </c>
      <c r="AD85" s="10">
        <f t="shared" si="28"/>
        <v>1.3035437865059545</v>
      </c>
      <c r="AE85" s="10">
        <f t="shared" si="29"/>
        <v>1.3035437865059545</v>
      </c>
      <c r="AF85" s="10">
        <f t="shared" si="30"/>
        <v>1.3035437865059545</v>
      </c>
      <c r="AG85" s="10">
        <f t="shared" si="31"/>
        <v>1.3035437865059545</v>
      </c>
      <c r="AH85" s="10">
        <f t="shared" si="32"/>
        <v>1.3035437865059545</v>
      </c>
      <c r="AI85" s="10">
        <f t="shared" si="33"/>
        <v>1.3035437865059545</v>
      </c>
      <c r="AJ85" s="10">
        <f t="shared" si="34"/>
        <v>1.3035437865059545</v>
      </c>
      <c r="AK85" s="10">
        <f t="shared" si="35"/>
        <v>1.3035437865059545</v>
      </c>
      <c r="AL85" s="10">
        <f t="shared" si="36"/>
        <v>1.3035437865059545</v>
      </c>
      <c r="AM85" s="10">
        <f t="shared" si="37"/>
        <v>1.3035437865059545</v>
      </c>
      <c r="AN85" s="10">
        <f t="shared" si="38"/>
        <v>1.3035437865059545</v>
      </c>
      <c r="AO85" s="10">
        <f t="shared" si="22"/>
        <v>1.3035437865059545</v>
      </c>
      <c r="AP85" s="10">
        <f t="shared" si="6"/>
        <v>1.3035437865059545</v>
      </c>
      <c r="AQ85" s="10">
        <f t="shared" si="6"/>
        <v>1.3035437865059545</v>
      </c>
      <c r="AR85" s="10">
        <f t="shared" si="6"/>
        <v>1.3035437865059545</v>
      </c>
      <c r="AS85" s="10">
        <f t="shared" si="6"/>
        <v>1.3035437865059545</v>
      </c>
    </row>
    <row r="86" spans="2:45" ht="12.75" hidden="1">
      <c r="B86" s="7" t="s">
        <v>42</v>
      </c>
      <c r="C86" s="17">
        <f>IF(B$29="Drum",1,0)</f>
        <v>0</v>
      </c>
      <c r="D86" s="17">
        <f aca="true" t="shared" si="45" ref="D86:V86">IF(C$29="Drum",1,0)</f>
        <v>0</v>
      </c>
      <c r="E86" s="17">
        <f t="shared" si="45"/>
        <v>0</v>
      </c>
      <c r="F86" s="17">
        <f t="shared" si="45"/>
        <v>0</v>
      </c>
      <c r="G86" s="17">
        <f t="shared" si="45"/>
        <v>0</v>
      </c>
      <c r="H86" s="17">
        <f t="shared" si="45"/>
        <v>0</v>
      </c>
      <c r="I86" s="17">
        <f t="shared" si="45"/>
        <v>0</v>
      </c>
      <c r="J86" s="17">
        <f t="shared" si="45"/>
        <v>0</v>
      </c>
      <c r="K86" s="17">
        <f t="shared" si="45"/>
        <v>0</v>
      </c>
      <c r="L86" s="17">
        <f t="shared" si="45"/>
        <v>0</v>
      </c>
      <c r="M86" s="17">
        <f t="shared" si="45"/>
        <v>0</v>
      </c>
      <c r="N86" s="17">
        <f t="shared" si="45"/>
        <v>0</v>
      </c>
      <c r="O86" s="17">
        <f t="shared" si="45"/>
        <v>0</v>
      </c>
      <c r="P86" s="17">
        <f t="shared" si="45"/>
        <v>0</v>
      </c>
      <c r="Q86" s="17">
        <f t="shared" si="45"/>
        <v>0</v>
      </c>
      <c r="R86" s="17">
        <f t="shared" si="45"/>
        <v>0</v>
      </c>
      <c r="S86" s="17">
        <f t="shared" si="45"/>
        <v>0</v>
      </c>
      <c r="T86" s="17">
        <f t="shared" si="45"/>
        <v>0</v>
      </c>
      <c r="U86" s="17">
        <f t="shared" si="45"/>
        <v>0</v>
      </c>
      <c r="V86" s="17">
        <f t="shared" si="45"/>
        <v>0</v>
      </c>
      <c r="X86" s="13">
        <v>0.21053</v>
      </c>
      <c r="Y86" s="14">
        <v>0.40948</v>
      </c>
      <c r="Z86" s="10">
        <f t="shared" si="24"/>
        <v>-0.514139884731855</v>
      </c>
      <c r="AA86" s="10">
        <f t="shared" si="25"/>
        <v>-0.514139884731855</v>
      </c>
      <c r="AB86" s="10">
        <f t="shared" si="26"/>
        <v>-0.514139884731855</v>
      </c>
      <c r="AC86" s="10">
        <f t="shared" si="27"/>
        <v>-0.514139884731855</v>
      </c>
      <c r="AD86" s="10">
        <f t="shared" si="28"/>
        <v>-0.514139884731855</v>
      </c>
      <c r="AE86" s="10">
        <f t="shared" si="29"/>
        <v>-0.514139884731855</v>
      </c>
      <c r="AF86" s="10">
        <f t="shared" si="30"/>
        <v>-0.514139884731855</v>
      </c>
      <c r="AG86" s="10">
        <f t="shared" si="31"/>
        <v>-0.514139884731855</v>
      </c>
      <c r="AH86" s="10">
        <f t="shared" si="32"/>
        <v>-0.514139884731855</v>
      </c>
      <c r="AI86" s="10">
        <f t="shared" si="33"/>
        <v>-0.514139884731855</v>
      </c>
      <c r="AJ86" s="10">
        <f t="shared" si="34"/>
        <v>-0.514139884731855</v>
      </c>
      <c r="AK86" s="10">
        <f t="shared" si="35"/>
        <v>-0.514139884731855</v>
      </c>
      <c r="AL86" s="10">
        <f t="shared" si="36"/>
        <v>-0.514139884731855</v>
      </c>
      <c r="AM86" s="10">
        <f t="shared" si="37"/>
        <v>-0.514139884731855</v>
      </c>
      <c r="AN86" s="10">
        <f t="shared" si="38"/>
        <v>-0.514139884731855</v>
      </c>
      <c r="AO86" s="10">
        <f t="shared" si="22"/>
        <v>-0.514139884731855</v>
      </c>
      <c r="AP86" s="10">
        <f t="shared" si="6"/>
        <v>-0.514139884731855</v>
      </c>
      <c r="AQ86" s="10">
        <f t="shared" si="6"/>
        <v>-0.514139884731855</v>
      </c>
      <c r="AR86" s="10">
        <f t="shared" si="6"/>
        <v>-0.514139884731855</v>
      </c>
      <c r="AS86" s="10">
        <f t="shared" si="6"/>
        <v>-0.514139884731855</v>
      </c>
    </row>
    <row r="87" spans="2:45" ht="12.75" hidden="1">
      <c r="B87" s="7" t="s">
        <v>43</v>
      </c>
      <c r="C87" s="17">
        <f>IF(B$29="Vertical Panel",1,0)</f>
        <v>0</v>
      </c>
      <c r="D87" s="17">
        <f aca="true" t="shared" si="46" ref="D87:V87">IF(C$29="Vertical Panel",1,0)</f>
        <v>0</v>
      </c>
      <c r="E87" s="17">
        <f t="shared" si="46"/>
        <v>0</v>
      </c>
      <c r="F87" s="17">
        <f t="shared" si="46"/>
        <v>0</v>
      </c>
      <c r="G87" s="17">
        <f t="shared" si="46"/>
        <v>0</v>
      </c>
      <c r="H87" s="17">
        <f t="shared" si="46"/>
        <v>0</v>
      </c>
      <c r="I87" s="17">
        <f t="shared" si="46"/>
        <v>0</v>
      </c>
      <c r="J87" s="17">
        <f t="shared" si="46"/>
        <v>0</v>
      </c>
      <c r="K87" s="17">
        <f t="shared" si="46"/>
        <v>0</v>
      </c>
      <c r="L87" s="17">
        <f t="shared" si="46"/>
        <v>0</v>
      </c>
      <c r="M87" s="17">
        <f t="shared" si="46"/>
        <v>0</v>
      </c>
      <c r="N87" s="17">
        <f t="shared" si="46"/>
        <v>0</v>
      </c>
      <c r="O87" s="17">
        <f t="shared" si="46"/>
        <v>0</v>
      </c>
      <c r="P87" s="17">
        <f t="shared" si="46"/>
        <v>0</v>
      </c>
      <c r="Q87" s="17">
        <f t="shared" si="46"/>
        <v>0</v>
      </c>
      <c r="R87" s="17">
        <f t="shared" si="46"/>
        <v>0</v>
      </c>
      <c r="S87" s="17">
        <f t="shared" si="46"/>
        <v>0</v>
      </c>
      <c r="T87" s="17">
        <f t="shared" si="46"/>
        <v>0</v>
      </c>
      <c r="U87" s="17">
        <f t="shared" si="46"/>
        <v>0</v>
      </c>
      <c r="V87" s="17">
        <f t="shared" si="46"/>
        <v>0</v>
      </c>
      <c r="X87" s="13">
        <v>0.078947</v>
      </c>
      <c r="Y87" s="14">
        <v>0.27085</v>
      </c>
      <c r="Z87" s="10">
        <f t="shared" si="24"/>
        <v>-0.2914786782351856</v>
      </c>
      <c r="AA87" s="10">
        <f t="shared" si="25"/>
        <v>-0.2914786782351856</v>
      </c>
      <c r="AB87" s="10">
        <f t="shared" si="26"/>
        <v>-0.2914786782351856</v>
      </c>
      <c r="AC87" s="10">
        <f t="shared" si="27"/>
        <v>-0.2914786782351856</v>
      </c>
      <c r="AD87" s="10">
        <f t="shared" si="28"/>
        <v>-0.2914786782351856</v>
      </c>
      <c r="AE87" s="10">
        <f t="shared" si="29"/>
        <v>-0.2914786782351856</v>
      </c>
      <c r="AF87" s="10">
        <f t="shared" si="30"/>
        <v>-0.2914786782351856</v>
      </c>
      <c r="AG87" s="10">
        <f t="shared" si="31"/>
        <v>-0.2914786782351856</v>
      </c>
      <c r="AH87" s="10">
        <f t="shared" si="32"/>
        <v>-0.2914786782351856</v>
      </c>
      <c r="AI87" s="10">
        <f t="shared" si="33"/>
        <v>-0.2914786782351856</v>
      </c>
      <c r="AJ87" s="10">
        <f t="shared" si="34"/>
        <v>-0.2914786782351856</v>
      </c>
      <c r="AK87" s="10">
        <f t="shared" si="35"/>
        <v>-0.2914786782351856</v>
      </c>
      <c r="AL87" s="10">
        <f t="shared" si="36"/>
        <v>-0.2914786782351856</v>
      </c>
      <c r="AM87" s="10">
        <f t="shared" si="37"/>
        <v>-0.2914786782351856</v>
      </c>
      <c r="AN87" s="10">
        <f t="shared" si="38"/>
        <v>-0.2914786782351856</v>
      </c>
      <c r="AO87" s="10">
        <f t="shared" si="22"/>
        <v>-0.2914786782351856</v>
      </c>
      <c r="AP87" s="10">
        <f t="shared" si="6"/>
        <v>-0.2914786782351856</v>
      </c>
      <c r="AQ87" s="10">
        <f t="shared" si="6"/>
        <v>-0.2914786782351856</v>
      </c>
      <c r="AR87" s="10">
        <f t="shared" si="6"/>
        <v>-0.2914786782351856</v>
      </c>
      <c r="AS87" s="10">
        <f t="shared" si="6"/>
        <v>-0.2914786782351856</v>
      </c>
    </row>
    <row r="88" spans="2:45" ht="12.75" hidden="1">
      <c r="B88" s="7" t="s">
        <v>44</v>
      </c>
      <c r="C88" s="17">
        <f>IF(B$29="Guardrail",1,0)</f>
        <v>0</v>
      </c>
      <c r="D88" s="17">
        <f aca="true" t="shared" si="47" ref="D88:V88">IF(C$29="Guardrail",1,0)</f>
        <v>0</v>
      </c>
      <c r="E88" s="17">
        <f t="shared" si="47"/>
        <v>0</v>
      </c>
      <c r="F88" s="17">
        <f t="shared" si="47"/>
        <v>0</v>
      </c>
      <c r="G88" s="17">
        <f t="shared" si="47"/>
        <v>0</v>
      </c>
      <c r="H88" s="17">
        <f t="shared" si="47"/>
        <v>0</v>
      </c>
      <c r="I88" s="17">
        <f t="shared" si="47"/>
        <v>0</v>
      </c>
      <c r="J88" s="17">
        <f t="shared" si="47"/>
        <v>0</v>
      </c>
      <c r="K88" s="17">
        <f t="shared" si="47"/>
        <v>0</v>
      </c>
      <c r="L88" s="17">
        <f t="shared" si="47"/>
        <v>0</v>
      </c>
      <c r="M88" s="17">
        <f t="shared" si="47"/>
        <v>0</v>
      </c>
      <c r="N88" s="17">
        <f t="shared" si="47"/>
        <v>0</v>
      </c>
      <c r="O88" s="17">
        <f t="shared" si="47"/>
        <v>0</v>
      </c>
      <c r="P88" s="17">
        <f t="shared" si="47"/>
        <v>0</v>
      </c>
      <c r="Q88" s="17">
        <f t="shared" si="47"/>
        <v>0</v>
      </c>
      <c r="R88" s="17">
        <f t="shared" si="47"/>
        <v>0</v>
      </c>
      <c r="S88" s="17">
        <f t="shared" si="47"/>
        <v>0</v>
      </c>
      <c r="T88" s="17">
        <f t="shared" si="47"/>
        <v>0</v>
      </c>
      <c r="U88" s="17">
        <f t="shared" si="47"/>
        <v>0</v>
      </c>
      <c r="V88" s="17">
        <f t="shared" si="47"/>
        <v>0</v>
      </c>
      <c r="X88" s="13">
        <v>0.070175</v>
      </c>
      <c r="Y88" s="14">
        <v>0.25657</v>
      </c>
      <c r="Z88" s="10">
        <f t="shared" si="24"/>
        <v>-0.2735121019604786</v>
      </c>
      <c r="AA88" s="10">
        <f t="shared" si="25"/>
        <v>-0.2735121019604786</v>
      </c>
      <c r="AB88" s="10">
        <f t="shared" si="26"/>
        <v>-0.2735121019604786</v>
      </c>
      <c r="AC88" s="10">
        <f t="shared" si="27"/>
        <v>-0.2735121019604786</v>
      </c>
      <c r="AD88" s="10">
        <f t="shared" si="28"/>
        <v>-0.2735121019604786</v>
      </c>
      <c r="AE88" s="10">
        <f t="shared" si="29"/>
        <v>-0.2735121019604786</v>
      </c>
      <c r="AF88" s="10">
        <f t="shared" si="30"/>
        <v>-0.2735121019604786</v>
      </c>
      <c r="AG88" s="10">
        <f t="shared" si="31"/>
        <v>-0.2735121019604786</v>
      </c>
      <c r="AH88" s="10">
        <f t="shared" si="32"/>
        <v>-0.2735121019604786</v>
      </c>
      <c r="AI88" s="10">
        <f t="shared" si="33"/>
        <v>-0.2735121019604786</v>
      </c>
      <c r="AJ88" s="10">
        <f t="shared" si="34"/>
        <v>-0.2735121019604786</v>
      </c>
      <c r="AK88" s="10">
        <f t="shared" si="35"/>
        <v>-0.2735121019604786</v>
      </c>
      <c r="AL88" s="10">
        <f t="shared" si="36"/>
        <v>-0.2735121019604786</v>
      </c>
      <c r="AM88" s="10">
        <f t="shared" si="37"/>
        <v>-0.2735121019604786</v>
      </c>
      <c r="AN88" s="10">
        <f t="shared" si="38"/>
        <v>-0.2735121019604786</v>
      </c>
      <c r="AO88" s="10">
        <f t="shared" si="22"/>
        <v>-0.2735121019604786</v>
      </c>
      <c r="AP88" s="10">
        <f t="shared" si="6"/>
        <v>-0.2735121019604786</v>
      </c>
      <c r="AQ88" s="10">
        <f t="shared" si="6"/>
        <v>-0.2735121019604786</v>
      </c>
      <c r="AR88" s="10">
        <f t="shared" si="6"/>
        <v>-0.2735121019604786</v>
      </c>
      <c r="AS88" s="10">
        <f t="shared" si="6"/>
        <v>-0.2735121019604786</v>
      </c>
    </row>
    <row r="89" spans="2:45" ht="12.75" hidden="1">
      <c r="B89" s="7" t="s">
        <v>45</v>
      </c>
      <c r="C89" s="17">
        <f aca="true" t="shared" si="48" ref="C89:V89">IF(B$29="Barrier",1,0)</f>
        <v>0</v>
      </c>
      <c r="D89" s="17">
        <f t="shared" si="48"/>
        <v>0</v>
      </c>
      <c r="E89" s="17">
        <f t="shared" si="48"/>
        <v>0</v>
      </c>
      <c r="F89" s="17">
        <f t="shared" si="48"/>
        <v>0</v>
      </c>
      <c r="G89" s="17">
        <f t="shared" si="48"/>
        <v>0</v>
      </c>
      <c r="H89" s="17">
        <f t="shared" si="48"/>
        <v>0</v>
      </c>
      <c r="I89" s="17">
        <f t="shared" si="48"/>
        <v>0</v>
      </c>
      <c r="J89" s="17">
        <f t="shared" si="48"/>
        <v>0</v>
      </c>
      <c r="K89" s="17">
        <f t="shared" si="48"/>
        <v>0</v>
      </c>
      <c r="L89" s="17">
        <f t="shared" si="48"/>
        <v>0</v>
      </c>
      <c r="M89" s="17">
        <f t="shared" si="48"/>
        <v>0</v>
      </c>
      <c r="N89" s="17">
        <f t="shared" si="48"/>
        <v>0</v>
      </c>
      <c r="O89" s="17">
        <f t="shared" si="48"/>
        <v>0</v>
      </c>
      <c r="P89" s="17">
        <f t="shared" si="48"/>
        <v>0</v>
      </c>
      <c r="Q89" s="17">
        <f t="shared" si="48"/>
        <v>0</v>
      </c>
      <c r="R89" s="17">
        <f t="shared" si="48"/>
        <v>0</v>
      </c>
      <c r="S89" s="17">
        <f t="shared" si="48"/>
        <v>0</v>
      </c>
      <c r="T89" s="17">
        <f t="shared" si="48"/>
        <v>0</v>
      </c>
      <c r="U89" s="17">
        <f t="shared" si="48"/>
        <v>0</v>
      </c>
      <c r="V89" s="17">
        <f t="shared" si="48"/>
        <v>0</v>
      </c>
      <c r="X89" s="13">
        <v>0.19298</v>
      </c>
      <c r="Y89" s="14">
        <v>0.39638</v>
      </c>
      <c r="Z89" s="10">
        <f t="shared" si="24"/>
        <v>-0.48685604722740805</v>
      </c>
      <c r="AA89" s="10">
        <f t="shared" si="25"/>
        <v>-0.48685604722740805</v>
      </c>
      <c r="AB89" s="10">
        <f t="shared" si="26"/>
        <v>-0.48685604722740805</v>
      </c>
      <c r="AC89" s="10">
        <f t="shared" si="27"/>
        <v>-0.48685604722740805</v>
      </c>
      <c r="AD89" s="10">
        <f t="shared" si="28"/>
        <v>-0.48685604722740805</v>
      </c>
      <c r="AE89" s="10">
        <f t="shared" si="29"/>
        <v>-0.48685604722740805</v>
      </c>
      <c r="AF89" s="10">
        <f t="shared" si="30"/>
        <v>-0.48685604722740805</v>
      </c>
      <c r="AG89" s="10">
        <f t="shared" si="31"/>
        <v>-0.48685604722740805</v>
      </c>
      <c r="AH89" s="10">
        <f t="shared" si="32"/>
        <v>-0.48685604722740805</v>
      </c>
      <c r="AI89" s="10">
        <f t="shared" si="33"/>
        <v>-0.48685604722740805</v>
      </c>
      <c r="AJ89" s="10">
        <f t="shared" si="34"/>
        <v>-0.48685604722740805</v>
      </c>
      <c r="AK89" s="10">
        <f t="shared" si="35"/>
        <v>-0.48685604722740805</v>
      </c>
      <c r="AL89" s="10">
        <f t="shared" si="36"/>
        <v>-0.48685604722740805</v>
      </c>
      <c r="AM89" s="10">
        <f t="shared" si="37"/>
        <v>-0.48685604722740805</v>
      </c>
      <c r="AN89" s="10">
        <f t="shared" si="38"/>
        <v>-0.48685604722740805</v>
      </c>
      <c r="AO89" s="10">
        <f t="shared" si="22"/>
        <v>-0.48685604722740805</v>
      </c>
      <c r="AP89" s="10">
        <f t="shared" si="6"/>
        <v>-0.48685604722740805</v>
      </c>
      <c r="AQ89" s="10">
        <f t="shared" si="6"/>
        <v>-0.48685604722740805</v>
      </c>
      <c r="AR89" s="10">
        <f t="shared" si="6"/>
        <v>-0.48685604722740805</v>
      </c>
      <c r="AS89" s="10">
        <f t="shared" si="6"/>
        <v>-0.48685604722740805</v>
      </c>
    </row>
    <row r="90" spans="2:45" ht="12.75" hidden="1">
      <c r="B90" s="7" t="s">
        <v>46</v>
      </c>
      <c r="C90" s="17">
        <f>IF(B30=99999,25,B30)*3.281</f>
        <v>0</v>
      </c>
      <c r="D90" s="17">
        <f aca="true" t="shared" si="49" ref="D90:V90">IF(C30=99999,25,C30)*3.281</f>
        <v>0</v>
      </c>
      <c r="E90" s="17">
        <f t="shared" si="49"/>
        <v>0</v>
      </c>
      <c r="F90" s="17">
        <f t="shared" si="49"/>
        <v>0</v>
      </c>
      <c r="G90" s="17">
        <f t="shared" si="49"/>
        <v>0</v>
      </c>
      <c r="H90" s="17">
        <f t="shared" si="49"/>
        <v>0</v>
      </c>
      <c r="I90" s="17">
        <f t="shared" si="49"/>
        <v>0</v>
      </c>
      <c r="J90" s="17">
        <f t="shared" si="49"/>
        <v>0</v>
      </c>
      <c r="K90" s="17">
        <f t="shared" si="49"/>
        <v>0</v>
      </c>
      <c r="L90" s="17">
        <f t="shared" si="49"/>
        <v>0</v>
      </c>
      <c r="M90" s="17">
        <f t="shared" si="49"/>
        <v>0</v>
      </c>
      <c r="N90" s="17">
        <f t="shared" si="49"/>
        <v>0</v>
      </c>
      <c r="O90" s="17">
        <f t="shared" si="49"/>
        <v>0</v>
      </c>
      <c r="P90" s="17">
        <f t="shared" si="49"/>
        <v>0</v>
      </c>
      <c r="Q90" s="17">
        <f t="shared" si="49"/>
        <v>0</v>
      </c>
      <c r="R90" s="17">
        <f t="shared" si="49"/>
        <v>0</v>
      </c>
      <c r="S90" s="17">
        <f t="shared" si="49"/>
        <v>0</v>
      </c>
      <c r="T90" s="17">
        <f t="shared" si="49"/>
        <v>0</v>
      </c>
      <c r="U90" s="17">
        <f t="shared" si="49"/>
        <v>0</v>
      </c>
      <c r="V90" s="17">
        <f t="shared" si="49"/>
        <v>0</v>
      </c>
      <c r="X90" s="13">
        <v>10.772</v>
      </c>
      <c r="Y90" s="14">
        <v>11.264</v>
      </c>
      <c r="Z90" s="10">
        <f t="shared" si="24"/>
        <v>-0.9563210227272728</v>
      </c>
      <c r="AA90" s="10">
        <f t="shared" si="25"/>
        <v>-0.9563210227272728</v>
      </c>
      <c r="AB90" s="10">
        <f t="shared" si="26"/>
        <v>-0.9563210227272728</v>
      </c>
      <c r="AC90" s="10">
        <f t="shared" si="27"/>
        <v>-0.9563210227272728</v>
      </c>
      <c r="AD90" s="10">
        <f t="shared" si="28"/>
        <v>-0.9563210227272728</v>
      </c>
      <c r="AE90" s="10">
        <f t="shared" si="29"/>
        <v>-0.9563210227272728</v>
      </c>
      <c r="AF90" s="10">
        <f t="shared" si="30"/>
        <v>-0.9563210227272728</v>
      </c>
      <c r="AG90" s="10">
        <f t="shared" si="31"/>
        <v>-0.9563210227272728</v>
      </c>
      <c r="AH90" s="10">
        <f t="shared" si="32"/>
        <v>-0.9563210227272728</v>
      </c>
      <c r="AI90" s="10">
        <f t="shared" si="33"/>
        <v>-0.9563210227272728</v>
      </c>
      <c r="AJ90" s="10">
        <f t="shared" si="34"/>
        <v>-0.9563210227272728</v>
      </c>
      <c r="AK90" s="10">
        <f t="shared" si="35"/>
        <v>-0.9563210227272728</v>
      </c>
      <c r="AL90" s="10">
        <f t="shared" si="36"/>
        <v>-0.9563210227272728</v>
      </c>
      <c r="AM90" s="10">
        <f t="shared" si="37"/>
        <v>-0.9563210227272728</v>
      </c>
      <c r="AN90" s="10">
        <f t="shared" si="38"/>
        <v>-0.9563210227272728</v>
      </c>
      <c r="AO90" s="10">
        <f t="shared" si="22"/>
        <v>-0.9563210227272728</v>
      </c>
      <c r="AP90" s="10">
        <f t="shared" si="6"/>
        <v>-0.9563210227272728</v>
      </c>
      <c r="AQ90" s="10">
        <f t="shared" si="6"/>
        <v>-0.9563210227272728</v>
      </c>
      <c r="AR90" s="10">
        <f t="shared" si="6"/>
        <v>-0.9563210227272728</v>
      </c>
      <c r="AS90" s="10">
        <f t="shared" si="6"/>
        <v>-0.9563210227272728</v>
      </c>
    </row>
    <row r="91" spans="2:45" ht="12.75" hidden="1">
      <c r="B91" s="7" t="s">
        <v>47</v>
      </c>
      <c r="C91" s="7">
        <f>$B$15*0.621402</f>
        <v>0</v>
      </c>
      <c r="D91" s="7">
        <f aca="true" t="shared" si="50" ref="D91:V91">$B$15*0.621402</f>
        <v>0</v>
      </c>
      <c r="E91" s="7">
        <f t="shared" si="50"/>
        <v>0</v>
      </c>
      <c r="F91" s="7">
        <f t="shared" si="50"/>
        <v>0</v>
      </c>
      <c r="G91" s="7">
        <f t="shared" si="50"/>
        <v>0</v>
      </c>
      <c r="H91" s="7">
        <f t="shared" si="50"/>
        <v>0</v>
      </c>
      <c r="I91" s="7">
        <f t="shared" si="50"/>
        <v>0</v>
      </c>
      <c r="J91" s="7">
        <f t="shared" si="50"/>
        <v>0</v>
      </c>
      <c r="K91" s="7">
        <f t="shared" si="50"/>
        <v>0</v>
      </c>
      <c r="L91" s="7">
        <f t="shared" si="50"/>
        <v>0</v>
      </c>
      <c r="M91" s="7">
        <f t="shared" si="50"/>
        <v>0</v>
      </c>
      <c r="N91" s="7">
        <f t="shared" si="50"/>
        <v>0</v>
      </c>
      <c r="O91" s="7">
        <f t="shared" si="50"/>
        <v>0</v>
      </c>
      <c r="P91" s="7">
        <f t="shared" si="50"/>
        <v>0</v>
      </c>
      <c r="Q91" s="7">
        <f t="shared" si="50"/>
        <v>0</v>
      </c>
      <c r="R91" s="7">
        <f t="shared" si="50"/>
        <v>0</v>
      </c>
      <c r="S91" s="7">
        <f t="shared" si="50"/>
        <v>0</v>
      </c>
      <c r="T91" s="7">
        <f t="shared" si="50"/>
        <v>0</v>
      </c>
      <c r="U91" s="7">
        <f t="shared" si="50"/>
        <v>0</v>
      </c>
      <c r="V91" s="7">
        <f t="shared" si="50"/>
        <v>0</v>
      </c>
      <c r="X91" s="13">
        <v>67.325</v>
      </c>
      <c r="Y91" s="14">
        <v>3.5486</v>
      </c>
      <c r="Z91" s="10">
        <f t="shared" si="24"/>
        <v>-18.97227075466381</v>
      </c>
      <c r="AA91" s="10">
        <f t="shared" si="25"/>
        <v>-18.97227075466381</v>
      </c>
      <c r="AB91" s="10">
        <f t="shared" si="26"/>
        <v>-18.97227075466381</v>
      </c>
      <c r="AC91" s="10">
        <f t="shared" si="27"/>
        <v>-18.97227075466381</v>
      </c>
      <c r="AD91" s="10">
        <f t="shared" si="28"/>
        <v>-18.97227075466381</v>
      </c>
      <c r="AE91" s="10">
        <f t="shared" si="29"/>
        <v>-18.97227075466381</v>
      </c>
      <c r="AF91" s="10">
        <f t="shared" si="30"/>
        <v>-18.97227075466381</v>
      </c>
      <c r="AG91" s="10">
        <f t="shared" si="31"/>
        <v>-18.97227075466381</v>
      </c>
      <c r="AH91" s="10">
        <f t="shared" si="32"/>
        <v>-18.97227075466381</v>
      </c>
      <c r="AI91" s="10">
        <f t="shared" si="33"/>
        <v>-18.97227075466381</v>
      </c>
      <c r="AJ91" s="10">
        <f t="shared" si="34"/>
        <v>-18.97227075466381</v>
      </c>
      <c r="AK91" s="10">
        <f t="shared" si="35"/>
        <v>-18.97227075466381</v>
      </c>
      <c r="AL91" s="10">
        <f t="shared" si="36"/>
        <v>-18.97227075466381</v>
      </c>
      <c r="AM91" s="10">
        <f t="shared" si="37"/>
        <v>-18.97227075466381</v>
      </c>
      <c r="AN91" s="10">
        <f t="shared" si="38"/>
        <v>-18.97227075466381</v>
      </c>
      <c r="AO91" s="10">
        <f t="shared" si="22"/>
        <v>-18.97227075466381</v>
      </c>
      <c r="AP91" s="10">
        <f t="shared" si="6"/>
        <v>-18.97227075466381</v>
      </c>
      <c r="AQ91" s="10">
        <f t="shared" si="6"/>
        <v>-18.97227075466381</v>
      </c>
      <c r="AR91" s="10">
        <f t="shared" si="6"/>
        <v>-18.97227075466381</v>
      </c>
      <c r="AS91" s="10">
        <f t="shared" si="6"/>
        <v>-18.97227075466381</v>
      </c>
    </row>
    <row r="92" spans="2:45" ht="12.75" hidden="1">
      <c r="B92" s="7" t="s">
        <v>48</v>
      </c>
      <c r="C92" s="17">
        <v>0</v>
      </c>
      <c r="D92" s="8">
        <f aca="true" t="shared" si="51" ref="D92:V92">IF((D65-C65)&lt;0.1,10,1/(D65-C65))</f>
        <v>10</v>
      </c>
      <c r="E92" s="8">
        <f t="shared" si="51"/>
        <v>10</v>
      </c>
      <c r="F92" s="8">
        <f t="shared" si="51"/>
        <v>10</v>
      </c>
      <c r="G92" s="8">
        <f t="shared" si="51"/>
        <v>10</v>
      </c>
      <c r="H92" s="8">
        <f t="shared" si="51"/>
        <v>10</v>
      </c>
      <c r="I92" s="8">
        <f t="shared" si="51"/>
        <v>10</v>
      </c>
      <c r="J92" s="8">
        <f t="shared" si="51"/>
        <v>10</v>
      </c>
      <c r="K92" s="8">
        <f t="shared" si="51"/>
        <v>10</v>
      </c>
      <c r="L92" s="8">
        <f t="shared" si="51"/>
        <v>10</v>
      </c>
      <c r="M92" s="8">
        <f t="shared" si="51"/>
        <v>10</v>
      </c>
      <c r="N92" s="8">
        <f t="shared" si="51"/>
        <v>10</v>
      </c>
      <c r="O92" s="8">
        <f t="shared" si="51"/>
        <v>10</v>
      </c>
      <c r="P92" s="8">
        <f t="shared" si="51"/>
        <v>10</v>
      </c>
      <c r="Q92" s="8">
        <f t="shared" si="51"/>
        <v>10</v>
      </c>
      <c r="R92" s="8">
        <f t="shared" si="51"/>
        <v>10</v>
      </c>
      <c r="S92" s="8">
        <f t="shared" si="51"/>
        <v>10</v>
      </c>
      <c r="T92" s="8">
        <f t="shared" si="51"/>
        <v>10</v>
      </c>
      <c r="U92" s="8">
        <f t="shared" si="51"/>
        <v>10</v>
      </c>
      <c r="V92" s="8">
        <f t="shared" si="51"/>
        <v>10</v>
      </c>
      <c r="X92" s="13">
        <v>3.8037</v>
      </c>
      <c r="Y92" s="14">
        <v>3.5422</v>
      </c>
      <c r="Z92" s="10">
        <f t="shared" si="24"/>
        <v>-1.073824177065101</v>
      </c>
      <c r="AA92" s="10">
        <f t="shared" si="25"/>
        <v>1.7492801084072047</v>
      </c>
      <c r="AB92" s="10">
        <f t="shared" si="26"/>
        <v>1.7492801084072047</v>
      </c>
      <c r="AC92" s="10">
        <f t="shared" si="27"/>
        <v>1.7492801084072047</v>
      </c>
      <c r="AD92" s="10">
        <f t="shared" si="28"/>
        <v>1.7492801084072047</v>
      </c>
      <c r="AE92" s="10">
        <f t="shared" si="29"/>
        <v>1.7492801084072047</v>
      </c>
      <c r="AF92" s="10">
        <f t="shared" si="30"/>
        <v>1.7492801084072047</v>
      </c>
      <c r="AG92" s="10">
        <f t="shared" si="31"/>
        <v>1.7492801084072047</v>
      </c>
      <c r="AH92" s="10">
        <f t="shared" si="32"/>
        <v>1.7492801084072047</v>
      </c>
      <c r="AI92" s="10">
        <f t="shared" si="33"/>
        <v>1.7492801084072047</v>
      </c>
      <c r="AJ92" s="10">
        <f t="shared" si="34"/>
        <v>1.7492801084072047</v>
      </c>
      <c r="AK92" s="10">
        <f t="shared" si="35"/>
        <v>1.7492801084072047</v>
      </c>
      <c r="AL92" s="10">
        <f t="shared" si="36"/>
        <v>1.7492801084072047</v>
      </c>
      <c r="AM92" s="10">
        <f t="shared" si="37"/>
        <v>1.7492801084072047</v>
      </c>
      <c r="AN92" s="10">
        <f t="shared" si="38"/>
        <v>1.7492801084072047</v>
      </c>
      <c r="AO92" s="10">
        <f t="shared" si="22"/>
        <v>1.7492801084072047</v>
      </c>
      <c r="AP92" s="10">
        <f t="shared" si="6"/>
        <v>1.7492801084072047</v>
      </c>
      <c r="AQ92" s="10">
        <f t="shared" si="6"/>
        <v>1.7492801084072047</v>
      </c>
      <c r="AR92" s="10">
        <f t="shared" si="6"/>
        <v>1.7492801084072047</v>
      </c>
      <c r="AS92" s="10">
        <f t="shared" si="6"/>
        <v>1.7492801084072047</v>
      </c>
    </row>
    <row r="93" ht="12.75" hidden="1"/>
    <row r="94" spans="2:11" ht="12.75" hidden="1">
      <c r="B94" s="19" t="s">
        <v>14</v>
      </c>
      <c r="C94" s="19" t="s">
        <v>15</v>
      </c>
      <c r="E94" s="6"/>
      <c r="F94" s="6"/>
      <c r="G94" s="6"/>
      <c r="H94" s="6"/>
      <c r="I94" s="6"/>
      <c r="J94" s="6"/>
      <c r="K94" s="6"/>
    </row>
    <row r="95" spans="2:11" ht="12.75" hidden="1">
      <c r="B95" s="19">
        <v>20.236</v>
      </c>
      <c r="C95" s="19">
        <v>9.4862</v>
      </c>
      <c r="E95" s="6"/>
      <c r="F95" s="6"/>
      <c r="G95" s="6"/>
      <c r="H95" s="6"/>
      <c r="I95" s="6"/>
      <c r="J95" s="6"/>
      <c r="K95" s="6"/>
    </row>
    <row r="96" spans="2:11" ht="12.75" hidden="1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2.75" hidden="1">
      <c r="B97" s="6" t="s">
        <v>16</v>
      </c>
      <c r="C97" s="6"/>
      <c r="D97" s="6"/>
      <c r="E97" s="6"/>
      <c r="F97" s="6"/>
      <c r="G97" s="6"/>
      <c r="H97" s="6"/>
      <c r="I97" s="6"/>
      <c r="J97" s="6"/>
      <c r="K97" s="6"/>
    </row>
    <row r="98" spans="2:31" ht="12.75" hidden="1">
      <c r="B98" s="33">
        <v>0.11297</v>
      </c>
      <c r="C98" s="33">
        <v>-0.078426</v>
      </c>
      <c r="D98" s="33">
        <v>-0.13947</v>
      </c>
      <c r="E98" s="33">
        <v>-0.15254</v>
      </c>
      <c r="F98" s="33">
        <v>0.28658</v>
      </c>
      <c r="G98" s="33">
        <v>-0.22112</v>
      </c>
      <c r="H98" s="33">
        <v>0.49029</v>
      </c>
      <c r="I98" s="33">
        <v>-0.41802</v>
      </c>
      <c r="J98" s="33">
        <v>-0.088448</v>
      </c>
      <c r="K98" s="33">
        <v>-0.33214</v>
      </c>
      <c r="L98" s="33">
        <v>0.32127</v>
      </c>
      <c r="M98" s="33">
        <v>0.11384</v>
      </c>
      <c r="N98" s="33">
        <v>-0.01015</v>
      </c>
      <c r="O98" s="33">
        <v>-0.27348</v>
      </c>
      <c r="P98" s="33">
        <v>0.21241</v>
      </c>
      <c r="Q98" s="33">
        <v>-0.084935</v>
      </c>
      <c r="R98" s="33">
        <v>-0.1307</v>
      </c>
      <c r="S98" s="33">
        <v>0.1765</v>
      </c>
      <c r="T98" s="33">
        <v>-0.19794</v>
      </c>
      <c r="U98" s="33">
        <v>0.19591</v>
      </c>
      <c r="V98" s="33">
        <v>0.0053693</v>
      </c>
      <c r="W98" s="33">
        <v>-0.0090082</v>
      </c>
      <c r="X98" s="33">
        <v>0.31618</v>
      </c>
      <c r="Y98" s="33">
        <v>-0.15963</v>
      </c>
      <c r="Z98" s="33">
        <v>0.61474</v>
      </c>
      <c r="AA98" s="33">
        <v>0.17522</v>
      </c>
      <c r="AB98" s="33">
        <v>-0.87896</v>
      </c>
      <c r="AC98" s="33">
        <v>0.26311</v>
      </c>
      <c r="AD98" s="33">
        <v>0.18734</v>
      </c>
      <c r="AE98" s="33">
        <v>0.62792</v>
      </c>
    </row>
    <row r="99" spans="2:31" ht="12.75" hidden="1">
      <c r="B99" s="33">
        <v>0.322</v>
      </c>
      <c r="C99" s="33">
        <v>0.0311</v>
      </c>
      <c r="D99" s="33">
        <v>-0.17547</v>
      </c>
      <c r="E99" s="33">
        <v>0.14975</v>
      </c>
      <c r="F99" s="33">
        <v>-0.10043</v>
      </c>
      <c r="G99" s="33">
        <v>-0.18704</v>
      </c>
      <c r="H99" s="33">
        <v>0.16352</v>
      </c>
      <c r="I99" s="33">
        <v>-0.16764</v>
      </c>
      <c r="J99" s="33">
        <v>0.029759</v>
      </c>
      <c r="K99" s="33">
        <v>-0.16926</v>
      </c>
      <c r="L99" s="33">
        <v>0.11902</v>
      </c>
      <c r="M99" s="33">
        <v>0.37364</v>
      </c>
      <c r="N99" s="33">
        <v>0.26391</v>
      </c>
      <c r="O99" s="33">
        <v>0.23601</v>
      </c>
      <c r="P99" s="33">
        <v>-0.39096</v>
      </c>
      <c r="Q99" s="33">
        <v>-0.041473</v>
      </c>
      <c r="R99" s="33">
        <v>-0.068777</v>
      </c>
      <c r="S99" s="33">
        <v>0.033726</v>
      </c>
      <c r="T99" s="33">
        <v>-0.078076</v>
      </c>
      <c r="U99" s="33">
        <v>0.10805</v>
      </c>
      <c r="V99" s="33">
        <v>-0.0082078</v>
      </c>
      <c r="W99" s="33">
        <v>-0.056039</v>
      </c>
      <c r="X99" s="33">
        <v>-0.096088</v>
      </c>
      <c r="Y99" s="33">
        <v>-0.37527</v>
      </c>
      <c r="Z99" s="33">
        <v>-0.039732</v>
      </c>
      <c r="AA99" s="33">
        <v>-0.12086</v>
      </c>
      <c r="AB99" s="33">
        <v>-0.63928</v>
      </c>
      <c r="AC99" s="33">
        <v>-0.10258</v>
      </c>
      <c r="AD99" s="33">
        <v>0.0107</v>
      </c>
      <c r="AE99" s="33">
        <v>0.32176</v>
      </c>
    </row>
    <row r="100" spans="2:11" ht="12.75" hidden="1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2.75" hidden="1">
      <c r="B101" s="6" t="s">
        <v>17</v>
      </c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2.75" hidden="1">
      <c r="B102" s="6">
        <v>-1.2493</v>
      </c>
      <c r="C102" s="6">
        <v>1.5774</v>
      </c>
      <c r="D102" s="6"/>
      <c r="E102" s="6"/>
      <c r="F102" s="6"/>
      <c r="G102" s="6"/>
      <c r="H102" s="6"/>
      <c r="I102" s="6"/>
      <c r="J102" s="6"/>
      <c r="K102" s="6"/>
    </row>
    <row r="103" spans="2:11" ht="12.75" hidden="1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2.75" hidden="1">
      <c r="B104" s="6" t="s">
        <v>18</v>
      </c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2.75" hidden="1">
      <c r="B105" s="6">
        <v>-0.14449</v>
      </c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2.75" hidden="1">
      <c r="B106" s="6">
        <v>0.18188</v>
      </c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2.75" hidden="1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ht="12.75" hidden="1">
      <c r="B108" s="6" t="s">
        <v>19</v>
      </c>
    </row>
    <row r="109" spans="2:11" ht="12.75" hidden="1">
      <c r="B109" s="6">
        <v>-0.14453</v>
      </c>
      <c r="D109" s="6"/>
      <c r="E109" s="6"/>
      <c r="F109" s="6"/>
      <c r="G109" s="6"/>
      <c r="H109" s="6"/>
      <c r="I109" s="6"/>
      <c r="J109" s="6"/>
      <c r="K109" s="6"/>
    </row>
    <row r="110" spans="4:11" ht="12.75" hidden="1">
      <c r="D110" s="6"/>
      <c r="E110" s="6"/>
      <c r="F110" s="6"/>
      <c r="G110" s="6"/>
      <c r="H110" s="6"/>
      <c r="I110" s="6"/>
      <c r="J110" s="6"/>
      <c r="K110" s="6"/>
    </row>
    <row r="111" ht="12.75" hidden="1"/>
    <row r="112" ht="12.75" hidden="1"/>
    <row r="113" ht="12.75" hidden="1"/>
    <row r="114" ht="12.75" hidden="1"/>
    <row r="115" ht="12.75" hidden="1"/>
    <row r="116" ht="12.75" hidden="1">
      <c r="B116" s="6"/>
    </row>
    <row r="117" ht="12.75" hidden="1">
      <c r="B117" s="6"/>
    </row>
    <row r="118" ht="12.75" hidden="1">
      <c r="B118" s="6"/>
    </row>
    <row r="119" ht="12.75" hidden="1">
      <c r="B119" s="6"/>
    </row>
    <row r="120" ht="12.75" hidden="1">
      <c r="B120" s="6"/>
    </row>
    <row r="121" ht="12.75" hidden="1"/>
    <row r="122" ht="13.5" hidden="1" thickBot="1">
      <c r="B122" s="30" t="s">
        <v>63</v>
      </c>
    </row>
    <row r="123" spans="2:34" ht="12.75" hidden="1">
      <c r="B123" s="38" t="s">
        <v>20</v>
      </c>
      <c r="C123" s="42"/>
      <c r="D123" s="42"/>
      <c r="E123" s="42"/>
      <c r="F123" s="42"/>
      <c r="G123" s="42"/>
      <c r="H123" s="42"/>
      <c r="I123" s="42"/>
      <c r="J123" s="42"/>
      <c r="K123" s="44"/>
      <c r="X123" s="11" t="s">
        <v>12</v>
      </c>
      <c r="Y123" s="12" t="s">
        <v>13</v>
      </c>
      <c r="Z123" s="41" t="s">
        <v>21</v>
      </c>
      <c r="AA123" s="42"/>
      <c r="AB123" s="42"/>
      <c r="AC123" s="42"/>
      <c r="AD123" s="42"/>
      <c r="AE123" s="42"/>
      <c r="AF123" s="42"/>
      <c r="AG123" s="42"/>
      <c r="AH123" s="43"/>
    </row>
    <row r="124" spans="2:45" ht="12.75" hidden="1">
      <c r="B124" s="7" t="s">
        <v>24</v>
      </c>
      <c r="C124" s="17">
        <f aca="true" t="shared" si="52" ref="C124:V124">IF($B$14="Lane Closure",1,0)</f>
        <v>1</v>
      </c>
      <c r="D124" s="17">
        <f t="shared" si="52"/>
        <v>1</v>
      </c>
      <c r="E124" s="17">
        <f t="shared" si="52"/>
        <v>1</v>
      </c>
      <c r="F124" s="17">
        <f t="shared" si="52"/>
        <v>1</v>
      </c>
      <c r="G124" s="17">
        <f t="shared" si="52"/>
        <v>1</v>
      </c>
      <c r="H124" s="17">
        <f t="shared" si="52"/>
        <v>1</v>
      </c>
      <c r="I124" s="17">
        <f t="shared" si="52"/>
        <v>1</v>
      </c>
      <c r="J124" s="17">
        <f t="shared" si="52"/>
        <v>1</v>
      </c>
      <c r="K124" s="17">
        <f t="shared" si="52"/>
        <v>1</v>
      </c>
      <c r="L124" s="17">
        <f t="shared" si="52"/>
        <v>1</v>
      </c>
      <c r="M124" s="17">
        <f t="shared" si="52"/>
        <v>1</v>
      </c>
      <c r="N124" s="17">
        <f t="shared" si="52"/>
        <v>1</v>
      </c>
      <c r="O124" s="17">
        <f t="shared" si="52"/>
        <v>1</v>
      </c>
      <c r="P124" s="17">
        <f t="shared" si="52"/>
        <v>1</v>
      </c>
      <c r="Q124" s="17">
        <f t="shared" si="52"/>
        <v>1</v>
      </c>
      <c r="R124" s="17">
        <f t="shared" si="52"/>
        <v>1</v>
      </c>
      <c r="S124" s="17">
        <f t="shared" si="52"/>
        <v>1</v>
      </c>
      <c r="T124" s="17">
        <f t="shared" si="52"/>
        <v>1</v>
      </c>
      <c r="U124" s="17">
        <f t="shared" si="52"/>
        <v>1</v>
      </c>
      <c r="V124" s="17">
        <f t="shared" si="52"/>
        <v>1</v>
      </c>
      <c r="X124" s="13">
        <v>0.42982</v>
      </c>
      <c r="Y124" s="14">
        <v>0.49724</v>
      </c>
      <c r="Z124" s="10">
        <f aca="true" t="shared" si="53" ref="Z124:AO139">(C124-$X124)/$Y124</f>
        <v>1.1466897272946666</v>
      </c>
      <c r="AA124" s="10">
        <f t="shared" si="53"/>
        <v>1.1466897272946666</v>
      </c>
      <c r="AB124" s="10">
        <f t="shared" si="53"/>
        <v>1.1466897272946666</v>
      </c>
      <c r="AC124" s="10">
        <f t="shared" si="53"/>
        <v>1.1466897272946666</v>
      </c>
      <c r="AD124" s="10">
        <f t="shared" si="53"/>
        <v>1.1466897272946666</v>
      </c>
      <c r="AE124" s="10">
        <f t="shared" si="53"/>
        <v>1.1466897272946666</v>
      </c>
      <c r="AF124" s="10">
        <f t="shared" si="53"/>
        <v>1.1466897272946666</v>
      </c>
      <c r="AG124" s="10">
        <f t="shared" si="53"/>
        <v>1.1466897272946666</v>
      </c>
      <c r="AH124" s="10">
        <f t="shared" si="53"/>
        <v>1.1466897272946666</v>
      </c>
      <c r="AI124" s="10">
        <f t="shared" si="53"/>
        <v>1.1466897272946666</v>
      </c>
      <c r="AJ124" s="10">
        <f t="shared" si="53"/>
        <v>1.1466897272946666</v>
      </c>
      <c r="AK124" s="10">
        <f t="shared" si="53"/>
        <v>1.1466897272946666</v>
      </c>
      <c r="AL124" s="10">
        <f t="shared" si="53"/>
        <v>1.1466897272946666</v>
      </c>
      <c r="AM124" s="10">
        <f t="shared" si="53"/>
        <v>1.1466897272946666</v>
      </c>
      <c r="AN124" s="10">
        <f t="shared" si="53"/>
        <v>1.1466897272946666</v>
      </c>
      <c r="AO124" s="10">
        <f t="shared" si="53"/>
        <v>1.1466897272946666</v>
      </c>
      <c r="AP124" s="10">
        <f aca="true" t="shared" si="54" ref="AP124:AS154">(S124-$X124)/$Y124</f>
        <v>1.1466897272946666</v>
      </c>
      <c r="AQ124" s="10">
        <f t="shared" si="54"/>
        <v>1.1466897272946666</v>
      </c>
      <c r="AR124" s="10">
        <f t="shared" si="54"/>
        <v>1.1466897272946666</v>
      </c>
      <c r="AS124" s="10">
        <f t="shared" si="54"/>
        <v>1.1466897272946666</v>
      </c>
    </row>
    <row r="125" spans="2:45" ht="12.75" hidden="1">
      <c r="B125" s="7" t="s">
        <v>25</v>
      </c>
      <c r="C125" s="17">
        <f aca="true" t="shared" si="55" ref="C125:V125">IF(B17="Lane Taper",1,0)</f>
        <v>0</v>
      </c>
      <c r="D125" s="17">
        <f t="shared" si="55"/>
        <v>0</v>
      </c>
      <c r="E125" s="17">
        <f t="shared" si="55"/>
        <v>0</v>
      </c>
      <c r="F125" s="17">
        <f t="shared" si="55"/>
        <v>0</v>
      </c>
      <c r="G125" s="17">
        <f t="shared" si="55"/>
        <v>0</v>
      </c>
      <c r="H125" s="17">
        <f t="shared" si="55"/>
        <v>0</v>
      </c>
      <c r="I125" s="17">
        <f t="shared" si="55"/>
        <v>0</v>
      </c>
      <c r="J125" s="17">
        <f t="shared" si="55"/>
        <v>0</v>
      </c>
      <c r="K125" s="17">
        <f t="shared" si="55"/>
        <v>0</v>
      </c>
      <c r="L125" s="17">
        <f t="shared" si="55"/>
        <v>0</v>
      </c>
      <c r="M125" s="17">
        <f t="shared" si="55"/>
        <v>0</v>
      </c>
      <c r="N125" s="17">
        <f t="shared" si="55"/>
        <v>0</v>
      </c>
      <c r="O125" s="17">
        <f t="shared" si="55"/>
        <v>0</v>
      </c>
      <c r="P125" s="17">
        <f t="shared" si="55"/>
        <v>0</v>
      </c>
      <c r="Q125" s="17">
        <f t="shared" si="55"/>
        <v>0</v>
      </c>
      <c r="R125" s="17">
        <f t="shared" si="55"/>
        <v>0</v>
      </c>
      <c r="S125" s="17">
        <f t="shared" si="55"/>
        <v>0</v>
      </c>
      <c r="T125" s="17">
        <f t="shared" si="55"/>
        <v>0</v>
      </c>
      <c r="U125" s="17">
        <f t="shared" si="55"/>
        <v>0</v>
      </c>
      <c r="V125" s="17">
        <f t="shared" si="55"/>
        <v>0</v>
      </c>
      <c r="X125" s="13">
        <v>0.18421</v>
      </c>
      <c r="Y125" s="14">
        <v>0.38937</v>
      </c>
      <c r="Z125" s="10">
        <f t="shared" si="53"/>
        <v>-0.47309756786604007</v>
      </c>
      <c r="AA125" s="10">
        <f t="shared" si="53"/>
        <v>-0.47309756786604007</v>
      </c>
      <c r="AB125" s="10">
        <f t="shared" si="53"/>
        <v>-0.47309756786604007</v>
      </c>
      <c r="AC125" s="10">
        <f t="shared" si="53"/>
        <v>-0.47309756786604007</v>
      </c>
      <c r="AD125" s="10">
        <f t="shared" si="53"/>
        <v>-0.47309756786604007</v>
      </c>
      <c r="AE125" s="10">
        <f t="shared" si="53"/>
        <v>-0.47309756786604007</v>
      </c>
      <c r="AF125" s="10">
        <f t="shared" si="53"/>
        <v>-0.47309756786604007</v>
      </c>
      <c r="AG125" s="10">
        <f t="shared" si="53"/>
        <v>-0.47309756786604007</v>
      </c>
      <c r="AH125" s="10">
        <f t="shared" si="53"/>
        <v>-0.47309756786604007</v>
      </c>
      <c r="AI125" s="10">
        <f t="shared" si="53"/>
        <v>-0.47309756786604007</v>
      </c>
      <c r="AJ125" s="10">
        <f t="shared" si="53"/>
        <v>-0.47309756786604007</v>
      </c>
      <c r="AK125" s="10">
        <f t="shared" si="53"/>
        <v>-0.47309756786604007</v>
      </c>
      <c r="AL125" s="10">
        <f t="shared" si="53"/>
        <v>-0.47309756786604007</v>
      </c>
      <c r="AM125" s="10">
        <f t="shared" si="53"/>
        <v>-0.47309756786604007</v>
      </c>
      <c r="AN125" s="10">
        <f t="shared" si="53"/>
        <v>-0.47309756786604007</v>
      </c>
      <c r="AO125" s="10">
        <f t="shared" si="53"/>
        <v>-0.47309756786604007</v>
      </c>
      <c r="AP125" s="10">
        <f t="shared" si="54"/>
        <v>-0.47309756786604007</v>
      </c>
      <c r="AQ125" s="10">
        <f t="shared" si="54"/>
        <v>-0.47309756786604007</v>
      </c>
      <c r="AR125" s="10">
        <f t="shared" si="54"/>
        <v>-0.47309756786604007</v>
      </c>
      <c r="AS125" s="10">
        <f t="shared" si="54"/>
        <v>-0.47309756786604007</v>
      </c>
    </row>
    <row r="126" spans="2:45" ht="12.75" hidden="1">
      <c r="B126" s="7" t="s">
        <v>26</v>
      </c>
      <c r="C126" s="17">
        <f>B18*0.621402</f>
        <v>0</v>
      </c>
      <c r="D126" s="17">
        <f aca="true" t="shared" si="56" ref="D126:V126">C18*0.621402</f>
        <v>0</v>
      </c>
      <c r="E126" s="17">
        <f t="shared" si="56"/>
        <v>0</v>
      </c>
      <c r="F126" s="17">
        <f t="shared" si="56"/>
        <v>0</v>
      </c>
      <c r="G126" s="17">
        <f t="shared" si="56"/>
        <v>0</v>
      </c>
      <c r="H126" s="17">
        <f t="shared" si="56"/>
        <v>0</v>
      </c>
      <c r="I126" s="17">
        <f t="shared" si="56"/>
        <v>0</v>
      </c>
      <c r="J126" s="17">
        <f t="shared" si="56"/>
        <v>0</v>
      </c>
      <c r="K126" s="17">
        <f t="shared" si="56"/>
        <v>0</v>
      </c>
      <c r="L126" s="17">
        <f t="shared" si="56"/>
        <v>0</v>
      </c>
      <c r="M126" s="17">
        <f t="shared" si="56"/>
        <v>0</v>
      </c>
      <c r="N126" s="17">
        <f t="shared" si="56"/>
        <v>0</v>
      </c>
      <c r="O126" s="17">
        <f t="shared" si="56"/>
        <v>0</v>
      </c>
      <c r="P126" s="17">
        <f t="shared" si="56"/>
        <v>0</v>
      </c>
      <c r="Q126" s="17">
        <f t="shared" si="56"/>
        <v>0</v>
      </c>
      <c r="R126" s="17">
        <f t="shared" si="56"/>
        <v>0</v>
      </c>
      <c r="S126" s="17">
        <f t="shared" si="56"/>
        <v>0</v>
      </c>
      <c r="T126" s="17">
        <f t="shared" si="56"/>
        <v>0</v>
      </c>
      <c r="U126" s="17">
        <f t="shared" si="56"/>
        <v>0</v>
      </c>
      <c r="V126" s="17">
        <f t="shared" si="56"/>
        <v>0</v>
      </c>
      <c r="X126" s="13">
        <v>2.5437</v>
      </c>
      <c r="Y126" s="14">
        <v>2.9951</v>
      </c>
      <c r="Z126" s="10">
        <f t="shared" si="53"/>
        <v>-0.8492871690427698</v>
      </c>
      <c r="AA126" s="10">
        <f t="shared" si="53"/>
        <v>-0.8492871690427698</v>
      </c>
      <c r="AB126" s="10">
        <f t="shared" si="53"/>
        <v>-0.8492871690427698</v>
      </c>
      <c r="AC126" s="10">
        <f t="shared" si="53"/>
        <v>-0.8492871690427698</v>
      </c>
      <c r="AD126" s="10">
        <f t="shared" si="53"/>
        <v>-0.8492871690427698</v>
      </c>
      <c r="AE126" s="10">
        <f t="shared" si="53"/>
        <v>-0.8492871690427698</v>
      </c>
      <c r="AF126" s="10">
        <f t="shared" si="53"/>
        <v>-0.8492871690427698</v>
      </c>
      <c r="AG126" s="10">
        <f t="shared" si="53"/>
        <v>-0.8492871690427698</v>
      </c>
      <c r="AH126" s="10">
        <f t="shared" si="53"/>
        <v>-0.8492871690427698</v>
      </c>
      <c r="AI126" s="10">
        <f t="shared" si="53"/>
        <v>-0.8492871690427698</v>
      </c>
      <c r="AJ126" s="10">
        <f t="shared" si="53"/>
        <v>-0.8492871690427698</v>
      </c>
      <c r="AK126" s="10">
        <f t="shared" si="53"/>
        <v>-0.8492871690427698</v>
      </c>
      <c r="AL126" s="10">
        <f t="shared" si="53"/>
        <v>-0.8492871690427698</v>
      </c>
      <c r="AM126" s="10">
        <f t="shared" si="53"/>
        <v>-0.8492871690427698</v>
      </c>
      <c r="AN126" s="10">
        <f t="shared" si="53"/>
        <v>-0.8492871690427698</v>
      </c>
      <c r="AO126" s="10">
        <f t="shared" si="53"/>
        <v>-0.8492871690427698</v>
      </c>
      <c r="AP126" s="10">
        <f t="shared" si="54"/>
        <v>-0.8492871690427698</v>
      </c>
      <c r="AQ126" s="10">
        <f t="shared" si="54"/>
        <v>-0.8492871690427698</v>
      </c>
      <c r="AR126" s="10">
        <f t="shared" si="54"/>
        <v>-0.8492871690427698</v>
      </c>
      <c r="AS126" s="10">
        <f t="shared" si="54"/>
        <v>-0.8492871690427698</v>
      </c>
    </row>
    <row r="127" spans="2:45" ht="12.75" hidden="1">
      <c r="B127" s="7" t="s">
        <v>27</v>
      </c>
      <c r="C127" s="17">
        <f>B19*0.621402</f>
        <v>49.71216</v>
      </c>
      <c r="D127" s="17">
        <f aca="true" t="shared" si="57" ref="D127:V127">C19*0.621402</f>
        <v>49.71216</v>
      </c>
      <c r="E127" s="17">
        <f t="shared" si="57"/>
        <v>49.71216</v>
      </c>
      <c r="F127" s="17">
        <f t="shared" si="57"/>
        <v>49.71216</v>
      </c>
      <c r="G127" s="17">
        <f t="shared" si="57"/>
        <v>49.71216</v>
      </c>
      <c r="H127" s="17">
        <f t="shared" si="57"/>
        <v>49.71216</v>
      </c>
      <c r="I127" s="17">
        <f t="shared" si="57"/>
        <v>49.71216</v>
      </c>
      <c r="J127" s="17">
        <f t="shared" si="57"/>
        <v>49.71216</v>
      </c>
      <c r="K127" s="17">
        <f t="shared" si="57"/>
        <v>49.71216</v>
      </c>
      <c r="L127" s="17">
        <f t="shared" si="57"/>
        <v>49.71216</v>
      </c>
      <c r="M127" s="17">
        <f t="shared" si="57"/>
        <v>49.71216</v>
      </c>
      <c r="N127" s="17">
        <f t="shared" si="57"/>
        <v>49.71216</v>
      </c>
      <c r="O127" s="17">
        <f t="shared" si="57"/>
        <v>49.71216</v>
      </c>
      <c r="P127" s="17">
        <f t="shared" si="57"/>
        <v>49.71216</v>
      </c>
      <c r="Q127" s="17">
        <f t="shared" si="57"/>
        <v>49.71216</v>
      </c>
      <c r="R127" s="17">
        <f t="shared" si="57"/>
        <v>49.71216</v>
      </c>
      <c r="S127" s="17">
        <f t="shared" si="57"/>
        <v>49.71216</v>
      </c>
      <c r="T127" s="17">
        <f t="shared" si="57"/>
        <v>49.71216</v>
      </c>
      <c r="U127" s="17">
        <f t="shared" si="57"/>
        <v>49.71216</v>
      </c>
      <c r="V127" s="17">
        <f t="shared" si="57"/>
        <v>49.71216</v>
      </c>
      <c r="X127" s="13">
        <v>60.219</v>
      </c>
      <c r="Y127" s="14">
        <v>7.0205</v>
      </c>
      <c r="Z127" s="10">
        <f t="shared" si="53"/>
        <v>-1.4965942596681154</v>
      </c>
      <c r="AA127" s="10">
        <f t="shared" si="53"/>
        <v>-1.4965942596681154</v>
      </c>
      <c r="AB127" s="10">
        <f t="shared" si="53"/>
        <v>-1.4965942596681154</v>
      </c>
      <c r="AC127" s="10">
        <f t="shared" si="53"/>
        <v>-1.4965942596681154</v>
      </c>
      <c r="AD127" s="10">
        <f t="shared" si="53"/>
        <v>-1.4965942596681154</v>
      </c>
      <c r="AE127" s="10">
        <f t="shared" si="53"/>
        <v>-1.4965942596681154</v>
      </c>
      <c r="AF127" s="10">
        <f t="shared" si="53"/>
        <v>-1.4965942596681154</v>
      </c>
      <c r="AG127" s="10">
        <f t="shared" si="53"/>
        <v>-1.4965942596681154</v>
      </c>
      <c r="AH127" s="10">
        <f t="shared" si="53"/>
        <v>-1.4965942596681154</v>
      </c>
      <c r="AI127" s="10">
        <f t="shared" si="53"/>
        <v>-1.4965942596681154</v>
      </c>
      <c r="AJ127" s="10">
        <f t="shared" si="53"/>
        <v>-1.4965942596681154</v>
      </c>
      <c r="AK127" s="10">
        <f t="shared" si="53"/>
        <v>-1.4965942596681154</v>
      </c>
      <c r="AL127" s="10">
        <f t="shared" si="53"/>
        <v>-1.4965942596681154</v>
      </c>
      <c r="AM127" s="10">
        <f t="shared" si="53"/>
        <v>-1.4965942596681154</v>
      </c>
      <c r="AN127" s="10">
        <f t="shared" si="53"/>
        <v>-1.4965942596681154</v>
      </c>
      <c r="AO127" s="10">
        <f t="shared" si="53"/>
        <v>-1.4965942596681154</v>
      </c>
      <c r="AP127" s="10">
        <f t="shared" si="54"/>
        <v>-1.4965942596681154</v>
      </c>
      <c r="AQ127" s="10">
        <f t="shared" si="54"/>
        <v>-1.4965942596681154</v>
      </c>
      <c r="AR127" s="10">
        <f t="shared" si="54"/>
        <v>-1.4965942596681154</v>
      </c>
      <c r="AS127" s="10">
        <f t="shared" si="54"/>
        <v>-1.4965942596681154</v>
      </c>
    </row>
    <row r="128" spans="2:45" ht="12.75" hidden="1">
      <c r="B128" s="7" t="s">
        <v>28</v>
      </c>
      <c r="C128" s="17">
        <f aca="true" t="shared" si="58" ref="C128:V128">IF(B20="Permanent",1,0)</f>
        <v>1</v>
      </c>
      <c r="D128" s="17">
        <f t="shared" si="58"/>
        <v>1</v>
      </c>
      <c r="E128" s="17">
        <f t="shared" si="58"/>
        <v>1</v>
      </c>
      <c r="F128" s="17">
        <f t="shared" si="58"/>
        <v>1</v>
      </c>
      <c r="G128" s="17">
        <f t="shared" si="58"/>
        <v>1</v>
      </c>
      <c r="H128" s="17">
        <f t="shared" si="58"/>
        <v>1</v>
      </c>
      <c r="I128" s="17">
        <f t="shared" si="58"/>
        <v>1</v>
      </c>
      <c r="J128" s="17">
        <f t="shared" si="58"/>
        <v>1</v>
      </c>
      <c r="K128" s="17">
        <f t="shared" si="58"/>
        <v>1</v>
      </c>
      <c r="L128" s="17">
        <f t="shared" si="58"/>
        <v>1</v>
      </c>
      <c r="M128" s="17">
        <f t="shared" si="58"/>
        <v>1</v>
      </c>
      <c r="N128" s="17">
        <f t="shared" si="58"/>
        <v>1</v>
      </c>
      <c r="O128" s="17">
        <f t="shared" si="58"/>
        <v>1</v>
      </c>
      <c r="P128" s="17">
        <f t="shared" si="58"/>
        <v>1</v>
      </c>
      <c r="Q128" s="17">
        <f t="shared" si="58"/>
        <v>1</v>
      </c>
      <c r="R128" s="17">
        <f t="shared" si="58"/>
        <v>1</v>
      </c>
      <c r="S128" s="17">
        <f t="shared" si="58"/>
        <v>1</v>
      </c>
      <c r="T128" s="17">
        <f t="shared" si="58"/>
        <v>1</v>
      </c>
      <c r="U128" s="17">
        <f t="shared" si="58"/>
        <v>1</v>
      </c>
      <c r="V128" s="17">
        <f t="shared" si="58"/>
        <v>1</v>
      </c>
      <c r="X128" s="13">
        <v>0.74561</v>
      </c>
      <c r="Y128" s="14">
        <v>0.43744</v>
      </c>
      <c r="Z128" s="10">
        <f t="shared" si="53"/>
        <v>0.5815426115581566</v>
      </c>
      <c r="AA128" s="10">
        <f t="shared" si="53"/>
        <v>0.5815426115581566</v>
      </c>
      <c r="AB128" s="10">
        <f t="shared" si="53"/>
        <v>0.5815426115581566</v>
      </c>
      <c r="AC128" s="10">
        <f t="shared" si="53"/>
        <v>0.5815426115581566</v>
      </c>
      <c r="AD128" s="10">
        <f t="shared" si="53"/>
        <v>0.5815426115581566</v>
      </c>
      <c r="AE128" s="10">
        <f t="shared" si="53"/>
        <v>0.5815426115581566</v>
      </c>
      <c r="AF128" s="10">
        <f t="shared" si="53"/>
        <v>0.5815426115581566</v>
      </c>
      <c r="AG128" s="10">
        <f t="shared" si="53"/>
        <v>0.5815426115581566</v>
      </c>
      <c r="AH128" s="10">
        <f t="shared" si="53"/>
        <v>0.5815426115581566</v>
      </c>
      <c r="AI128" s="10">
        <f t="shared" si="53"/>
        <v>0.5815426115581566</v>
      </c>
      <c r="AJ128" s="10">
        <f t="shared" si="53"/>
        <v>0.5815426115581566</v>
      </c>
      <c r="AK128" s="10">
        <f t="shared" si="53"/>
        <v>0.5815426115581566</v>
      </c>
      <c r="AL128" s="10">
        <f t="shared" si="53"/>
        <v>0.5815426115581566</v>
      </c>
      <c r="AM128" s="10">
        <f t="shared" si="53"/>
        <v>0.5815426115581566</v>
      </c>
      <c r="AN128" s="10">
        <f t="shared" si="53"/>
        <v>0.5815426115581566</v>
      </c>
      <c r="AO128" s="10">
        <f t="shared" si="53"/>
        <v>0.5815426115581566</v>
      </c>
      <c r="AP128" s="10">
        <f t="shared" si="54"/>
        <v>0.5815426115581566</v>
      </c>
      <c r="AQ128" s="10">
        <f t="shared" si="54"/>
        <v>0.5815426115581566</v>
      </c>
      <c r="AR128" s="10">
        <f t="shared" si="54"/>
        <v>0.5815426115581566</v>
      </c>
      <c r="AS128" s="10">
        <f t="shared" si="54"/>
        <v>0.5815426115581566</v>
      </c>
    </row>
    <row r="129" spans="2:45" ht="12.75" hidden="1">
      <c r="B129" s="7" t="s">
        <v>11</v>
      </c>
      <c r="C129" s="17" t="e">
        <f>IF(B21="",0,1/B21)/3.281</f>
        <v>#DIV/0!</v>
      </c>
      <c r="D129" s="17" t="e">
        <f aca="true" t="shared" si="59" ref="D129:V129">IF(C21="",0,1/C21)/3.281</f>
        <v>#DIV/0!</v>
      </c>
      <c r="E129" s="17" t="e">
        <f t="shared" si="59"/>
        <v>#DIV/0!</v>
      </c>
      <c r="F129" s="17" t="e">
        <f t="shared" si="59"/>
        <v>#DIV/0!</v>
      </c>
      <c r="G129" s="17" t="e">
        <f t="shared" si="59"/>
        <v>#DIV/0!</v>
      </c>
      <c r="H129" s="17" t="e">
        <f t="shared" si="59"/>
        <v>#DIV/0!</v>
      </c>
      <c r="I129" s="17" t="e">
        <f t="shared" si="59"/>
        <v>#DIV/0!</v>
      </c>
      <c r="J129" s="17" t="e">
        <f t="shared" si="59"/>
        <v>#DIV/0!</v>
      </c>
      <c r="K129" s="17" t="e">
        <f t="shared" si="59"/>
        <v>#DIV/0!</v>
      </c>
      <c r="L129" s="17" t="e">
        <f t="shared" si="59"/>
        <v>#DIV/0!</v>
      </c>
      <c r="M129" s="17" t="e">
        <f t="shared" si="59"/>
        <v>#DIV/0!</v>
      </c>
      <c r="N129" s="17" t="e">
        <f t="shared" si="59"/>
        <v>#DIV/0!</v>
      </c>
      <c r="O129" s="17" t="e">
        <f t="shared" si="59"/>
        <v>#DIV/0!</v>
      </c>
      <c r="P129" s="17" t="e">
        <f t="shared" si="59"/>
        <v>#DIV/0!</v>
      </c>
      <c r="Q129" s="17" t="e">
        <f t="shared" si="59"/>
        <v>#DIV/0!</v>
      </c>
      <c r="R129" s="17" t="e">
        <f t="shared" si="59"/>
        <v>#DIV/0!</v>
      </c>
      <c r="S129" s="17" t="e">
        <f t="shared" si="59"/>
        <v>#DIV/0!</v>
      </c>
      <c r="T129" s="17" t="e">
        <f t="shared" si="59"/>
        <v>#DIV/0!</v>
      </c>
      <c r="U129" s="17" t="e">
        <f t="shared" si="59"/>
        <v>#DIV/0!</v>
      </c>
      <c r="V129" s="17" t="e">
        <f t="shared" si="59"/>
        <v>#DIV/0!</v>
      </c>
      <c r="X129" s="31">
        <v>9.5254E-05</v>
      </c>
      <c r="Y129" s="14">
        <v>0.00014189</v>
      </c>
      <c r="Z129" s="10" t="e">
        <f t="shared" si="53"/>
        <v>#DIV/0!</v>
      </c>
      <c r="AA129" s="10" t="e">
        <f t="shared" si="53"/>
        <v>#DIV/0!</v>
      </c>
      <c r="AB129" s="10" t="e">
        <f t="shared" si="53"/>
        <v>#DIV/0!</v>
      </c>
      <c r="AC129" s="10" t="e">
        <f t="shared" si="53"/>
        <v>#DIV/0!</v>
      </c>
      <c r="AD129" s="10" t="e">
        <f t="shared" si="53"/>
        <v>#DIV/0!</v>
      </c>
      <c r="AE129" s="10" t="e">
        <f t="shared" si="53"/>
        <v>#DIV/0!</v>
      </c>
      <c r="AF129" s="10" t="e">
        <f t="shared" si="53"/>
        <v>#DIV/0!</v>
      </c>
      <c r="AG129" s="10" t="e">
        <f t="shared" si="53"/>
        <v>#DIV/0!</v>
      </c>
      <c r="AH129" s="10" t="e">
        <f t="shared" si="53"/>
        <v>#DIV/0!</v>
      </c>
      <c r="AI129" s="10" t="e">
        <f t="shared" si="53"/>
        <v>#DIV/0!</v>
      </c>
      <c r="AJ129" s="10" t="e">
        <f t="shared" si="53"/>
        <v>#DIV/0!</v>
      </c>
      <c r="AK129" s="10" t="e">
        <f t="shared" si="53"/>
        <v>#DIV/0!</v>
      </c>
      <c r="AL129" s="10" t="e">
        <f t="shared" si="53"/>
        <v>#DIV/0!</v>
      </c>
      <c r="AM129" s="10" t="e">
        <f t="shared" si="53"/>
        <v>#DIV/0!</v>
      </c>
      <c r="AN129" s="10" t="e">
        <f t="shared" si="53"/>
        <v>#DIV/0!</v>
      </c>
      <c r="AO129" s="10" t="e">
        <f t="shared" si="53"/>
        <v>#DIV/0!</v>
      </c>
      <c r="AP129" s="10" t="e">
        <f t="shared" si="54"/>
        <v>#DIV/0!</v>
      </c>
      <c r="AQ129" s="10" t="e">
        <f t="shared" si="54"/>
        <v>#DIV/0!</v>
      </c>
      <c r="AR129" s="10" t="e">
        <f t="shared" si="54"/>
        <v>#DIV/0!</v>
      </c>
      <c r="AS129" s="10" t="e">
        <f t="shared" si="54"/>
        <v>#DIV/0!</v>
      </c>
    </row>
    <row r="130" spans="2:45" ht="12.75" hidden="1">
      <c r="B130" s="7" t="s">
        <v>29</v>
      </c>
      <c r="C130" s="17">
        <f aca="true" t="shared" si="60" ref="C130:V130">IF(B22="Flat",1,0)</f>
        <v>1</v>
      </c>
      <c r="D130" s="17">
        <f t="shared" si="60"/>
        <v>1</v>
      </c>
      <c r="E130" s="17">
        <f t="shared" si="60"/>
        <v>1</v>
      </c>
      <c r="F130" s="17">
        <f t="shared" si="60"/>
        <v>1</v>
      </c>
      <c r="G130" s="17">
        <f t="shared" si="60"/>
        <v>1</v>
      </c>
      <c r="H130" s="17">
        <f t="shared" si="60"/>
        <v>1</v>
      </c>
      <c r="I130" s="17">
        <f t="shared" si="60"/>
        <v>1</v>
      </c>
      <c r="J130" s="17">
        <f t="shared" si="60"/>
        <v>1</v>
      </c>
      <c r="K130" s="17">
        <f t="shared" si="60"/>
        <v>1</v>
      </c>
      <c r="L130" s="17">
        <f t="shared" si="60"/>
        <v>1</v>
      </c>
      <c r="M130" s="17">
        <f t="shared" si="60"/>
        <v>1</v>
      </c>
      <c r="N130" s="17">
        <f t="shared" si="60"/>
        <v>1</v>
      </c>
      <c r="O130" s="17">
        <f t="shared" si="60"/>
        <v>1</v>
      </c>
      <c r="P130" s="17">
        <f t="shared" si="60"/>
        <v>1</v>
      </c>
      <c r="Q130" s="17">
        <f t="shared" si="60"/>
        <v>1</v>
      </c>
      <c r="R130" s="17">
        <f t="shared" si="60"/>
        <v>1</v>
      </c>
      <c r="S130" s="17">
        <f t="shared" si="60"/>
        <v>1</v>
      </c>
      <c r="T130" s="17">
        <f t="shared" si="60"/>
        <v>1</v>
      </c>
      <c r="U130" s="17">
        <f t="shared" si="60"/>
        <v>1</v>
      </c>
      <c r="V130" s="17">
        <f t="shared" si="60"/>
        <v>1</v>
      </c>
      <c r="X130" s="13">
        <v>0.39474</v>
      </c>
      <c r="Y130" s="14">
        <v>0.49095</v>
      </c>
      <c r="Z130" s="10">
        <f t="shared" si="53"/>
        <v>1.2328343008453</v>
      </c>
      <c r="AA130" s="10">
        <f t="shared" si="53"/>
        <v>1.2328343008453</v>
      </c>
      <c r="AB130" s="10">
        <f t="shared" si="53"/>
        <v>1.2328343008453</v>
      </c>
      <c r="AC130" s="10">
        <f t="shared" si="53"/>
        <v>1.2328343008453</v>
      </c>
      <c r="AD130" s="10">
        <f t="shared" si="53"/>
        <v>1.2328343008453</v>
      </c>
      <c r="AE130" s="10">
        <f t="shared" si="53"/>
        <v>1.2328343008453</v>
      </c>
      <c r="AF130" s="10">
        <f t="shared" si="53"/>
        <v>1.2328343008453</v>
      </c>
      <c r="AG130" s="10">
        <f t="shared" si="53"/>
        <v>1.2328343008453</v>
      </c>
      <c r="AH130" s="10">
        <f t="shared" si="53"/>
        <v>1.2328343008453</v>
      </c>
      <c r="AI130" s="10">
        <f t="shared" si="53"/>
        <v>1.2328343008453</v>
      </c>
      <c r="AJ130" s="10">
        <f t="shared" si="53"/>
        <v>1.2328343008453</v>
      </c>
      <c r="AK130" s="10">
        <f t="shared" si="53"/>
        <v>1.2328343008453</v>
      </c>
      <c r="AL130" s="10">
        <f t="shared" si="53"/>
        <v>1.2328343008453</v>
      </c>
      <c r="AM130" s="10">
        <f t="shared" si="53"/>
        <v>1.2328343008453</v>
      </c>
      <c r="AN130" s="10">
        <f t="shared" si="53"/>
        <v>1.2328343008453</v>
      </c>
      <c r="AO130" s="10">
        <f t="shared" si="53"/>
        <v>1.2328343008453</v>
      </c>
      <c r="AP130" s="10">
        <f t="shared" si="54"/>
        <v>1.2328343008453</v>
      </c>
      <c r="AQ130" s="10">
        <f t="shared" si="54"/>
        <v>1.2328343008453</v>
      </c>
      <c r="AR130" s="10">
        <f t="shared" si="54"/>
        <v>1.2328343008453</v>
      </c>
      <c r="AS130" s="10">
        <f t="shared" si="54"/>
        <v>1.2328343008453</v>
      </c>
    </row>
    <row r="131" spans="2:45" ht="12.75" hidden="1">
      <c r="B131" s="7" t="s">
        <v>30</v>
      </c>
      <c r="C131" s="17">
        <f aca="true" t="shared" si="61" ref="C131:V131">IF(B22="Upgrade",1,0)</f>
        <v>0</v>
      </c>
      <c r="D131" s="17">
        <f t="shared" si="61"/>
        <v>0</v>
      </c>
      <c r="E131" s="17">
        <f t="shared" si="61"/>
        <v>0</v>
      </c>
      <c r="F131" s="17">
        <f t="shared" si="61"/>
        <v>0</v>
      </c>
      <c r="G131" s="17">
        <f t="shared" si="61"/>
        <v>0</v>
      </c>
      <c r="H131" s="17">
        <f t="shared" si="61"/>
        <v>0</v>
      </c>
      <c r="I131" s="17">
        <f t="shared" si="61"/>
        <v>0</v>
      </c>
      <c r="J131" s="17">
        <f t="shared" si="61"/>
        <v>0</v>
      </c>
      <c r="K131" s="17">
        <f t="shared" si="61"/>
        <v>0</v>
      </c>
      <c r="L131" s="17">
        <f t="shared" si="61"/>
        <v>0</v>
      </c>
      <c r="M131" s="17">
        <f t="shared" si="61"/>
        <v>0</v>
      </c>
      <c r="N131" s="17">
        <f t="shared" si="61"/>
        <v>0</v>
      </c>
      <c r="O131" s="17">
        <f t="shared" si="61"/>
        <v>0</v>
      </c>
      <c r="P131" s="17">
        <f t="shared" si="61"/>
        <v>0</v>
      </c>
      <c r="Q131" s="17">
        <f t="shared" si="61"/>
        <v>0</v>
      </c>
      <c r="R131" s="17">
        <f t="shared" si="61"/>
        <v>0</v>
      </c>
      <c r="S131" s="17">
        <f t="shared" si="61"/>
        <v>0</v>
      </c>
      <c r="T131" s="17">
        <f t="shared" si="61"/>
        <v>0</v>
      </c>
      <c r="U131" s="17">
        <f t="shared" si="61"/>
        <v>0</v>
      </c>
      <c r="V131" s="17">
        <f t="shared" si="61"/>
        <v>0</v>
      </c>
      <c r="X131" s="13">
        <v>0.2193</v>
      </c>
      <c r="Y131" s="14">
        <v>0.4156</v>
      </c>
      <c r="Z131" s="10">
        <f t="shared" si="53"/>
        <v>-0.5276708373435995</v>
      </c>
      <c r="AA131" s="10">
        <f t="shared" si="53"/>
        <v>-0.5276708373435995</v>
      </c>
      <c r="AB131" s="10">
        <f t="shared" si="53"/>
        <v>-0.5276708373435995</v>
      </c>
      <c r="AC131" s="10">
        <f t="shared" si="53"/>
        <v>-0.5276708373435995</v>
      </c>
      <c r="AD131" s="10">
        <f t="shared" si="53"/>
        <v>-0.5276708373435995</v>
      </c>
      <c r="AE131" s="10">
        <f t="shared" si="53"/>
        <v>-0.5276708373435995</v>
      </c>
      <c r="AF131" s="10">
        <f t="shared" si="53"/>
        <v>-0.5276708373435995</v>
      </c>
      <c r="AG131" s="10">
        <f t="shared" si="53"/>
        <v>-0.5276708373435995</v>
      </c>
      <c r="AH131" s="10">
        <f t="shared" si="53"/>
        <v>-0.5276708373435995</v>
      </c>
      <c r="AI131" s="10">
        <f t="shared" si="53"/>
        <v>-0.5276708373435995</v>
      </c>
      <c r="AJ131" s="10">
        <f t="shared" si="53"/>
        <v>-0.5276708373435995</v>
      </c>
      <c r="AK131" s="10">
        <f t="shared" si="53"/>
        <v>-0.5276708373435995</v>
      </c>
      <c r="AL131" s="10">
        <f t="shared" si="53"/>
        <v>-0.5276708373435995</v>
      </c>
      <c r="AM131" s="10">
        <f t="shared" si="53"/>
        <v>-0.5276708373435995</v>
      </c>
      <c r="AN131" s="10">
        <f t="shared" si="53"/>
        <v>-0.5276708373435995</v>
      </c>
      <c r="AO131" s="10">
        <f t="shared" si="53"/>
        <v>-0.5276708373435995</v>
      </c>
      <c r="AP131" s="10">
        <f t="shared" si="54"/>
        <v>-0.5276708373435995</v>
      </c>
      <c r="AQ131" s="10">
        <f t="shared" si="54"/>
        <v>-0.5276708373435995</v>
      </c>
      <c r="AR131" s="10">
        <f t="shared" si="54"/>
        <v>-0.5276708373435995</v>
      </c>
      <c r="AS131" s="10">
        <f t="shared" si="54"/>
        <v>-0.5276708373435995</v>
      </c>
    </row>
    <row r="132" spans="2:45" ht="12.75" hidden="1">
      <c r="B132" s="7" t="s">
        <v>31</v>
      </c>
      <c r="C132" s="17">
        <f aca="true" t="shared" si="62" ref="C132:V132">IF(B22="Downgrade",1,0)</f>
        <v>0</v>
      </c>
      <c r="D132" s="17">
        <f t="shared" si="62"/>
        <v>0</v>
      </c>
      <c r="E132" s="17">
        <f t="shared" si="62"/>
        <v>0</v>
      </c>
      <c r="F132" s="17">
        <f t="shared" si="62"/>
        <v>0</v>
      </c>
      <c r="G132" s="17">
        <f t="shared" si="62"/>
        <v>0</v>
      </c>
      <c r="H132" s="17">
        <f t="shared" si="62"/>
        <v>0</v>
      </c>
      <c r="I132" s="17">
        <f t="shared" si="62"/>
        <v>0</v>
      </c>
      <c r="J132" s="17">
        <f t="shared" si="62"/>
        <v>0</v>
      </c>
      <c r="K132" s="17">
        <f t="shared" si="62"/>
        <v>0</v>
      </c>
      <c r="L132" s="17">
        <f t="shared" si="62"/>
        <v>0</v>
      </c>
      <c r="M132" s="17">
        <f t="shared" si="62"/>
        <v>0</v>
      </c>
      <c r="N132" s="17">
        <f t="shared" si="62"/>
        <v>0</v>
      </c>
      <c r="O132" s="17">
        <f t="shared" si="62"/>
        <v>0</v>
      </c>
      <c r="P132" s="17">
        <f t="shared" si="62"/>
        <v>0</v>
      </c>
      <c r="Q132" s="17">
        <f t="shared" si="62"/>
        <v>0</v>
      </c>
      <c r="R132" s="17">
        <f t="shared" si="62"/>
        <v>0</v>
      </c>
      <c r="S132" s="17">
        <f t="shared" si="62"/>
        <v>0</v>
      </c>
      <c r="T132" s="17">
        <f t="shared" si="62"/>
        <v>0</v>
      </c>
      <c r="U132" s="17">
        <f t="shared" si="62"/>
        <v>0</v>
      </c>
      <c r="V132" s="17">
        <f t="shared" si="62"/>
        <v>0</v>
      </c>
      <c r="X132" s="13">
        <v>0.25439</v>
      </c>
      <c r="Y132" s="14">
        <v>0.43744</v>
      </c>
      <c r="Z132" s="10">
        <f t="shared" si="53"/>
        <v>-0.5815426115581566</v>
      </c>
      <c r="AA132" s="10">
        <f t="shared" si="53"/>
        <v>-0.5815426115581566</v>
      </c>
      <c r="AB132" s="10">
        <f t="shared" si="53"/>
        <v>-0.5815426115581566</v>
      </c>
      <c r="AC132" s="10">
        <f t="shared" si="53"/>
        <v>-0.5815426115581566</v>
      </c>
      <c r="AD132" s="10">
        <f t="shared" si="53"/>
        <v>-0.5815426115581566</v>
      </c>
      <c r="AE132" s="10">
        <f t="shared" si="53"/>
        <v>-0.5815426115581566</v>
      </c>
      <c r="AF132" s="10">
        <f t="shared" si="53"/>
        <v>-0.5815426115581566</v>
      </c>
      <c r="AG132" s="10">
        <f t="shared" si="53"/>
        <v>-0.5815426115581566</v>
      </c>
      <c r="AH132" s="10">
        <f t="shared" si="53"/>
        <v>-0.5815426115581566</v>
      </c>
      <c r="AI132" s="10">
        <f t="shared" si="53"/>
        <v>-0.5815426115581566</v>
      </c>
      <c r="AJ132" s="10">
        <f t="shared" si="53"/>
        <v>-0.5815426115581566</v>
      </c>
      <c r="AK132" s="10">
        <f t="shared" si="53"/>
        <v>-0.5815426115581566</v>
      </c>
      <c r="AL132" s="10">
        <f t="shared" si="53"/>
        <v>-0.5815426115581566</v>
      </c>
      <c r="AM132" s="10">
        <f t="shared" si="53"/>
        <v>-0.5815426115581566</v>
      </c>
      <c r="AN132" s="10">
        <f t="shared" si="53"/>
        <v>-0.5815426115581566</v>
      </c>
      <c r="AO132" s="10">
        <f t="shared" si="53"/>
        <v>-0.5815426115581566</v>
      </c>
      <c r="AP132" s="10">
        <f t="shared" si="54"/>
        <v>-0.5815426115581566</v>
      </c>
      <c r="AQ132" s="10">
        <f t="shared" si="54"/>
        <v>-0.5815426115581566</v>
      </c>
      <c r="AR132" s="10">
        <f t="shared" si="54"/>
        <v>-0.5815426115581566</v>
      </c>
      <c r="AS132" s="10">
        <f t="shared" si="54"/>
        <v>-0.5815426115581566</v>
      </c>
    </row>
    <row r="133" spans="2:45" ht="12.75" hidden="1">
      <c r="B133" s="7" t="s">
        <v>32</v>
      </c>
      <c r="C133" s="17">
        <f aca="true" t="shared" si="63" ref="C133:V133">IF(B22="Crest",1,0)</f>
        <v>0</v>
      </c>
      <c r="D133" s="17">
        <f t="shared" si="63"/>
        <v>0</v>
      </c>
      <c r="E133" s="17">
        <f t="shared" si="63"/>
        <v>0</v>
      </c>
      <c r="F133" s="17">
        <f t="shared" si="63"/>
        <v>0</v>
      </c>
      <c r="G133" s="17">
        <f t="shared" si="63"/>
        <v>0</v>
      </c>
      <c r="H133" s="17">
        <f t="shared" si="63"/>
        <v>0</v>
      </c>
      <c r="I133" s="17">
        <f t="shared" si="63"/>
        <v>0</v>
      </c>
      <c r="J133" s="17">
        <f t="shared" si="63"/>
        <v>0</v>
      </c>
      <c r="K133" s="17">
        <f t="shared" si="63"/>
        <v>0</v>
      </c>
      <c r="L133" s="17">
        <f t="shared" si="63"/>
        <v>0</v>
      </c>
      <c r="M133" s="17">
        <f t="shared" si="63"/>
        <v>0</v>
      </c>
      <c r="N133" s="17">
        <f t="shared" si="63"/>
        <v>0</v>
      </c>
      <c r="O133" s="17">
        <f t="shared" si="63"/>
        <v>0</v>
      </c>
      <c r="P133" s="17">
        <f t="shared" si="63"/>
        <v>0</v>
      </c>
      <c r="Q133" s="17">
        <f t="shared" si="63"/>
        <v>0</v>
      </c>
      <c r="R133" s="17">
        <f t="shared" si="63"/>
        <v>0</v>
      </c>
      <c r="S133" s="17">
        <f t="shared" si="63"/>
        <v>0</v>
      </c>
      <c r="T133" s="17">
        <f t="shared" si="63"/>
        <v>0</v>
      </c>
      <c r="U133" s="17">
        <f t="shared" si="63"/>
        <v>0</v>
      </c>
      <c r="V133" s="17">
        <f t="shared" si="63"/>
        <v>0</v>
      </c>
      <c r="X133" s="13">
        <v>0.087719</v>
      </c>
      <c r="Y133" s="14">
        <v>0.28414</v>
      </c>
      <c r="Z133" s="10">
        <f t="shared" si="53"/>
        <v>-0.30871753361019216</v>
      </c>
      <c r="AA133" s="10">
        <f t="shared" si="53"/>
        <v>-0.30871753361019216</v>
      </c>
      <c r="AB133" s="10">
        <f t="shared" si="53"/>
        <v>-0.30871753361019216</v>
      </c>
      <c r="AC133" s="10">
        <f t="shared" si="53"/>
        <v>-0.30871753361019216</v>
      </c>
      <c r="AD133" s="10">
        <f t="shared" si="53"/>
        <v>-0.30871753361019216</v>
      </c>
      <c r="AE133" s="10">
        <f t="shared" si="53"/>
        <v>-0.30871753361019216</v>
      </c>
      <c r="AF133" s="10">
        <f t="shared" si="53"/>
        <v>-0.30871753361019216</v>
      </c>
      <c r="AG133" s="10">
        <f t="shared" si="53"/>
        <v>-0.30871753361019216</v>
      </c>
      <c r="AH133" s="10">
        <f t="shared" si="53"/>
        <v>-0.30871753361019216</v>
      </c>
      <c r="AI133" s="10">
        <f t="shared" si="53"/>
        <v>-0.30871753361019216</v>
      </c>
      <c r="AJ133" s="10">
        <f t="shared" si="53"/>
        <v>-0.30871753361019216</v>
      </c>
      <c r="AK133" s="10">
        <f t="shared" si="53"/>
        <v>-0.30871753361019216</v>
      </c>
      <c r="AL133" s="10">
        <f t="shared" si="53"/>
        <v>-0.30871753361019216</v>
      </c>
      <c r="AM133" s="10">
        <f t="shared" si="53"/>
        <v>-0.30871753361019216</v>
      </c>
      <c r="AN133" s="10">
        <f t="shared" si="53"/>
        <v>-0.30871753361019216</v>
      </c>
      <c r="AO133" s="10">
        <f t="shared" si="53"/>
        <v>-0.30871753361019216</v>
      </c>
      <c r="AP133" s="10">
        <f t="shared" si="54"/>
        <v>-0.30871753361019216</v>
      </c>
      <c r="AQ133" s="10">
        <f t="shared" si="54"/>
        <v>-0.30871753361019216</v>
      </c>
      <c r="AR133" s="10">
        <f t="shared" si="54"/>
        <v>-0.30871753361019216</v>
      </c>
      <c r="AS133" s="10">
        <f t="shared" si="54"/>
        <v>-0.30871753361019216</v>
      </c>
    </row>
    <row r="134" spans="2:45" ht="12.75" hidden="1">
      <c r="B134" s="7" t="s">
        <v>33</v>
      </c>
      <c r="C134" s="17">
        <f aca="true" t="shared" si="64" ref="C134:V134">IF(B22="Sag",1,0)</f>
        <v>0</v>
      </c>
      <c r="D134" s="17">
        <f t="shared" si="64"/>
        <v>0</v>
      </c>
      <c r="E134" s="17">
        <f t="shared" si="64"/>
        <v>0</v>
      </c>
      <c r="F134" s="17">
        <f t="shared" si="64"/>
        <v>0</v>
      </c>
      <c r="G134" s="17">
        <f t="shared" si="64"/>
        <v>0</v>
      </c>
      <c r="H134" s="17">
        <f t="shared" si="64"/>
        <v>0</v>
      </c>
      <c r="I134" s="17">
        <f t="shared" si="64"/>
        <v>0</v>
      </c>
      <c r="J134" s="17">
        <f t="shared" si="64"/>
        <v>0</v>
      </c>
      <c r="K134" s="17">
        <f t="shared" si="64"/>
        <v>0</v>
      </c>
      <c r="L134" s="17">
        <f t="shared" si="64"/>
        <v>0</v>
      </c>
      <c r="M134" s="17">
        <f t="shared" si="64"/>
        <v>0</v>
      </c>
      <c r="N134" s="17">
        <f t="shared" si="64"/>
        <v>0</v>
      </c>
      <c r="O134" s="17">
        <f t="shared" si="64"/>
        <v>0</v>
      </c>
      <c r="P134" s="17">
        <f t="shared" si="64"/>
        <v>0</v>
      </c>
      <c r="Q134" s="17">
        <f t="shared" si="64"/>
        <v>0</v>
      </c>
      <c r="R134" s="17">
        <f t="shared" si="64"/>
        <v>0</v>
      </c>
      <c r="S134" s="17">
        <f t="shared" si="64"/>
        <v>0</v>
      </c>
      <c r="T134" s="17">
        <f t="shared" si="64"/>
        <v>0</v>
      </c>
      <c r="U134" s="17">
        <f t="shared" si="64"/>
        <v>0</v>
      </c>
      <c r="V134" s="17">
        <f t="shared" si="64"/>
        <v>0</v>
      </c>
      <c r="X134" s="13">
        <v>0.04386</v>
      </c>
      <c r="Y134" s="14">
        <v>0.20569</v>
      </c>
      <c r="Z134" s="10">
        <f t="shared" si="53"/>
        <v>-0.2132335067334338</v>
      </c>
      <c r="AA134" s="10">
        <f t="shared" si="53"/>
        <v>-0.2132335067334338</v>
      </c>
      <c r="AB134" s="10">
        <f t="shared" si="53"/>
        <v>-0.2132335067334338</v>
      </c>
      <c r="AC134" s="10">
        <f t="shared" si="53"/>
        <v>-0.2132335067334338</v>
      </c>
      <c r="AD134" s="10">
        <f t="shared" si="53"/>
        <v>-0.2132335067334338</v>
      </c>
      <c r="AE134" s="10">
        <f t="shared" si="53"/>
        <v>-0.2132335067334338</v>
      </c>
      <c r="AF134" s="10">
        <f t="shared" si="53"/>
        <v>-0.2132335067334338</v>
      </c>
      <c r="AG134" s="10">
        <f t="shared" si="53"/>
        <v>-0.2132335067334338</v>
      </c>
      <c r="AH134" s="10">
        <f t="shared" si="53"/>
        <v>-0.2132335067334338</v>
      </c>
      <c r="AI134" s="10">
        <f t="shared" si="53"/>
        <v>-0.2132335067334338</v>
      </c>
      <c r="AJ134" s="10">
        <f t="shared" si="53"/>
        <v>-0.2132335067334338</v>
      </c>
      <c r="AK134" s="10">
        <f t="shared" si="53"/>
        <v>-0.2132335067334338</v>
      </c>
      <c r="AL134" s="10">
        <f t="shared" si="53"/>
        <v>-0.2132335067334338</v>
      </c>
      <c r="AM134" s="10">
        <f t="shared" si="53"/>
        <v>-0.2132335067334338</v>
      </c>
      <c r="AN134" s="10">
        <f t="shared" si="53"/>
        <v>-0.2132335067334338</v>
      </c>
      <c r="AO134" s="10">
        <f t="shared" si="53"/>
        <v>-0.2132335067334338</v>
      </c>
      <c r="AP134" s="10">
        <f t="shared" si="54"/>
        <v>-0.2132335067334338</v>
      </c>
      <c r="AQ134" s="10">
        <f t="shared" si="54"/>
        <v>-0.2132335067334338</v>
      </c>
      <c r="AR134" s="10">
        <f t="shared" si="54"/>
        <v>-0.2132335067334338</v>
      </c>
      <c r="AS134" s="10">
        <f t="shared" si="54"/>
        <v>-0.2132335067334338</v>
      </c>
    </row>
    <row r="135" spans="2:45" ht="12.75" hidden="1">
      <c r="B135" s="7" t="s">
        <v>4</v>
      </c>
      <c r="C135" s="17">
        <f>B23*3.281</f>
        <v>0</v>
      </c>
      <c r="D135" s="17">
        <f aca="true" t="shared" si="65" ref="D135:V135">C23*3.281</f>
        <v>0</v>
      </c>
      <c r="E135" s="17">
        <f t="shared" si="65"/>
        <v>0</v>
      </c>
      <c r="F135" s="17">
        <f t="shared" si="65"/>
        <v>0</v>
      </c>
      <c r="G135" s="17">
        <f t="shared" si="65"/>
        <v>0</v>
      </c>
      <c r="H135" s="17">
        <f t="shared" si="65"/>
        <v>0</v>
      </c>
      <c r="I135" s="17">
        <f t="shared" si="65"/>
        <v>0</v>
      </c>
      <c r="J135" s="17">
        <f t="shared" si="65"/>
        <v>0</v>
      </c>
      <c r="K135" s="17">
        <f t="shared" si="65"/>
        <v>0</v>
      </c>
      <c r="L135" s="17">
        <f t="shared" si="65"/>
        <v>0</v>
      </c>
      <c r="M135" s="17">
        <f t="shared" si="65"/>
        <v>0</v>
      </c>
      <c r="N135" s="17">
        <f t="shared" si="65"/>
        <v>0</v>
      </c>
      <c r="O135" s="17">
        <f t="shared" si="65"/>
        <v>0</v>
      </c>
      <c r="P135" s="17">
        <f t="shared" si="65"/>
        <v>0</v>
      </c>
      <c r="Q135" s="17">
        <f t="shared" si="65"/>
        <v>0</v>
      </c>
      <c r="R135" s="17">
        <f t="shared" si="65"/>
        <v>0</v>
      </c>
      <c r="S135" s="17">
        <f t="shared" si="65"/>
        <v>0</v>
      </c>
      <c r="T135" s="17">
        <f t="shared" si="65"/>
        <v>0</v>
      </c>
      <c r="U135" s="17">
        <f t="shared" si="65"/>
        <v>0</v>
      </c>
      <c r="V135" s="17">
        <f t="shared" si="65"/>
        <v>0</v>
      </c>
      <c r="X135" s="13">
        <v>13.325</v>
      </c>
      <c r="Y135" s="14">
        <v>2.9494</v>
      </c>
      <c r="Z135" s="10">
        <f t="shared" si="53"/>
        <v>-4.517868040957483</v>
      </c>
      <c r="AA135" s="10">
        <f t="shared" si="53"/>
        <v>-4.517868040957483</v>
      </c>
      <c r="AB135" s="10">
        <f t="shared" si="53"/>
        <v>-4.517868040957483</v>
      </c>
      <c r="AC135" s="10">
        <f t="shared" si="53"/>
        <v>-4.517868040957483</v>
      </c>
      <c r="AD135" s="10">
        <f t="shared" si="53"/>
        <v>-4.517868040957483</v>
      </c>
      <c r="AE135" s="10">
        <f t="shared" si="53"/>
        <v>-4.517868040957483</v>
      </c>
      <c r="AF135" s="10">
        <f t="shared" si="53"/>
        <v>-4.517868040957483</v>
      </c>
      <c r="AG135" s="10">
        <f t="shared" si="53"/>
        <v>-4.517868040957483</v>
      </c>
      <c r="AH135" s="10">
        <f t="shared" si="53"/>
        <v>-4.517868040957483</v>
      </c>
      <c r="AI135" s="10">
        <f t="shared" si="53"/>
        <v>-4.517868040957483</v>
      </c>
      <c r="AJ135" s="10">
        <f t="shared" si="53"/>
        <v>-4.517868040957483</v>
      </c>
      <c r="AK135" s="10">
        <f t="shared" si="53"/>
        <v>-4.517868040957483</v>
      </c>
      <c r="AL135" s="10">
        <f t="shared" si="53"/>
        <v>-4.517868040957483</v>
      </c>
      <c r="AM135" s="10">
        <f t="shared" si="53"/>
        <v>-4.517868040957483</v>
      </c>
      <c r="AN135" s="10">
        <f t="shared" si="53"/>
        <v>-4.517868040957483</v>
      </c>
      <c r="AO135" s="10">
        <f t="shared" si="53"/>
        <v>-4.517868040957483</v>
      </c>
      <c r="AP135" s="10">
        <f t="shared" si="54"/>
        <v>-4.517868040957483</v>
      </c>
      <c r="AQ135" s="10">
        <f t="shared" si="54"/>
        <v>-4.517868040957483</v>
      </c>
      <c r="AR135" s="10">
        <f t="shared" si="54"/>
        <v>-4.517868040957483</v>
      </c>
      <c r="AS135" s="10">
        <f t="shared" si="54"/>
        <v>-4.517868040957483</v>
      </c>
    </row>
    <row r="136" spans="2:45" ht="12.75" hidden="1">
      <c r="B136" s="7" t="s">
        <v>5</v>
      </c>
      <c r="C136" s="17">
        <f>B24*3.281</f>
        <v>0</v>
      </c>
      <c r="D136" s="17">
        <f aca="true" t="shared" si="66" ref="D136:V136">C24*3.281</f>
        <v>0</v>
      </c>
      <c r="E136" s="17">
        <f t="shared" si="66"/>
        <v>0</v>
      </c>
      <c r="F136" s="17">
        <f t="shared" si="66"/>
        <v>0</v>
      </c>
      <c r="G136" s="17">
        <f t="shared" si="66"/>
        <v>0</v>
      </c>
      <c r="H136" s="17">
        <f t="shared" si="66"/>
        <v>0</v>
      </c>
      <c r="I136" s="17">
        <f t="shared" si="66"/>
        <v>0</v>
      </c>
      <c r="J136" s="17">
        <f t="shared" si="66"/>
        <v>0</v>
      </c>
      <c r="K136" s="17">
        <f t="shared" si="66"/>
        <v>0</v>
      </c>
      <c r="L136" s="17">
        <f t="shared" si="66"/>
        <v>0</v>
      </c>
      <c r="M136" s="17">
        <f t="shared" si="66"/>
        <v>0</v>
      </c>
      <c r="N136" s="17">
        <f t="shared" si="66"/>
        <v>0</v>
      </c>
      <c r="O136" s="17">
        <f t="shared" si="66"/>
        <v>0</v>
      </c>
      <c r="P136" s="17">
        <f t="shared" si="66"/>
        <v>0</v>
      </c>
      <c r="Q136" s="17">
        <f t="shared" si="66"/>
        <v>0</v>
      </c>
      <c r="R136" s="17">
        <f t="shared" si="66"/>
        <v>0</v>
      </c>
      <c r="S136" s="17">
        <f t="shared" si="66"/>
        <v>0</v>
      </c>
      <c r="T136" s="17">
        <f t="shared" si="66"/>
        <v>0</v>
      </c>
      <c r="U136" s="17">
        <f t="shared" si="66"/>
        <v>0</v>
      </c>
      <c r="V136" s="17">
        <f t="shared" si="66"/>
        <v>0</v>
      </c>
      <c r="X136" s="13">
        <v>3.9825</v>
      </c>
      <c r="Y136" s="14">
        <v>4.2405</v>
      </c>
      <c r="Z136" s="10">
        <f t="shared" si="53"/>
        <v>-0.939158118146445</v>
      </c>
      <c r="AA136" s="10">
        <f t="shared" si="53"/>
        <v>-0.939158118146445</v>
      </c>
      <c r="AB136" s="10">
        <f t="shared" si="53"/>
        <v>-0.939158118146445</v>
      </c>
      <c r="AC136" s="10">
        <f t="shared" si="53"/>
        <v>-0.939158118146445</v>
      </c>
      <c r="AD136" s="10">
        <f t="shared" si="53"/>
        <v>-0.939158118146445</v>
      </c>
      <c r="AE136" s="10">
        <f t="shared" si="53"/>
        <v>-0.939158118146445</v>
      </c>
      <c r="AF136" s="10">
        <f t="shared" si="53"/>
        <v>-0.939158118146445</v>
      </c>
      <c r="AG136" s="10">
        <f t="shared" si="53"/>
        <v>-0.939158118146445</v>
      </c>
      <c r="AH136" s="10">
        <f t="shared" si="53"/>
        <v>-0.939158118146445</v>
      </c>
      <c r="AI136" s="10">
        <f t="shared" si="53"/>
        <v>-0.939158118146445</v>
      </c>
      <c r="AJ136" s="10">
        <f t="shared" si="53"/>
        <v>-0.939158118146445</v>
      </c>
      <c r="AK136" s="10">
        <f t="shared" si="53"/>
        <v>-0.939158118146445</v>
      </c>
      <c r="AL136" s="10">
        <f t="shared" si="53"/>
        <v>-0.939158118146445</v>
      </c>
      <c r="AM136" s="10">
        <f t="shared" si="53"/>
        <v>-0.939158118146445</v>
      </c>
      <c r="AN136" s="10">
        <f t="shared" si="53"/>
        <v>-0.939158118146445</v>
      </c>
      <c r="AO136" s="10">
        <f t="shared" si="53"/>
        <v>-0.939158118146445</v>
      </c>
      <c r="AP136" s="10">
        <f t="shared" si="54"/>
        <v>-0.939158118146445</v>
      </c>
      <c r="AQ136" s="10">
        <f t="shared" si="54"/>
        <v>-0.939158118146445</v>
      </c>
      <c r="AR136" s="10">
        <f t="shared" si="54"/>
        <v>-0.939158118146445</v>
      </c>
      <c r="AS136" s="10">
        <f t="shared" si="54"/>
        <v>-0.939158118146445</v>
      </c>
    </row>
    <row r="137" spans="2:45" ht="12.75" hidden="1">
      <c r="B137" s="7" t="s">
        <v>6</v>
      </c>
      <c r="C137" s="17">
        <f>B25*3.281</f>
        <v>0</v>
      </c>
      <c r="D137" s="17">
        <f aca="true" t="shared" si="67" ref="D137:V137">C25*3.281</f>
        <v>0</v>
      </c>
      <c r="E137" s="17">
        <f t="shared" si="67"/>
        <v>0</v>
      </c>
      <c r="F137" s="17">
        <f t="shared" si="67"/>
        <v>0</v>
      </c>
      <c r="G137" s="17">
        <f t="shared" si="67"/>
        <v>0</v>
      </c>
      <c r="H137" s="17">
        <f t="shared" si="67"/>
        <v>0</v>
      </c>
      <c r="I137" s="17">
        <f t="shared" si="67"/>
        <v>0</v>
      </c>
      <c r="J137" s="17">
        <f t="shared" si="67"/>
        <v>0</v>
      </c>
      <c r="K137" s="17">
        <f t="shared" si="67"/>
        <v>0</v>
      </c>
      <c r="L137" s="17">
        <f t="shared" si="67"/>
        <v>0</v>
      </c>
      <c r="M137" s="17">
        <f t="shared" si="67"/>
        <v>0</v>
      </c>
      <c r="N137" s="17">
        <f t="shared" si="67"/>
        <v>0</v>
      </c>
      <c r="O137" s="17">
        <f t="shared" si="67"/>
        <v>0</v>
      </c>
      <c r="P137" s="17">
        <f t="shared" si="67"/>
        <v>0</v>
      </c>
      <c r="Q137" s="17">
        <f t="shared" si="67"/>
        <v>0</v>
      </c>
      <c r="R137" s="17">
        <f t="shared" si="67"/>
        <v>0</v>
      </c>
      <c r="S137" s="17">
        <f t="shared" si="67"/>
        <v>0</v>
      </c>
      <c r="T137" s="17">
        <f t="shared" si="67"/>
        <v>0</v>
      </c>
      <c r="U137" s="17">
        <f t="shared" si="67"/>
        <v>0</v>
      </c>
      <c r="V137" s="17">
        <f t="shared" si="67"/>
        <v>0</v>
      </c>
      <c r="X137" s="13">
        <v>3.3333</v>
      </c>
      <c r="Y137" s="14">
        <v>4.164</v>
      </c>
      <c r="Z137" s="10">
        <f t="shared" si="53"/>
        <v>-0.8005043227665707</v>
      </c>
      <c r="AA137" s="10">
        <f t="shared" si="53"/>
        <v>-0.8005043227665707</v>
      </c>
      <c r="AB137" s="10">
        <f t="shared" si="53"/>
        <v>-0.8005043227665707</v>
      </c>
      <c r="AC137" s="10">
        <f t="shared" si="53"/>
        <v>-0.8005043227665707</v>
      </c>
      <c r="AD137" s="10">
        <f t="shared" si="53"/>
        <v>-0.8005043227665707</v>
      </c>
      <c r="AE137" s="10">
        <f t="shared" si="53"/>
        <v>-0.8005043227665707</v>
      </c>
      <c r="AF137" s="10">
        <f t="shared" si="53"/>
        <v>-0.8005043227665707</v>
      </c>
      <c r="AG137" s="10">
        <f t="shared" si="53"/>
        <v>-0.8005043227665707</v>
      </c>
      <c r="AH137" s="10">
        <f t="shared" si="53"/>
        <v>-0.8005043227665707</v>
      </c>
      <c r="AI137" s="10">
        <f t="shared" si="53"/>
        <v>-0.8005043227665707</v>
      </c>
      <c r="AJ137" s="10">
        <f t="shared" si="53"/>
        <v>-0.8005043227665707</v>
      </c>
      <c r="AK137" s="10">
        <f t="shared" si="53"/>
        <v>-0.8005043227665707</v>
      </c>
      <c r="AL137" s="10">
        <f t="shared" si="53"/>
        <v>-0.8005043227665707</v>
      </c>
      <c r="AM137" s="10">
        <f t="shared" si="53"/>
        <v>-0.8005043227665707</v>
      </c>
      <c r="AN137" s="10">
        <f t="shared" si="53"/>
        <v>-0.8005043227665707</v>
      </c>
      <c r="AO137" s="10">
        <f t="shared" si="53"/>
        <v>-0.8005043227665707</v>
      </c>
      <c r="AP137" s="10">
        <f t="shared" si="54"/>
        <v>-0.8005043227665707</v>
      </c>
      <c r="AQ137" s="10">
        <f t="shared" si="54"/>
        <v>-0.8005043227665707</v>
      </c>
      <c r="AR137" s="10">
        <f t="shared" si="54"/>
        <v>-0.8005043227665707</v>
      </c>
      <c r="AS137" s="10">
        <f t="shared" si="54"/>
        <v>-0.8005043227665707</v>
      </c>
    </row>
    <row r="138" spans="2:45" ht="12.75" hidden="1">
      <c r="B138" s="7" t="s">
        <v>7</v>
      </c>
      <c r="C138" s="17">
        <f>B26*3.281</f>
        <v>0</v>
      </c>
      <c r="D138" s="17">
        <f aca="true" t="shared" si="68" ref="D138:V138">C26*3.281</f>
        <v>0</v>
      </c>
      <c r="E138" s="17">
        <f t="shared" si="68"/>
        <v>0</v>
      </c>
      <c r="F138" s="17">
        <f t="shared" si="68"/>
        <v>0</v>
      </c>
      <c r="G138" s="17">
        <f t="shared" si="68"/>
        <v>0</v>
      </c>
      <c r="H138" s="17">
        <f t="shared" si="68"/>
        <v>0</v>
      </c>
      <c r="I138" s="17">
        <f t="shared" si="68"/>
        <v>0</v>
      </c>
      <c r="J138" s="17">
        <f t="shared" si="68"/>
        <v>0</v>
      </c>
      <c r="K138" s="17">
        <f t="shared" si="68"/>
        <v>0</v>
      </c>
      <c r="L138" s="17">
        <f t="shared" si="68"/>
        <v>0</v>
      </c>
      <c r="M138" s="17">
        <f t="shared" si="68"/>
        <v>0</v>
      </c>
      <c r="N138" s="17">
        <f t="shared" si="68"/>
        <v>0</v>
      </c>
      <c r="O138" s="17">
        <f t="shared" si="68"/>
        <v>0</v>
      </c>
      <c r="P138" s="17">
        <f t="shared" si="68"/>
        <v>0</v>
      </c>
      <c r="Q138" s="17">
        <f t="shared" si="68"/>
        <v>0</v>
      </c>
      <c r="R138" s="17">
        <f t="shared" si="68"/>
        <v>0</v>
      </c>
      <c r="S138" s="17">
        <f t="shared" si="68"/>
        <v>0</v>
      </c>
      <c r="T138" s="17">
        <f t="shared" si="68"/>
        <v>0</v>
      </c>
      <c r="U138" s="17">
        <f t="shared" si="68"/>
        <v>0</v>
      </c>
      <c r="V138" s="17">
        <f t="shared" si="68"/>
        <v>0</v>
      </c>
      <c r="X138" s="13">
        <v>20.018</v>
      </c>
      <c r="Y138" s="14">
        <v>5.2326</v>
      </c>
      <c r="Z138" s="10">
        <f t="shared" si="53"/>
        <v>-3.825631617169285</v>
      </c>
      <c r="AA138" s="10">
        <f t="shared" si="53"/>
        <v>-3.825631617169285</v>
      </c>
      <c r="AB138" s="10">
        <f t="shared" si="53"/>
        <v>-3.825631617169285</v>
      </c>
      <c r="AC138" s="10">
        <f t="shared" si="53"/>
        <v>-3.825631617169285</v>
      </c>
      <c r="AD138" s="10">
        <f t="shared" si="53"/>
        <v>-3.825631617169285</v>
      </c>
      <c r="AE138" s="10">
        <f t="shared" si="53"/>
        <v>-3.825631617169285</v>
      </c>
      <c r="AF138" s="10">
        <f t="shared" si="53"/>
        <v>-3.825631617169285</v>
      </c>
      <c r="AG138" s="10">
        <f t="shared" si="53"/>
        <v>-3.825631617169285</v>
      </c>
      <c r="AH138" s="10">
        <f t="shared" si="53"/>
        <v>-3.825631617169285</v>
      </c>
      <c r="AI138" s="10">
        <f t="shared" si="53"/>
        <v>-3.825631617169285</v>
      </c>
      <c r="AJ138" s="10">
        <f t="shared" si="53"/>
        <v>-3.825631617169285</v>
      </c>
      <c r="AK138" s="10">
        <f t="shared" si="53"/>
        <v>-3.825631617169285</v>
      </c>
      <c r="AL138" s="10">
        <f t="shared" si="53"/>
        <v>-3.825631617169285</v>
      </c>
      <c r="AM138" s="10">
        <f t="shared" si="53"/>
        <v>-3.825631617169285</v>
      </c>
      <c r="AN138" s="10">
        <f t="shared" si="53"/>
        <v>-3.825631617169285</v>
      </c>
      <c r="AO138" s="10">
        <f t="shared" si="53"/>
        <v>-3.825631617169285</v>
      </c>
      <c r="AP138" s="10">
        <f t="shared" si="54"/>
        <v>-3.825631617169285</v>
      </c>
      <c r="AQ138" s="10">
        <f t="shared" si="54"/>
        <v>-3.825631617169285</v>
      </c>
      <c r="AR138" s="10">
        <f t="shared" si="54"/>
        <v>-3.825631617169285</v>
      </c>
      <c r="AS138" s="10">
        <f t="shared" si="54"/>
        <v>-3.825631617169285</v>
      </c>
    </row>
    <row r="139" spans="2:45" ht="12.75" hidden="1">
      <c r="B139" s="7" t="s">
        <v>34</v>
      </c>
      <c r="C139" s="17">
        <f aca="true" t="shared" si="69" ref="C139:V139">IF(B$27="None",1,0)</f>
        <v>1</v>
      </c>
      <c r="D139" s="17">
        <f t="shared" si="69"/>
        <v>1</v>
      </c>
      <c r="E139" s="17">
        <f t="shared" si="69"/>
        <v>1</v>
      </c>
      <c r="F139" s="17">
        <f t="shared" si="69"/>
        <v>1</v>
      </c>
      <c r="G139" s="17">
        <f t="shared" si="69"/>
        <v>1</v>
      </c>
      <c r="H139" s="17">
        <f t="shared" si="69"/>
        <v>1</v>
      </c>
      <c r="I139" s="17">
        <f t="shared" si="69"/>
        <v>1</v>
      </c>
      <c r="J139" s="17">
        <f t="shared" si="69"/>
        <v>1</v>
      </c>
      <c r="K139" s="17">
        <f t="shared" si="69"/>
        <v>1</v>
      </c>
      <c r="L139" s="17">
        <f t="shared" si="69"/>
        <v>1</v>
      </c>
      <c r="M139" s="17">
        <f t="shared" si="69"/>
        <v>1</v>
      </c>
      <c r="N139" s="17">
        <f t="shared" si="69"/>
        <v>1</v>
      </c>
      <c r="O139" s="17">
        <f t="shared" si="69"/>
        <v>1</v>
      </c>
      <c r="P139" s="17">
        <f t="shared" si="69"/>
        <v>1</v>
      </c>
      <c r="Q139" s="17">
        <f t="shared" si="69"/>
        <v>1</v>
      </c>
      <c r="R139" s="17">
        <f t="shared" si="69"/>
        <v>1</v>
      </c>
      <c r="S139" s="17">
        <f t="shared" si="69"/>
        <v>1</v>
      </c>
      <c r="T139" s="17">
        <f t="shared" si="69"/>
        <v>1</v>
      </c>
      <c r="U139" s="17">
        <f t="shared" si="69"/>
        <v>1</v>
      </c>
      <c r="V139" s="17">
        <f t="shared" si="69"/>
        <v>1</v>
      </c>
      <c r="X139" s="13">
        <v>0.38596</v>
      </c>
      <c r="Y139" s="14">
        <v>0.48897</v>
      </c>
      <c r="Z139" s="10">
        <f t="shared" si="53"/>
        <v>1.2557825633474444</v>
      </c>
      <c r="AA139" s="10">
        <f t="shared" si="53"/>
        <v>1.2557825633474444</v>
      </c>
      <c r="AB139" s="10">
        <f t="shared" si="53"/>
        <v>1.2557825633474444</v>
      </c>
      <c r="AC139" s="10">
        <f t="shared" si="53"/>
        <v>1.2557825633474444</v>
      </c>
      <c r="AD139" s="10">
        <f t="shared" si="53"/>
        <v>1.2557825633474444</v>
      </c>
      <c r="AE139" s="10">
        <f t="shared" si="53"/>
        <v>1.2557825633474444</v>
      </c>
      <c r="AF139" s="10">
        <f t="shared" si="53"/>
        <v>1.2557825633474444</v>
      </c>
      <c r="AG139" s="10">
        <f t="shared" si="53"/>
        <v>1.2557825633474444</v>
      </c>
      <c r="AH139" s="10">
        <f t="shared" si="53"/>
        <v>1.2557825633474444</v>
      </c>
      <c r="AI139" s="10">
        <f t="shared" si="53"/>
        <v>1.2557825633474444</v>
      </c>
      <c r="AJ139" s="10">
        <f t="shared" si="53"/>
        <v>1.2557825633474444</v>
      </c>
      <c r="AK139" s="10">
        <f t="shared" si="53"/>
        <v>1.2557825633474444</v>
      </c>
      <c r="AL139" s="10">
        <f t="shared" si="53"/>
        <v>1.2557825633474444</v>
      </c>
      <c r="AM139" s="10">
        <f t="shared" si="53"/>
        <v>1.2557825633474444</v>
      </c>
      <c r="AN139" s="10">
        <f t="shared" si="53"/>
        <v>1.2557825633474444</v>
      </c>
      <c r="AO139" s="10">
        <f aca="true" t="shared" si="70" ref="AO139:AO154">(R139-$X139)/$Y139</f>
        <v>1.2557825633474444</v>
      </c>
      <c r="AP139" s="10">
        <f t="shared" si="54"/>
        <v>1.2557825633474444</v>
      </c>
      <c r="AQ139" s="10">
        <f t="shared" si="54"/>
        <v>1.2557825633474444</v>
      </c>
      <c r="AR139" s="10">
        <f t="shared" si="54"/>
        <v>1.2557825633474444</v>
      </c>
      <c r="AS139" s="10">
        <f t="shared" si="54"/>
        <v>1.2557825633474444</v>
      </c>
    </row>
    <row r="140" spans="2:45" ht="12.75" hidden="1">
      <c r="B140" s="7" t="s">
        <v>35</v>
      </c>
      <c r="C140" s="17">
        <f>IF(B27="Drum",1,0)</f>
        <v>0</v>
      </c>
      <c r="D140" s="17">
        <f aca="true" t="shared" si="71" ref="D140:V140">IF(C27="Drum",1,0)</f>
        <v>0</v>
      </c>
      <c r="E140" s="17">
        <f t="shared" si="71"/>
        <v>0</v>
      </c>
      <c r="F140" s="17">
        <f t="shared" si="71"/>
        <v>0</v>
      </c>
      <c r="G140" s="17">
        <f t="shared" si="71"/>
        <v>0</v>
      </c>
      <c r="H140" s="17">
        <f t="shared" si="71"/>
        <v>0</v>
      </c>
      <c r="I140" s="17">
        <f t="shared" si="71"/>
        <v>0</v>
      </c>
      <c r="J140" s="17">
        <f t="shared" si="71"/>
        <v>0</v>
      </c>
      <c r="K140" s="17">
        <f t="shared" si="71"/>
        <v>0</v>
      </c>
      <c r="L140" s="17">
        <f t="shared" si="71"/>
        <v>0</v>
      </c>
      <c r="M140" s="17">
        <f t="shared" si="71"/>
        <v>0</v>
      </c>
      <c r="N140" s="17">
        <f t="shared" si="71"/>
        <v>0</v>
      </c>
      <c r="O140" s="17">
        <f t="shared" si="71"/>
        <v>0</v>
      </c>
      <c r="P140" s="17">
        <f t="shared" si="71"/>
        <v>0</v>
      </c>
      <c r="Q140" s="17">
        <f t="shared" si="71"/>
        <v>0</v>
      </c>
      <c r="R140" s="17">
        <f t="shared" si="71"/>
        <v>0</v>
      </c>
      <c r="S140" s="17">
        <f t="shared" si="71"/>
        <v>0</v>
      </c>
      <c r="T140" s="17">
        <f t="shared" si="71"/>
        <v>0</v>
      </c>
      <c r="U140" s="17">
        <f t="shared" si="71"/>
        <v>0</v>
      </c>
      <c r="V140" s="17">
        <f t="shared" si="71"/>
        <v>0</v>
      </c>
      <c r="X140" s="13">
        <v>0.12281</v>
      </c>
      <c r="Y140" s="14">
        <v>0.32966</v>
      </c>
      <c r="Z140" s="10">
        <f aca="true" t="shared" si="72" ref="Z140:Z154">(C140-$X140)/$Y140</f>
        <v>-0.3725353394406358</v>
      </c>
      <c r="AA140" s="10">
        <f aca="true" t="shared" si="73" ref="AA140:AA154">(D140-$X140)/$Y140</f>
        <v>-0.3725353394406358</v>
      </c>
      <c r="AB140" s="10">
        <f aca="true" t="shared" si="74" ref="AB140:AB154">(E140-$X140)/$Y140</f>
        <v>-0.3725353394406358</v>
      </c>
      <c r="AC140" s="10">
        <f aca="true" t="shared" si="75" ref="AC140:AC154">(F140-$X140)/$Y140</f>
        <v>-0.3725353394406358</v>
      </c>
      <c r="AD140" s="10">
        <f aca="true" t="shared" si="76" ref="AD140:AD154">(G140-$X140)/$Y140</f>
        <v>-0.3725353394406358</v>
      </c>
      <c r="AE140" s="10">
        <f aca="true" t="shared" si="77" ref="AE140:AE154">(H140-$X140)/$Y140</f>
        <v>-0.3725353394406358</v>
      </c>
      <c r="AF140" s="10">
        <f aca="true" t="shared" si="78" ref="AF140:AF154">(I140-$X140)/$Y140</f>
        <v>-0.3725353394406358</v>
      </c>
      <c r="AG140" s="10">
        <f aca="true" t="shared" si="79" ref="AG140:AG154">(J140-$X140)/$Y140</f>
        <v>-0.3725353394406358</v>
      </c>
      <c r="AH140" s="10">
        <f aca="true" t="shared" si="80" ref="AH140:AH154">(K140-$X140)/$Y140</f>
        <v>-0.3725353394406358</v>
      </c>
      <c r="AI140" s="10">
        <f aca="true" t="shared" si="81" ref="AI140:AI154">(L140-$X140)/$Y140</f>
        <v>-0.3725353394406358</v>
      </c>
      <c r="AJ140" s="10">
        <f aca="true" t="shared" si="82" ref="AJ140:AJ154">(M140-$X140)/$Y140</f>
        <v>-0.3725353394406358</v>
      </c>
      <c r="AK140" s="10">
        <f aca="true" t="shared" si="83" ref="AK140:AK154">(N140-$X140)/$Y140</f>
        <v>-0.3725353394406358</v>
      </c>
      <c r="AL140" s="10">
        <f aca="true" t="shared" si="84" ref="AL140:AL154">(O140-$X140)/$Y140</f>
        <v>-0.3725353394406358</v>
      </c>
      <c r="AM140" s="10">
        <f aca="true" t="shared" si="85" ref="AM140:AM154">(P140-$X140)/$Y140</f>
        <v>-0.3725353394406358</v>
      </c>
      <c r="AN140" s="10">
        <f aca="true" t="shared" si="86" ref="AN140:AN154">(Q140-$X140)/$Y140</f>
        <v>-0.3725353394406358</v>
      </c>
      <c r="AO140" s="10">
        <f t="shared" si="70"/>
        <v>-0.3725353394406358</v>
      </c>
      <c r="AP140" s="10">
        <f t="shared" si="54"/>
        <v>-0.3725353394406358</v>
      </c>
      <c r="AQ140" s="10">
        <f t="shared" si="54"/>
        <v>-0.3725353394406358</v>
      </c>
      <c r="AR140" s="10">
        <f t="shared" si="54"/>
        <v>-0.3725353394406358</v>
      </c>
      <c r="AS140" s="10">
        <f t="shared" si="54"/>
        <v>-0.3725353394406358</v>
      </c>
    </row>
    <row r="141" spans="2:45" ht="12.75" hidden="1">
      <c r="B141" s="7" t="s">
        <v>36</v>
      </c>
      <c r="C141" s="17">
        <f>IF(B$27="Vertical Panel",1,0)</f>
        <v>0</v>
      </c>
      <c r="D141" s="17">
        <f aca="true" t="shared" si="87" ref="D141:V141">IF(C$27="Vertical Panel",1,0)</f>
        <v>0</v>
      </c>
      <c r="E141" s="17">
        <f t="shared" si="87"/>
        <v>0</v>
      </c>
      <c r="F141" s="17">
        <f t="shared" si="87"/>
        <v>0</v>
      </c>
      <c r="G141" s="17">
        <f t="shared" si="87"/>
        <v>0</v>
      </c>
      <c r="H141" s="17">
        <f t="shared" si="87"/>
        <v>0</v>
      </c>
      <c r="I141" s="17">
        <f t="shared" si="87"/>
        <v>0</v>
      </c>
      <c r="J141" s="17">
        <f t="shared" si="87"/>
        <v>0</v>
      </c>
      <c r="K141" s="17">
        <f t="shared" si="87"/>
        <v>0</v>
      </c>
      <c r="L141" s="17">
        <f t="shared" si="87"/>
        <v>0</v>
      </c>
      <c r="M141" s="17">
        <f t="shared" si="87"/>
        <v>0</v>
      </c>
      <c r="N141" s="17">
        <f t="shared" si="87"/>
        <v>0</v>
      </c>
      <c r="O141" s="17">
        <f t="shared" si="87"/>
        <v>0</v>
      </c>
      <c r="P141" s="17">
        <f t="shared" si="87"/>
        <v>0</v>
      </c>
      <c r="Q141" s="17">
        <f t="shared" si="87"/>
        <v>0</v>
      </c>
      <c r="R141" s="17">
        <f t="shared" si="87"/>
        <v>0</v>
      </c>
      <c r="S141" s="17">
        <f t="shared" si="87"/>
        <v>0</v>
      </c>
      <c r="T141" s="17">
        <f t="shared" si="87"/>
        <v>0</v>
      </c>
      <c r="U141" s="17">
        <f t="shared" si="87"/>
        <v>0</v>
      </c>
      <c r="V141" s="17">
        <f t="shared" si="87"/>
        <v>0</v>
      </c>
      <c r="X141" s="13">
        <v>0.017544</v>
      </c>
      <c r="Y141" s="14">
        <v>0.13187</v>
      </c>
      <c r="Z141" s="10">
        <f t="shared" si="72"/>
        <v>-0.13304011526503376</v>
      </c>
      <c r="AA141" s="10">
        <f t="shared" si="73"/>
        <v>-0.13304011526503376</v>
      </c>
      <c r="AB141" s="10">
        <f t="shared" si="74"/>
        <v>-0.13304011526503376</v>
      </c>
      <c r="AC141" s="10">
        <f t="shared" si="75"/>
        <v>-0.13304011526503376</v>
      </c>
      <c r="AD141" s="10">
        <f t="shared" si="76"/>
        <v>-0.13304011526503376</v>
      </c>
      <c r="AE141" s="10">
        <f t="shared" si="77"/>
        <v>-0.13304011526503376</v>
      </c>
      <c r="AF141" s="10">
        <f t="shared" si="78"/>
        <v>-0.13304011526503376</v>
      </c>
      <c r="AG141" s="10">
        <f t="shared" si="79"/>
        <v>-0.13304011526503376</v>
      </c>
      <c r="AH141" s="10">
        <f t="shared" si="80"/>
        <v>-0.13304011526503376</v>
      </c>
      <c r="AI141" s="10">
        <f t="shared" si="81"/>
        <v>-0.13304011526503376</v>
      </c>
      <c r="AJ141" s="10">
        <f t="shared" si="82"/>
        <v>-0.13304011526503376</v>
      </c>
      <c r="AK141" s="10">
        <f t="shared" si="83"/>
        <v>-0.13304011526503376</v>
      </c>
      <c r="AL141" s="10">
        <f t="shared" si="84"/>
        <v>-0.13304011526503376</v>
      </c>
      <c r="AM141" s="10">
        <f t="shared" si="85"/>
        <v>-0.13304011526503376</v>
      </c>
      <c r="AN141" s="10">
        <f t="shared" si="86"/>
        <v>-0.13304011526503376</v>
      </c>
      <c r="AO141" s="10">
        <f t="shared" si="70"/>
        <v>-0.13304011526503376</v>
      </c>
      <c r="AP141" s="10">
        <f t="shared" si="54"/>
        <v>-0.13304011526503376</v>
      </c>
      <c r="AQ141" s="10">
        <f t="shared" si="54"/>
        <v>-0.13304011526503376</v>
      </c>
      <c r="AR141" s="10">
        <f t="shared" si="54"/>
        <v>-0.13304011526503376</v>
      </c>
      <c r="AS141" s="10">
        <f t="shared" si="54"/>
        <v>-0.13304011526503376</v>
      </c>
    </row>
    <row r="142" spans="2:45" ht="12.75" hidden="1">
      <c r="B142" s="7" t="s">
        <v>37</v>
      </c>
      <c r="C142" s="17">
        <f aca="true" t="shared" si="88" ref="C142:V142">IF(B$27="Guiderail",1,0)</f>
        <v>0</v>
      </c>
      <c r="D142" s="17">
        <f t="shared" si="88"/>
        <v>0</v>
      </c>
      <c r="E142" s="17">
        <f t="shared" si="88"/>
        <v>0</v>
      </c>
      <c r="F142" s="17">
        <f t="shared" si="88"/>
        <v>0</v>
      </c>
      <c r="G142" s="17">
        <f t="shared" si="88"/>
        <v>0</v>
      </c>
      <c r="H142" s="17">
        <f t="shared" si="88"/>
        <v>0</v>
      </c>
      <c r="I142" s="17">
        <f t="shared" si="88"/>
        <v>0</v>
      </c>
      <c r="J142" s="17">
        <f t="shared" si="88"/>
        <v>0</v>
      </c>
      <c r="K142" s="17">
        <f t="shared" si="88"/>
        <v>0</v>
      </c>
      <c r="L142" s="17">
        <f t="shared" si="88"/>
        <v>0</v>
      </c>
      <c r="M142" s="17">
        <f t="shared" si="88"/>
        <v>0</v>
      </c>
      <c r="N142" s="17">
        <f t="shared" si="88"/>
        <v>0</v>
      </c>
      <c r="O142" s="17">
        <f t="shared" si="88"/>
        <v>0</v>
      </c>
      <c r="P142" s="17">
        <f t="shared" si="88"/>
        <v>0</v>
      </c>
      <c r="Q142" s="17">
        <f t="shared" si="88"/>
        <v>0</v>
      </c>
      <c r="R142" s="17">
        <f t="shared" si="88"/>
        <v>0</v>
      </c>
      <c r="S142" s="17">
        <f t="shared" si="88"/>
        <v>0</v>
      </c>
      <c r="T142" s="17">
        <f t="shared" si="88"/>
        <v>0</v>
      </c>
      <c r="U142" s="17">
        <f t="shared" si="88"/>
        <v>0</v>
      </c>
      <c r="V142" s="17">
        <f t="shared" si="88"/>
        <v>0</v>
      </c>
      <c r="X142" s="13">
        <v>0.035088</v>
      </c>
      <c r="Y142" s="14">
        <v>0.18481</v>
      </c>
      <c r="Z142" s="10">
        <f t="shared" si="72"/>
        <v>-0.18985985606839456</v>
      </c>
      <c r="AA142" s="10">
        <f t="shared" si="73"/>
        <v>-0.18985985606839456</v>
      </c>
      <c r="AB142" s="10">
        <f t="shared" si="74"/>
        <v>-0.18985985606839456</v>
      </c>
      <c r="AC142" s="10">
        <f t="shared" si="75"/>
        <v>-0.18985985606839456</v>
      </c>
      <c r="AD142" s="10">
        <f t="shared" si="76"/>
        <v>-0.18985985606839456</v>
      </c>
      <c r="AE142" s="10">
        <f t="shared" si="77"/>
        <v>-0.18985985606839456</v>
      </c>
      <c r="AF142" s="10">
        <f t="shared" si="78"/>
        <v>-0.18985985606839456</v>
      </c>
      <c r="AG142" s="10">
        <f t="shared" si="79"/>
        <v>-0.18985985606839456</v>
      </c>
      <c r="AH142" s="10">
        <f t="shared" si="80"/>
        <v>-0.18985985606839456</v>
      </c>
      <c r="AI142" s="10">
        <f t="shared" si="81"/>
        <v>-0.18985985606839456</v>
      </c>
      <c r="AJ142" s="10">
        <f t="shared" si="82"/>
        <v>-0.18985985606839456</v>
      </c>
      <c r="AK142" s="10">
        <f t="shared" si="83"/>
        <v>-0.18985985606839456</v>
      </c>
      <c r="AL142" s="10">
        <f t="shared" si="84"/>
        <v>-0.18985985606839456</v>
      </c>
      <c r="AM142" s="10">
        <f t="shared" si="85"/>
        <v>-0.18985985606839456</v>
      </c>
      <c r="AN142" s="10">
        <f t="shared" si="86"/>
        <v>-0.18985985606839456</v>
      </c>
      <c r="AO142" s="10">
        <f t="shared" si="70"/>
        <v>-0.18985985606839456</v>
      </c>
      <c r="AP142" s="10">
        <f t="shared" si="54"/>
        <v>-0.18985985606839456</v>
      </c>
      <c r="AQ142" s="10">
        <f t="shared" si="54"/>
        <v>-0.18985985606839456</v>
      </c>
      <c r="AR142" s="10">
        <f t="shared" si="54"/>
        <v>-0.18985985606839456</v>
      </c>
      <c r="AS142" s="10">
        <f t="shared" si="54"/>
        <v>-0.18985985606839456</v>
      </c>
    </row>
    <row r="143" spans="2:45" ht="12.75" hidden="1">
      <c r="B143" s="7" t="s">
        <v>38</v>
      </c>
      <c r="C143" s="17">
        <f aca="true" t="shared" si="89" ref="C143:V143">IF(B$27="Barrier",1,0)</f>
        <v>0</v>
      </c>
      <c r="D143" s="17">
        <f t="shared" si="89"/>
        <v>0</v>
      </c>
      <c r="E143" s="17">
        <f t="shared" si="89"/>
        <v>0</v>
      </c>
      <c r="F143" s="17">
        <f t="shared" si="89"/>
        <v>0</v>
      </c>
      <c r="G143" s="17">
        <f t="shared" si="89"/>
        <v>0</v>
      </c>
      <c r="H143" s="17">
        <f t="shared" si="89"/>
        <v>0</v>
      </c>
      <c r="I143" s="17">
        <f t="shared" si="89"/>
        <v>0</v>
      </c>
      <c r="J143" s="17">
        <f t="shared" si="89"/>
        <v>0</v>
      </c>
      <c r="K143" s="17">
        <f t="shared" si="89"/>
        <v>0</v>
      </c>
      <c r="L143" s="17">
        <f t="shared" si="89"/>
        <v>0</v>
      </c>
      <c r="M143" s="17">
        <f t="shared" si="89"/>
        <v>0</v>
      </c>
      <c r="N143" s="17">
        <f t="shared" si="89"/>
        <v>0</v>
      </c>
      <c r="O143" s="17">
        <f t="shared" si="89"/>
        <v>0</v>
      </c>
      <c r="P143" s="17">
        <f t="shared" si="89"/>
        <v>0</v>
      </c>
      <c r="Q143" s="17">
        <f t="shared" si="89"/>
        <v>0</v>
      </c>
      <c r="R143" s="17">
        <f t="shared" si="89"/>
        <v>0</v>
      </c>
      <c r="S143" s="17">
        <f t="shared" si="89"/>
        <v>0</v>
      </c>
      <c r="T143" s="17">
        <f t="shared" si="89"/>
        <v>0</v>
      </c>
      <c r="U143" s="17">
        <f t="shared" si="89"/>
        <v>0</v>
      </c>
      <c r="V143" s="17">
        <f t="shared" si="89"/>
        <v>0</v>
      </c>
      <c r="X143" s="13">
        <v>0.42982</v>
      </c>
      <c r="Y143" s="14">
        <v>0.49724</v>
      </c>
      <c r="Z143" s="10">
        <f t="shared" si="72"/>
        <v>-0.8644115517657469</v>
      </c>
      <c r="AA143" s="10">
        <f t="shared" si="73"/>
        <v>-0.8644115517657469</v>
      </c>
      <c r="AB143" s="10">
        <f t="shared" si="74"/>
        <v>-0.8644115517657469</v>
      </c>
      <c r="AC143" s="10">
        <f t="shared" si="75"/>
        <v>-0.8644115517657469</v>
      </c>
      <c r="AD143" s="10">
        <f t="shared" si="76"/>
        <v>-0.8644115517657469</v>
      </c>
      <c r="AE143" s="10">
        <f t="shared" si="77"/>
        <v>-0.8644115517657469</v>
      </c>
      <c r="AF143" s="10">
        <f t="shared" si="78"/>
        <v>-0.8644115517657469</v>
      </c>
      <c r="AG143" s="10">
        <f t="shared" si="79"/>
        <v>-0.8644115517657469</v>
      </c>
      <c r="AH143" s="10">
        <f t="shared" si="80"/>
        <v>-0.8644115517657469</v>
      </c>
      <c r="AI143" s="10">
        <f t="shared" si="81"/>
        <v>-0.8644115517657469</v>
      </c>
      <c r="AJ143" s="10">
        <f t="shared" si="82"/>
        <v>-0.8644115517657469</v>
      </c>
      <c r="AK143" s="10">
        <f t="shared" si="83"/>
        <v>-0.8644115517657469</v>
      </c>
      <c r="AL143" s="10">
        <f t="shared" si="84"/>
        <v>-0.8644115517657469</v>
      </c>
      <c r="AM143" s="10">
        <f t="shared" si="85"/>
        <v>-0.8644115517657469</v>
      </c>
      <c r="AN143" s="10">
        <f t="shared" si="86"/>
        <v>-0.8644115517657469</v>
      </c>
      <c r="AO143" s="10">
        <f t="shared" si="70"/>
        <v>-0.8644115517657469</v>
      </c>
      <c r="AP143" s="10">
        <f t="shared" si="54"/>
        <v>-0.8644115517657469</v>
      </c>
      <c r="AQ143" s="10">
        <f t="shared" si="54"/>
        <v>-0.8644115517657469</v>
      </c>
      <c r="AR143" s="10">
        <f t="shared" si="54"/>
        <v>-0.8644115517657469</v>
      </c>
      <c r="AS143" s="10">
        <f t="shared" si="54"/>
        <v>-0.8644115517657469</v>
      </c>
    </row>
    <row r="144" spans="2:45" ht="12.75" hidden="1">
      <c r="B144" s="7" t="s">
        <v>39</v>
      </c>
      <c r="C144" s="17">
        <f aca="true" t="shared" si="90" ref="C144:V144">IF(B$27="Opposing Traffic",1,0)</f>
        <v>0</v>
      </c>
      <c r="D144" s="17">
        <f t="shared" si="90"/>
        <v>0</v>
      </c>
      <c r="E144" s="17">
        <f t="shared" si="90"/>
        <v>0</v>
      </c>
      <c r="F144" s="17">
        <f t="shared" si="90"/>
        <v>0</v>
      </c>
      <c r="G144" s="17">
        <f t="shared" si="90"/>
        <v>0</v>
      </c>
      <c r="H144" s="17">
        <f t="shared" si="90"/>
        <v>0</v>
      </c>
      <c r="I144" s="17">
        <f t="shared" si="90"/>
        <v>0</v>
      </c>
      <c r="J144" s="17">
        <f t="shared" si="90"/>
        <v>0</v>
      </c>
      <c r="K144" s="17">
        <f t="shared" si="90"/>
        <v>0</v>
      </c>
      <c r="L144" s="17">
        <f t="shared" si="90"/>
        <v>0</v>
      </c>
      <c r="M144" s="17">
        <f t="shared" si="90"/>
        <v>0</v>
      </c>
      <c r="N144" s="17">
        <f t="shared" si="90"/>
        <v>0</v>
      </c>
      <c r="O144" s="17">
        <f t="shared" si="90"/>
        <v>0</v>
      </c>
      <c r="P144" s="17">
        <f t="shared" si="90"/>
        <v>0</v>
      </c>
      <c r="Q144" s="17">
        <f t="shared" si="90"/>
        <v>0</v>
      </c>
      <c r="R144" s="17">
        <f t="shared" si="90"/>
        <v>0</v>
      </c>
      <c r="S144" s="17">
        <f t="shared" si="90"/>
        <v>0</v>
      </c>
      <c r="T144" s="17">
        <f t="shared" si="90"/>
        <v>0</v>
      </c>
      <c r="U144" s="17">
        <f t="shared" si="90"/>
        <v>0</v>
      </c>
      <c r="V144" s="17">
        <f t="shared" si="90"/>
        <v>0</v>
      </c>
      <c r="X144" s="13">
        <v>0.0087719</v>
      </c>
      <c r="Y144" s="14">
        <v>0.093659</v>
      </c>
      <c r="Z144" s="10">
        <f t="shared" si="72"/>
        <v>-0.09365784388045995</v>
      </c>
      <c r="AA144" s="10">
        <f t="shared" si="73"/>
        <v>-0.09365784388045995</v>
      </c>
      <c r="AB144" s="10">
        <f t="shared" si="74"/>
        <v>-0.09365784388045995</v>
      </c>
      <c r="AC144" s="10">
        <f t="shared" si="75"/>
        <v>-0.09365784388045995</v>
      </c>
      <c r="AD144" s="10">
        <f t="shared" si="76"/>
        <v>-0.09365784388045995</v>
      </c>
      <c r="AE144" s="10">
        <f t="shared" si="77"/>
        <v>-0.09365784388045995</v>
      </c>
      <c r="AF144" s="10">
        <f t="shared" si="78"/>
        <v>-0.09365784388045995</v>
      </c>
      <c r="AG144" s="10">
        <f t="shared" si="79"/>
        <v>-0.09365784388045995</v>
      </c>
      <c r="AH144" s="10">
        <f t="shared" si="80"/>
        <v>-0.09365784388045995</v>
      </c>
      <c r="AI144" s="10">
        <f t="shared" si="81"/>
        <v>-0.09365784388045995</v>
      </c>
      <c r="AJ144" s="10">
        <f t="shared" si="82"/>
        <v>-0.09365784388045995</v>
      </c>
      <c r="AK144" s="10">
        <f t="shared" si="83"/>
        <v>-0.09365784388045995</v>
      </c>
      <c r="AL144" s="10">
        <f t="shared" si="84"/>
        <v>-0.09365784388045995</v>
      </c>
      <c r="AM144" s="10">
        <f t="shared" si="85"/>
        <v>-0.09365784388045995</v>
      </c>
      <c r="AN144" s="10">
        <f t="shared" si="86"/>
        <v>-0.09365784388045995</v>
      </c>
      <c r="AO144" s="10">
        <f t="shared" si="70"/>
        <v>-0.09365784388045995</v>
      </c>
      <c r="AP144" s="10">
        <f t="shared" si="54"/>
        <v>-0.09365784388045995</v>
      </c>
      <c r="AQ144" s="10">
        <f t="shared" si="54"/>
        <v>-0.09365784388045995</v>
      </c>
      <c r="AR144" s="10">
        <f t="shared" si="54"/>
        <v>-0.09365784388045995</v>
      </c>
      <c r="AS144" s="10">
        <f t="shared" si="54"/>
        <v>-0.09365784388045995</v>
      </c>
    </row>
    <row r="145" spans="2:45" ht="12.75" hidden="1">
      <c r="B145" s="7" t="s">
        <v>40</v>
      </c>
      <c r="C145" s="17">
        <f>IF(B28=99999,25,B28)*3.281</f>
        <v>0</v>
      </c>
      <c r="D145" s="17">
        <f aca="true" t="shared" si="91" ref="D145:V145">IF(C28=99999,25,C28)*3.281</f>
        <v>0</v>
      </c>
      <c r="E145" s="17">
        <f t="shared" si="91"/>
        <v>0</v>
      </c>
      <c r="F145" s="17">
        <f t="shared" si="91"/>
        <v>0</v>
      </c>
      <c r="G145" s="17">
        <f t="shared" si="91"/>
        <v>0</v>
      </c>
      <c r="H145" s="17">
        <f t="shared" si="91"/>
        <v>0</v>
      </c>
      <c r="I145" s="17">
        <f t="shared" si="91"/>
        <v>0</v>
      </c>
      <c r="J145" s="17">
        <f t="shared" si="91"/>
        <v>0</v>
      </c>
      <c r="K145" s="17">
        <f t="shared" si="91"/>
        <v>0</v>
      </c>
      <c r="L145" s="17">
        <f t="shared" si="91"/>
        <v>0</v>
      </c>
      <c r="M145" s="17">
        <f t="shared" si="91"/>
        <v>0</v>
      </c>
      <c r="N145" s="17">
        <f t="shared" si="91"/>
        <v>0</v>
      </c>
      <c r="O145" s="17">
        <f t="shared" si="91"/>
        <v>0</v>
      </c>
      <c r="P145" s="17">
        <f t="shared" si="91"/>
        <v>0</v>
      </c>
      <c r="Q145" s="17">
        <f t="shared" si="91"/>
        <v>0</v>
      </c>
      <c r="R145" s="17">
        <f t="shared" si="91"/>
        <v>0</v>
      </c>
      <c r="S145" s="17">
        <f t="shared" si="91"/>
        <v>0</v>
      </c>
      <c r="T145" s="17">
        <f t="shared" si="91"/>
        <v>0</v>
      </c>
      <c r="U145" s="17">
        <f t="shared" si="91"/>
        <v>0</v>
      </c>
      <c r="V145" s="17">
        <f t="shared" si="91"/>
        <v>0</v>
      </c>
      <c r="X145" s="13">
        <v>11.956</v>
      </c>
      <c r="Y145" s="14">
        <v>12.596</v>
      </c>
      <c r="Z145" s="10">
        <f t="shared" si="72"/>
        <v>-0.94919021911718</v>
      </c>
      <c r="AA145" s="10">
        <f t="shared" si="73"/>
        <v>-0.94919021911718</v>
      </c>
      <c r="AB145" s="10">
        <f t="shared" si="74"/>
        <v>-0.94919021911718</v>
      </c>
      <c r="AC145" s="10">
        <f t="shared" si="75"/>
        <v>-0.94919021911718</v>
      </c>
      <c r="AD145" s="10">
        <f t="shared" si="76"/>
        <v>-0.94919021911718</v>
      </c>
      <c r="AE145" s="10">
        <f t="shared" si="77"/>
        <v>-0.94919021911718</v>
      </c>
      <c r="AF145" s="10">
        <f t="shared" si="78"/>
        <v>-0.94919021911718</v>
      </c>
      <c r="AG145" s="10">
        <f t="shared" si="79"/>
        <v>-0.94919021911718</v>
      </c>
      <c r="AH145" s="10">
        <f t="shared" si="80"/>
        <v>-0.94919021911718</v>
      </c>
      <c r="AI145" s="10">
        <f t="shared" si="81"/>
        <v>-0.94919021911718</v>
      </c>
      <c r="AJ145" s="10">
        <f t="shared" si="82"/>
        <v>-0.94919021911718</v>
      </c>
      <c r="AK145" s="10">
        <f t="shared" si="83"/>
        <v>-0.94919021911718</v>
      </c>
      <c r="AL145" s="10">
        <f t="shared" si="84"/>
        <v>-0.94919021911718</v>
      </c>
      <c r="AM145" s="10">
        <f t="shared" si="85"/>
        <v>-0.94919021911718</v>
      </c>
      <c r="AN145" s="10">
        <f t="shared" si="86"/>
        <v>-0.94919021911718</v>
      </c>
      <c r="AO145" s="10">
        <f t="shared" si="70"/>
        <v>-0.94919021911718</v>
      </c>
      <c r="AP145" s="10">
        <f t="shared" si="54"/>
        <v>-0.94919021911718</v>
      </c>
      <c r="AQ145" s="10">
        <f t="shared" si="54"/>
        <v>-0.94919021911718</v>
      </c>
      <c r="AR145" s="10">
        <f t="shared" si="54"/>
        <v>-0.94919021911718</v>
      </c>
      <c r="AS145" s="10">
        <f t="shared" si="54"/>
        <v>-0.94919021911718</v>
      </c>
    </row>
    <row r="146" spans="2:45" ht="12.75" hidden="1">
      <c r="B146" s="7" t="s">
        <v>41</v>
      </c>
      <c r="C146" s="17">
        <f aca="true" t="shared" si="92" ref="C146:V146">IF(B$29="None",1,0)</f>
        <v>1</v>
      </c>
      <c r="D146" s="17">
        <f t="shared" si="92"/>
        <v>1</v>
      </c>
      <c r="E146" s="17">
        <f t="shared" si="92"/>
        <v>1</v>
      </c>
      <c r="F146" s="17">
        <f t="shared" si="92"/>
        <v>1</v>
      </c>
      <c r="G146" s="17">
        <f t="shared" si="92"/>
        <v>1</v>
      </c>
      <c r="H146" s="17">
        <f t="shared" si="92"/>
        <v>1</v>
      </c>
      <c r="I146" s="17">
        <f t="shared" si="92"/>
        <v>1</v>
      </c>
      <c r="J146" s="17">
        <f t="shared" si="92"/>
        <v>1</v>
      </c>
      <c r="K146" s="17">
        <f t="shared" si="92"/>
        <v>1</v>
      </c>
      <c r="L146" s="17">
        <f t="shared" si="92"/>
        <v>1</v>
      </c>
      <c r="M146" s="17">
        <f t="shared" si="92"/>
        <v>1</v>
      </c>
      <c r="N146" s="17">
        <f t="shared" si="92"/>
        <v>1</v>
      </c>
      <c r="O146" s="17">
        <f t="shared" si="92"/>
        <v>1</v>
      </c>
      <c r="P146" s="17">
        <f t="shared" si="92"/>
        <v>1</v>
      </c>
      <c r="Q146" s="17">
        <f t="shared" si="92"/>
        <v>1</v>
      </c>
      <c r="R146" s="17">
        <f t="shared" si="92"/>
        <v>1</v>
      </c>
      <c r="S146" s="17">
        <f t="shared" si="92"/>
        <v>1</v>
      </c>
      <c r="T146" s="17">
        <f t="shared" si="92"/>
        <v>1</v>
      </c>
      <c r="U146" s="17">
        <f t="shared" si="92"/>
        <v>1</v>
      </c>
      <c r="V146" s="17">
        <f t="shared" si="92"/>
        <v>1</v>
      </c>
      <c r="X146" s="13">
        <v>0.36842</v>
      </c>
      <c r="Y146" s="14">
        <v>0.48451</v>
      </c>
      <c r="Z146" s="10">
        <f t="shared" si="72"/>
        <v>1.3035437865059545</v>
      </c>
      <c r="AA146" s="10">
        <f t="shared" si="73"/>
        <v>1.3035437865059545</v>
      </c>
      <c r="AB146" s="10">
        <f t="shared" si="74"/>
        <v>1.3035437865059545</v>
      </c>
      <c r="AC146" s="10">
        <f t="shared" si="75"/>
        <v>1.3035437865059545</v>
      </c>
      <c r="AD146" s="10">
        <f t="shared" si="76"/>
        <v>1.3035437865059545</v>
      </c>
      <c r="AE146" s="10">
        <f t="shared" si="77"/>
        <v>1.3035437865059545</v>
      </c>
      <c r="AF146" s="10">
        <f t="shared" si="78"/>
        <v>1.3035437865059545</v>
      </c>
      <c r="AG146" s="10">
        <f t="shared" si="79"/>
        <v>1.3035437865059545</v>
      </c>
      <c r="AH146" s="10">
        <f t="shared" si="80"/>
        <v>1.3035437865059545</v>
      </c>
      <c r="AI146" s="10">
        <f t="shared" si="81"/>
        <v>1.3035437865059545</v>
      </c>
      <c r="AJ146" s="10">
        <f t="shared" si="82"/>
        <v>1.3035437865059545</v>
      </c>
      <c r="AK146" s="10">
        <f t="shared" si="83"/>
        <v>1.3035437865059545</v>
      </c>
      <c r="AL146" s="10">
        <f t="shared" si="84"/>
        <v>1.3035437865059545</v>
      </c>
      <c r="AM146" s="10">
        <f t="shared" si="85"/>
        <v>1.3035437865059545</v>
      </c>
      <c r="AN146" s="10">
        <f t="shared" si="86"/>
        <v>1.3035437865059545</v>
      </c>
      <c r="AO146" s="10">
        <f t="shared" si="70"/>
        <v>1.3035437865059545</v>
      </c>
      <c r="AP146" s="10">
        <f t="shared" si="54"/>
        <v>1.3035437865059545</v>
      </c>
      <c r="AQ146" s="10">
        <f t="shared" si="54"/>
        <v>1.3035437865059545</v>
      </c>
      <c r="AR146" s="10">
        <f t="shared" si="54"/>
        <v>1.3035437865059545</v>
      </c>
      <c r="AS146" s="10">
        <f t="shared" si="54"/>
        <v>1.3035437865059545</v>
      </c>
    </row>
    <row r="147" spans="2:45" ht="12.75" hidden="1">
      <c r="B147" s="7" t="s">
        <v>42</v>
      </c>
      <c r="C147" s="17">
        <f>IF(B$29="Drum",1,0)</f>
        <v>0</v>
      </c>
      <c r="D147" s="17">
        <f aca="true" t="shared" si="93" ref="D147:V147">IF(C$29="Drum",1,0)</f>
        <v>0</v>
      </c>
      <c r="E147" s="17">
        <f t="shared" si="93"/>
        <v>0</v>
      </c>
      <c r="F147" s="17">
        <f t="shared" si="93"/>
        <v>0</v>
      </c>
      <c r="G147" s="17">
        <f t="shared" si="93"/>
        <v>0</v>
      </c>
      <c r="H147" s="17">
        <f t="shared" si="93"/>
        <v>0</v>
      </c>
      <c r="I147" s="17">
        <f t="shared" si="93"/>
        <v>0</v>
      </c>
      <c r="J147" s="17">
        <f t="shared" si="93"/>
        <v>0</v>
      </c>
      <c r="K147" s="17">
        <f t="shared" si="93"/>
        <v>0</v>
      </c>
      <c r="L147" s="17">
        <f t="shared" si="93"/>
        <v>0</v>
      </c>
      <c r="M147" s="17">
        <f t="shared" si="93"/>
        <v>0</v>
      </c>
      <c r="N147" s="17">
        <f t="shared" si="93"/>
        <v>0</v>
      </c>
      <c r="O147" s="17">
        <f t="shared" si="93"/>
        <v>0</v>
      </c>
      <c r="P147" s="17">
        <f t="shared" si="93"/>
        <v>0</v>
      </c>
      <c r="Q147" s="17">
        <f t="shared" si="93"/>
        <v>0</v>
      </c>
      <c r="R147" s="17">
        <f t="shared" si="93"/>
        <v>0</v>
      </c>
      <c r="S147" s="17">
        <f t="shared" si="93"/>
        <v>0</v>
      </c>
      <c r="T147" s="17">
        <f t="shared" si="93"/>
        <v>0</v>
      </c>
      <c r="U147" s="17">
        <f t="shared" si="93"/>
        <v>0</v>
      </c>
      <c r="V147" s="17">
        <f t="shared" si="93"/>
        <v>0</v>
      </c>
      <c r="X147" s="13">
        <v>0.21053</v>
      </c>
      <c r="Y147" s="14">
        <v>0.40948</v>
      </c>
      <c r="Z147" s="10">
        <f t="shared" si="72"/>
        <v>-0.514139884731855</v>
      </c>
      <c r="AA147" s="10">
        <f t="shared" si="73"/>
        <v>-0.514139884731855</v>
      </c>
      <c r="AB147" s="10">
        <f t="shared" si="74"/>
        <v>-0.514139884731855</v>
      </c>
      <c r="AC147" s="10">
        <f t="shared" si="75"/>
        <v>-0.514139884731855</v>
      </c>
      <c r="AD147" s="10">
        <f t="shared" si="76"/>
        <v>-0.514139884731855</v>
      </c>
      <c r="AE147" s="10">
        <f t="shared" si="77"/>
        <v>-0.514139884731855</v>
      </c>
      <c r="AF147" s="10">
        <f t="shared" si="78"/>
        <v>-0.514139884731855</v>
      </c>
      <c r="AG147" s="10">
        <f t="shared" si="79"/>
        <v>-0.514139884731855</v>
      </c>
      <c r="AH147" s="10">
        <f t="shared" si="80"/>
        <v>-0.514139884731855</v>
      </c>
      <c r="AI147" s="10">
        <f t="shared" si="81"/>
        <v>-0.514139884731855</v>
      </c>
      <c r="AJ147" s="10">
        <f t="shared" si="82"/>
        <v>-0.514139884731855</v>
      </c>
      <c r="AK147" s="10">
        <f t="shared" si="83"/>
        <v>-0.514139884731855</v>
      </c>
      <c r="AL147" s="10">
        <f t="shared" si="84"/>
        <v>-0.514139884731855</v>
      </c>
      <c r="AM147" s="10">
        <f t="shared" si="85"/>
        <v>-0.514139884731855</v>
      </c>
      <c r="AN147" s="10">
        <f t="shared" si="86"/>
        <v>-0.514139884731855</v>
      </c>
      <c r="AO147" s="10">
        <f t="shared" si="70"/>
        <v>-0.514139884731855</v>
      </c>
      <c r="AP147" s="10">
        <f t="shared" si="54"/>
        <v>-0.514139884731855</v>
      </c>
      <c r="AQ147" s="10">
        <f t="shared" si="54"/>
        <v>-0.514139884731855</v>
      </c>
      <c r="AR147" s="10">
        <f t="shared" si="54"/>
        <v>-0.514139884731855</v>
      </c>
      <c r="AS147" s="10">
        <f t="shared" si="54"/>
        <v>-0.514139884731855</v>
      </c>
    </row>
    <row r="148" spans="2:45" ht="12.75" hidden="1">
      <c r="B148" s="7" t="s">
        <v>43</v>
      </c>
      <c r="C148" s="17">
        <f>IF(B$29="Vertical Panel",1,0)</f>
        <v>0</v>
      </c>
      <c r="D148" s="17">
        <f aca="true" t="shared" si="94" ref="D148:V148">IF(C$29="Vertical Panel",1,0)</f>
        <v>0</v>
      </c>
      <c r="E148" s="17">
        <f t="shared" si="94"/>
        <v>0</v>
      </c>
      <c r="F148" s="17">
        <f t="shared" si="94"/>
        <v>0</v>
      </c>
      <c r="G148" s="17">
        <f t="shared" si="94"/>
        <v>0</v>
      </c>
      <c r="H148" s="17">
        <f t="shared" si="94"/>
        <v>0</v>
      </c>
      <c r="I148" s="17">
        <f t="shared" si="94"/>
        <v>0</v>
      </c>
      <c r="J148" s="17">
        <f t="shared" si="94"/>
        <v>0</v>
      </c>
      <c r="K148" s="17">
        <f t="shared" si="94"/>
        <v>0</v>
      </c>
      <c r="L148" s="17">
        <f t="shared" si="94"/>
        <v>0</v>
      </c>
      <c r="M148" s="17">
        <f t="shared" si="94"/>
        <v>0</v>
      </c>
      <c r="N148" s="17">
        <f t="shared" si="94"/>
        <v>0</v>
      </c>
      <c r="O148" s="17">
        <f t="shared" si="94"/>
        <v>0</v>
      </c>
      <c r="P148" s="17">
        <f t="shared" si="94"/>
        <v>0</v>
      </c>
      <c r="Q148" s="17">
        <f t="shared" si="94"/>
        <v>0</v>
      </c>
      <c r="R148" s="17">
        <f t="shared" si="94"/>
        <v>0</v>
      </c>
      <c r="S148" s="17">
        <f t="shared" si="94"/>
        <v>0</v>
      </c>
      <c r="T148" s="17">
        <f t="shared" si="94"/>
        <v>0</v>
      </c>
      <c r="U148" s="17">
        <f t="shared" si="94"/>
        <v>0</v>
      </c>
      <c r="V148" s="17">
        <f t="shared" si="94"/>
        <v>0</v>
      </c>
      <c r="X148" s="13">
        <v>0.078947</v>
      </c>
      <c r="Y148" s="14">
        <v>0.27085</v>
      </c>
      <c r="Z148" s="10">
        <f t="shared" si="72"/>
        <v>-0.2914786782351856</v>
      </c>
      <c r="AA148" s="10">
        <f t="shared" si="73"/>
        <v>-0.2914786782351856</v>
      </c>
      <c r="AB148" s="10">
        <f t="shared" si="74"/>
        <v>-0.2914786782351856</v>
      </c>
      <c r="AC148" s="10">
        <f t="shared" si="75"/>
        <v>-0.2914786782351856</v>
      </c>
      <c r="AD148" s="10">
        <f t="shared" si="76"/>
        <v>-0.2914786782351856</v>
      </c>
      <c r="AE148" s="10">
        <f t="shared" si="77"/>
        <v>-0.2914786782351856</v>
      </c>
      <c r="AF148" s="10">
        <f t="shared" si="78"/>
        <v>-0.2914786782351856</v>
      </c>
      <c r="AG148" s="10">
        <f t="shared" si="79"/>
        <v>-0.2914786782351856</v>
      </c>
      <c r="AH148" s="10">
        <f t="shared" si="80"/>
        <v>-0.2914786782351856</v>
      </c>
      <c r="AI148" s="10">
        <f t="shared" si="81"/>
        <v>-0.2914786782351856</v>
      </c>
      <c r="AJ148" s="10">
        <f t="shared" si="82"/>
        <v>-0.2914786782351856</v>
      </c>
      <c r="AK148" s="10">
        <f t="shared" si="83"/>
        <v>-0.2914786782351856</v>
      </c>
      <c r="AL148" s="10">
        <f t="shared" si="84"/>
        <v>-0.2914786782351856</v>
      </c>
      <c r="AM148" s="10">
        <f t="shared" si="85"/>
        <v>-0.2914786782351856</v>
      </c>
      <c r="AN148" s="10">
        <f t="shared" si="86"/>
        <v>-0.2914786782351856</v>
      </c>
      <c r="AO148" s="10">
        <f t="shared" si="70"/>
        <v>-0.2914786782351856</v>
      </c>
      <c r="AP148" s="10">
        <f t="shared" si="54"/>
        <v>-0.2914786782351856</v>
      </c>
      <c r="AQ148" s="10">
        <f t="shared" si="54"/>
        <v>-0.2914786782351856</v>
      </c>
      <c r="AR148" s="10">
        <f t="shared" si="54"/>
        <v>-0.2914786782351856</v>
      </c>
      <c r="AS148" s="10">
        <f t="shared" si="54"/>
        <v>-0.2914786782351856</v>
      </c>
    </row>
    <row r="149" spans="2:45" ht="12.75" hidden="1">
      <c r="B149" s="7" t="s">
        <v>44</v>
      </c>
      <c r="C149" s="17">
        <f aca="true" t="shared" si="95" ref="C149:V149">IF(B$29="Guiderail",1,0)</f>
        <v>0</v>
      </c>
      <c r="D149" s="17">
        <f t="shared" si="95"/>
        <v>0</v>
      </c>
      <c r="E149" s="17">
        <f t="shared" si="95"/>
        <v>0</v>
      </c>
      <c r="F149" s="17">
        <f t="shared" si="95"/>
        <v>0</v>
      </c>
      <c r="G149" s="17">
        <f t="shared" si="95"/>
        <v>0</v>
      </c>
      <c r="H149" s="17">
        <f t="shared" si="95"/>
        <v>0</v>
      </c>
      <c r="I149" s="17">
        <f t="shared" si="95"/>
        <v>0</v>
      </c>
      <c r="J149" s="17">
        <f t="shared" si="95"/>
        <v>0</v>
      </c>
      <c r="K149" s="17">
        <f t="shared" si="95"/>
        <v>0</v>
      </c>
      <c r="L149" s="17">
        <f t="shared" si="95"/>
        <v>0</v>
      </c>
      <c r="M149" s="17">
        <f t="shared" si="95"/>
        <v>0</v>
      </c>
      <c r="N149" s="17">
        <f t="shared" si="95"/>
        <v>0</v>
      </c>
      <c r="O149" s="17">
        <f t="shared" si="95"/>
        <v>0</v>
      </c>
      <c r="P149" s="17">
        <f t="shared" si="95"/>
        <v>0</v>
      </c>
      <c r="Q149" s="17">
        <f t="shared" si="95"/>
        <v>0</v>
      </c>
      <c r="R149" s="17">
        <f t="shared" si="95"/>
        <v>0</v>
      </c>
      <c r="S149" s="17">
        <f t="shared" si="95"/>
        <v>0</v>
      </c>
      <c r="T149" s="17">
        <f t="shared" si="95"/>
        <v>0</v>
      </c>
      <c r="U149" s="17">
        <f t="shared" si="95"/>
        <v>0</v>
      </c>
      <c r="V149" s="17">
        <f t="shared" si="95"/>
        <v>0</v>
      </c>
      <c r="X149" s="13">
        <v>0.070175</v>
      </c>
      <c r="Y149" s="14">
        <v>0.25657</v>
      </c>
      <c r="Z149" s="10">
        <f t="shared" si="72"/>
        <v>-0.2735121019604786</v>
      </c>
      <c r="AA149" s="10">
        <f t="shared" si="73"/>
        <v>-0.2735121019604786</v>
      </c>
      <c r="AB149" s="10">
        <f t="shared" si="74"/>
        <v>-0.2735121019604786</v>
      </c>
      <c r="AC149" s="10">
        <f t="shared" si="75"/>
        <v>-0.2735121019604786</v>
      </c>
      <c r="AD149" s="10">
        <f t="shared" si="76"/>
        <v>-0.2735121019604786</v>
      </c>
      <c r="AE149" s="10">
        <f t="shared" si="77"/>
        <v>-0.2735121019604786</v>
      </c>
      <c r="AF149" s="10">
        <f t="shared" si="78"/>
        <v>-0.2735121019604786</v>
      </c>
      <c r="AG149" s="10">
        <f t="shared" si="79"/>
        <v>-0.2735121019604786</v>
      </c>
      <c r="AH149" s="10">
        <f t="shared" si="80"/>
        <v>-0.2735121019604786</v>
      </c>
      <c r="AI149" s="10">
        <f t="shared" si="81"/>
        <v>-0.2735121019604786</v>
      </c>
      <c r="AJ149" s="10">
        <f t="shared" si="82"/>
        <v>-0.2735121019604786</v>
      </c>
      <c r="AK149" s="10">
        <f t="shared" si="83"/>
        <v>-0.2735121019604786</v>
      </c>
      <c r="AL149" s="10">
        <f t="shared" si="84"/>
        <v>-0.2735121019604786</v>
      </c>
      <c r="AM149" s="10">
        <f t="shared" si="85"/>
        <v>-0.2735121019604786</v>
      </c>
      <c r="AN149" s="10">
        <f t="shared" si="86"/>
        <v>-0.2735121019604786</v>
      </c>
      <c r="AO149" s="10">
        <f t="shared" si="70"/>
        <v>-0.2735121019604786</v>
      </c>
      <c r="AP149" s="10">
        <f t="shared" si="54"/>
        <v>-0.2735121019604786</v>
      </c>
      <c r="AQ149" s="10">
        <f t="shared" si="54"/>
        <v>-0.2735121019604786</v>
      </c>
      <c r="AR149" s="10">
        <f t="shared" si="54"/>
        <v>-0.2735121019604786</v>
      </c>
      <c r="AS149" s="10">
        <f t="shared" si="54"/>
        <v>-0.2735121019604786</v>
      </c>
    </row>
    <row r="150" spans="2:45" ht="12.75" hidden="1">
      <c r="B150" s="7" t="s">
        <v>45</v>
      </c>
      <c r="C150" s="17">
        <f aca="true" t="shared" si="96" ref="C150:V150">IF(B$29="Barrier",1,0)</f>
        <v>0</v>
      </c>
      <c r="D150" s="17">
        <f t="shared" si="96"/>
        <v>0</v>
      </c>
      <c r="E150" s="17">
        <f t="shared" si="96"/>
        <v>0</v>
      </c>
      <c r="F150" s="17">
        <f t="shared" si="96"/>
        <v>0</v>
      </c>
      <c r="G150" s="17">
        <f t="shared" si="96"/>
        <v>0</v>
      </c>
      <c r="H150" s="17">
        <f t="shared" si="96"/>
        <v>0</v>
      </c>
      <c r="I150" s="17">
        <f t="shared" si="96"/>
        <v>0</v>
      </c>
      <c r="J150" s="17">
        <f t="shared" si="96"/>
        <v>0</v>
      </c>
      <c r="K150" s="17">
        <f t="shared" si="96"/>
        <v>0</v>
      </c>
      <c r="L150" s="17">
        <f t="shared" si="96"/>
        <v>0</v>
      </c>
      <c r="M150" s="17">
        <f t="shared" si="96"/>
        <v>0</v>
      </c>
      <c r="N150" s="17">
        <f t="shared" si="96"/>
        <v>0</v>
      </c>
      <c r="O150" s="17">
        <f t="shared" si="96"/>
        <v>0</v>
      </c>
      <c r="P150" s="17">
        <f t="shared" si="96"/>
        <v>0</v>
      </c>
      <c r="Q150" s="17">
        <f t="shared" si="96"/>
        <v>0</v>
      </c>
      <c r="R150" s="17">
        <f t="shared" si="96"/>
        <v>0</v>
      </c>
      <c r="S150" s="17">
        <f t="shared" si="96"/>
        <v>0</v>
      </c>
      <c r="T150" s="17">
        <f t="shared" si="96"/>
        <v>0</v>
      </c>
      <c r="U150" s="17">
        <f t="shared" si="96"/>
        <v>0</v>
      </c>
      <c r="V150" s="17">
        <f t="shared" si="96"/>
        <v>0</v>
      </c>
      <c r="X150" s="13">
        <v>0.19298</v>
      </c>
      <c r="Y150" s="14">
        <v>0.39638</v>
      </c>
      <c r="Z150" s="10">
        <f t="shared" si="72"/>
        <v>-0.48685604722740805</v>
      </c>
      <c r="AA150" s="10">
        <f t="shared" si="73"/>
        <v>-0.48685604722740805</v>
      </c>
      <c r="AB150" s="10">
        <f t="shared" si="74"/>
        <v>-0.48685604722740805</v>
      </c>
      <c r="AC150" s="10">
        <f t="shared" si="75"/>
        <v>-0.48685604722740805</v>
      </c>
      <c r="AD150" s="10">
        <f t="shared" si="76"/>
        <v>-0.48685604722740805</v>
      </c>
      <c r="AE150" s="10">
        <f t="shared" si="77"/>
        <v>-0.48685604722740805</v>
      </c>
      <c r="AF150" s="10">
        <f t="shared" si="78"/>
        <v>-0.48685604722740805</v>
      </c>
      <c r="AG150" s="10">
        <f t="shared" si="79"/>
        <v>-0.48685604722740805</v>
      </c>
      <c r="AH150" s="10">
        <f t="shared" si="80"/>
        <v>-0.48685604722740805</v>
      </c>
      <c r="AI150" s="10">
        <f t="shared" si="81"/>
        <v>-0.48685604722740805</v>
      </c>
      <c r="AJ150" s="10">
        <f t="shared" si="82"/>
        <v>-0.48685604722740805</v>
      </c>
      <c r="AK150" s="10">
        <f t="shared" si="83"/>
        <v>-0.48685604722740805</v>
      </c>
      <c r="AL150" s="10">
        <f t="shared" si="84"/>
        <v>-0.48685604722740805</v>
      </c>
      <c r="AM150" s="10">
        <f t="shared" si="85"/>
        <v>-0.48685604722740805</v>
      </c>
      <c r="AN150" s="10">
        <f t="shared" si="86"/>
        <v>-0.48685604722740805</v>
      </c>
      <c r="AO150" s="10">
        <f t="shared" si="70"/>
        <v>-0.48685604722740805</v>
      </c>
      <c r="AP150" s="10">
        <f t="shared" si="54"/>
        <v>-0.48685604722740805</v>
      </c>
      <c r="AQ150" s="10">
        <f t="shared" si="54"/>
        <v>-0.48685604722740805</v>
      </c>
      <c r="AR150" s="10">
        <f t="shared" si="54"/>
        <v>-0.48685604722740805</v>
      </c>
      <c r="AS150" s="10">
        <f t="shared" si="54"/>
        <v>-0.48685604722740805</v>
      </c>
    </row>
    <row r="151" spans="2:45" ht="12.75" hidden="1">
      <c r="B151" s="7" t="s">
        <v>46</v>
      </c>
      <c r="C151" s="17">
        <f>IF(B30=99999,25,B30)*3.281</f>
        <v>0</v>
      </c>
      <c r="D151" s="17">
        <f aca="true" t="shared" si="97" ref="D151:V151">IF(C30=99999,25,C30)*3.281</f>
        <v>0</v>
      </c>
      <c r="E151" s="17">
        <f t="shared" si="97"/>
        <v>0</v>
      </c>
      <c r="F151" s="17">
        <f t="shared" si="97"/>
        <v>0</v>
      </c>
      <c r="G151" s="17">
        <f t="shared" si="97"/>
        <v>0</v>
      </c>
      <c r="H151" s="17">
        <f t="shared" si="97"/>
        <v>0</v>
      </c>
      <c r="I151" s="17">
        <f t="shared" si="97"/>
        <v>0</v>
      </c>
      <c r="J151" s="17">
        <f t="shared" si="97"/>
        <v>0</v>
      </c>
      <c r="K151" s="17">
        <f t="shared" si="97"/>
        <v>0</v>
      </c>
      <c r="L151" s="17">
        <f t="shared" si="97"/>
        <v>0</v>
      </c>
      <c r="M151" s="17">
        <f t="shared" si="97"/>
        <v>0</v>
      </c>
      <c r="N151" s="17">
        <f t="shared" si="97"/>
        <v>0</v>
      </c>
      <c r="O151" s="17">
        <f t="shared" si="97"/>
        <v>0</v>
      </c>
      <c r="P151" s="17">
        <f t="shared" si="97"/>
        <v>0</v>
      </c>
      <c r="Q151" s="17">
        <f t="shared" si="97"/>
        <v>0</v>
      </c>
      <c r="R151" s="17">
        <f t="shared" si="97"/>
        <v>0</v>
      </c>
      <c r="S151" s="17">
        <f t="shared" si="97"/>
        <v>0</v>
      </c>
      <c r="T151" s="17">
        <f t="shared" si="97"/>
        <v>0</v>
      </c>
      <c r="U151" s="17">
        <f t="shared" si="97"/>
        <v>0</v>
      </c>
      <c r="V151" s="17">
        <f t="shared" si="97"/>
        <v>0</v>
      </c>
      <c r="X151" s="13">
        <v>10.772</v>
      </c>
      <c r="Y151" s="14">
        <v>11.264</v>
      </c>
      <c r="Z151" s="10">
        <f t="shared" si="72"/>
        <v>-0.9563210227272728</v>
      </c>
      <c r="AA151" s="10">
        <f t="shared" si="73"/>
        <v>-0.9563210227272728</v>
      </c>
      <c r="AB151" s="10">
        <f t="shared" si="74"/>
        <v>-0.9563210227272728</v>
      </c>
      <c r="AC151" s="10">
        <f t="shared" si="75"/>
        <v>-0.9563210227272728</v>
      </c>
      <c r="AD151" s="10">
        <f t="shared" si="76"/>
        <v>-0.9563210227272728</v>
      </c>
      <c r="AE151" s="10">
        <f t="shared" si="77"/>
        <v>-0.9563210227272728</v>
      </c>
      <c r="AF151" s="10">
        <f t="shared" si="78"/>
        <v>-0.9563210227272728</v>
      </c>
      <c r="AG151" s="10">
        <f t="shared" si="79"/>
        <v>-0.9563210227272728</v>
      </c>
      <c r="AH151" s="10">
        <f t="shared" si="80"/>
        <v>-0.9563210227272728</v>
      </c>
      <c r="AI151" s="10">
        <f t="shared" si="81"/>
        <v>-0.9563210227272728</v>
      </c>
      <c r="AJ151" s="10">
        <f t="shared" si="82"/>
        <v>-0.9563210227272728</v>
      </c>
      <c r="AK151" s="10">
        <f t="shared" si="83"/>
        <v>-0.9563210227272728</v>
      </c>
      <c r="AL151" s="10">
        <f t="shared" si="84"/>
        <v>-0.9563210227272728</v>
      </c>
      <c r="AM151" s="10">
        <f t="shared" si="85"/>
        <v>-0.9563210227272728</v>
      </c>
      <c r="AN151" s="10">
        <f t="shared" si="86"/>
        <v>-0.9563210227272728</v>
      </c>
      <c r="AO151" s="10">
        <f t="shared" si="70"/>
        <v>-0.9563210227272728</v>
      </c>
      <c r="AP151" s="10">
        <f t="shared" si="54"/>
        <v>-0.9563210227272728</v>
      </c>
      <c r="AQ151" s="10">
        <f t="shared" si="54"/>
        <v>-0.9563210227272728</v>
      </c>
      <c r="AR151" s="10">
        <f t="shared" si="54"/>
        <v>-0.9563210227272728</v>
      </c>
      <c r="AS151" s="10">
        <f t="shared" si="54"/>
        <v>-0.9563210227272728</v>
      </c>
    </row>
    <row r="152" spans="2:45" ht="12.75" hidden="1">
      <c r="B152" s="7" t="s">
        <v>47</v>
      </c>
      <c r="C152" s="7">
        <f>$B$15*0.621402</f>
        <v>0</v>
      </c>
      <c r="D152" s="7">
        <f aca="true" t="shared" si="98" ref="D152:V152">$B$15*0.621402</f>
        <v>0</v>
      </c>
      <c r="E152" s="7">
        <f t="shared" si="98"/>
        <v>0</v>
      </c>
      <c r="F152" s="7">
        <f t="shared" si="98"/>
        <v>0</v>
      </c>
      <c r="G152" s="7">
        <f t="shared" si="98"/>
        <v>0</v>
      </c>
      <c r="H152" s="7">
        <f t="shared" si="98"/>
        <v>0</v>
      </c>
      <c r="I152" s="7">
        <f t="shared" si="98"/>
        <v>0</v>
      </c>
      <c r="J152" s="7">
        <f t="shared" si="98"/>
        <v>0</v>
      </c>
      <c r="K152" s="7">
        <f t="shared" si="98"/>
        <v>0</v>
      </c>
      <c r="L152" s="7">
        <f t="shared" si="98"/>
        <v>0</v>
      </c>
      <c r="M152" s="7">
        <f t="shared" si="98"/>
        <v>0</v>
      </c>
      <c r="N152" s="7">
        <f t="shared" si="98"/>
        <v>0</v>
      </c>
      <c r="O152" s="7">
        <f t="shared" si="98"/>
        <v>0</v>
      </c>
      <c r="P152" s="7">
        <f t="shared" si="98"/>
        <v>0</v>
      </c>
      <c r="Q152" s="7">
        <f t="shared" si="98"/>
        <v>0</v>
      </c>
      <c r="R152" s="7">
        <f t="shared" si="98"/>
        <v>0</v>
      </c>
      <c r="S152" s="7">
        <f t="shared" si="98"/>
        <v>0</v>
      </c>
      <c r="T152" s="7">
        <f t="shared" si="98"/>
        <v>0</v>
      </c>
      <c r="U152" s="7">
        <f t="shared" si="98"/>
        <v>0</v>
      </c>
      <c r="V152" s="7">
        <f t="shared" si="98"/>
        <v>0</v>
      </c>
      <c r="X152" s="13">
        <v>67.325</v>
      </c>
      <c r="Y152" s="14">
        <v>3.5486</v>
      </c>
      <c r="Z152" s="10">
        <f t="shared" si="72"/>
        <v>-18.97227075466381</v>
      </c>
      <c r="AA152" s="10">
        <f t="shared" si="73"/>
        <v>-18.97227075466381</v>
      </c>
      <c r="AB152" s="10">
        <f t="shared" si="74"/>
        <v>-18.97227075466381</v>
      </c>
      <c r="AC152" s="10">
        <f t="shared" si="75"/>
        <v>-18.97227075466381</v>
      </c>
      <c r="AD152" s="10">
        <f t="shared" si="76"/>
        <v>-18.97227075466381</v>
      </c>
      <c r="AE152" s="10">
        <f t="shared" si="77"/>
        <v>-18.97227075466381</v>
      </c>
      <c r="AF152" s="10">
        <f t="shared" si="78"/>
        <v>-18.97227075466381</v>
      </c>
      <c r="AG152" s="10">
        <f t="shared" si="79"/>
        <v>-18.97227075466381</v>
      </c>
      <c r="AH152" s="10">
        <f t="shared" si="80"/>
        <v>-18.97227075466381</v>
      </c>
      <c r="AI152" s="10">
        <f t="shared" si="81"/>
        <v>-18.97227075466381</v>
      </c>
      <c r="AJ152" s="10">
        <f t="shared" si="82"/>
        <v>-18.97227075466381</v>
      </c>
      <c r="AK152" s="10">
        <f t="shared" si="83"/>
        <v>-18.97227075466381</v>
      </c>
      <c r="AL152" s="10">
        <f t="shared" si="84"/>
        <v>-18.97227075466381</v>
      </c>
      <c r="AM152" s="10">
        <f t="shared" si="85"/>
        <v>-18.97227075466381</v>
      </c>
      <c r="AN152" s="10">
        <f t="shared" si="86"/>
        <v>-18.97227075466381</v>
      </c>
      <c r="AO152" s="10">
        <f t="shared" si="70"/>
        <v>-18.97227075466381</v>
      </c>
      <c r="AP152" s="10">
        <f t="shared" si="54"/>
        <v>-18.97227075466381</v>
      </c>
      <c r="AQ152" s="10">
        <f t="shared" si="54"/>
        <v>-18.97227075466381</v>
      </c>
      <c r="AR152" s="10">
        <f t="shared" si="54"/>
        <v>-18.97227075466381</v>
      </c>
      <c r="AS152" s="10">
        <f t="shared" si="54"/>
        <v>-18.97227075466381</v>
      </c>
    </row>
    <row r="153" spans="2:45" ht="12.75" hidden="1">
      <c r="B153" s="7" t="s">
        <v>48</v>
      </c>
      <c r="C153" s="17">
        <v>0</v>
      </c>
      <c r="D153" s="8">
        <f aca="true" t="shared" si="99" ref="D153:V153">IF((D126-C126)&lt;0.1,10,1/(D126-C126))</f>
        <v>10</v>
      </c>
      <c r="E153" s="8">
        <f t="shared" si="99"/>
        <v>10</v>
      </c>
      <c r="F153" s="8">
        <f t="shared" si="99"/>
        <v>10</v>
      </c>
      <c r="G153" s="8">
        <f t="shared" si="99"/>
        <v>10</v>
      </c>
      <c r="H153" s="8">
        <f t="shared" si="99"/>
        <v>10</v>
      </c>
      <c r="I153" s="8">
        <f t="shared" si="99"/>
        <v>10</v>
      </c>
      <c r="J153" s="8">
        <f t="shared" si="99"/>
        <v>10</v>
      </c>
      <c r="K153" s="8">
        <f t="shared" si="99"/>
        <v>10</v>
      </c>
      <c r="L153" s="8">
        <f t="shared" si="99"/>
        <v>10</v>
      </c>
      <c r="M153" s="8">
        <f t="shared" si="99"/>
        <v>10</v>
      </c>
      <c r="N153" s="8">
        <f t="shared" si="99"/>
        <v>10</v>
      </c>
      <c r="O153" s="8">
        <f t="shared" si="99"/>
        <v>10</v>
      </c>
      <c r="P153" s="8">
        <f t="shared" si="99"/>
        <v>10</v>
      </c>
      <c r="Q153" s="8">
        <f t="shared" si="99"/>
        <v>10</v>
      </c>
      <c r="R153" s="8">
        <f t="shared" si="99"/>
        <v>10</v>
      </c>
      <c r="S153" s="8">
        <f t="shared" si="99"/>
        <v>10</v>
      </c>
      <c r="T153" s="8">
        <f t="shared" si="99"/>
        <v>10</v>
      </c>
      <c r="U153" s="8">
        <f t="shared" si="99"/>
        <v>10</v>
      </c>
      <c r="V153" s="8">
        <f t="shared" si="99"/>
        <v>10</v>
      </c>
      <c r="X153" s="13">
        <v>3.8037</v>
      </c>
      <c r="Y153" s="14">
        <v>3.5422</v>
      </c>
      <c r="Z153" s="10">
        <f t="shared" si="72"/>
        <v>-1.073824177065101</v>
      </c>
      <c r="AA153" s="10">
        <f t="shared" si="73"/>
        <v>1.7492801084072047</v>
      </c>
      <c r="AB153" s="10">
        <f t="shared" si="74"/>
        <v>1.7492801084072047</v>
      </c>
      <c r="AC153" s="10">
        <f t="shared" si="75"/>
        <v>1.7492801084072047</v>
      </c>
      <c r="AD153" s="10">
        <f t="shared" si="76"/>
        <v>1.7492801084072047</v>
      </c>
      <c r="AE153" s="10">
        <f t="shared" si="77"/>
        <v>1.7492801084072047</v>
      </c>
      <c r="AF153" s="10">
        <f t="shared" si="78"/>
        <v>1.7492801084072047</v>
      </c>
      <c r="AG153" s="10">
        <f t="shared" si="79"/>
        <v>1.7492801084072047</v>
      </c>
      <c r="AH153" s="10">
        <f t="shared" si="80"/>
        <v>1.7492801084072047</v>
      </c>
      <c r="AI153" s="10">
        <f t="shared" si="81"/>
        <v>1.7492801084072047</v>
      </c>
      <c r="AJ153" s="10">
        <f t="shared" si="82"/>
        <v>1.7492801084072047</v>
      </c>
      <c r="AK153" s="10">
        <f t="shared" si="83"/>
        <v>1.7492801084072047</v>
      </c>
      <c r="AL153" s="10">
        <f t="shared" si="84"/>
        <v>1.7492801084072047</v>
      </c>
      <c r="AM153" s="10">
        <f t="shared" si="85"/>
        <v>1.7492801084072047</v>
      </c>
      <c r="AN153" s="10">
        <f t="shared" si="86"/>
        <v>1.7492801084072047</v>
      </c>
      <c r="AO153" s="10">
        <f t="shared" si="70"/>
        <v>1.7492801084072047</v>
      </c>
      <c r="AP153" s="10">
        <f t="shared" si="54"/>
        <v>1.7492801084072047</v>
      </c>
      <c r="AQ153" s="10">
        <f t="shared" si="54"/>
        <v>1.7492801084072047</v>
      </c>
      <c r="AR153" s="10">
        <f t="shared" si="54"/>
        <v>1.7492801084072047</v>
      </c>
      <c r="AS153" s="10">
        <f t="shared" si="54"/>
        <v>1.7492801084072047</v>
      </c>
    </row>
    <row r="154" spans="2:45" ht="13.5" hidden="1" thickBot="1">
      <c r="B154" s="7" t="s">
        <v>49</v>
      </c>
      <c r="C154" s="17">
        <f>B15/1.609265</f>
        <v>0</v>
      </c>
      <c r="D154" s="18" t="e">
        <f>B33/1.609265</f>
        <v>#DIV/0!</v>
      </c>
      <c r="E154" s="18" t="e">
        <f aca="true" t="shared" si="100" ref="E154:V154">C33/1.609265</f>
        <v>#DIV/0!</v>
      </c>
      <c r="F154" s="18" t="e">
        <f t="shared" si="100"/>
        <v>#DIV/0!</v>
      </c>
      <c r="G154" s="18" t="e">
        <f t="shared" si="100"/>
        <v>#DIV/0!</v>
      </c>
      <c r="H154" s="18" t="e">
        <f t="shared" si="100"/>
        <v>#DIV/0!</v>
      </c>
      <c r="I154" s="18" t="e">
        <f t="shared" si="100"/>
        <v>#DIV/0!</v>
      </c>
      <c r="J154" s="18" t="e">
        <f t="shared" si="100"/>
        <v>#DIV/0!</v>
      </c>
      <c r="K154" s="18" t="e">
        <f t="shared" si="100"/>
        <v>#DIV/0!</v>
      </c>
      <c r="L154" s="18" t="e">
        <f t="shared" si="100"/>
        <v>#DIV/0!</v>
      </c>
      <c r="M154" s="18" t="e">
        <f t="shared" si="100"/>
        <v>#DIV/0!</v>
      </c>
      <c r="N154" s="18" t="e">
        <f t="shared" si="100"/>
        <v>#DIV/0!</v>
      </c>
      <c r="O154" s="18" t="e">
        <f t="shared" si="100"/>
        <v>#DIV/0!</v>
      </c>
      <c r="P154" s="18" t="e">
        <f t="shared" si="100"/>
        <v>#DIV/0!</v>
      </c>
      <c r="Q154" s="18" t="e">
        <f t="shared" si="100"/>
        <v>#DIV/0!</v>
      </c>
      <c r="R154" s="18" t="e">
        <f t="shared" si="100"/>
        <v>#DIV/0!</v>
      </c>
      <c r="S154" s="18" t="e">
        <f t="shared" si="100"/>
        <v>#DIV/0!</v>
      </c>
      <c r="T154" s="18" t="e">
        <f t="shared" si="100"/>
        <v>#DIV/0!</v>
      </c>
      <c r="U154" s="18" t="e">
        <f t="shared" si="100"/>
        <v>#DIV/0!</v>
      </c>
      <c r="V154" s="18" t="e">
        <f t="shared" si="100"/>
        <v>#DIV/0!</v>
      </c>
      <c r="X154" s="15">
        <v>58.005</v>
      </c>
      <c r="Y154" s="16">
        <v>6.0899</v>
      </c>
      <c r="Z154" s="10">
        <f t="shared" si="72"/>
        <v>-9.524786942314323</v>
      </c>
      <c r="AA154" s="10" t="e">
        <f t="shared" si="73"/>
        <v>#DIV/0!</v>
      </c>
      <c r="AB154" s="10" t="e">
        <f t="shared" si="74"/>
        <v>#DIV/0!</v>
      </c>
      <c r="AC154" s="10" t="e">
        <f t="shared" si="75"/>
        <v>#DIV/0!</v>
      </c>
      <c r="AD154" s="10" t="e">
        <f t="shared" si="76"/>
        <v>#DIV/0!</v>
      </c>
      <c r="AE154" s="10" t="e">
        <f t="shared" si="77"/>
        <v>#DIV/0!</v>
      </c>
      <c r="AF154" s="10" t="e">
        <f t="shared" si="78"/>
        <v>#DIV/0!</v>
      </c>
      <c r="AG154" s="10" t="e">
        <f t="shared" si="79"/>
        <v>#DIV/0!</v>
      </c>
      <c r="AH154" s="10" t="e">
        <f t="shared" si="80"/>
        <v>#DIV/0!</v>
      </c>
      <c r="AI154" s="10" t="e">
        <f t="shared" si="81"/>
        <v>#DIV/0!</v>
      </c>
      <c r="AJ154" s="10" t="e">
        <f t="shared" si="82"/>
        <v>#DIV/0!</v>
      </c>
      <c r="AK154" s="10" t="e">
        <f t="shared" si="83"/>
        <v>#DIV/0!</v>
      </c>
      <c r="AL154" s="10" t="e">
        <f t="shared" si="84"/>
        <v>#DIV/0!</v>
      </c>
      <c r="AM154" s="10" t="e">
        <f t="shared" si="85"/>
        <v>#DIV/0!</v>
      </c>
      <c r="AN154" s="10" t="e">
        <f t="shared" si="86"/>
        <v>#DIV/0!</v>
      </c>
      <c r="AO154" s="10" t="e">
        <f t="shared" si="70"/>
        <v>#DIV/0!</v>
      </c>
      <c r="AP154" s="10" t="e">
        <f t="shared" si="54"/>
        <v>#DIV/0!</v>
      </c>
      <c r="AQ154" s="10" t="e">
        <f t="shared" si="54"/>
        <v>#DIV/0!</v>
      </c>
      <c r="AR154" s="10" t="e">
        <f t="shared" si="54"/>
        <v>#DIV/0!</v>
      </c>
      <c r="AS154" s="10" t="e">
        <f t="shared" si="54"/>
        <v>#DIV/0!</v>
      </c>
    </row>
    <row r="155" ht="12.75" hidden="1"/>
    <row r="156" spans="2:11" ht="12.75" hidden="1">
      <c r="B156" s="19" t="s">
        <v>14</v>
      </c>
      <c r="C156" s="19" t="s">
        <v>15</v>
      </c>
      <c r="E156" s="6"/>
      <c r="F156" s="6"/>
      <c r="G156" s="6"/>
      <c r="H156" s="6"/>
      <c r="I156" s="6"/>
      <c r="J156" s="6"/>
      <c r="K156" s="6"/>
    </row>
    <row r="157" spans="2:11" ht="12.75" hidden="1">
      <c r="B157" s="19">
        <v>56.33</v>
      </c>
      <c r="C157" s="19">
        <v>5.2628</v>
      </c>
      <c r="E157" s="6"/>
      <c r="F157" s="6"/>
      <c r="G157" s="6"/>
      <c r="H157" s="6"/>
      <c r="I157" s="6"/>
      <c r="J157" s="6"/>
      <c r="K157" s="6"/>
    </row>
    <row r="158" spans="2:11" ht="12.75" hidden="1"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2:11" ht="12.75" hidden="1">
      <c r="B159" s="6" t="s">
        <v>16</v>
      </c>
      <c r="C159" s="6"/>
      <c r="D159" s="6"/>
      <c r="E159" s="6"/>
      <c r="F159" s="6"/>
      <c r="G159" s="6"/>
      <c r="H159" s="6"/>
      <c r="I159" s="6"/>
      <c r="J159" s="6"/>
      <c r="K159" s="6"/>
    </row>
    <row r="160" spans="2:32" ht="12.75" hidden="1">
      <c r="B160" s="6">
        <v>0.5565</v>
      </c>
      <c r="C160" s="6">
        <v>-0.011172</v>
      </c>
      <c r="D160" s="6">
        <v>-0.20897</v>
      </c>
      <c r="E160" s="6">
        <v>-0.4817</v>
      </c>
      <c r="F160" s="6">
        <v>-0.12932</v>
      </c>
      <c r="G160" s="6">
        <v>0.0099493</v>
      </c>
      <c r="H160" s="6">
        <v>-0.41493</v>
      </c>
      <c r="I160" s="6">
        <v>0.36411</v>
      </c>
      <c r="J160" s="6">
        <v>0.019771</v>
      </c>
      <c r="K160" s="6">
        <v>0.17391</v>
      </c>
      <c r="L160" s="3">
        <v>-0.027599</v>
      </c>
      <c r="M160" s="3">
        <v>0.099707</v>
      </c>
      <c r="N160" s="3">
        <v>0.21946</v>
      </c>
      <c r="O160" s="3">
        <v>-0.14344</v>
      </c>
      <c r="P160" s="3">
        <v>-0.32146</v>
      </c>
      <c r="Q160" s="3">
        <v>-0.0175</v>
      </c>
      <c r="R160" s="3">
        <v>-0.13193</v>
      </c>
      <c r="S160" s="3">
        <v>0.097702</v>
      </c>
      <c r="T160" s="3">
        <v>0.022748</v>
      </c>
      <c r="U160" s="3">
        <v>0.072499</v>
      </c>
      <c r="V160" s="3">
        <v>-0.011575</v>
      </c>
      <c r="W160" s="3">
        <v>-0.011973</v>
      </c>
      <c r="X160" s="3">
        <v>-0.22837</v>
      </c>
      <c r="Y160" s="3">
        <v>-0.44291</v>
      </c>
      <c r="Z160" s="3">
        <v>-0.021906</v>
      </c>
      <c r="AA160" s="3">
        <v>0.1249</v>
      </c>
      <c r="AB160" s="3">
        <v>-0.43123</v>
      </c>
      <c r="AC160" s="3">
        <v>-0.056846</v>
      </c>
      <c r="AD160" s="3">
        <v>0.10767</v>
      </c>
      <c r="AE160" s="3">
        <v>-0.073383</v>
      </c>
      <c r="AF160" s="3">
        <v>-0.063033</v>
      </c>
    </row>
    <row r="161" spans="2:32" ht="12.75" hidden="1">
      <c r="B161" s="6">
        <v>0.19203</v>
      </c>
      <c r="C161" s="6">
        <v>0.0035793</v>
      </c>
      <c r="D161" s="6">
        <v>0.33759</v>
      </c>
      <c r="E161" s="6">
        <v>-0.16455</v>
      </c>
      <c r="F161" s="6">
        <v>-0.19048</v>
      </c>
      <c r="G161" s="6">
        <v>-0.024924</v>
      </c>
      <c r="H161" s="6">
        <v>0.11798</v>
      </c>
      <c r="I161" s="6">
        <v>-0.31817</v>
      </c>
      <c r="J161" s="6">
        <v>0.064127</v>
      </c>
      <c r="K161" s="6">
        <v>0.12573</v>
      </c>
      <c r="L161" s="3">
        <v>0.051204</v>
      </c>
      <c r="M161" s="3">
        <v>-0.088897</v>
      </c>
      <c r="N161" s="3">
        <v>-0.0045925</v>
      </c>
      <c r="O161" s="3">
        <v>0.097986</v>
      </c>
      <c r="P161" s="3">
        <v>-0.089967</v>
      </c>
      <c r="Q161" s="3">
        <v>0.15342</v>
      </c>
      <c r="R161" s="3">
        <v>0.044693</v>
      </c>
      <c r="S161" s="3">
        <v>-0.057452</v>
      </c>
      <c r="T161" s="3">
        <v>0.12644</v>
      </c>
      <c r="U161" s="3">
        <v>-0.19413</v>
      </c>
      <c r="V161" s="3">
        <v>-0.096131</v>
      </c>
      <c r="W161" s="3">
        <v>-0.03861</v>
      </c>
      <c r="X161" s="3">
        <v>-0.0024638</v>
      </c>
      <c r="Y161" s="3">
        <v>0.2656</v>
      </c>
      <c r="Z161" s="3">
        <v>-0.39664</v>
      </c>
      <c r="AA161" s="3">
        <v>-0.21442</v>
      </c>
      <c r="AB161" s="3">
        <v>0.084542</v>
      </c>
      <c r="AC161" s="3">
        <v>-0.10984</v>
      </c>
      <c r="AD161" s="3">
        <v>-0.071946</v>
      </c>
      <c r="AE161" s="3">
        <v>-0.17416</v>
      </c>
      <c r="AF161" s="3">
        <v>-0.55123</v>
      </c>
    </row>
    <row r="162" spans="2:11" ht="12.75" hidden="1"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2:11" ht="12.75" hidden="1">
      <c r="B163" s="6" t="s">
        <v>17</v>
      </c>
      <c r="C163" s="6"/>
      <c r="D163" s="6"/>
      <c r="E163" s="6"/>
      <c r="F163" s="6"/>
      <c r="G163" s="6"/>
      <c r="H163" s="6"/>
      <c r="I163" s="6"/>
      <c r="J163" s="6"/>
      <c r="K163" s="6"/>
    </row>
    <row r="164" spans="2:11" ht="12.75" hidden="1">
      <c r="B164" s="6">
        <v>-1.0063</v>
      </c>
      <c r="C164" s="6">
        <v>-0.95812</v>
      </c>
      <c r="D164" s="6"/>
      <c r="E164" s="6"/>
      <c r="F164" s="6"/>
      <c r="G164" s="6"/>
      <c r="H164" s="6"/>
      <c r="I164" s="6"/>
      <c r="J164" s="6"/>
      <c r="K164" s="6"/>
    </row>
    <row r="165" spans="2:11" ht="12.75" hidden="1"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2:11" ht="12.75" hidden="1">
      <c r="B166" s="6" t="s">
        <v>18</v>
      </c>
      <c r="C166" s="6"/>
      <c r="D166" s="6"/>
      <c r="E166" s="6"/>
      <c r="F166" s="6"/>
      <c r="G166" s="6"/>
      <c r="H166" s="6"/>
      <c r="I166" s="6"/>
      <c r="J166" s="6"/>
      <c r="K166" s="6"/>
    </row>
    <row r="167" spans="2:11" ht="12.75" hidden="1">
      <c r="B167" s="6">
        <v>-0.47815</v>
      </c>
      <c r="C167" s="6"/>
      <c r="D167" s="6"/>
      <c r="E167" s="6"/>
      <c r="F167" s="6"/>
      <c r="G167" s="6"/>
      <c r="H167" s="6"/>
      <c r="I167" s="6"/>
      <c r="J167" s="6"/>
      <c r="K167" s="6"/>
    </row>
    <row r="168" spans="2:11" ht="12.75" hidden="1">
      <c r="B168" s="6">
        <v>0.4647</v>
      </c>
      <c r="C168" s="6"/>
      <c r="D168" s="6"/>
      <c r="E168" s="6"/>
      <c r="F168" s="6"/>
      <c r="G168" s="6"/>
      <c r="H168" s="6"/>
      <c r="I168" s="6"/>
      <c r="J168" s="6"/>
      <c r="K168" s="6"/>
    </row>
    <row r="169" spans="2:11" ht="12.75" hidden="1"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ht="12.75" hidden="1">
      <c r="B170" s="6" t="s">
        <v>19</v>
      </c>
    </row>
    <row r="171" spans="2:11" ht="12.75" hidden="1">
      <c r="B171" s="6">
        <v>0.055963</v>
      </c>
      <c r="D171" s="6"/>
      <c r="E171" s="6"/>
      <c r="F171" s="6"/>
      <c r="G171" s="6"/>
      <c r="H171" s="6"/>
      <c r="I171" s="6"/>
      <c r="J171" s="6"/>
      <c r="K171" s="6"/>
    </row>
    <row r="172" spans="4:11" ht="12.75" hidden="1">
      <c r="D172" s="6"/>
      <c r="E172" s="6"/>
      <c r="F172" s="6"/>
      <c r="G172" s="6"/>
      <c r="H172" s="6"/>
      <c r="I172" s="6"/>
      <c r="J172" s="6"/>
      <c r="K172" s="6"/>
    </row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spans="2:11" ht="12.75" hidden="1"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2:11" ht="12.75" hidden="1"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2:11" ht="12.75" hidden="1"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2:11" ht="12.75" hidden="1"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2:11" ht="12.75" hidden="1"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2:11" ht="12.75" hidden="1"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2:11" ht="12.75" hidden="1"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2:11" ht="12.75" hidden="1"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2:11" ht="12.75" hidden="1"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2:11" ht="12.75" hidden="1"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2:11" ht="12.75" hidden="1"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2:11" ht="12.75" hidden="1"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2:11" ht="12.75" hidden="1"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2:11" ht="12.75" hidden="1"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2:11" ht="12.75" hidden="1"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2:11" ht="12.75" hidden="1"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2:11" ht="12.75"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2:11" ht="12.75"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2:11" ht="12.75"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2:11" ht="12.75"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2:11" ht="12.75"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2:11" ht="12.75"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2:11" ht="12.75"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2:11" ht="12.75"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2:11" ht="12.75"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2:11" ht="12.75"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2:11" ht="12.75"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2:11" ht="12.75"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2:11" ht="12.75"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2:11" ht="12.75"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2:11" ht="12.75"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2:11" ht="12.75"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2:11" ht="12.75"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2:11" ht="12.75"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2:11" ht="12.75"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2:11" ht="12.75"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2:11" ht="12.75"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2:11" ht="12.75"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2:11" ht="12.75"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2:11" ht="12.75"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2:11" ht="12.75"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2:11" ht="12.75"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2:11" ht="12.75"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2:11" ht="12.75"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2:11" ht="12.75"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2:11" ht="12.75"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2:11" ht="12.75"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2:11" ht="12.75"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2:11" ht="12.75"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2:11" ht="12.75"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2:11" ht="12.75"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2:11" ht="12.75"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2:11" ht="12.75"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2:11" ht="12.75"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2:11" ht="12.75"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2:11" ht="12.75"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2:11" ht="12.75"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2:11" ht="12.75"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2:11" ht="12.75"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2:11" ht="12.75"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2:11" ht="12.75"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2:11" ht="12.75"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2:11" ht="12.75"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2:11" ht="12.75"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2:11" ht="12.75"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2:11" ht="12.75"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2:11" ht="12.75"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2:11" ht="12.75"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2:11" ht="12.75"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2:11" ht="12.75"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2:11" ht="12.75"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2:11" ht="12.75"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2:11" ht="12.75"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2:11" ht="12.75"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2:11" ht="12.75"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2:11" ht="12.75"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2:11" ht="12.75"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2:11" ht="12.75"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2:11" ht="12.75"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2:11" ht="12.75"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2:11" ht="12.75"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2:11" ht="12.75"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2:11" ht="12.75"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2:11" ht="12.75"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2:11" ht="12.75"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2:11" ht="12.75"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2:11" ht="12.75"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2:11" ht="12.75"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2:11" ht="12.75"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2:11" ht="12.75"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2:11" ht="12.75"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2:11" ht="12.75"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2:11" ht="12.75"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2:11" ht="12.75"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2:11" ht="12.75"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2:11" ht="12.75"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2:11" ht="12.75"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2:11" ht="12.75"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2:11" ht="12.75"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2:11" ht="12.75"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2:11" ht="12.75"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2:11" ht="12.75"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2:11" ht="12.75"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2:11" ht="12.75"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2:11" ht="12.75"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2:11" ht="12.75"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2:11" ht="12.75"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2:11" ht="12.75"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2:11" ht="12.75"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2:11" ht="12.75"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2:11" ht="12.75"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2:11" ht="12.75"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2:11" ht="12.75"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2:11" ht="12.75"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2:11" ht="12.75"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2:11" ht="12.75"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2:11" ht="12.75"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2:11" ht="12.75"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2:11" ht="12.75"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2:11" ht="12.75"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2:11" ht="12.75"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2:11" ht="12.75"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2:11" ht="12.75"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2:11" ht="12.75"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2:11" ht="12.75"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2:11" ht="12.75"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2:11" ht="12.75"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2:11" ht="12.75"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2:11" ht="12.75"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2:11" ht="12.75"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2:11" ht="12.75"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2:11" ht="12.75"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2:11" ht="12.75"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2:11" ht="12.75"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2:11" ht="12.75"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2:11" ht="12.75"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2:11" ht="12.75"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2:11" ht="12.75"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2:11" ht="12.75"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2:11" ht="12.75"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2:11" ht="12.75"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2:11" ht="12.75"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2:11" ht="12.75"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2:11" ht="12.75"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2:11" ht="12.75"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2:11" ht="12.75"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2:11" ht="12.75"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2:11" ht="12.75"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2:11" ht="12.75"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2:11" ht="12.75"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2:11" ht="12.75"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2:11" ht="12.75"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2:11" ht="12.75"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2:11" ht="12.75"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2:11" ht="12.75"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2:11" ht="12.75"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2:11" ht="12.75"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2:11" ht="12.75"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2:11" ht="12.75"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2:11" ht="12.75"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2:11" ht="12.75"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2:11" ht="12.75"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2:11" ht="12.75"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2:11" ht="12.75"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2:11" ht="12.75"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2:11" ht="12.75"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2:11" ht="12.75"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2:11" ht="12.75"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2:11" ht="12.75"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2:11" ht="12.75"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2:11" ht="12.75"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2:11" ht="12.75"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2:11" ht="12.75"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2:11" ht="12.75"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2:11" ht="12.75"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2:11" ht="12.75"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2:11" ht="12.75"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2:11" ht="12.75"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2:11" ht="12.75"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2:11" ht="12.75"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2:11" ht="12.75"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2:11" ht="12.75"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2:11" ht="12.75"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2:11" ht="12.75"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2:11" ht="12.75"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2:11" ht="12.75"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2:11" ht="12.75"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2:11" ht="12.75"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2:11" ht="12.75"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2:11" ht="12.75"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2:11" ht="12.75"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2:11" ht="12.75"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2:11" ht="12.75"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2:11" ht="12.75"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2:11" ht="12.75"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2:11" ht="12.75"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2:11" ht="12.75"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2:11" ht="12.75"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2:11" ht="12.75"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2:11" ht="12.75"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2:11" ht="12.75"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2:11" ht="12.75"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2:11" ht="12.75"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2:11" ht="12.75"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2:11" ht="12.75"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2:11" ht="12.75"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2:11" ht="12.75"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2:11" ht="12.75"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2:11" ht="12.75"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2:11" ht="12.75"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2:11" ht="12.75"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2:11" ht="12.75"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2:11" ht="12.75"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2:11" ht="12.75"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2:11" ht="12.75"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2:11" ht="12.75"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2:11" ht="12.75"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2:11" ht="12.75"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2:11" ht="12.75"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2:11" ht="12.75"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2:11" ht="12.75"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2:11" ht="12.75"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2:11" ht="12.75"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2:11" ht="12.75"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2:11" ht="12.75"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2:11" ht="12.75"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2:11" ht="12.75"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2:11" ht="12.75"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2:11" ht="12.75"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2:11" ht="12.75"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2:11" ht="12.75"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2:11" ht="12.75"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2:11" ht="12.75"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2:11" ht="12.75"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2:11" ht="12.75"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2:11" ht="12.75"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2:11" ht="12.75"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2:11" ht="12.75"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2:11" ht="12.75"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2:11" ht="12.75"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2:11" ht="12.75"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2:11" ht="12.75"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2:11" ht="12.75"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2:11" ht="12.75"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2:11" ht="12.75"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2:11" ht="12.75"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2:11" ht="12.75"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2:11" ht="12.75"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2:11" ht="12.75"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2:11" ht="12.75"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2:11" ht="12.75"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2:11" ht="12.75"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2:11" ht="12.75"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2:11" ht="12.75"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2:11" ht="12.75"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2:11" ht="12.75"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2:11" ht="12.75"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2:11" ht="12.75"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2:11" ht="12.75"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2:11" ht="12.75"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2:11" ht="12.75"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2:11" ht="12.75"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2:11" ht="12.75"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2:11" ht="12.75"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2:11" ht="12.75"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2:11" ht="12.75"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2:11" ht="12.75"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2:11" ht="12.75"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2:11" ht="12.75"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2:11" ht="12.75">
      <c r="B454" s="6"/>
      <c r="C454" s="6"/>
      <c r="D454" s="6"/>
      <c r="E454" s="6"/>
      <c r="F454" s="6"/>
      <c r="G454" s="6"/>
      <c r="H454" s="6"/>
      <c r="I454" s="6"/>
      <c r="J454" s="6"/>
      <c r="K454" s="6"/>
    </row>
  </sheetData>
  <sheetProtection sheet="1" objects="1" scenarios="1" selectLockedCells="1" selectUnlockedCells="1"/>
  <mergeCells count="4">
    <mergeCell ref="B62:K62"/>
    <mergeCell ref="Z62:AH62"/>
    <mergeCell ref="B123:K123"/>
    <mergeCell ref="Z123:AH123"/>
  </mergeCells>
  <dataValidations count="16">
    <dataValidation type="list" allowBlank="1" showInputMessage="1" showErrorMessage="1" sqref="B29:U29">
      <formula1>"None, Drum, Vertical Panel,Guardrail, Barrier"</formula1>
    </dataValidation>
    <dataValidation type="list" allowBlank="1" showInputMessage="1" showErrorMessage="1" sqref="B27:U27">
      <formula1>"None, Drum, Vertical Panel, Guardrail, Barrier, Opposing Traffic"</formula1>
    </dataValidation>
    <dataValidation errorStyle="warning" type="decimal" allowBlank="1" showInputMessage="1" showErrorMessage="1" prompt="Roffset must be between 0 and 7.31 m" error="Roffset must be between 0 and 7.31 m." sqref="B30:U30">
      <formula1>0</formula1>
      <formula2>7.31</formula2>
    </dataValidation>
    <dataValidation errorStyle="warning" type="decimal" allowBlank="1" showInputMessage="1" showErrorMessage="1" prompt="Loffset must be between 0 and 14.63 m" error="Loffset must be between 0 and 14.63 m." sqref="B28:U28">
      <formula1>0</formula1>
      <formula2>14.63</formula2>
    </dataValidation>
    <dataValidation errorStyle="warning" type="decimal" allowBlank="1" showInputMessage="1" showErrorMessage="1" prompt="TPW must be between 3.66 and 14.63 m." error="TPW must be between 3.66 and 14.63 m." sqref="B26:U26">
      <formula1>3.66</formula1>
      <formula2>14.63</formula2>
    </dataValidation>
    <dataValidation errorStyle="warning" type="decimal" allowBlank="1" showInputMessage="1" showErrorMessage="1" prompt="LSW must be between 0 and 10.97 m." error="LSW must be between 0 and 10.97 m." sqref="B25:U25">
      <formula1>0</formula1>
      <formula2>10.97</formula2>
    </dataValidation>
    <dataValidation errorStyle="warning" type="decimal" allowBlank="1" showInputMessage="1" showErrorMessage="1" prompt="RSW must be between 0 and 4.88 m." error="RSW must be between 0 and 4.88 m." sqref="B24:U24">
      <formula1>0</formula1>
      <formula2>4.88</formula2>
    </dataValidation>
    <dataValidation errorStyle="warning" type="decimal" allowBlank="1" showInputMessage="1" showErrorMessage="1" prompt="TWW must be between 3.35 and7.31 m." error="TWW must be between 3.35 and 7.31 m." sqref="B23:U23">
      <formula1>3.35</formula1>
      <formula2>7.31</formula2>
    </dataValidation>
    <dataValidation errorStyle="warning" type="decimal" allowBlank="1" showInputMessage="1" showErrorMessage="1" prompt="Radius must be between 582.44 and 99999 m." error="Radius must be between 582.44 and 99999 m." sqref="B21:U21">
      <formula1>582.44</formula1>
      <formula2>99999</formula2>
    </dataValidation>
    <dataValidation errorStyle="warning" type="decimal" allowBlank="1" showInputMessage="1" showErrorMessage="1" prompt="Length must be between 0 and 17.12 km." error="Length must be between 0 and 17.12&#10;" sqref="B18:U18">
      <formula1>0</formula1>
      <formula2>17.12</formula2>
    </dataValidation>
    <dataValidation type="list" allowBlank="1" showInputMessage="1" showErrorMessage="1" sqref="B19:U19">
      <formula1>"80,90,100,110"</formula1>
    </dataValidation>
    <dataValidation type="list" allowBlank="1" showInputMessage="1" showErrorMessage="1" sqref="B22:U22">
      <formula1>"Flat, Upgrade, Downgrade, Crest, Sag"</formula1>
    </dataValidation>
    <dataValidation type="list" allowBlank="1" showInputMessage="1" showErrorMessage="1" sqref="B20:U20">
      <formula1>"Permanent, Temporary"</formula1>
    </dataValidation>
    <dataValidation errorStyle="warning" type="decimal" allowBlank="1" showInputMessage="1" showErrorMessage="1" prompt="Upstream Speed must be between 71 and 120 km/hr." error="Upstream Speed must be between 71 and 120 km/hr." sqref="B15">
      <formula1>70.81</formula1>
      <formula2>120.7</formula2>
    </dataValidation>
    <dataValidation type="list" allowBlank="1" showInputMessage="1" showErrorMessage="1" sqref="B14">
      <formula1>"Lane Closure, Median Crossover"</formula1>
    </dataValidation>
    <dataValidation type="list" allowBlank="1" showInputMessage="1" showErrorMessage="1" sqref="B17:U17">
      <formula1>"Lane Taper, Within WZ"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S1038"/>
  <sheetViews>
    <sheetView tabSelected="1" workbookViewId="0" topLeftCell="A35">
      <selection activeCell="A34" sqref="A1:A34"/>
    </sheetView>
  </sheetViews>
  <sheetFormatPr defaultColWidth="9.140625" defaultRowHeight="12.75"/>
  <cols>
    <col min="1" max="1" width="34.57421875" style="3" bestFit="1" customWidth="1"/>
    <col min="2" max="2" width="13.7109375" style="3" customWidth="1"/>
    <col min="3" max="21" width="12.28125" style="3" customWidth="1"/>
    <col min="22" max="25" width="9.00390625" style="3" bestFit="1" customWidth="1"/>
    <col min="26" max="16384" width="8.8515625" style="3" customWidth="1"/>
  </cols>
  <sheetData>
    <row r="1" spans="10:14" ht="12.75" hidden="1">
      <c r="J1" s="1"/>
      <c r="K1" s="1"/>
      <c r="L1" s="1"/>
      <c r="M1" s="1"/>
      <c r="N1" s="1"/>
    </row>
    <row r="2" spans="10:14" ht="12.75" hidden="1">
      <c r="J2" s="1"/>
      <c r="K2" s="1"/>
      <c r="L2" s="1"/>
      <c r="M2" s="4"/>
      <c r="N2" s="1"/>
    </row>
    <row r="3" spans="10:14" ht="16.5" customHeight="1" hidden="1">
      <c r="J3" s="1"/>
      <c r="K3" s="1"/>
      <c r="L3" s="1"/>
      <c r="M3" s="5"/>
      <c r="N3" s="1"/>
    </row>
    <row r="4" spans="10:15" ht="15" hidden="1">
      <c r="J4" s="1"/>
      <c r="K4" s="1"/>
      <c r="L4" s="1"/>
      <c r="M4" s="5"/>
      <c r="N4" s="1"/>
      <c r="O4" s="5"/>
    </row>
    <row r="5" spans="10:15" ht="15" hidden="1">
      <c r="J5" s="1"/>
      <c r="K5" s="1"/>
      <c r="L5" s="1"/>
      <c r="M5" s="5"/>
      <c r="N5" s="1"/>
      <c r="O5" s="5"/>
    </row>
    <row r="6" spans="10:15" ht="15" hidden="1">
      <c r="J6" s="1"/>
      <c r="K6" s="1"/>
      <c r="L6" s="1"/>
      <c r="M6" s="5"/>
      <c r="N6" s="1"/>
      <c r="O6" s="5"/>
    </row>
    <row r="7" spans="10:15" ht="15" hidden="1">
      <c r="J7" s="1"/>
      <c r="K7" s="1"/>
      <c r="L7" s="1"/>
      <c r="M7" s="5"/>
      <c r="N7" s="1"/>
      <c r="O7" s="5"/>
    </row>
    <row r="8" spans="10:15" ht="15" hidden="1">
      <c r="J8" s="1"/>
      <c r="K8" s="1"/>
      <c r="L8" s="1"/>
      <c r="M8" s="5"/>
      <c r="N8" s="1"/>
      <c r="O8" s="5"/>
    </row>
    <row r="9" spans="10:15" ht="15" hidden="1">
      <c r="J9" s="1"/>
      <c r="K9" s="1"/>
      <c r="L9" s="1"/>
      <c r="M9" s="5"/>
      <c r="N9" s="1"/>
      <c r="O9" s="5"/>
    </row>
    <row r="10" spans="10:15" ht="15" hidden="1">
      <c r="J10" s="1"/>
      <c r="K10" s="1"/>
      <c r="L10" s="1"/>
      <c r="M10" s="5"/>
      <c r="N10" s="1"/>
      <c r="O10" s="5"/>
    </row>
    <row r="11" spans="10:15" ht="15" hidden="1">
      <c r="J11" s="1"/>
      <c r="K11" s="1"/>
      <c r="L11" s="1"/>
      <c r="M11" s="5"/>
      <c r="N11" s="1"/>
      <c r="O11" s="5"/>
    </row>
    <row r="12" spans="10:15" ht="8.25" customHeight="1" hidden="1">
      <c r="J12" s="1"/>
      <c r="K12" s="1"/>
      <c r="L12" s="1"/>
      <c r="M12" s="5"/>
      <c r="N12" s="1"/>
      <c r="O12" s="5"/>
    </row>
    <row r="13" spans="10:14" ht="42" customHeight="1" hidden="1">
      <c r="J13" s="1"/>
      <c r="K13" s="1"/>
      <c r="L13" s="1"/>
      <c r="M13" s="1"/>
      <c r="N13" s="1"/>
    </row>
    <row r="14" spans="1:14" ht="12" customHeight="1" hidden="1">
      <c r="A14" s="20" t="s">
        <v>0</v>
      </c>
      <c r="B14" s="21" t="s">
        <v>69</v>
      </c>
      <c r="C14" s="22"/>
      <c r="D14" s="23"/>
      <c r="E14" s="24"/>
      <c r="F14" s="24"/>
      <c r="G14" s="24"/>
      <c r="H14" s="24"/>
      <c r="I14" s="24"/>
      <c r="J14" s="24"/>
      <c r="K14" s="2"/>
      <c r="L14" s="1"/>
      <c r="M14" s="1"/>
      <c r="N14" s="1"/>
    </row>
    <row r="15" spans="1:14" ht="12" customHeight="1" hidden="1">
      <c r="A15" s="20" t="s">
        <v>22</v>
      </c>
      <c r="B15" s="21"/>
      <c r="C15" s="23"/>
      <c r="D15" s="25"/>
      <c r="E15" s="25"/>
      <c r="F15" s="25"/>
      <c r="G15" s="26"/>
      <c r="H15" s="26"/>
      <c r="I15" s="26"/>
      <c r="J15" s="26"/>
      <c r="L15" s="1"/>
      <c r="M15" s="1"/>
      <c r="N15" s="1"/>
    </row>
    <row r="16" spans="1:21" ht="12" customHeight="1" hidden="1">
      <c r="A16" s="27" t="s">
        <v>10</v>
      </c>
      <c r="B16" s="28">
        <v>1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>
        <v>8</v>
      </c>
      <c r="J16" s="28">
        <v>9</v>
      </c>
      <c r="K16" s="28">
        <v>10</v>
      </c>
      <c r="L16" s="28">
        <v>11</v>
      </c>
      <c r="M16" s="28">
        <v>12</v>
      </c>
      <c r="N16" s="28">
        <v>13</v>
      </c>
      <c r="O16" s="28">
        <v>14</v>
      </c>
      <c r="P16" s="28">
        <v>15</v>
      </c>
      <c r="Q16" s="28">
        <v>16</v>
      </c>
      <c r="R16" s="28">
        <v>17</v>
      </c>
      <c r="S16" s="28">
        <v>18</v>
      </c>
      <c r="T16" s="28">
        <v>19</v>
      </c>
      <c r="U16" s="28">
        <v>20</v>
      </c>
    </row>
    <row r="17" spans="1:21" ht="12" customHeight="1" hidden="1">
      <c r="A17" s="20" t="s">
        <v>1</v>
      </c>
      <c r="B17" s="21" t="s">
        <v>57</v>
      </c>
      <c r="C17" s="21" t="s">
        <v>61</v>
      </c>
      <c r="D17" s="21" t="s">
        <v>61</v>
      </c>
      <c r="E17" s="21" t="s">
        <v>61</v>
      </c>
      <c r="F17" s="21" t="s">
        <v>61</v>
      </c>
      <c r="G17" s="21" t="s">
        <v>61</v>
      </c>
      <c r="H17" s="21" t="s">
        <v>61</v>
      </c>
      <c r="I17" s="21" t="s">
        <v>61</v>
      </c>
      <c r="J17" s="21" t="s">
        <v>61</v>
      </c>
      <c r="K17" s="21" t="s">
        <v>61</v>
      </c>
      <c r="L17" s="21" t="s">
        <v>61</v>
      </c>
      <c r="M17" s="21" t="s">
        <v>61</v>
      </c>
      <c r="N17" s="21" t="s">
        <v>61</v>
      </c>
      <c r="O17" s="21" t="s">
        <v>61</v>
      </c>
      <c r="P17" s="21" t="s">
        <v>61</v>
      </c>
      <c r="Q17" s="21" t="s">
        <v>61</v>
      </c>
      <c r="R17" s="21" t="s">
        <v>61</v>
      </c>
      <c r="S17" s="21" t="s">
        <v>61</v>
      </c>
      <c r="T17" s="21" t="s">
        <v>61</v>
      </c>
      <c r="U17" s="21" t="s">
        <v>61</v>
      </c>
    </row>
    <row r="18" spans="1:21" ht="12" customHeight="1" hidden="1">
      <c r="A18" s="20" t="s">
        <v>86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2" customHeight="1" hidden="1">
      <c r="A19" s="20" t="s">
        <v>23</v>
      </c>
      <c r="B19" s="21">
        <v>50</v>
      </c>
      <c r="C19" s="21">
        <v>50</v>
      </c>
      <c r="D19" s="21">
        <v>50</v>
      </c>
      <c r="E19" s="21">
        <v>50</v>
      </c>
      <c r="F19" s="21">
        <v>50</v>
      </c>
      <c r="G19" s="21">
        <v>50</v>
      </c>
      <c r="H19" s="21">
        <v>50</v>
      </c>
      <c r="I19" s="21">
        <v>50</v>
      </c>
      <c r="J19" s="21">
        <v>50</v>
      </c>
      <c r="K19" s="21">
        <v>50</v>
      </c>
      <c r="L19" s="21">
        <v>50</v>
      </c>
      <c r="M19" s="21">
        <v>50</v>
      </c>
      <c r="N19" s="21">
        <v>50</v>
      </c>
      <c r="O19" s="21">
        <v>50</v>
      </c>
      <c r="P19" s="21">
        <v>50</v>
      </c>
      <c r="Q19" s="21">
        <v>50</v>
      </c>
      <c r="R19" s="21">
        <v>50</v>
      </c>
      <c r="S19" s="21">
        <v>50</v>
      </c>
      <c r="T19" s="21">
        <v>50</v>
      </c>
      <c r="U19" s="21">
        <v>50</v>
      </c>
    </row>
    <row r="20" spans="1:21" ht="12" customHeight="1" hidden="1">
      <c r="A20" s="20" t="s">
        <v>2</v>
      </c>
      <c r="B20" s="21" t="s">
        <v>58</v>
      </c>
      <c r="C20" s="21" t="s">
        <v>58</v>
      </c>
      <c r="D20" s="21" t="s">
        <v>58</v>
      </c>
      <c r="E20" s="21" t="s">
        <v>58</v>
      </c>
      <c r="F20" s="21" t="s">
        <v>58</v>
      </c>
      <c r="G20" s="21" t="s">
        <v>58</v>
      </c>
      <c r="H20" s="21" t="s">
        <v>58</v>
      </c>
      <c r="I20" s="21" t="s">
        <v>58</v>
      </c>
      <c r="J20" s="21" t="s">
        <v>58</v>
      </c>
      <c r="K20" s="21" t="s">
        <v>58</v>
      </c>
      <c r="L20" s="21" t="s">
        <v>58</v>
      </c>
      <c r="M20" s="21" t="s">
        <v>58</v>
      </c>
      <c r="N20" s="21" t="s">
        <v>58</v>
      </c>
      <c r="O20" s="21" t="s">
        <v>58</v>
      </c>
      <c r="P20" s="21" t="s">
        <v>58</v>
      </c>
      <c r="Q20" s="21" t="s">
        <v>58</v>
      </c>
      <c r="R20" s="21" t="s">
        <v>58</v>
      </c>
      <c r="S20" s="21" t="s">
        <v>58</v>
      </c>
      <c r="T20" s="21" t="s">
        <v>58</v>
      </c>
      <c r="U20" s="21" t="s">
        <v>58</v>
      </c>
    </row>
    <row r="21" spans="1:21" ht="12" customHeight="1" hidden="1">
      <c r="A21" s="20" t="s">
        <v>50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12" customHeight="1" hidden="1">
      <c r="A22" s="20" t="s">
        <v>3</v>
      </c>
      <c r="B22" s="21" t="s">
        <v>59</v>
      </c>
      <c r="C22" s="21" t="s">
        <v>59</v>
      </c>
      <c r="D22" s="21" t="s">
        <v>59</v>
      </c>
      <c r="E22" s="21" t="s">
        <v>59</v>
      </c>
      <c r="F22" s="21" t="s">
        <v>59</v>
      </c>
      <c r="G22" s="21" t="s">
        <v>59</v>
      </c>
      <c r="H22" s="21" t="s">
        <v>59</v>
      </c>
      <c r="I22" s="21" t="s">
        <v>59</v>
      </c>
      <c r="J22" s="21" t="s">
        <v>59</v>
      </c>
      <c r="K22" s="21" t="s">
        <v>59</v>
      </c>
      <c r="L22" s="21" t="s">
        <v>59</v>
      </c>
      <c r="M22" s="21" t="s">
        <v>59</v>
      </c>
      <c r="N22" s="21" t="s">
        <v>59</v>
      </c>
      <c r="O22" s="21" t="s">
        <v>59</v>
      </c>
      <c r="P22" s="21" t="s">
        <v>59</v>
      </c>
      <c r="Q22" s="21" t="s">
        <v>59</v>
      </c>
      <c r="R22" s="21" t="s">
        <v>59</v>
      </c>
      <c r="S22" s="21" t="s">
        <v>59</v>
      </c>
      <c r="T22" s="21" t="s">
        <v>59</v>
      </c>
      <c r="U22" s="21" t="s">
        <v>59</v>
      </c>
    </row>
    <row r="23" spans="1:21" ht="12" customHeight="1" hidden="1">
      <c r="A23" s="20" t="s">
        <v>51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12" customHeight="1" hidden="1">
      <c r="A24" s="20" t="s">
        <v>52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12" customHeight="1" hidden="1">
      <c r="A25" s="20" t="s">
        <v>53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12" customHeight="1" hidden="1">
      <c r="A26" s="20" t="s">
        <v>54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12" customHeight="1" hidden="1">
      <c r="A27" s="20" t="s">
        <v>8</v>
      </c>
      <c r="B27" s="21" t="s">
        <v>60</v>
      </c>
      <c r="C27" s="21" t="s">
        <v>60</v>
      </c>
      <c r="D27" s="21" t="s">
        <v>60</v>
      </c>
      <c r="E27" s="21" t="s">
        <v>60</v>
      </c>
      <c r="F27" s="21" t="s">
        <v>60</v>
      </c>
      <c r="G27" s="21" t="s">
        <v>60</v>
      </c>
      <c r="H27" s="21" t="s">
        <v>60</v>
      </c>
      <c r="I27" s="21" t="s">
        <v>60</v>
      </c>
      <c r="J27" s="21" t="s">
        <v>60</v>
      </c>
      <c r="K27" s="21" t="s">
        <v>60</v>
      </c>
      <c r="L27" s="21" t="s">
        <v>60</v>
      </c>
      <c r="M27" s="21" t="s">
        <v>60</v>
      </c>
      <c r="N27" s="21" t="s">
        <v>60</v>
      </c>
      <c r="O27" s="21" t="s">
        <v>60</v>
      </c>
      <c r="P27" s="21" t="s">
        <v>60</v>
      </c>
      <c r="Q27" s="21" t="s">
        <v>60</v>
      </c>
      <c r="R27" s="21" t="s">
        <v>60</v>
      </c>
      <c r="S27" s="21" t="s">
        <v>60</v>
      </c>
      <c r="T27" s="21" t="s">
        <v>60</v>
      </c>
      <c r="U27" s="21" t="s">
        <v>60</v>
      </c>
    </row>
    <row r="28" spans="1:21" ht="12" customHeight="1" hidden="1">
      <c r="A28" s="20" t="s">
        <v>55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2" customHeight="1" hidden="1">
      <c r="A29" s="20" t="s">
        <v>9</v>
      </c>
      <c r="B29" s="21" t="s">
        <v>60</v>
      </c>
      <c r="C29" s="21" t="s">
        <v>60</v>
      </c>
      <c r="D29" s="21" t="s">
        <v>60</v>
      </c>
      <c r="E29" s="21" t="s">
        <v>60</v>
      </c>
      <c r="F29" s="21" t="s">
        <v>60</v>
      </c>
      <c r="G29" s="21" t="s">
        <v>60</v>
      </c>
      <c r="H29" s="21" t="s">
        <v>60</v>
      </c>
      <c r="I29" s="21" t="s">
        <v>60</v>
      </c>
      <c r="J29" s="21" t="s">
        <v>60</v>
      </c>
      <c r="K29" s="21" t="s">
        <v>60</v>
      </c>
      <c r="L29" s="21" t="s">
        <v>60</v>
      </c>
      <c r="M29" s="21" t="s">
        <v>60</v>
      </c>
      <c r="N29" s="21" t="s">
        <v>60</v>
      </c>
      <c r="O29" s="21" t="s">
        <v>60</v>
      </c>
      <c r="P29" s="21" t="s">
        <v>60</v>
      </c>
      <c r="Q29" s="21" t="s">
        <v>60</v>
      </c>
      <c r="R29" s="21" t="s">
        <v>60</v>
      </c>
      <c r="S29" s="21" t="s">
        <v>60</v>
      </c>
      <c r="T29" s="21" t="s">
        <v>60</v>
      </c>
      <c r="U29" s="21" t="s">
        <v>60</v>
      </c>
    </row>
    <row r="30" spans="1:21" ht="12" customHeight="1" hidden="1">
      <c r="A30" s="20" t="s">
        <v>56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2" customHeight="1" hidden="1">
      <c r="A31" s="20" t="s">
        <v>64</v>
      </c>
      <c r="B31" s="37" t="str">
        <f>IF(COUNTBLANK($B$14:$B$15)+COUNTBLANK(B17:B30)&gt;0,"Incomplete",MAX((MMULT(($B$102:$C$102),2/(1+EXP(-2*(MMULT(($B$98:$AE$99),(Z$63:Z$92))+($B$105:$B$106))))-1)+$B$109)*$C$95+$B$95,0))</f>
        <v>Incomplete</v>
      </c>
      <c r="C31" s="37" t="str">
        <f aca="true" t="shared" si="0" ref="C31:U31">IF(COUNTBLANK($B$14:$B$15)+COUNTBLANK(C17:C30)&gt;0,"Incomplete",MAX((MMULT(($B$102:$C$102),2/(1+EXP(-2*(MMULT(($B$98:$AE$99),(AA$63:AA$92))+($B$105:$B$106))))-1)+$B$109)*$C$95+$B$95,0))</f>
        <v>Incomplete</v>
      </c>
      <c r="D31" s="37" t="str">
        <f t="shared" si="0"/>
        <v>Incomplete</v>
      </c>
      <c r="E31" s="37" t="str">
        <f t="shared" si="0"/>
        <v>Incomplete</v>
      </c>
      <c r="F31" s="37" t="str">
        <f t="shared" si="0"/>
        <v>Incomplete</v>
      </c>
      <c r="G31" s="37" t="str">
        <f t="shared" si="0"/>
        <v>Incomplete</v>
      </c>
      <c r="H31" s="37" t="str">
        <f t="shared" si="0"/>
        <v>Incomplete</v>
      </c>
      <c r="I31" s="37" t="str">
        <f t="shared" si="0"/>
        <v>Incomplete</v>
      </c>
      <c r="J31" s="37" t="str">
        <f t="shared" si="0"/>
        <v>Incomplete</v>
      </c>
      <c r="K31" s="37" t="str">
        <f t="shared" si="0"/>
        <v>Incomplete</v>
      </c>
      <c r="L31" s="37" t="str">
        <f t="shared" si="0"/>
        <v>Incomplete</v>
      </c>
      <c r="M31" s="37" t="str">
        <f t="shared" si="0"/>
        <v>Incomplete</v>
      </c>
      <c r="N31" s="37" t="str">
        <f t="shared" si="0"/>
        <v>Incomplete</v>
      </c>
      <c r="O31" s="37" t="str">
        <f t="shared" si="0"/>
        <v>Incomplete</v>
      </c>
      <c r="P31" s="37" t="str">
        <f t="shared" si="0"/>
        <v>Incomplete</v>
      </c>
      <c r="Q31" s="37" t="str">
        <f t="shared" si="0"/>
        <v>Incomplete</v>
      </c>
      <c r="R31" s="37" t="str">
        <f t="shared" si="0"/>
        <v>Incomplete</v>
      </c>
      <c r="S31" s="37" t="str">
        <f t="shared" si="0"/>
        <v>Incomplete</v>
      </c>
      <c r="T31" s="37" t="str">
        <f t="shared" si="0"/>
        <v>Incomplete</v>
      </c>
      <c r="U31" s="37" t="str">
        <f t="shared" si="0"/>
        <v>Incomplete</v>
      </c>
    </row>
    <row r="32" spans="1:21" ht="12" customHeight="1" hidden="1">
      <c r="A32" s="20" t="s">
        <v>87</v>
      </c>
      <c r="B32" s="37" t="e">
        <f>B33-1.036*SQRT(B31)</f>
        <v>#VALUE!</v>
      </c>
      <c r="C32" s="37" t="e">
        <f aca="true" t="shared" si="1" ref="C32:U32">C33-1.036*SQRT(C31)</f>
        <v>#VALUE!</v>
      </c>
      <c r="D32" s="37" t="e">
        <f t="shared" si="1"/>
        <v>#VALUE!</v>
      </c>
      <c r="E32" s="37" t="e">
        <f t="shared" si="1"/>
        <v>#VALUE!</v>
      </c>
      <c r="F32" s="37" t="e">
        <f t="shared" si="1"/>
        <v>#VALUE!</v>
      </c>
      <c r="G32" s="37" t="e">
        <f t="shared" si="1"/>
        <v>#VALUE!</v>
      </c>
      <c r="H32" s="37" t="e">
        <f t="shared" si="1"/>
        <v>#VALUE!</v>
      </c>
      <c r="I32" s="37" t="e">
        <f t="shared" si="1"/>
        <v>#VALUE!</v>
      </c>
      <c r="J32" s="37" t="e">
        <f t="shared" si="1"/>
        <v>#VALUE!</v>
      </c>
      <c r="K32" s="37" t="e">
        <f t="shared" si="1"/>
        <v>#VALUE!</v>
      </c>
      <c r="L32" s="37" t="e">
        <f t="shared" si="1"/>
        <v>#VALUE!</v>
      </c>
      <c r="M32" s="37" t="e">
        <f t="shared" si="1"/>
        <v>#VALUE!</v>
      </c>
      <c r="N32" s="37" t="e">
        <f t="shared" si="1"/>
        <v>#VALUE!</v>
      </c>
      <c r="O32" s="37" t="e">
        <f t="shared" si="1"/>
        <v>#VALUE!</v>
      </c>
      <c r="P32" s="37" t="e">
        <f t="shared" si="1"/>
        <v>#VALUE!</v>
      </c>
      <c r="Q32" s="37" t="e">
        <f t="shared" si="1"/>
        <v>#VALUE!</v>
      </c>
      <c r="R32" s="37" t="e">
        <f t="shared" si="1"/>
        <v>#VALUE!</v>
      </c>
      <c r="S32" s="37" t="e">
        <f t="shared" si="1"/>
        <v>#VALUE!</v>
      </c>
      <c r="T32" s="37" t="e">
        <f t="shared" si="1"/>
        <v>#VALUE!</v>
      </c>
      <c r="U32" s="37" t="e">
        <f t="shared" si="1"/>
        <v>#VALUE!</v>
      </c>
    </row>
    <row r="33" spans="1:21" ht="12" customHeight="1" hidden="1">
      <c r="A33" s="20" t="s">
        <v>82</v>
      </c>
      <c r="B33" s="37" t="str">
        <f>IF(COUNTBLANK($B$14:$B$15)+COUNTBLANK(B17:B30)&gt;0,"Incomplete",(MMULT(($B$164:$C$164),2/(1+EXP(-2*(MMULT(($B$160:$AF$161),(Z$124:Z$154))+($B$167:$B$168))))-1)+$B$171)*$C$157+$B$157)</f>
        <v>Incomplete</v>
      </c>
      <c r="C33" s="37" t="str">
        <f>IF(COUNTBLANK($B$14:$B$15)+COUNTBLANK(B17:C30)&gt;0,"Incomplete",(MMULT(($B$164:$C$164),2/(1+EXP(-2*(MMULT(($B$160:$AF$161),(AA$124:AA$154))+($B$167:$B$168))))-1)+$B$171)*$C$157+$B$157)</f>
        <v>Incomplete</v>
      </c>
      <c r="D33" s="37" t="str">
        <f>IF(COUNTBLANK($B$14:$B$15)+COUNTBLANK(B17:D30)&gt;0,"Incomplete",(MMULT(($B$164:$C$164),2/(1+EXP(-2*(MMULT(($B$160:$AF$161),(AB$124:AB$154))+($B$167:$B$168))))-1)+$B$171)*$C$157+$B$157)</f>
        <v>Incomplete</v>
      </c>
      <c r="E33" s="37" t="str">
        <f>IF(COUNTBLANK($B$14:$B$15)+COUNTBLANK(B17:E30)&gt;0,"Incomplete",(MMULT(($B$164:$C$164),2/(1+EXP(-2*(MMULT(($B$160:$AF$161),(AC$124:AC$154))+($B$167:$B$168))))-1)+$B$171)*$C$157+$B$157)</f>
        <v>Incomplete</v>
      </c>
      <c r="F33" s="37" t="str">
        <f>IF(COUNTBLANK($B$14:$B$15)+COUNTBLANK(B17:F30)&gt;0,"Incomplete",(MMULT(($B$164:$C$164),2/(1+EXP(-2*(MMULT(($B$160:$AF$161),(AD$124:AD$154))+($B$167:$B$168))))-1)+$B$171)*$C$157+$B$157)</f>
        <v>Incomplete</v>
      </c>
      <c r="G33" s="37" t="str">
        <f>IF(COUNTBLANK($B$14:$B$15)+COUNTBLANK(B17:G30)&gt;0,"Incomplete",(MMULT(($B$164:$C$164),2/(1+EXP(-2*(MMULT(($B$160:$AF$161),(AE$124:AE$154))+($B$167:$B$168))))-1)+$B$171)*$C$157+$B$157)</f>
        <v>Incomplete</v>
      </c>
      <c r="H33" s="37" t="str">
        <f>IF(COUNTBLANK($B$14:$B$15)+COUNTBLANK(B17:H30)&gt;0,"Incomplete",(MMULT(($B$164:$C$164),2/(1+EXP(-2*(MMULT(($B$160:$AF$161),(AF$124:AF$154))+($B$167:$B$168))))-1)+$B$171)*$C$157+$B$157)</f>
        <v>Incomplete</v>
      </c>
      <c r="I33" s="37" t="str">
        <f>IF(COUNTBLANK($B$14:$B$15)+COUNTBLANK(B17:I30)&gt;0,"Incomplete",(MMULT(($B$164:$C$164),2/(1+EXP(-2*(MMULT(($B$160:$AF$161),(AG$124:AG$154))+($B$167:$B$168))))-1)+$B$171)*$C$157+$B$157)</f>
        <v>Incomplete</v>
      </c>
      <c r="J33" s="37" t="str">
        <f>IF(COUNTBLANK($B$14:$B$15)+COUNTBLANK($B17:J30)&gt;0,"Incomplete",(MMULT(($B$164:$C$164),2/(1+EXP(-2*(MMULT(($B$160:$AF$161),(AH$124:AH$154))+($B$167:$B$168))))-1)+$B$171)*$C$157+$B$157)</f>
        <v>Incomplete</v>
      </c>
      <c r="K33" s="37" t="str">
        <f>IF(COUNTBLANK($B$14:$B$15)+COUNTBLANK($B17:K30)&gt;0,"Incomplete",(MMULT(($B$164:$C$164),2/(1+EXP(-2*(MMULT(($B$160:$AF$161),(AI$124:AI$154))+($B$167:$B$168))))-1)+$B$171)*$C$157+$B$157)</f>
        <v>Incomplete</v>
      </c>
      <c r="L33" s="37" t="str">
        <f>IF(COUNTBLANK($B$14:$B$15)+COUNTBLANK($B17:L30)&gt;0,"Incomplete",(MMULT(($B$164:$C$164),2/(1+EXP(-2*(MMULT(($B$160:$AF$161),(AJ$124:AJ$154))+($B$167:$B$168))))-1)+$B$171)*$C$157+$B$157)</f>
        <v>Incomplete</v>
      </c>
      <c r="M33" s="37" t="str">
        <f>IF(COUNTBLANK($B$14:$B$15)+COUNTBLANK($B17:M30)&gt;0,"Incomplete",(MMULT(($B$164:$C$164),2/(1+EXP(-2*(MMULT(($B$160:$AF$161),(AK$124:AK$154))+($B$167:$B$168))))-1)+$B$171)*$C$157+$B$157)</f>
        <v>Incomplete</v>
      </c>
      <c r="N33" s="37" t="str">
        <f>IF(COUNTBLANK($B$14:$B$15)+COUNTBLANK($B17:N30)&gt;0,"Incomplete",(MMULT(($B$164:$C$164),2/(1+EXP(-2*(MMULT(($B$160:$AF$161),(AL$124:AL$154))+($B$167:$B$168))))-1)+$B$171)*$C$157+$B$157)</f>
        <v>Incomplete</v>
      </c>
      <c r="O33" s="37" t="str">
        <f>IF(COUNTBLANK($B$14:$B$15)+COUNTBLANK($B17:O30)&gt;0,"Incomplete",(MMULT(($B$164:$C$164),2/(1+EXP(-2*(MMULT(($B$160:$AF$161),(AM$124:AM$154))+($B$167:$B$168))))-1)+$B$171)*$C$157+$B$157)</f>
        <v>Incomplete</v>
      </c>
      <c r="P33" s="37" t="str">
        <f>IF(COUNTBLANK($B$14:$B$15)+COUNTBLANK($B17:P30)&gt;0,"Incomplete",(MMULT(($B$164:$C$164),2/(1+EXP(-2*(MMULT(($B$160:$AF$161),(AN$124:AN$154))+($B$167:$B$168))))-1)+$B$171)*$C$157+$B$157)</f>
        <v>Incomplete</v>
      </c>
      <c r="Q33" s="37" t="str">
        <f>IF(COUNTBLANK($B$14:$B$15)+COUNTBLANK($B17:Q30)&gt;0,"Incomplete",(MMULT(($B$164:$C$164),2/(1+EXP(-2*(MMULT(($B$160:$AF$161),(AO$124:AO$154))+($B$167:$B$168))))-1)+$B$171)*$C$157+$B$157)</f>
        <v>Incomplete</v>
      </c>
      <c r="R33" s="37" t="str">
        <f>IF(COUNTBLANK($B$14:$B$15)+COUNTBLANK($B17:R30)&gt;0,"Incomplete",(MMULT(($B$164:$C$164),2/(1+EXP(-2*(MMULT(($B$160:$AF$161),(AP$124:AP$154))+($B$167:$B$168))))-1)+$B$171)*$C$157+$B$157)</f>
        <v>Incomplete</v>
      </c>
      <c r="S33" s="37" t="str">
        <f>IF(COUNTBLANK($B$14:$B$15)+COUNTBLANK($B17:S30)&gt;0,"Incomplete",(MMULT(($B$164:$C$164),2/(1+EXP(-2*(MMULT(($B$160:$AF$161),(AQ$124:AQ$154))+($B$167:$B$168))))-1)+$B$171)*$C$157+$B$157)</f>
        <v>Incomplete</v>
      </c>
      <c r="T33" s="37" t="str">
        <f>IF(COUNTBLANK($B$14:$B$15)+COUNTBLANK($B17:T30)&gt;0,"Incomplete",(MMULT(($B$164:$C$164),2/(1+EXP(-2*(MMULT(($B$160:$AF$161),(AR$124:AR$154))+($B$167:$B$168))))-1)+$B$171)*$C$157+$B$157)</f>
        <v>Incomplete</v>
      </c>
      <c r="U33" s="37" t="str">
        <f>IF(COUNTBLANK($B$14:$B$15)+COUNTBLANK($B17:U30)&gt;0,"Incomplete",(MMULT(($B$164:$C$164),2/(1+EXP(-2*(MMULT(($B$160:$AF$161),(AS$124:AS$154))+($B$167:$B$168))))-1)+$B$171)*$C$157+$B$157)</f>
        <v>Incomplete</v>
      </c>
    </row>
    <row r="34" spans="1:21" ht="12" customHeight="1" hidden="1">
      <c r="A34" s="20" t="s">
        <v>88</v>
      </c>
      <c r="B34" s="37" t="e">
        <f>B33+1.036*SQRT(B31)</f>
        <v>#VALUE!</v>
      </c>
      <c r="C34" s="37" t="e">
        <f aca="true" t="shared" si="2" ref="C34:U34">C33+1.036*SQRT(C31)</f>
        <v>#VALUE!</v>
      </c>
      <c r="D34" s="37" t="e">
        <f t="shared" si="2"/>
        <v>#VALUE!</v>
      </c>
      <c r="E34" s="37" t="e">
        <f t="shared" si="2"/>
        <v>#VALUE!</v>
      </c>
      <c r="F34" s="37" t="e">
        <f t="shared" si="2"/>
        <v>#VALUE!</v>
      </c>
      <c r="G34" s="37" t="e">
        <f t="shared" si="2"/>
        <v>#VALUE!</v>
      </c>
      <c r="H34" s="37" t="e">
        <f t="shared" si="2"/>
        <v>#VALUE!</v>
      </c>
      <c r="I34" s="37" t="e">
        <f t="shared" si="2"/>
        <v>#VALUE!</v>
      </c>
      <c r="J34" s="37" t="e">
        <f t="shared" si="2"/>
        <v>#VALUE!</v>
      </c>
      <c r="K34" s="37" t="e">
        <f t="shared" si="2"/>
        <v>#VALUE!</v>
      </c>
      <c r="L34" s="37" t="e">
        <f t="shared" si="2"/>
        <v>#VALUE!</v>
      </c>
      <c r="M34" s="37" t="e">
        <f t="shared" si="2"/>
        <v>#VALUE!</v>
      </c>
      <c r="N34" s="37" t="e">
        <f t="shared" si="2"/>
        <v>#VALUE!</v>
      </c>
      <c r="O34" s="37" t="e">
        <f t="shared" si="2"/>
        <v>#VALUE!</v>
      </c>
      <c r="P34" s="37" t="e">
        <f t="shared" si="2"/>
        <v>#VALUE!</v>
      </c>
      <c r="Q34" s="37" t="e">
        <f t="shared" si="2"/>
        <v>#VALUE!</v>
      </c>
      <c r="R34" s="37" t="e">
        <f t="shared" si="2"/>
        <v>#VALUE!</v>
      </c>
      <c r="S34" s="37" t="e">
        <f t="shared" si="2"/>
        <v>#VALUE!</v>
      </c>
      <c r="T34" s="37" t="e">
        <f t="shared" si="2"/>
        <v>#VALUE!</v>
      </c>
      <c r="U34" s="37" t="e">
        <f t="shared" si="2"/>
        <v>#VALUE!</v>
      </c>
    </row>
    <row r="37" spans="1:9" ht="12.75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2.75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2" customHeight="1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2.7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.7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2.75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2.7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2.7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2.7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2.7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2.7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2.7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2.75">
      <c r="A50" s="29"/>
      <c r="B50" s="29"/>
      <c r="C50" s="29"/>
      <c r="D50" s="29"/>
      <c r="E50" s="29"/>
      <c r="F50" s="29"/>
      <c r="G50" s="29"/>
      <c r="H50" s="29"/>
      <c r="I50" s="29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3.5" hidden="1" thickBot="1">
      <c r="B61" s="30" t="s">
        <v>65</v>
      </c>
    </row>
    <row r="62" spans="2:34" ht="12.75" hidden="1">
      <c r="B62" s="38" t="s">
        <v>20</v>
      </c>
      <c r="C62" s="42"/>
      <c r="D62" s="42"/>
      <c r="E62" s="42"/>
      <c r="F62" s="42"/>
      <c r="G62" s="42"/>
      <c r="H62" s="42"/>
      <c r="I62" s="42"/>
      <c r="J62" s="42"/>
      <c r="K62" s="44"/>
      <c r="X62" s="11" t="s">
        <v>12</v>
      </c>
      <c r="Y62" s="12" t="s">
        <v>13</v>
      </c>
      <c r="Z62" s="41" t="s">
        <v>21</v>
      </c>
      <c r="AA62" s="42"/>
      <c r="AB62" s="42"/>
      <c r="AC62" s="42"/>
      <c r="AD62" s="42"/>
      <c r="AE62" s="42"/>
      <c r="AF62" s="42"/>
      <c r="AG62" s="42"/>
      <c r="AH62" s="43"/>
    </row>
    <row r="63" spans="2:45" ht="12.75" hidden="1">
      <c r="B63" s="7" t="s">
        <v>24</v>
      </c>
      <c r="C63" s="17">
        <f aca="true" t="shared" si="3" ref="C63:V63">IF($B$14="Lane Closure",1,0)</f>
        <v>0</v>
      </c>
      <c r="D63" s="17">
        <f t="shared" si="3"/>
        <v>0</v>
      </c>
      <c r="E63" s="17">
        <f t="shared" si="3"/>
        <v>0</v>
      </c>
      <c r="F63" s="17">
        <f t="shared" si="3"/>
        <v>0</v>
      </c>
      <c r="G63" s="17">
        <f t="shared" si="3"/>
        <v>0</v>
      </c>
      <c r="H63" s="17">
        <f t="shared" si="3"/>
        <v>0</v>
      </c>
      <c r="I63" s="17">
        <f t="shared" si="3"/>
        <v>0</v>
      </c>
      <c r="J63" s="17">
        <f t="shared" si="3"/>
        <v>0</v>
      </c>
      <c r="K63" s="17">
        <f t="shared" si="3"/>
        <v>0</v>
      </c>
      <c r="L63" s="17">
        <f t="shared" si="3"/>
        <v>0</v>
      </c>
      <c r="M63" s="17">
        <f t="shared" si="3"/>
        <v>0</v>
      </c>
      <c r="N63" s="17">
        <f t="shared" si="3"/>
        <v>0</v>
      </c>
      <c r="O63" s="17">
        <f t="shared" si="3"/>
        <v>0</v>
      </c>
      <c r="P63" s="17">
        <f t="shared" si="3"/>
        <v>0</v>
      </c>
      <c r="Q63" s="17">
        <f t="shared" si="3"/>
        <v>0</v>
      </c>
      <c r="R63" s="17">
        <f t="shared" si="3"/>
        <v>0</v>
      </c>
      <c r="S63" s="17">
        <f t="shared" si="3"/>
        <v>0</v>
      </c>
      <c r="T63" s="17">
        <f t="shared" si="3"/>
        <v>0</v>
      </c>
      <c r="U63" s="17">
        <f t="shared" si="3"/>
        <v>0</v>
      </c>
      <c r="V63" s="17">
        <f t="shared" si="3"/>
        <v>0</v>
      </c>
      <c r="X63" s="13">
        <v>0.42982</v>
      </c>
      <c r="Y63" s="14">
        <v>0.49724</v>
      </c>
      <c r="Z63" s="10">
        <f aca="true" t="shared" si="4" ref="Z63:Z92">(C63-$X63)/$Y63</f>
        <v>-0.8644115517657469</v>
      </c>
      <c r="AA63" s="10">
        <f aca="true" t="shared" si="5" ref="AA63:AA92">(D63-$X63)/$Y63</f>
        <v>-0.8644115517657469</v>
      </c>
      <c r="AB63" s="10">
        <f aca="true" t="shared" si="6" ref="AB63:AB92">(E63-$X63)/$Y63</f>
        <v>-0.8644115517657469</v>
      </c>
      <c r="AC63" s="10">
        <f aca="true" t="shared" si="7" ref="AC63:AC92">(F63-$X63)/$Y63</f>
        <v>-0.8644115517657469</v>
      </c>
      <c r="AD63" s="10">
        <f aca="true" t="shared" si="8" ref="AD63:AD92">(G63-$X63)/$Y63</f>
        <v>-0.8644115517657469</v>
      </c>
      <c r="AE63" s="10">
        <f aca="true" t="shared" si="9" ref="AE63:AE92">(H63-$X63)/$Y63</f>
        <v>-0.8644115517657469</v>
      </c>
      <c r="AF63" s="10">
        <f aca="true" t="shared" si="10" ref="AF63:AF92">(I63-$X63)/$Y63</f>
        <v>-0.8644115517657469</v>
      </c>
      <c r="AG63" s="10">
        <f aca="true" t="shared" si="11" ref="AG63:AG92">(J63-$X63)/$Y63</f>
        <v>-0.8644115517657469</v>
      </c>
      <c r="AH63" s="10">
        <f aca="true" t="shared" si="12" ref="AH63:AH92">(K63-$X63)/$Y63</f>
        <v>-0.8644115517657469</v>
      </c>
      <c r="AI63" s="10">
        <f aca="true" t="shared" si="13" ref="AI63:AI92">(L63-$X63)/$Y63</f>
        <v>-0.8644115517657469</v>
      </c>
      <c r="AJ63" s="10">
        <f aca="true" t="shared" si="14" ref="AJ63:AJ92">(M63-$X63)/$Y63</f>
        <v>-0.8644115517657469</v>
      </c>
      <c r="AK63" s="10">
        <f aca="true" t="shared" si="15" ref="AK63:AK92">(N63-$X63)/$Y63</f>
        <v>-0.8644115517657469</v>
      </c>
      <c r="AL63" s="10">
        <f aca="true" t="shared" si="16" ref="AL63:AL92">(O63-$X63)/$Y63</f>
        <v>-0.8644115517657469</v>
      </c>
      <c r="AM63" s="10">
        <f aca="true" t="shared" si="17" ref="AM63:AM92">(P63-$X63)/$Y63</f>
        <v>-0.8644115517657469</v>
      </c>
      <c r="AN63" s="10">
        <f aca="true" t="shared" si="18" ref="AN63:AN92">(Q63-$X63)/$Y63</f>
        <v>-0.8644115517657469</v>
      </c>
      <c r="AO63" s="10">
        <f aca="true" t="shared" si="19" ref="AO63:AO92">(R63-$X63)/$Y63</f>
        <v>-0.8644115517657469</v>
      </c>
      <c r="AP63" s="10">
        <f aca="true" t="shared" si="20" ref="AP63:AP92">(S63-$X63)/$Y63</f>
        <v>-0.8644115517657469</v>
      </c>
      <c r="AQ63" s="10">
        <f aca="true" t="shared" si="21" ref="AQ63:AQ92">(T63-$X63)/$Y63</f>
        <v>-0.8644115517657469</v>
      </c>
      <c r="AR63" s="10">
        <f aca="true" t="shared" si="22" ref="AR63:AR92">(U63-$X63)/$Y63</f>
        <v>-0.8644115517657469</v>
      </c>
      <c r="AS63" s="10">
        <f aca="true" t="shared" si="23" ref="AS63:AS92">(V63-$X63)/$Y63</f>
        <v>-0.8644115517657469</v>
      </c>
    </row>
    <row r="64" spans="2:45" ht="12.75" hidden="1">
      <c r="B64" s="7" t="s">
        <v>25</v>
      </c>
      <c r="C64" s="17">
        <f aca="true" t="shared" si="24" ref="C64:V64">IF(B17="Lane Taper",1,0)</f>
        <v>1</v>
      </c>
      <c r="D64" s="17">
        <f t="shared" si="24"/>
        <v>0</v>
      </c>
      <c r="E64" s="17">
        <f t="shared" si="24"/>
        <v>0</v>
      </c>
      <c r="F64" s="17">
        <f t="shared" si="24"/>
        <v>0</v>
      </c>
      <c r="G64" s="17">
        <f t="shared" si="24"/>
        <v>0</v>
      </c>
      <c r="H64" s="17">
        <f t="shared" si="24"/>
        <v>0</v>
      </c>
      <c r="I64" s="17">
        <f t="shared" si="24"/>
        <v>0</v>
      </c>
      <c r="J64" s="17">
        <f t="shared" si="24"/>
        <v>0</v>
      </c>
      <c r="K64" s="17">
        <f t="shared" si="24"/>
        <v>0</v>
      </c>
      <c r="L64" s="17">
        <f t="shared" si="24"/>
        <v>0</v>
      </c>
      <c r="M64" s="17">
        <f t="shared" si="24"/>
        <v>0</v>
      </c>
      <c r="N64" s="17">
        <f t="shared" si="24"/>
        <v>0</v>
      </c>
      <c r="O64" s="17">
        <f t="shared" si="24"/>
        <v>0</v>
      </c>
      <c r="P64" s="17">
        <f t="shared" si="24"/>
        <v>0</v>
      </c>
      <c r="Q64" s="17">
        <f t="shared" si="24"/>
        <v>0</v>
      </c>
      <c r="R64" s="17">
        <f t="shared" si="24"/>
        <v>0</v>
      </c>
      <c r="S64" s="17">
        <f t="shared" si="24"/>
        <v>0</v>
      </c>
      <c r="T64" s="17">
        <f t="shared" si="24"/>
        <v>0</v>
      </c>
      <c r="U64" s="17">
        <f t="shared" si="24"/>
        <v>0</v>
      </c>
      <c r="V64" s="17">
        <f t="shared" si="24"/>
        <v>0</v>
      </c>
      <c r="X64" s="13">
        <v>0.18421</v>
      </c>
      <c r="Y64" s="14">
        <v>0.38937</v>
      </c>
      <c r="Z64" s="10">
        <f t="shared" si="4"/>
        <v>2.0951537098389705</v>
      </c>
      <c r="AA64" s="10">
        <f t="shared" si="5"/>
        <v>-0.47309756786604007</v>
      </c>
      <c r="AB64" s="10">
        <f t="shared" si="6"/>
        <v>-0.47309756786604007</v>
      </c>
      <c r="AC64" s="10">
        <f t="shared" si="7"/>
        <v>-0.47309756786604007</v>
      </c>
      <c r="AD64" s="10">
        <f t="shared" si="8"/>
        <v>-0.47309756786604007</v>
      </c>
      <c r="AE64" s="10">
        <f t="shared" si="9"/>
        <v>-0.47309756786604007</v>
      </c>
      <c r="AF64" s="10">
        <f t="shared" si="10"/>
        <v>-0.47309756786604007</v>
      </c>
      <c r="AG64" s="10">
        <f t="shared" si="11"/>
        <v>-0.47309756786604007</v>
      </c>
      <c r="AH64" s="10">
        <f t="shared" si="12"/>
        <v>-0.47309756786604007</v>
      </c>
      <c r="AI64" s="10">
        <f t="shared" si="13"/>
        <v>-0.47309756786604007</v>
      </c>
      <c r="AJ64" s="10">
        <f t="shared" si="14"/>
        <v>-0.47309756786604007</v>
      </c>
      <c r="AK64" s="10">
        <f t="shared" si="15"/>
        <v>-0.47309756786604007</v>
      </c>
      <c r="AL64" s="10">
        <f t="shared" si="16"/>
        <v>-0.47309756786604007</v>
      </c>
      <c r="AM64" s="10">
        <f t="shared" si="17"/>
        <v>-0.47309756786604007</v>
      </c>
      <c r="AN64" s="10">
        <f t="shared" si="18"/>
        <v>-0.47309756786604007</v>
      </c>
      <c r="AO64" s="10">
        <f t="shared" si="19"/>
        <v>-0.47309756786604007</v>
      </c>
      <c r="AP64" s="10">
        <f t="shared" si="20"/>
        <v>-0.47309756786604007</v>
      </c>
      <c r="AQ64" s="10">
        <f t="shared" si="21"/>
        <v>-0.47309756786604007</v>
      </c>
      <c r="AR64" s="10">
        <f t="shared" si="22"/>
        <v>-0.47309756786604007</v>
      </c>
      <c r="AS64" s="10">
        <f t="shared" si="23"/>
        <v>-0.47309756786604007</v>
      </c>
    </row>
    <row r="65" spans="2:45" ht="12.75" hidden="1">
      <c r="B65" s="7" t="s">
        <v>26</v>
      </c>
      <c r="C65" s="17">
        <f aca="true" t="shared" si="25" ref="C65:V65">B18</f>
        <v>0</v>
      </c>
      <c r="D65" s="8">
        <f t="shared" si="25"/>
        <v>0</v>
      </c>
      <c r="E65" s="8">
        <f t="shared" si="25"/>
        <v>0</v>
      </c>
      <c r="F65" s="8">
        <f t="shared" si="25"/>
        <v>0</v>
      </c>
      <c r="G65" s="8">
        <f t="shared" si="25"/>
        <v>0</v>
      </c>
      <c r="H65" s="8">
        <f t="shared" si="25"/>
        <v>0</v>
      </c>
      <c r="I65" s="8">
        <f t="shared" si="25"/>
        <v>0</v>
      </c>
      <c r="J65" s="8">
        <f t="shared" si="25"/>
        <v>0</v>
      </c>
      <c r="K65" s="9">
        <f t="shared" si="25"/>
        <v>0</v>
      </c>
      <c r="L65" s="9">
        <f t="shared" si="25"/>
        <v>0</v>
      </c>
      <c r="M65" s="9">
        <f t="shared" si="25"/>
        <v>0</v>
      </c>
      <c r="N65" s="9">
        <f t="shared" si="25"/>
        <v>0</v>
      </c>
      <c r="O65" s="9">
        <f t="shared" si="25"/>
        <v>0</v>
      </c>
      <c r="P65" s="9">
        <f t="shared" si="25"/>
        <v>0</v>
      </c>
      <c r="Q65" s="9">
        <f t="shared" si="25"/>
        <v>0</v>
      </c>
      <c r="R65" s="9">
        <f t="shared" si="25"/>
        <v>0</v>
      </c>
      <c r="S65" s="9">
        <f t="shared" si="25"/>
        <v>0</v>
      </c>
      <c r="T65" s="9">
        <f t="shared" si="25"/>
        <v>0</v>
      </c>
      <c r="U65" s="9">
        <f t="shared" si="25"/>
        <v>0</v>
      </c>
      <c r="V65" s="9">
        <f t="shared" si="25"/>
        <v>0</v>
      </c>
      <c r="X65" s="13">
        <v>2.5437</v>
      </c>
      <c r="Y65" s="14">
        <v>2.9951</v>
      </c>
      <c r="Z65" s="10">
        <f t="shared" si="4"/>
        <v>-0.8492871690427698</v>
      </c>
      <c r="AA65" s="10">
        <f t="shared" si="5"/>
        <v>-0.8492871690427698</v>
      </c>
      <c r="AB65" s="10">
        <f t="shared" si="6"/>
        <v>-0.8492871690427698</v>
      </c>
      <c r="AC65" s="10">
        <f t="shared" si="7"/>
        <v>-0.8492871690427698</v>
      </c>
      <c r="AD65" s="10">
        <f t="shared" si="8"/>
        <v>-0.8492871690427698</v>
      </c>
      <c r="AE65" s="10">
        <f t="shared" si="9"/>
        <v>-0.8492871690427698</v>
      </c>
      <c r="AF65" s="10">
        <f t="shared" si="10"/>
        <v>-0.8492871690427698</v>
      </c>
      <c r="AG65" s="10">
        <f t="shared" si="11"/>
        <v>-0.8492871690427698</v>
      </c>
      <c r="AH65" s="10">
        <f t="shared" si="12"/>
        <v>-0.8492871690427698</v>
      </c>
      <c r="AI65" s="10">
        <f t="shared" si="13"/>
        <v>-0.8492871690427698</v>
      </c>
      <c r="AJ65" s="10">
        <f t="shared" si="14"/>
        <v>-0.8492871690427698</v>
      </c>
      <c r="AK65" s="10">
        <f t="shared" si="15"/>
        <v>-0.8492871690427698</v>
      </c>
      <c r="AL65" s="10">
        <f t="shared" si="16"/>
        <v>-0.8492871690427698</v>
      </c>
      <c r="AM65" s="10">
        <f t="shared" si="17"/>
        <v>-0.8492871690427698</v>
      </c>
      <c r="AN65" s="10">
        <f t="shared" si="18"/>
        <v>-0.8492871690427698</v>
      </c>
      <c r="AO65" s="10">
        <f t="shared" si="19"/>
        <v>-0.8492871690427698</v>
      </c>
      <c r="AP65" s="10">
        <f t="shared" si="20"/>
        <v>-0.8492871690427698</v>
      </c>
      <c r="AQ65" s="10">
        <f t="shared" si="21"/>
        <v>-0.8492871690427698</v>
      </c>
      <c r="AR65" s="10">
        <f t="shared" si="22"/>
        <v>-0.8492871690427698</v>
      </c>
      <c r="AS65" s="10">
        <f t="shared" si="23"/>
        <v>-0.8492871690427698</v>
      </c>
    </row>
    <row r="66" spans="2:45" ht="12.75" hidden="1">
      <c r="B66" s="7" t="s">
        <v>27</v>
      </c>
      <c r="C66" s="17">
        <f aca="true" t="shared" si="26" ref="C66:V66">B19</f>
        <v>50</v>
      </c>
      <c r="D66" s="17">
        <f t="shared" si="26"/>
        <v>50</v>
      </c>
      <c r="E66" s="17">
        <f t="shared" si="26"/>
        <v>50</v>
      </c>
      <c r="F66" s="17">
        <f t="shared" si="26"/>
        <v>50</v>
      </c>
      <c r="G66" s="17">
        <f t="shared" si="26"/>
        <v>50</v>
      </c>
      <c r="H66" s="17">
        <f t="shared" si="26"/>
        <v>50</v>
      </c>
      <c r="I66" s="17">
        <f t="shared" si="26"/>
        <v>50</v>
      </c>
      <c r="J66" s="17">
        <f t="shared" si="26"/>
        <v>50</v>
      </c>
      <c r="K66" s="17">
        <f t="shared" si="26"/>
        <v>50</v>
      </c>
      <c r="L66" s="17">
        <f t="shared" si="26"/>
        <v>50</v>
      </c>
      <c r="M66" s="17">
        <f t="shared" si="26"/>
        <v>50</v>
      </c>
      <c r="N66" s="17">
        <f t="shared" si="26"/>
        <v>50</v>
      </c>
      <c r="O66" s="17">
        <f t="shared" si="26"/>
        <v>50</v>
      </c>
      <c r="P66" s="17">
        <f t="shared" si="26"/>
        <v>50</v>
      </c>
      <c r="Q66" s="17">
        <f t="shared" si="26"/>
        <v>50</v>
      </c>
      <c r="R66" s="17">
        <f t="shared" si="26"/>
        <v>50</v>
      </c>
      <c r="S66" s="17">
        <f t="shared" si="26"/>
        <v>50</v>
      </c>
      <c r="T66" s="17">
        <f t="shared" si="26"/>
        <v>50</v>
      </c>
      <c r="U66" s="17">
        <f t="shared" si="26"/>
        <v>50</v>
      </c>
      <c r="V66" s="17">
        <f t="shared" si="26"/>
        <v>50</v>
      </c>
      <c r="X66" s="13">
        <v>60.219</v>
      </c>
      <c r="Y66" s="14">
        <v>7.0205</v>
      </c>
      <c r="Z66" s="10">
        <f t="shared" si="4"/>
        <v>-1.4555943308881134</v>
      </c>
      <c r="AA66" s="10">
        <f t="shared" si="5"/>
        <v>-1.4555943308881134</v>
      </c>
      <c r="AB66" s="10">
        <f t="shared" si="6"/>
        <v>-1.4555943308881134</v>
      </c>
      <c r="AC66" s="10">
        <f t="shared" si="7"/>
        <v>-1.4555943308881134</v>
      </c>
      <c r="AD66" s="10">
        <f t="shared" si="8"/>
        <v>-1.4555943308881134</v>
      </c>
      <c r="AE66" s="10">
        <f t="shared" si="9"/>
        <v>-1.4555943308881134</v>
      </c>
      <c r="AF66" s="10">
        <f t="shared" si="10"/>
        <v>-1.4555943308881134</v>
      </c>
      <c r="AG66" s="10">
        <f t="shared" si="11"/>
        <v>-1.4555943308881134</v>
      </c>
      <c r="AH66" s="10">
        <f t="shared" si="12"/>
        <v>-1.4555943308881134</v>
      </c>
      <c r="AI66" s="10">
        <f t="shared" si="13"/>
        <v>-1.4555943308881134</v>
      </c>
      <c r="AJ66" s="10">
        <f t="shared" si="14"/>
        <v>-1.4555943308881134</v>
      </c>
      <c r="AK66" s="10">
        <f t="shared" si="15"/>
        <v>-1.4555943308881134</v>
      </c>
      <c r="AL66" s="10">
        <f t="shared" si="16"/>
        <v>-1.4555943308881134</v>
      </c>
      <c r="AM66" s="10">
        <f t="shared" si="17"/>
        <v>-1.4555943308881134</v>
      </c>
      <c r="AN66" s="10">
        <f t="shared" si="18"/>
        <v>-1.4555943308881134</v>
      </c>
      <c r="AO66" s="10">
        <f t="shared" si="19"/>
        <v>-1.4555943308881134</v>
      </c>
      <c r="AP66" s="10">
        <f t="shared" si="20"/>
        <v>-1.4555943308881134</v>
      </c>
      <c r="AQ66" s="10">
        <f t="shared" si="21"/>
        <v>-1.4555943308881134</v>
      </c>
      <c r="AR66" s="10">
        <f t="shared" si="22"/>
        <v>-1.4555943308881134</v>
      </c>
      <c r="AS66" s="10">
        <f t="shared" si="23"/>
        <v>-1.4555943308881134</v>
      </c>
    </row>
    <row r="67" spans="2:45" ht="12.75" hidden="1">
      <c r="B67" s="7" t="s">
        <v>28</v>
      </c>
      <c r="C67" s="17">
        <f aca="true" t="shared" si="27" ref="C67:V67">IF(B20="Permanent",1,0)</f>
        <v>1</v>
      </c>
      <c r="D67" s="17">
        <f t="shared" si="27"/>
        <v>1</v>
      </c>
      <c r="E67" s="17">
        <f t="shared" si="27"/>
        <v>1</v>
      </c>
      <c r="F67" s="17">
        <f t="shared" si="27"/>
        <v>1</v>
      </c>
      <c r="G67" s="17">
        <f t="shared" si="27"/>
        <v>1</v>
      </c>
      <c r="H67" s="17">
        <f t="shared" si="27"/>
        <v>1</v>
      </c>
      <c r="I67" s="17">
        <f t="shared" si="27"/>
        <v>1</v>
      </c>
      <c r="J67" s="17">
        <f t="shared" si="27"/>
        <v>1</v>
      </c>
      <c r="K67" s="17">
        <f t="shared" si="27"/>
        <v>1</v>
      </c>
      <c r="L67" s="17">
        <f t="shared" si="27"/>
        <v>1</v>
      </c>
      <c r="M67" s="17">
        <f t="shared" si="27"/>
        <v>1</v>
      </c>
      <c r="N67" s="17">
        <f t="shared" si="27"/>
        <v>1</v>
      </c>
      <c r="O67" s="17">
        <f t="shared" si="27"/>
        <v>1</v>
      </c>
      <c r="P67" s="17">
        <f t="shared" si="27"/>
        <v>1</v>
      </c>
      <c r="Q67" s="17">
        <f t="shared" si="27"/>
        <v>1</v>
      </c>
      <c r="R67" s="17">
        <f t="shared" si="27"/>
        <v>1</v>
      </c>
      <c r="S67" s="17">
        <f t="shared" si="27"/>
        <v>1</v>
      </c>
      <c r="T67" s="17">
        <f t="shared" si="27"/>
        <v>1</v>
      </c>
      <c r="U67" s="17">
        <f t="shared" si="27"/>
        <v>1</v>
      </c>
      <c r="V67" s="17">
        <f t="shared" si="27"/>
        <v>1</v>
      </c>
      <c r="X67" s="13">
        <v>0.74561</v>
      </c>
      <c r="Y67" s="14">
        <v>0.43744</v>
      </c>
      <c r="Z67" s="10">
        <f t="shared" si="4"/>
        <v>0.5815426115581566</v>
      </c>
      <c r="AA67" s="10">
        <f t="shared" si="5"/>
        <v>0.5815426115581566</v>
      </c>
      <c r="AB67" s="10">
        <f t="shared" si="6"/>
        <v>0.5815426115581566</v>
      </c>
      <c r="AC67" s="10">
        <f t="shared" si="7"/>
        <v>0.5815426115581566</v>
      </c>
      <c r="AD67" s="10">
        <f t="shared" si="8"/>
        <v>0.5815426115581566</v>
      </c>
      <c r="AE67" s="10">
        <f t="shared" si="9"/>
        <v>0.5815426115581566</v>
      </c>
      <c r="AF67" s="10">
        <f t="shared" si="10"/>
        <v>0.5815426115581566</v>
      </c>
      <c r="AG67" s="10">
        <f t="shared" si="11"/>
        <v>0.5815426115581566</v>
      </c>
      <c r="AH67" s="10">
        <f t="shared" si="12"/>
        <v>0.5815426115581566</v>
      </c>
      <c r="AI67" s="10">
        <f t="shared" si="13"/>
        <v>0.5815426115581566</v>
      </c>
      <c r="AJ67" s="10">
        <f t="shared" si="14"/>
        <v>0.5815426115581566</v>
      </c>
      <c r="AK67" s="10">
        <f t="shared" si="15"/>
        <v>0.5815426115581566</v>
      </c>
      <c r="AL67" s="10">
        <f t="shared" si="16"/>
        <v>0.5815426115581566</v>
      </c>
      <c r="AM67" s="10">
        <f t="shared" si="17"/>
        <v>0.5815426115581566</v>
      </c>
      <c r="AN67" s="10">
        <f t="shared" si="18"/>
        <v>0.5815426115581566</v>
      </c>
      <c r="AO67" s="10">
        <f t="shared" si="19"/>
        <v>0.5815426115581566</v>
      </c>
      <c r="AP67" s="10">
        <f t="shared" si="20"/>
        <v>0.5815426115581566</v>
      </c>
      <c r="AQ67" s="10">
        <f t="shared" si="21"/>
        <v>0.5815426115581566</v>
      </c>
      <c r="AR67" s="10">
        <f t="shared" si="22"/>
        <v>0.5815426115581566</v>
      </c>
      <c r="AS67" s="10">
        <f t="shared" si="23"/>
        <v>0.5815426115581566</v>
      </c>
    </row>
    <row r="68" spans="2:45" ht="12.75" hidden="1">
      <c r="B68" s="7" t="s">
        <v>11</v>
      </c>
      <c r="C68" s="17">
        <f aca="true" t="shared" si="28" ref="C68:V68">IF(B21="",0,1/B21)</f>
        <v>0</v>
      </c>
      <c r="D68" s="17">
        <f t="shared" si="28"/>
        <v>0</v>
      </c>
      <c r="E68" s="17">
        <f t="shared" si="28"/>
        <v>0</v>
      </c>
      <c r="F68" s="17">
        <f t="shared" si="28"/>
        <v>0</v>
      </c>
      <c r="G68" s="17">
        <f t="shared" si="28"/>
        <v>0</v>
      </c>
      <c r="H68" s="17">
        <f t="shared" si="28"/>
        <v>0</v>
      </c>
      <c r="I68" s="17">
        <f t="shared" si="28"/>
        <v>0</v>
      </c>
      <c r="J68" s="17">
        <f t="shared" si="28"/>
        <v>0</v>
      </c>
      <c r="K68" s="17">
        <f t="shared" si="28"/>
        <v>0</v>
      </c>
      <c r="L68" s="17">
        <f t="shared" si="28"/>
        <v>0</v>
      </c>
      <c r="M68" s="17">
        <f t="shared" si="28"/>
        <v>0</v>
      </c>
      <c r="N68" s="17">
        <f t="shared" si="28"/>
        <v>0</v>
      </c>
      <c r="O68" s="17">
        <f t="shared" si="28"/>
        <v>0</v>
      </c>
      <c r="P68" s="17">
        <f t="shared" si="28"/>
        <v>0</v>
      </c>
      <c r="Q68" s="17">
        <f t="shared" si="28"/>
        <v>0</v>
      </c>
      <c r="R68" s="17">
        <f t="shared" si="28"/>
        <v>0</v>
      </c>
      <c r="S68" s="17">
        <f t="shared" si="28"/>
        <v>0</v>
      </c>
      <c r="T68" s="17">
        <f t="shared" si="28"/>
        <v>0</v>
      </c>
      <c r="U68" s="17">
        <f t="shared" si="28"/>
        <v>0</v>
      </c>
      <c r="V68" s="17">
        <f t="shared" si="28"/>
        <v>0</v>
      </c>
      <c r="X68" s="31">
        <v>9.5254E-05</v>
      </c>
      <c r="Y68" s="14">
        <v>0.00014189</v>
      </c>
      <c r="Z68" s="10">
        <f t="shared" si="4"/>
        <v>-0.6713228557333145</v>
      </c>
      <c r="AA68" s="10">
        <f t="shared" si="5"/>
        <v>-0.6713228557333145</v>
      </c>
      <c r="AB68" s="10">
        <f t="shared" si="6"/>
        <v>-0.6713228557333145</v>
      </c>
      <c r="AC68" s="10">
        <f t="shared" si="7"/>
        <v>-0.6713228557333145</v>
      </c>
      <c r="AD68" s="10">
        <f t="shared" si="8"/>
        <v>-0.6713228557333145</v>
      </c>
      <c r="AE68" s="10">
        <f t="shared" si="9"/>
        <v>-0.6713228557333145</v>
      </c>
      <c r="AF68" s="10">
        <f t="shared" si="10"/>
        <v>-0.6713228557333145</v>
      </c>
      <c r="AG68" s="10">
        <f t="shared" si="11"/>
        <v>-0.6713228557333145</v>
      </c>
      <c r="AH68" s="10">
        <f t="shared" si="12"/>
        <v>-0.6713228557333145</v>
      </c>
      <c r="AI68" s="10">
        <f t="shared" si="13"/>
        <v>-0.6713228557333145</v>
      </c>
      <c r="AJ68" s="10">
        <f t="shared" si="14"/>
        <v>-0.6713228557333145</v>
      </c>
      <c r="AK68" s="10">
        <f t="shared" si="15"/>
        <v>-0.6713228557333145</v>
      </c>
      <c r="AL68" s="10">
        <f t="shared" si="16"/>
        <v>-0.6713228557333145</v>
      </c>
      <c r="AM68" s="10">
        <f t="shared" si="17"/>
        <v>-0.6713228557333145</v>
      </c>
      <c r="AN68" s="10">
        <f t="shared" si="18"/>
        <v>-0.6713228557333145</v>
      </c>
      <c r="AO68" s="10">
        <f t="shared" si="19"/>
        <v>-0.6713228557333145</v>
      </c>
      <c r="AP68" s="10">
        <f t="shared" si="20"/>
        <v>-0.6713228557333145</v>
      </c>
      <c r="AQ68" s="10">
        <f t="shared" si="21"/>
        <v>-0.6713228557333145</v>
      </c>
      <c r="AR68" s="10">
        <f t="shared" si="22"/>
        <v>-0.6713228557333145</v>
      </c>
      <c r="AS68" s="10">
        <f t="shared" si="23"/>
        <v>-0.6713228557333145</v>
      </c>
    </row>
    <row r="69" spans="2:45" ht="12.75" hidden="1">
      <c r="B69" s="7" t="s">
        <v>29</v>
      </c>
      <c r="C69" s="17">
        <f aca="true" t="shared" si="29" ref="C69:V69">IF(B22="Flat",1,0)</f>
        <v>1</v>
      </c>
      <c r="D69" s="17">
        <f t="shared" si="29"/>
        <v>1</v>
      </c>
      <c r="E69" s="17">
        <f t="shared" si="29"/>
        <v>1</v>
      </c>
      <c r="F69" s="17">
        <f t="shared" si="29"/>
        <v>1</v>
      </c>
      <c r="G69" s="17">
        <f t="shared" si="29"/>
        <v>1</v>
      </c>
      <c r="H69" s="17">
        <f t="shared" si="29"/>
        <v>1</v>
      </c>
      <c r="I69" s="17">
        <f t="shared" si="29"/>
        <v>1</v>
      </c>
      <c r="J69" s="17">
        <f t="shared" si="29"/>
        <v>1</v>
      </c>
      <c r="K69" s="17">
        <f t="shared" si="29"/>
        <v>1</v>
      </c>
      <c r="L69" s="17">
        <f t="shared" si="29"/>
        <v>1</v>
      </c>
      <c r="M69" s="17">
        <f t="shared" si="29"/>
        <v>1</v>
      </c>
      <c r="N69" s="17">
        <f t="shared" si="29"/>
        <v>1</v>
      </c>
      <c r="O69" s="17">
        <f t="shared" si="29"/>
        <v>1</v>
      </c>
      <c r="P69" s="17">
        <f t="shared" si="29"/>
        <v>1</v>
      </c>
      <c r="Q69" s="17">
        <f t="shared" si="29"/>
        <v>1</v>
      </c>
      <c r="R69" s="17">
        <f t="shared" si="29"/>
        <v>1</v>
      </c>
      <c r="S69" s="17">
        <f t="shared" si="29"/>
        <v>1</v>
      </c>
      <c r="T69" s="17">
        <f t="shared" si="29"/>
        <v>1</v>
      </c>
      <c r="U69" s="17">
        <f t="shared" si="29"/>
        <v>1</v>
      </c>
      <c r="V69" s="17">
        <f t="shared" si="29"/>
        <v>1</v>
      </c>
      <c r="X69" s="13">
        <v>0.39474</v>
      </c>
      <c r="Y69" s="14">
        <v>0.49095</v>
      </c>
      <c r="Z69" s="10">
        <f t="shared" si="4"/>
        <v>1.2328343008453</v>
      </c>
      <c r="AA69" s="10">
        <f t="shared" si="5"/>
        <v>1.2328343008453</v>
      </c>
      <c r="AB69" s="10">
        <f t="shared" si="6"/>
        <v>1.2328343008453</v>
      </c>
      <c r="AC69" s="10">
        <f t="shared" si="7"/>
        <v>1.2328343008453</v>
      </c>
      <c r="AD69" s="10">
        <f t="shared" si="8"/>
        <v>1.2328343008453</v>
      </c>
      <c r="AE69" s="10">
        <f t="shared" si="9"/>
        <v>1.2328343008453</v>
      </c>
      <c r="AF69" s="10">
        <f t="shared" si="10"/>
        <v>1.2328343008453</v>
      </c>
      <c r="AG69" s="10">
        <f t="shared" si="11"/>
        <v>1.2328343008453</v>
      </c>
      <c r="AH69" s="10">
        <f t="shared" si="12"/>
        <v>1.2328343008453</v>
      </c>
      <c r="AI69" s="10">
        <f t="shared" si="13"/>
        <v>1.2328343008453</v>
      </c>
      <c r="AJ69" s="10">
        <f t="shared" si="14"/>
        <v>1.2328343008453</v>
      </c>
      <c r="AK69" s="10">
        <f t="shared" si="15"/>
        <v>1.2328343008453</v>
      </c>
      <c r="AL69" s="10">
        <f t="shared" si="16"/>
        <v>1.2328343008453</v>
      </c>
      <c r="AM69" s="10">
        <f t="shared" si="17"/>
        <v>1.2328343008453</v>
      </c>
      <c r="AN69" s="10">
        <f t="shared" si="18"/>
        <v>1.2328343008453</v>
      </c>
      <c r="AO69" s="10">
        <f t="shared" si="19"/>
        <v>1.2328343008453</v>
      </c>
      <c r="AP69" s="10">
        <f t="shared" si="20"/>
        <v>1.2328343008453</v>
      </c>
      <c r="AQ69" s="10">
        <f t="shared" si="21"/>
        <v>1.2328343008453</v>
      </c>
      <c r="AR69" s="10">
        <f t="shared" si="22"/>
        <v>1.2328343008453</v>
      </c>
      <c r="AS69" s="10">
        <f t="shared" si="23"/>
        <v>1.2328343008453</v>
      </c>
    </row>
    <row r="70" spans="2:45" ht="12.75" hidden="1">
      <c r="B70" s="7" t="s">
        <v>30</v>
      </c>
      <c r="C70" s="17">
        <f aca="true" t="shared" si="30" ref="C70:V70">IF(B22="Upgrade",1,0)</f>
        <v>0</v>
      </c>
      <c r="D70" s="17">
        <f t="shared" si="30"/>
        <v>0</v>
      </c>
      <c r="E70" s="17">
        <f t="shared" si="30"/>
        <v>0</v>
      </c>
      <c r="F70" s="17">
        <f t="shared" si="30"/>
        <v>0</v>
      </c>
      <c r="G70" s="17">
        <f t="shared" si="30"/>
        <v>0</v>
      </c>
      <c r="H70" s="17">
        <f t="shared" si="30"/>
        <v>0</v>
      </c>
      <c r="I70" s="17">
        <f t="shared" si="30"/>
        <v>0</v>
      </c>
      <c r="J70" s="17">
        <f t="shared" si="30"/>
        <v>0</v>
      </c>
      <c r="K70" s="17">
        <f t="shared" si="30"/>
        <v>0</v>
      </c>
      <c r="L70" s="17">
        <f t="shared" si="30"/>
        <v>0</v>
      </c>
      <c r="M70" s="17">
        <f t="shared" si="30"/>
        <v>0</v>
      </c>
      <c r="N70" s="17">
        <f t="shared" si="30"/>
        <v>0</v>
      </c>
      <c r="O70" s="17">
        <f t="shared" si="30"/>
        <v>0</v>
      </c>
      <c r="P70" s="17">
        <f t="shared" si="30"/>
        <v>0</v>
      </c>
      <c r="Q70" s="17">
        <f t="shared" si="30"/>
        <v>0</v>
      </c>
      <c r="R70" s="17">
        <f t="shared" si="30"/>
        <v>0</v>
      </c>
      <c r="S70" s="17">
        <f t="shared" si="30"/>
        <v>0</v>
      </c>
      <c r="T70" s="17">
        <f t="shared" si="30"/>
        <v>0</v>
      </c>
      <c r="U70" s="17">
        <f t="shared" si="30"/>
        <v>0</v>
      </c>
      <c r="V70" s="17">
        <f t="shared" si="30"/>
        <v>0</v>
      </c>
      <c r="X70" s="13">
        <v>0.2193</v>
      </c>
      <c r="Y70" s="14">
        <v>0.4156</v>
      </c>
      <c r="Z70" s="10">
        <f t="shared" si="4"/>
        <v>-0.5276708373435995</v>
      </c>
      <c r="AA70" s="10">
        <f t="shared" si="5"/>
        <v>-0.5276708373435995</v>
      </c>
      <c r="AB70" s="10">
        <f t="shared" si="6"/>
        <v>-0.5276708373435995</v>
      </c>
      <c r="AC70" s="10">
        <f t="shared" si="7"/>
        <v>-0.5276708373435995</v>
      </c>
      <c r="AD70" s="10">
        <f t="shared" si="8"/>
        <v>-0.5276708373435995</v>
      </c>
      <c r="AE70" s="10">
        <f t="shared" si="9"/>
        <v>-0.5276708373435995</v>
      </c>
      <c r="AF70" s="10">
        <f t="shared" si="10"/>
        <v>-0.5276708373435995</v>
      </c>
      <c r="AG70" s="10">
        <f t="shared" si="11"/>
        <v>-0.5276708373435995</v>
      </c>
      <c r="AH70" s="10">
        <f t="shared" si="12"/>
        <v>-0.5276708373435995</v>
      </c>
      <c r="AI70" s="10">
        <f t="shared" si="13"/>
        <v>-0.5276708373435995</v>
      </c>
      <c r="AJ70" s="10">
        <f t="shared" si="14"/>
        <v>-0.5276708373435995</v>
      </c>
      <c r="AK70" s="10">
        <f t="shared" si="15"/>
        <v>-0.5276708373435995</v>
      </c>
      <c r="AL70" s="10">
        <f t="shared" si="16"/>
        <v>-0.5276708373435995</v>
      </c>
      <c r="AM70" s="10">
        <f t="shared" si="17"/>
        <v>-0.5276708373435995</v>
      </c>
      <c r="AN70" s="10">
        <f t="shared" si="18"/>
        <v>-0.5276708373435995</v>
      </c>
      <c r="AO70" s="10">
        <f t="shared" si="19"/>
        <v>-0.5276708373435995</v>
      </c>
      <c r="AP70" s="10">
        <f t="shared" si="20"/>
        <v>-0.5276708373435995</v>
      </c>
      <c r="AQ70" s="10">
        <f t="shared" si="21"/>
        <v>-0.5276708373435995</v>
      </c>
      <c r="AR70" s="10">
        <f t="shared" si="22"/>
        <v>-0.5276708373435995</v>
      </c>
      <c r="AS70" s="10">
        <f t="shared" si="23"/>
        <v>-0.5276708373435995</v>
      </c>
    </row>
    <row r="71" spans="2:45" ht="12.75" hidden="1">
      <c r="B71" s="7" t="s">
        <v>31</v>
      </c>
      <c r="C71" s="17">
        <f aca="true" t="shared" si="31" ref="C71:V71">IF(B22="Downgrade",1,0)</f>
        <v>0</v>
      </c>
      <c r="D71" s="17">
        <f t="shared" si="31"/>
        <v>0</v>
      </c>
      <c r="E71" s="17">
        <f t="shared" si="31"/>
        <v>0</v>
      </c>
      <c r="F71" s="17">
        <f t="shared" si="31"/>
        <v>0</v>
      </c>
      <c r="G71" s="17">
        <f t="shared" si="31"/>
        <v>0</v>
      </c>
      <c r="H71" s="17">
        <f t="shared" si="31"/>
        <v>0</v>
      </c>
      <c r="I71" s="17">
        <f t="shared" si="31"/>
        <v>0</v>
      </c>
      <c r="J71" s="17">
        <f t="shared" si="31"/>
        <v>0</v>
      </c>
      <c r="K71" s="17">
        <f t="shared" si="31"/>
        <v>0</v>
      </c>
      <c r="L71" s="17">
        <f t="shared" si="31"/>
        <v>0</v>
      </c>
      <c r="M71" s="17">
        <f t="shared" si="31"/>
        <v>0</v>
      </c>
      <c r="N71" s="17">
        <f t="shared" si="31"/>
        <v>0</v>
      </c>
      <c r="O71" s="17">
        <f t="shared" si="31"/>
        <v>0</v>
      </c>
      <c r="P71" s="17">
        <f t="shared" si="31"/>
        <v>0</v>
      </c>
      <c r="Q71" s="17">
        <f t="shared" si="31"/>
        <v>0</v>
      </c>
      <c r="R71" s="17">
        <f t="shared" si="31"/>
        <v>0</v>
      </c>
      <c r="S71" s="17">
        <f t="shared" si="31"/>
        <v>0</v>
      </c>
      <c r="T71" s="17">
        <f t="shared" si="31"/>
        <v>0</v>
      </c>
      <c r="U71" s="17">
        <f t="shared" si="31"/>
        <v>0</v>
      </c>
      <c r="V71" s="17">
        <f t="shared" si="31"/>
        <v>0</v>
      </c>
      <c r="X71" s="13">
        <v>0.25439</v>
      </c>
      <c r="Y71" s="14">
        <v>0.43744</v>
      </c>
      <c r="Z71" s="10">
        <f t="shared" si="4"/>
        <v>-0.5815426115581566</v>
      </c>
      <c r="AA71" s="10">
        <f t="shared" si="5"/>
        <v>-0.5815426115581566</v>
      </c>
      <c r="AB71" s="10">
        <f t="shared" si="6"/>
        <v>-0.5815426115581566</v>
      </c>
      <c r="AC71" s="10">
        <f t="shared" si="7"/>
        <v>-0.5815426115581566</v>
      </c>
      <c r="AD71" s="10">
        <f t="shared" si="8"/>
        <v>-0.5815426115581566</v>
      </c>
      <c r="AE71" s="10">
        <f t="shared" si="9"/>
        <v>-0.5815426115581566</v>
      </c>
      <c r="AF71" s="10">
        <f t="shared" si="10"/>
        <v>-0.5815426115581566</v>
      </c>
      <c r="AG71" s="10">
        <f t="shared" si="11"/>
        <v>-0.5815426115581566</v>
      </c>
      <c r="AH71" s="10">
        <f t="shared" si="12"/>
        <v>-0.5815426115581566</v>
      </c>
      <c r="AI71" s="10">
        <f t="shared" si="13"/>
        <v>-0.5815426115581566</v>
      </c>
      <c r="AJ71" s="10">
        <f t="shared" si="14"/>
        <v>-0.5815426115581566</v>
      </c>
      <c r="AK71" s="10">
        <f t="shared" si="15"/>
        <v>-0.5815426115581566</v>
      </c>
      <c r="AL71" s="10">
        <f t="shared" si="16"/>
        <v>-0.5815426115581566</v>
      </c>
      <c r="AM71" s="10">
        <f t="shared" si="17"/>
        <v>-0.5815426115581566</v>
      </c>
      <c r="AN71" s="10">
        <f t="shared" si="18"/>
        <v>-0.5815426115581566</v>
      </c>
      <c r="AO71" s="10">
        <f t="shared" si="19"/>
        <v>-0.5815426115581566</v>
      </c>
      <c r="AP71" s="10">
        <f t="shared" si="20"/>
        <v>-0.5815426115581566</v>
      </c>
      <c r="AQ71" s="10">
        <f t="shared" si="21"/>
        <v>-0.5815426115581566</v>
      </c>
      <c r="AR71" s="10">
        <f t="shared" si="22"/>
        <v>-0.5815426115581566</v>
      </c>
      <c r="AS71" s="10">
        <f t="shared" si="23"/>
        <v>-0.5815426115581566</v>
      </c>
    </row>
    <row r="72" spans="2:45" ht="12.75" hidden="1">
      <c r="B72" s="7" t="s">
        <v>32</v>
      </c>
      <c r="C72" s="17">
        <f aca="true" t="shared" si="32" ref="C72:V72">IF(B22="Crest",1,0)</f>
        <v>0</v>
      </c>
      <c r="D72" s="17">
        <f t="shared" si="32"/>
        <v>0</v>
      </c>
      <c r="E72" s="17">
        <f t="shared" si="32"/>
        <v>0</v>
      </c>
      <c r="F72" s="17">
        <f t="shared" si="32"/>
        <v>0</v>
      </c>
      <c r="G72" s="17">
        <f t="shared" si="32"/>
        <v>0</v>
      </c>
      <c r="H72" s="17">
        <f t="shared" si="32"/>
        <v>0</v>
      </c>
      <c r="I72" s="17">
        <f t="shared" si="32"/>
        <v>0</v>
      </c>
      <c r="J72" s="17">
        <f t="shared" si="32"/>
        <v>0</v>
      </c>
      <c r="K72" s="17">
        <f t="shared" si="32"/>
        <v>0</v>
      </c>
      <c r="L72" s="17">
        <f t="shared" si="32"/>
        <v>0</v>
      </c>
      <c r="M72" s="17">
        <f t="shared" si="32"/>
        <v>0</v>
      </c>
      <c r="N72" s="17">
        <f t="shared" si="32"/>
        <v>0</v>
      </c>
      <c r="O72" s="17">
        <f t="shared" si="32"/>
        <v>0</v>
      </c>
      <c r="P72" s="17">
        <f t="shared" si="32"/>
        <v>0</v>
      </c>
      <c r="Q72" s="17">
        <f t="shared" si="32"/>
        <v>0</v>
      </c>
      <c r="R72" s="17">
        <f t="shared" si="32"/>
        <v>0</v>
      </c>
      <c r="S72" s="17">
        <f t="shared" si="32"/>
        <v>0</v>
      </c>
      <c r="T72" s="17">
        <f t="shared" si="32"/>
        <v>0</v>
      </c>
      <c r="U72" s="17">
        <f t="shared" si="32"/>
        <v>0</v>
      </c>
      <c r="V72" s="17">
        <f t="shared" si="32"/>
        <v>0</v>
      </c>
      <c r="X72" s="13">
        <v>0.087719</v>
      </c>
      <c r="Y72" s="14">
        <v>0.28414</v>
      </c>
      <c r="Z72" s="10">
        <f t="shared" si="4"/>
        <v>-0.30871753361019216</v>
      </c>
      <c r="AA72" s="10">
        <f t="shared" si="5"/>
        <v>-0.30871753361019216</v>
      </c>
      <c r="AB72" s="10">
        <f t="shared" si="6"/>
        <v>-0.30871753361019216</v>
      </c>
      <c r="AC72" s="10">
        <f t="shared" si="7"/>
        <v>-0.30871753361019216</v>
      </c>
      <c r="AD72" s="10">
        <f t="shared" si="8"/>
        <v>-0.30871753361019216</v>
      </c>
      <c r="AE72" s="10">
        <f t="shared" si="9"/>
        <v>-0.30871753361019216</v>
      </c>
      <c r="AF72" s="10">
        <f t="shared" si="10"/>
        <v>-0.30871753361019216</v>
      </c>
      <c r="AG72" s="10">
        <f t="shared" si="11"/>
        <v>-0.30871753361019216</v>
      </c>
      <c r="AH72" s="10">
        <f t="shared" si="12"/>
        <v>-0.30871753361019216</v>
      </c>
      <c r="AI72" s="10">
        <f t="shared" si="13"/>
        <v>-0.30871753361019216</v>
      </c>
      <c r="AJ72" s="10">
        <f t="shared" si="14"/>
        <v>-0.30871753361019216</v>
      </c>
      <c r="AK72" s="10">
        <f t="shared" si="15"/>
        <v>-0.30871753361019216</v>
      </c>
      <c r="AL72" s="10">
        <f t="shared" si="16"/>
        <v>-0.30871753361019216</v>
      </c>
      <c r="AM72" s="10">
        <f t="shared" si="17"/>
        <v>-0.30871753361019216</v>
      </c>
      <c r="AN72" s="10">
        <f t="shared" si="18"/>
        <v>-0.30871753361019216</v>
      </c>
      <c r="AO72" s="10">
        <f t="shared" si="19"/>
        <v>-0.30871753361019216</v>
      </c>
      <c r="AP72" s="10">
        <f t="shared" si="20"/>
        <v>-0.30871753361019216</v>
      </c>
      <c r="AQ72" s="10">
        <f t="shared" si="21"/>
        <v>-0.30871753361019216</v>
      </c>
      <c r="AR72" s="10">
        <f t="shared" si="22"/>
        <v>-0.30871753361019216</v>
      </c>
      <c r="AS72" s="10">
        <f t="shared" si="23"/>
        <v>-0.30871753361019216</v>
      </c>
    </row>
    <row r="73" spans="2:45" ht="12.75" hidden="1">
      <c r="B73" s="7" t="s">
        <v>33</v>
      </c>
      <c r="C73" s="17">
        <f aca="true" t="shared" si="33" ref="C73:V73">IF(B22="Sag",1,0)</f>
        <v>0</v>
      </c>
      <c r="D73" s="17">
        <f t="shared" si="33"/>
        <v>0</v>
      </c>
      <c r="E73" s="17">
        <f t="shared" si="33"/>
        <v>0</v>
      </c>
      <c r="F73" s="17">
        <f t="shared" si="33"/>
        <v>0</v>
      </c>
      <c r="G73" s="17">
        <f t="shared" si="33"/>
        <v>0</v>
      </c>
      <c r="H73" s="17">
        <f t="shared" si="33"/>
        <v>0</v>
      </c>
      <c r="I73" s="17">
        <f t="shared" si="33"/>
        <v>0</v>
      </c>
      <c r="J73" s="17">
        <f t="shared" si="33"/>
        <v>0</v>
      </c>
      <c r="K73" s="17">
        <f t="shared" si="33"/>
        <v>0</v>
      </c>
      <c r="L73" s="17">
        <f t="shared" si="33"/>
        <v>0</v>
      </c>
      <c r="M73" s="17">
        <f t="shared" si="33"/>
        <v>0</v>
      </c>
      <c r="N73" s="17">
        <f t="shared" si="33"/>
        <v>0</v>
      </c>
      <c r="O73" s="17">
        <f t="shared" si="33"/>
        <v>0</v>
      </c>
      <c r="P73" s="17">
        <f t="shared" si="33"/>
        <v>0</v>
      </c>
      <c r="Q73" s="17">
        <f t="shared" si="33"/>
        <v>0</v>
      </c>
      <c r="R73" s="17">
        <f t="shared" si="33"/>
        <v>0</v>
      </c>
      <c r="S73" s="17">
        <f t="shared" si="33"/>
        <v>0</v>
      </c>
      <c r="T73" s="17">
        <f t="shared" si="33"/>
        <v>0</v>
      </c>
      <c r="U73" s="17">
        <f t="shared" si="33"/>
        <v>0</v>
      </c>
      <c r="V73" s="17">
        <f t="shared" si="33"/>
        <v>0</v>
      </c>
      <c r="X73" s="13">
        <v>0.04386</v>
      </c>
      <c r="Y73" s="14">
        <v>0.20569</v>
      </c>
      <c r="Z73" s="10">
        <f t="shared" si="4"/>
        <v>-0.2132335067334338</v>
      </c>
      <c r="AA73" s="10">
        <f t="shared" si="5"/>
        <v>-0.2132335067334338</v>
      </c>
      <c r="AB73" s="10">
        <f t="shared" si="6"/>
        <v>-0.2132335067334338</v>
      </c>
      <c r="AC73" s="10">
        <f t="shared" si="7"/>
        <v>-0.2132335067334338</v>
      </c>
      <c r="AD73" s="10">
        <f t="shared" si="8"/>
        <v>-0.2132335067334338</v>
      </c>
      <c r="AE73" s="10">
        <f t="shared" si="9"/>
        <v>-0.2132335067334338</v>
      </c>
      <c r="AF73" s="10">
        <f t="shared" si="10"/>
        <v>-0.2132335067334338</v>
      </c>
      <c r="AG73" s="10">
        <f t="shared" si="11"/>
        <v>-0.2132335067334338</v>
      </c>
      <c r="AH73" s="10">
        <f t="shared" si="12"/>
        <v>-0.2132335067334338</v>
      </c>
      <c r="AI73" s="10">
        <f t="shared" si="13"/>
        <v>-0.2132335067334338</v>
      </c>
      <c r="AJ73" s="10">
        <f t="shared" si="14"/>
        <v>-0.2132335067334338</v>
      </c>
      <c r="AK73" s="10">
        <f t="shared" si="15"/>
        <v>-0.2132335067334338</v>
      </c>
      <c r="AL73" s="10">
        <f t="shared" si="16"/>
        <v>-0.2132335067334338</v>
      </c>
      <c r="AM73" s="10">
        <f t="shared" si="17"/>
        <v>-0.2132335067334338</v>
      </c>
      <c r="AN73" s="10">
        <f t="shared" si="18"/>
        <v>-0.2132335067334338</v>
      </c>
      <c r="AO73" s="10">
        <f t="shared" si="19"/>
        <v>-0.2132335067334338</v>
      </c>
      <c r="AP73" s="10">
        <f t="shared" si="20"/>
        <v>-0.2132335067334338</v>
      </c>
      <c r="AQ73" s="10">
        <f t="shared" si="21"/>
        <v>-0.2132335067334338</v>
      </c>
      <c r="AR73" s="10">
        <f t="shared" si="22"/>
        <v>-0.2132335067334338</v>
      </c>
      <c r="AS73" s="10">
        <f t="shared" si="23"/>
        <v>-0.2132335067334338</v>
      </c>
    </row>
    <row r="74" spans="2:45" ht="12.75" hidden="1">
      <c r="B74" s="7" t="s">
        <v>4</v>
      </c>
      <c r="C74" s="17">
        <f aca="true" t="shared" si="34" ref="C74:V74">B23</f>
        <v>0</v>
      </c>
      <c r="D74" s="17">
        <f t="shared" si="34"/>
        <v>0</v>
      </c>
      <c r="E74" s="17">
        <f t="shared" si="34"/>
        <v>0</v>
      </c>
      <c r="F74" s="17">
        <f t="shared" si="34"/>
        <v>0</v>
      </c>
      <c r="G74" s="17">
        <f t="shared" si="34"/>
        <v>0</v>
      </c>
      <c r="H74" s="17">
        <f t="shared" si="34"/>
        <v>0</v>
      </c>
      <c r="I74" s="17">
        <f t="shared" si="34"/>
        <v>0</v>
      </c>
      <c r="J74" s="17">
        <f t="shared" si="34"/>
        <v>0</v>
      </c>
      <c r="K74" s="17">
        <f t="shared" si="34"/>
        <v>0</v>
      </c>
      <c r="L74" s="17">
        <f t="shared" si="34"/>
        <v>0</v>
      </c>
      <c r="M74" s="17">
        <f t="shared" si="34"/>
        <v>0</v>
      </c>
      <c r="N74" s="17">
        <f t="shared" si="34"/>
        <v>0</v>
      </c>
      <c r="O74" s="17">
        <f t="shared" si="34"/>
        <v>0</v>
      </c>
      <c r="P74" s="17">
        <f t="shared" si="34"/>
        <v>0</v>
      </c>
      <c r="Q74" s="17">
        <f t="shared" si="34"/>
        <v>0</v>
      </c>
      <c r="R74" s="17">
        <f t="shared" si="34"/>
        <v>0</v>
      </c>
      <c r="S74" s="17">
        <f t="shared" si="34"/>
        <v>0</v>
      </c>
      <c r="T74" s="17">
        <f t="shared" si="34"/>
        <v>0</v>
      </c>
      <c r="U74" s="17">
        <f t="shared" si="34"/>
        <v>0</v>
      </c>
      <c r="V74" s="17">
        <f t="shared" si="34"/>
        <v>0</v>
      </c>
      <c r="X74" s="13">
        <v>13.325</v>
      </c>
      <c r="Y74" s="14">
        <v>2.9494</v>
      </c>
      <c r="Z74" s="10">
        <f t="shared" si="4"/>
        <v>-4.517868040957483</v>
      </c>
      <c r="AA74" s="10">
        <f t="shared" si="5"/>
        <v>-4.517868040957483</v>
      </c>
      <c r="AB74" s="10">
        <f t="shared" si="6"/>
        <v>-4.517868040957483</v>
      </c>
      <c r="AC74" s="10">
        <f t="shared" si="7"/>
        <v>-4.517868040957483</v>
      </c>
      <c r="AD74" s="10">
        <f t="shared" si="8"/>
        <v>-4.517868040957483</v>
      </c>
      <c r="AE74" s="10">
        <f t="shared" si="9"/>
        <v>-4.517868040957483</v>
      </c>
      <c r="AF74" s="10">
        <f t="shared" si="10"/>
        <v>-4.517868040957483</v>
      </c>
      <c r="AG74" s="10">
        <f t="shared" si="11"/>
        <v>-4.517868040957483</v>
      </c>
      <c r="AH74" s="10">
        <f t="shared" si="12"/>
        <v>-4.517868040957483</v>
      </c>
      <c r="AI74" s="10">
        <f t="shared" si="13"/>
        <v>-4.517868040957483</v>
      </c>
      <c r="AJ74" s="10">
        <f t="shared" si="14"/>
        <v>-4.517868040957483</v>
      </c>
      <c r="AK74" s="10">
        <f t="shared" si="15"/>
        <v>-4.517868040957483</v>
      </c>
      <c r="AL74" s="10">
        <f t="shared" si="16"/>
        <v>-4.517868040957483</v>
      </c>
      <c r="AM74" s="10">
        <f t="shared" si="17"/>
        <v>-4.517868040957483</v>
      </c>
      <c r="AN74" s="10">
        <f t="shared" si="18"/>
        <v>-4.517868040957483</v>
      </c>
      <c r="AO74" s="10">
        <f t="shared" si="19"/>
        <v>-4.517868040957483</v>
      </c>
      <c r="AP74" s="10">
        <f t="shared" si="20"/>
        <v>-4.517868040957483</v>
      </c>
      <c r="AQ74" s="10">
        <f t="shared" si="21"/>
        <v>-4.517868040957483</v>
      </c>
      <c r="AR74" s="10">
        <f t="shared" si="22"/>
        <v>-4.517868040957483</v>
      </c>
      <c r="AS74" s="10">
        <f t="shared" si="23"/>
        <v>-4.517868040957483</v>
      </c>
    </row>
    <row r="75" spans="2:45" ht="12.75" hidden="1">
      <c r="B75" s="7" t="s">
        <v>5</v>
      </c>
      <c r="C75" s="17">
        <f aca="true" t="shared" si="35" ref="C75:V75">B24</f>
        <v>0</v>
      </c>
      <c r="D75" s="17">
        <f t="shared" si="35"/>
        <v>0</v>
      </c>
      <c r="E75" s="17">
        <f t="shared" si="35"/>
        <v>0</v>
      </c>
      <c r="F75" s="17">
        <f t="shared" si="35"/>
        <v>0</v>
      </c>
      <c r="G75" s="17">
        <f t="shared" si="35"/>
        <v>0</v>
      </c>
      <c r="H75" s="17">
        <f t="shared" si="35"/>
        <v>0</v>
      </c>
      <c r="I75" s="17">
        <f t="shared" si="35"/>
        <v>0</v>
      </c>
      <c r="J75" s="17">
        <f t="shared" si="35"/>
        <v>0</v>
      </c>
      <c r="K75" s="17">
        <f t="shared" si="35"/>
        <v>0</v>
      </c>
      <c r="L75" s="17">
        <f t="shared" si="35"/>
        <v>0</v>
      </c>
      <c r="M75" s="17">
        <f t="shared" si="35"/>
        <v>0</v>
      </c>
      <c r="N75" s="17">
        <f t="shared" si="35"/>
        <v>0</v>
      </c>
      <c r="O75" s="17">
        <f t="shared" si="35"/>
        <v>0</v>
      </c>
      <c r="P75" s="17">
        <f t="shared" si="35"/>
        <v>0</v>
      </c>
      <c r="Q75" s="17">
        <f t="shared" si="35"/>
        <v>0</v>
      </c>
      <c r="R75" s="17">
        <f t="shared" si="35"/>
        <v>0</v>
      </c>
      <c r="S75" s="17">
        <f t="shared" si="35"/>
        <v>0</v>
      </c>
      <c r="T75" s="17">
        <f t="shared" si="35"/>
        <v>0</v>
      </c>
      <c r="U75" s="17">
        <f t="shared" si="35"/>
        <v>0</v>
      </c>
      <c r="V75" s="17">
        <f t="shared" si="35"/>
        <v>0</v>
      </c>
      <c r="X75" s="13">
        <v>3.9825</v>
      </c>
      <c r="Y75" s="14">
        <v>4.2405</v>
      </c>
      <c r="Z75" s="10">
        <f t="shared" si="4"/>
        <v>-0.939158118146445</v>
      </c>
      <c r="AA75" s="10">
        <f t="shared" si="5"/>
        <v>-0.939158118146445</v>
      </c>
      <c r="AB75" s="10">
        <f t="shared" si="6"/>
        <v>-0.939158118146445</v>
      </c>
      <c r="AC75" s="10">
        <f t="shared" si="7"/>
        <v>-0.939158118146445</v>
      </c>
      <c r="AD75" s="10">
        <f t="shared" si="8"/>
        <v>-0.939158118146445</v>
      </c>
      <c r="AE75" s="10">
        <f t="shared" si="9"/>
        <v>-0.939158118146445</v>
      </c>
      <c r="AF75" s="10">
        <f t="shared" si="10"/>
        <v>-0.939158118146445</v>
      </c>
      <c r="AG75" s="10">
        <f t="shared" si="11"/>
        <v>-0.939158118146445</v>
      </c>
      <c r="AH75" s="10">
        <f t="shared" si="12"/>
        <v>-0.939158118146445</v>
      </c>
      <c r="AI75" s="10">
        <f t="shared" si="13"/>
        <v>-0.939158118146445</v>
      </c>
      <c r="AJ75" s="10">
        <f t="shared" si="14"/>
        <v>-0.939158118146445</v>
      </c>
      <c r="AK75" s="10">
        <f t="shared" si="15"/>
        <v>-0.939158118146445</v>
      </c>
      <c r="AL75" s="10">
        <f t="shared" si="16"/>
        <v>-0.939158118146445</v>
      </c>
      <c r="AM75" s="10">
        <f t="shared" si="17"/>
        <v>-0.939158118146445</v>
      </c>
      <c r="AN75" s="10">
        <f t="shared" si="18"/>
        <v>-0.939158118146445</v>
      </c>
      <c r="AO75" s="10">
        <f t="shared" si="19"/>
        <v>-0.939158118146445</v>
      </c>
      <c r="AP75" s="10">
        <f t="shared" si="20"/>
        <v>-0.939158118146445</v>
      </c>
      <c r="AQ75" s="10">
        <f t="shared" si="21"/>
        <v>-0.939158118146445</v>
      </c>
      <c r="AR75" s="10">
        <f t="shared" si="22"/>
        <v>-0.939158118146445</v>
      </c>
      <c r="AS75" s="10">
        <f t="shared" si="23"/>
        <v>-0.939158118146445</v>
      </c>
    </row>
    <row r="76" spans="2:45" ht="12.75" hidden="1">
      <c r="B76" s="7" t="s">
        <v>6</v>
      </c>
      <c r="C76" s="17">
        <f aca="true" t="shared" si="36" ref="C76:V76">B25</f>
        <v>0</v>
      </c>
      <c r="D76" s="17">
        <f t="shared" si="36"/>
        <v>0</v>
      </c>
      <c r="E76" s="17">
        <f t="shared" si="36"/>
        <v>0</v>
      </c>
      <c r="F76" s="17">
        <f t="shared" si="36"/>
        <v>0</v>
      </c>
      <c r="G76" s="17">
        <f t="shared" si="36"/>
        <v>0</v>
      </c>
      <c r="H76" s="17">
        <f t="shared" si="36"/>
        <v>0</v>
      </c>
      <c r="I76" s="17">
        <f t="shared" si="36"/>
        <v>0</v>
      </c>
      <c r="J76" s="17">
        <f t="shared" si="36"/>
        <v>0</v>
      </c>
      <c r="K76" s="17">
        <f t="shared" si="36"/>
        <v>0</v>
      </c>
      <c r="L76" s="17">
        <f t="shared" si="36"/>
        <v>0</v>
      </c>
      <c r="M76" s="17">
        <f t="shared" si="36"/>
        <v>0</v>
      </c>
      <c r="N76" s="17">
        <f t="shared" si="36"/>
        <v>0</v>
      </c>
      <c r="O76" s="17">
        <f t="shared" si="36"/>
        <v>0</v>
      </c>
      <c r="P76" s="17">
        <f t="shared" si="36"/>
        <v>0</v>
      </c>
      <c r="Q76" s="17">
        <f t="shared" si="36"/>
        <v>0</v>
      </c>
      <c r="R76" s="17">
        <f t="shared" si="36"/>
        <v>0</v>
      </c>
      <c r="S76" s="17">
        <f t="shared" si="36"/>
        <v>0</v>
      </c>
      <c r="T76" s="17">
        <f t="shared" si="36"/>
        <v>0</v>
      </c>
      <c r="U76" s="17">
        <f t="shared" si="36"/>
        <v>0</v>
      </c>
      <c r="V76" s="17">
        <f t="shared" si="36"/>
        <v>0</v>
      </c>
      <c r="X76" s="13">
        <v>3.3333</v>
      </c>
      <c r="Y76" s="14">
        <v>4.164</v>
      </c>
      <c r="Z76" s="10">
        <f t="shared" si="4"/>
        <v>-0.8005043227665707</v>
      </c>
      <c r="AA76" s="10">
        <f t="shared" si="5"/>
        <v>-0.8005043227665707</v>
      </c>
      <c r="AB76" s="10">
        <f t="shared" si="6"/>
        <v>-0.8005043227665707</v>
      </c>
      <c r="AC76" s="10">
        <f t="shared" si="7"/>
        <v>-0.8005043227665707</v>
      </c>
      <c r="AD76" s="10">
        <f t="shared" si="8"/>
        <v>-0.8005043227665707</v>
      </c>
      <c r="AE76" s="10">
        <f t="shared" si="9"/>
        <v>-0.8005043227665707</v>
      </c>
      <c r="AF76" s="10">
        <f t="shared" si="10"/>
        <v>-0.8005043227665707</v>
      </c>
      <c r="AG76" s="10">
        <f t="shared" si="11"/>
        <v>-0.8005043227665707</v>
      </c>
      <c r="AH76" s="10">
        <f t="shared" si="12"/>
        <v>-0.8005043227665707</v>
      </c>
      <c r="AI76" s="10">
        <f t="shared" si="13"/>
        <v>-0.8005043227665707</v>
      </c>
      <c r="AJ76" s="10">
        <f t="shared" si="14"/>
        <v>-0.8005043227665707</v>
      </c>
      <c r="AK76" s="10">
        <f t="shared" si="15"/>
        <v>-0.8005043227665707</v>
      </c>
      <c r="AL76" s="10">
        <f t="shared" si="16"/>
        <v>-0.8005043227665707</v>
      </c>
      <c r="AM76" s="10">
        <f t="shared" si="17"/>
        <v>-0.8005043227665707</v>
      </c>
      <c r="AN76" s="10">
        <f t="shared" si="18"/>
        <v>-0.8005043227665707</v>
      </c>
      <c r="AO76" s="10">
        <f t="shared" si="19"/>
        <v>-0.8005043227665707</v>
      </c>
      <c r="AP76" s="10">
        <f t="shared" si="20"/>
        <v>-0.8005043227665707</v>
      </c>
      <c r="AQ76" s="10">
        <f t="shared" si="21"/>
        <v>-0.8005043227665707</v>
      </c>
      <c r="AR76" s="10">
        <f t="shared" si="22"/>
        <v>-0.8005043227665707</v>
      </c>
      <c r="AS76" s="10">
        <f t="shared" si="23"/>
        <v>-0.8005043227665707</v>
      </c>
    </row>
    <row r="77" spans="2:45" ht="12.75" hidden="1">
      <c r="B77" s="7" t="s">
        <v>7</v>
      </c>
      <c r="C77" s="17">
        <f aca="true" t="shared" si="37" ref="C77:V77">B26</f>
        <v>0</v>
      </c>
      <c r="D77" s="17">
        <f t="shared" si="37"/>
        <v>0</v>
      </c>
      <c r="E77" s="17">
        <f t="shared" si="37"/>
        <v>0</v>
      </c>
      <c r="F77" s="17">
        <f t="shared" si="37"/>
        <v>0</v>
      </c>
      <c r="G77" s="17">
        <f t="shared" si="37"/>
        <v>0</v>
      </c>
      <c r="H77" s="17">
        <f t="shared" si="37"/>
        <v>0</v>
      </c>
      <c r="I77" s="17">
        <f t="shared" si="37"/>
        <v>0</v>
      </c>
      <c r="J77" s="17">
        <f t="shared" si="37"/>
        <v>0</v>
      </c>
      <c r="K77" s="17">
        <f t="shared" si="37"/>
        <v>0</v>
      </c>
      <c r="L77" s="17">
        <f t="shared" si="37"/>
        <v>0</v>
      </c>
      <c r="M77" s="17">
        <f t="shared" si="37"/>
        <v>0</v>
      </c>
      <c r="N77" s="17">
        <f t="shared" si="37"/>
        <v>0</v>
      </c>
      <c r="O77" s="17">
        <f t="shared" si="37"/>
        <v>0</v>
      </c>
      <c r="P77" s="17">
        <f t="shared" si="37"/>
        <v>0</v>
      </c>
      <c r="Q77" s="17">
        <f t="shared" si="37"/>
        <v>0</v>
      </c>
      <c r="R77" s="17">
        <f t="shared" si="37"/>
        <v>0</v>
      </c>
      <c r="S77" s="17">
        <f t="shared" si="37"/>
        <v>0</v>
      </c>
      <c r="T77" s="17">
        <f t="shared" si="37"/>
        <v>0</v>
      </c>
      <c r="U77" s="17">
        <f t="shared" si="37"/>
        <v>0</v>
      </c>
      <c r="V77" s="17">
        <f t="shared" si="37"/>
        <v>0</v>
      </c>
      <c r="X77" s="13">
        <v>20.018</v>
      </c>
      <c r="Y77" s="14">
        <v>5.2326</v>
      </c>
      <c r="Z77" s="10">
        <f t="shared" si="4"/>
        <v>-3.825631617169285</v>
      </c>
      <c r="AA77" s="10">
        <f t="shared" si="5"/>
        <v>-3.825631617169285</v>
      </c>
      <c r="AB77" s="10">
        <f t="shared" si="6"/>
        <v>-3.825631617169285</v>
      </c>
      <c r="AC77" s="10">
        <f t="shared" si="7"/>
        <v>-3.825631617169285</v>
      </c>
      <c r="AD77" s="10">
        <f t="shared" si="8"/>
        <v>-3.825631617169285</v>
      </c>
      <c r="AE77" s="10">
        <f t="shared" si="9"/>
        <v>-3.825631617169285</v>
      </c>
      <c r="AF77" s="10">
        <f t="shared" si="10"/>
        <v>-3.825631617169285</v>
      </c>
      <c r="AG77" s="10">
        <f t="shared" si="11"/>
        <v>-3.825631617169285</v>
      </c>
      <c r="AH77" s="10">
        <f t="shared" si="12"/>
        <v>-3.825631617169285</v>
      </c>
      <c r="AI77" s="10">
        <f t="shared" si="13"/>
        <v>-3.825631617169285</v>
      </c>
      <c r="AJ77" s="10">
        <f t="shared" si="14"/>
        <v>-3.825631617169285</v>
      </c>
      <c r="AK77" s="10">
        <f t="shared" si="15"/>
        <v>-3.825631617169285</v>
      </c>
      <c r="AL77" s="10">
        <f t="shared" si="16"/>
        <v>-3.825631617169285</v>
      </c>
      <c r="AM77" s="10">
        <f t="shared" si="17"/>
        <v>-3.825631617169285</v>
      </c>
      <c r="AN77" s="10">
        <f t="shared" si="18"/>
        <v>-3.825631617169285</v>
      </c>
      <c r="AO77" s="10">
        <f t="shared" si="19"/>
        <v>-3.825631617169285</v>
      </c>
      <c r="AP77" s="10">
        <f t="shared" si="20"/>
        <v>-3.825631617169285</v>
      </c>
      <c r="AQ77" s="10">
        <f t="shared" si="21"/>
        <v>-3.825631617169285</v>
      </c>
      <c r="AR77" s="10">
        <f t="shared" si="22"/>
        <v>-3.825631617169285</v>
      </c>
      <c r="AS77" s="10">
        <f t="shared" si="23"/>
        <v>-3.825631617169285</v>
      </c>
    </row>
    <row r="78" spans="2:45" ht="12.75" hidden="1">
      <c r="B78" s="7" t="s">
        <v>34</v>
      </c>
      <c r="C78" s="17">
        <f aca="true" t="shared" si="38" ref="C78:V78">IF(B$27="None",1,0)</f>
        <v>1</v>
      </c>
      <c r="D78" s="17">
        <f t="shared" si="38"/>
        <v>1</v>
      </c>
      <c r="E78" s="17">
        <f t="shared" si="38"/>
        <v>1</v>
      </c>
      <c r="F78" s="17">
        <f t="shared" si="38"/>
        <v>1</v>
      </c>
      <c r="G78" s="17">
        <f t="shared" si="38"/>
        <v>1</v>
      </c>
      <c r="H78" s="17">
        <f t="shared" si="38"/>
        <v>1</v>
      </c>
      <c r="I78" s="17">
        <f t="shared" si="38"/>
        <v>1</v>
      </c>
      <c r="J78" s="17">
        <f t="shared" si="38"/>
        <v>1</v>
      </c>
      <c r="K78" s="17">
        <f t="shared" si="38"/>
        <v>1</v>
      </c>
      <c r="L78" s="17">
        <f t="shared" si="38"/>
        <v>1</v>
      </c>
      <c r="M78" s="17">
        <f t="shared" si="38"/>
        <v>1</v>
      </c>
      <c r="N78" s="17">
        <f t="shared" si="38"/>
        <v>1</v>
      </c>
      <c r="O78" s="17">
        <f t="shared" si="38"/>
        <v>1</v>
      </c>
      <c r="P78" s="17">
        <f t="shared" si="38"/>
        <v>1</v>
      </c>
      <c r="Q78" s="17">
        <f t="shared" si="38"/>
        <v>1</v>
      </c>
      <c r="R78" s="17">
        <f t="shared" si="38"/>
        <v>1</v>
      </c>
      <c r="S78" s="17">
        <f t="shared" si="38"/>
        <v>1</v>
      </c>
      <c r="T78" s="17">
        <f t="shared" si="38"/>
        <v>1</v>
      </c>
      <c r="U78" s="17">
        <f t="shared" si="38"/>
        <v>1</v>
      </c>
      <c r="V78" s="17">
        <f t="shared" si="38"/>
        <v>1</v>
      </c>
      <c r="X78" s="13">
        <v>0.38596</v>
      </c>
      <c r="Y78" s="14">
        <v>0.48897</v>
      </c>
      <c r="Z78" s="10">
        <f t="shared" si="4"/>
        <v>1.2557825633474444</v>
      </c>
      <c r="AA78" s="10">
        <f t="shared" si="5"/>
        <v>1.2557825633474444</v>
      </c>
      <c r="AB78" s="10">
        <f t="shared" si="6"/>
        <v>1.2557825633474444</v>
      </c>
      <c r="AC78" s="10">
        <f t="shared" si="7"/>
        <v>1.2557825633474444</v>
      </c>
      <c r="AD78" s="10">
        <f t="shared" si="8"/>
        <v>1.2557825633474444</v>
      </c>
      <c r="AE78" s="10">
        <f t="shared" si="9"/>
        <v>1.2557825633474444</v>
      </c>
      <c r="AF78" s="10">
        <f t="shared" si="10"/>
        <v>1.2557825633474444</v>
      </c>
      <c r="AG78" s="10">
        <f t="shared" si="11"/>
        <v>1.2557825633474444</v>
      </c>
      <c r="AH78" s="10">
        <f t="shared" si="12"/>
        <v>1.2557825633474444</v>
      </c>
      <c r="AI78" s="10">
        <f t="shared" si="13"/>
        <v>1.2557825633474444</v>
      </c>
      <c r="AJ78" s="10">
        <f t="shared" si="14"/>
        <v>1.2557825633474444</v>
      </c>
      <c r="AK78" s="10">
        <f t="shared" si="15"/>
        <v>1.2557825633474444</v>
      </c>
      <c r="AL78" s="10">
        <f t="shared" si="16"/>
        <v>1.2557825633474444</v>
      </c>
      <c r="AM78" s="10">
        <f t="shared" si="17"/>
        <v>1.2557825633474444</v>
      </c>
      <c r="AN78" s="10">
        <f t="shared" si="18"/>
        <v>1.2557825633474444</v>
      </c>
      <c r="AO78" s="10">
        <f t="shared" si="19"/>
        <v>1.2557825633474444</v>
      </c>
      <c r="AP78" s="10">
        <f t="shared" si="20"/>
        <v>1.2557825633474444</v>
      </c>
      <c r="AQ78" s="10">
        <f t="shared" si="21"/>
        <v>1.2557825633474444</v>
      </c>
      <c r="AR78" s="10">
        <f t="shared" si="22"/>
        <v>1.2557825633474444</v>
      </c>
      <c r="AS78" s="10">
        <f t="shared" si="23"/>
        <v>1.2557825633474444</v>
      </c>
    </row>
    <row r="79" spans="2:45" ht="12.75" hidden="1">
      <c r="B79" s="7" t="s">
        <v>35</v>
      </c>
      <c r="C79" s="17">
        <f>IF(B27="Drum",1,0)</f>
        <v>0</v>
      </c>
      <c r="D79" s="17">
        <f aca="true" t="shared" si="39" ref="D79:V79">IF(C27="Drum",1,0)</f>
        <v>0</v>
      </c>
      <c r="E79" s="17">
        <f t="shared" si="39"/>
        <v>0</v>
      </c>
      <c r="F79" s="17">
        <f t="shared" si="39"/>
        <v>0</v>
      </c>
      <c r="G79" s="17">
        <f t="shared" si="39"/>
        <v>0</v>
      </c>
      <c r="H79" s="17">
        <f t="shared" si="39"/>
        <v>0</v>
      </c>
      <c r="I79" s="17">
        <f t="shared" si="39"/>
        <v>0</v>
      </c>
      <c r="J79" s="17">
        <f t="shared" si="39"/>
        <v>0</v>
      </c>
      <c r="K79" s="17">
        <f t="shared" si="39"/>
        <v>0</v>
      </c>
      <c r="L79" s="17">
        <f t="shared" si="39"/>
        <v>0</v>
      </c>
      <c r="M79" s="17">
        <f t="shared" si="39"/>
        <v>0</v>
      </c>
      <c r="N79" s="17">
        <f t="shared" si="39"/>
        <v>0</v>
      </c>
      <c r="O79" s="17">
        <f t="shared" si="39"/>
        <v>0</v>
      </c>
      <c r="P79" s="17">
        <f t="shared" si="39"/>
        <v>0</v>
      </c>
      <c r="Q79" s="17">
        <f t="shared" si="39"/>
        <v>0</v>
      </c>
      <c r="R79" s="17">
        <f t="shared" si="39"/>
        <v>0</v>
      </c>
      <c r="S79" s="17">
        <f t="shared" si="39"/>
        <v>0</v>
      </c>
      <c r="T79" s="17">
        <f t="shared" si="39"/>
        <v>0</v>
      </c>
      <c r="U79" s="17">
        <f t="shared" si="39"/>
        <v>0</v>
      </c>
      <c r="V79" s="17">
        <f t="shared" si="39"/>
        <v>0</v>
      </c>
      <c r="X79" s="13">
        <v>0.12281</v>
      </c>
      <c r="Y79" s="14">
        <v>0.32966</v>
      </c>
      <c r="Z79" s="10">
        <f t="shared" si="4"/>
        <v>-0.3725353394406358</v>
      </c>
      <c r="AA79" s="10">
        <f t="shared" si="5"/>
        <v>-0.3725353394406358</v>
      </c>
      <c r="AB79" s="10">
        <f t="shared" si="6"/>
        <v>-0.3725353394406358</v>
      </c>
      <c r="AC79" s="10">
        <f t="shared" si="7"/>
        <v>-0.3725353394406358</v>
      </c>
      <c r="AD79" s="10">
        <f t="shared" si="8"/>
        <v>-0.3725353394406358</v>
      </c>
      <c r="AE79" s="10">
        <f t="shared" si="9"/>
        <v>-0.3725353394406358</v>
      </c>
      <c r="AF79" s="10">
        <f t="shared" si="10"/>
        <v>-0.3725353394406358</v>
      </c>
      <c r="AG79" s="10">
        <f t="shared" si="11"/>
        <v>-0.3725353394406358</v>
      </c>
      <c r="AH79" s="10">
        <f t="shared" si="12"/>
        <v>-0.3725353394406358</v>
      </c>
      <c r="AI79" s="10">
        <f t="shared" si="13"/>
        <v>-0.3725353394406358</v>
      </c>
      <c r="AJ79" s="10">
        <f t="shared" si="14"/>
        <v>-0.3725353394406358</v>
      </c>
      <c r="AK79" s="10">
        <f t="shared" si="15"/>
        <v>-0.3725353394406358</v>
      </c>
      <c r="AL79" s="10">
        <f t="shared" si="16"/>
        <v>-0.3725353394406358</v>
      </c>
      <c r="AM79" s="10">
        <f t="shared" si="17"/>
        <v>-0.3725353394406358</v>
      </c>
      <c r="AN79" s="10">
        <f t="shared" si="18"/>
        <v>-0.3725353394406358</v>
      </c>
      <c r="AO79" s="10">
        <f t="shared" si="19"/>
        <v>-0.3725353394406358</v>
      </c>
      <c r="AP79" s="10">
        <f t="shared" si="20"/>
        <v>-0.3725353394406358</v>
      </c>
      <c r="AQ79" s="10">
        <f t="shared" si="21"/>
        <v>-0.3725353394406358</v>
      </c>
      <c r="AR79" s="10">
        <f t="shared" si="22"/>
        <v>-0.3725353394406358</v>
      </c>
      <c r="AS79" s="10">
        <f t="shared" si="23"/>
        <v>-0.3725353394406358</v>
      </c>
    </row>
    <row r="80" spans="2:45" ht="12.75" hidden="1">
      <c r="B80" s="7" t="s">
        <v>36</v>
      </c>
      <c r="C80" s="17">
        <f>IF(B$27="Vertical Panel",1,0)</f>
        <v>0</v>
      </c>
      <c r="D80" s="17">
        <f aca="true" t="shared" si="40" ref="D80:V80">IF(C$27="Vertical Panel",1,0)</f>
        <v>0</v>
      </c>
      <c r="E80" s="17">
        <f t="shared" si="40"/>
        <v>0</v>
      </c>
      <c r="F80" s="17">
        <f t="shared" si="40"/>
        <v>0</v>
      </c>
      <c r="G80" s="17">
        <f t="shared" si="40"/>
        <v>0</v>
      </c>
      <c r="H80" s="17">
        <f t="shared" si="40"/>
        <v>0</v>
      </c>
      <c r="I80" s="17">
        <f t="shared" si="40"/>
        <v>0</v>
      </c>
      <c r="J80" s="17">
        <f t="shared" si="40"/>
        <v>0</v>
      </c>
      <c r="K80" s="17">
        <f t="shared" si="40"/>
        <v>0</v>
      </c>
      <c r="L80" s="17">
        <f t="shared" si="40"/>
        <v>0</v>
      </c>
      <c r="M80" s="17">
        <f t="shared" si="40"/>
        <v>0</v>
      </c>
      <c r="N80" s="17">
        <f t="shared" si="40"/>
        <v>0</v>
      </c>
      <c r="O80" s="17">
        <f t="shared" si="40"/>
        <v>0</v>
      </c>
      <c r="P80" s="17">
        <f t="shared" si="40"/>
        <v>0</v>
      </c>
      <c r="Q80" s="17">
        <f t="shared" si="40"/>
        <v>0</v>
      </c>
      <c r="R80" s="17">
        <f t="shared" si="40"/>
        <v>0</v>
      </c>
      <c r="S80" s="17">
        <f t="shared" si="40"/>
        <v>0</v>
      </c>
      <c r="T80" s="17">
        <f t="shared" si="40"/>
        <v>0</v>
      </c>
      <c r="U80" s="17">
        <f t="shared" si="40"/>
        <v>0</v>
      </c>
      <c r="V80" s="17">
        <f t="shared" si="40"/>
        <v>0</v>
      </c>
      <c r="X80" s="13">
        <v>0.017544</v>
      </c>
      <c r="Y80" s="14">
        <v>0.13187</v>
      </c>
      <c r="Z80" s="10">
        <f t="shared" si="4"/>
        <v>-0.13304011526503376</v>
      </c>
      <c r="AA80" s="10">
        <f t="shared" si="5"/>
        <v>-0.13304011526503376</v>
      </c>
      <c r="AB80" s="10">
        <f t="shared" si="6"/>
        <v>-0.13304011526503376</v>
      </c>
      <c r="AC80" s="10">
        <f t="shared" si="7"/>
        <v>-0.13304011526503376</v>
      </c>
      <c r="AD80" s="10">
        <f t="shared" si="8"/>
        <v>-0.13304011526503376</v>
      </c>
      <c r="AE80" s="10">
        <f t="shared" si="9"/>
        <v>-0.13304011526503376</v>
      </c>
      <c r="AF80" s="10">
        <f t="shared" si="10"/>
        <v>-0.13304011526503376</v>
      </c>
      <c r="AG80" s="10">
        <f t="shared" si="11"/>
        <v>-0.13304011526503376</v>
      </c>
      <c r="AH80" s="10">
        <f t="shared" si="12"/>
        <v>-0.13304011526503376</v>
      </c>
      <c r="AI80" s="10">
        <f t="shared" si="13"/>
        <v>-0.13304011526503376</v>
      </c>
      <c r="AJ80" s="10">
        <f t="shared" si="14"/>
        <v>-0.13304011526503376</v>
      </c>
      <c r="AK80" s="10">
        <f t="shared" si="15"/>
        <v>-0.13304011526503376</v>
      </c>
      <c r="AL80" s="10">
        <f t="shared" si="16"/>
        <v>-0.13304011526503376</v>
      </c>
      <c r="AM80" s="10">
        <f t="shared" si="17"/>
        <v>-0.13304011526503376</v>
      </c>
      <c r="AN80" s="10">
        <f t="shared" si="18"/>
        <v>-0.13304011526503376</v>
      </c>
      <c r="AO80" s="10">
        <f t="shared" si="19"/>
        <v>-0.13304011526503376</v>
      </c>
      <c r="AP80" s="10">
        <f t="shared" si="20"/>
        <v>-0.13304011526503376</v>
      </c>
      <c r="AQ80" s="10">
        <f t="shared" si="21"/>
        <v>-0.13304011526503376</v>
      </c>
      <c r="AR80" s="10">
        <f t="shared" si="22"/>
        <v>-0.13304011526503376</v>
      </c>
      <c r="AS80" s="10">
        <f t="shared" si="23"/>
        <v>-0.13304011526503376</v>
      </c>
    </row>
    <row r="81" spans="2:45" ht="12.75" hidden="1">
      <c r="B81" s="7" t="s">
        <v>37</v>
      </c>
      <c r="C81" s="17">
        <f>IF(B$27="Guardrail",1,0)</f>
        <v>0</v>
      </c>
      <c r="D81" s="17">
        <f aca="true" t="shared" si="41" ref="D81:V81">IF(C$27="Guardrail",1,0)</f>
        <v>0</v>
      </c>
      <c r="E81" s="17">
        <f t="shared" si="41"/>
        <v>0</v>
      </c>
      <c r="F81" s="17">
        <f t="shared" si="41"/>
        <v>0</v>
      </c>
      <c r="G81" s="17">
        <f t="shared" si="41"/>
        <v>0</v>
      </c>
      <c r="H81" s="17">
        <f t="shared" si="41"/>
        <v>0</v>
      </c>
      <c r="I81" s="17">
        <f t="shared" si="41"/>
        <v>0</v>
      </c>
      <c r="J81" s="17">
        <f t="shared" si="41"/>
        <v>0</v>
      </c>
      <c r="K81" s="17">
        <f t="shared" si="41"/>
        <v>0</v>
      </c>
      <c r="L81" s="17">
        <f t="shared" si="41"/>
        <v>0</v>
      </c>
      <c r="M81" s="17">
        <f t="shared" si="41"/>
        <v>0</v>
      </c>
      <c r="N81" s="17">
        <f t="shared" si="41"/>
        <v>0</v>
      </c>
      <c r="O81" s="17">
        <f t="shared" si="41"/>
        <v>0</v>
      </c>
      <c r="P81" s="17">
        <f t="shared" si="41"/>
        <v>0</v>
      </c>
      <c r="Q81" s="17">
        <f t="shared" si="41"/>
        <v>0</v>
      </c>
      <c r="R81" s="17">
        <f t="shared" si="41"/>
        <v>0</v>
      </c>
      <c r="S81" s="17">
        <f t="shared" si="41"/>
        <v>0</v>
      </c>
      <c r="T81" s="17">
        <f t="shared" si="41"/>
        <v>0</v>
      </c>
      <c r="U81" s="17">
        <f t="shared" si="41"/>
        <v>0</v>
      </c>
      <c r="V81" s="17">
        <f t="shared" si="41"/>
        <v>0</v>
      </c>
      <c r="X81" s="13">
        <v>0.035088</v>
      </c>
      <c r="Y81" s="14">
        <v>0.18481</v>
      </c>
      <c r="Z81" s="10">
        <f t="shared" si="4"/>
        <v>-0.18985985606839456</v>
      </c>
      <c r="AA81" s="10">
        <f t="shared" si="5"/>
        <v>-0.18985985606839456</v>
      </c>
      <c r="AB81" s="10">
        <f t="shared" si="6"/>
        <v>-0.18985985606839456</v>
      </c>
      <c r="AC81" s="10">
        <f t="shared" si="7"/>
        <v>-0.18985985606839456</v>
      </c>
      <c r="AD81" s="10">
        <f t="shared" si="8"/>
        <v>-0.18985985606839456</v>
      </c>
      <c r="AE81" s="10">
        <f t="shared" si="9"/>
        <v>-0.18985985606839456</v>
      </c>
      <c r="AF81" s="10">
        <f t="shared" si="10"/>
        <v>-0.18985985606839456</v>
      </c>
      <c r="AG81" s="10">
        <f t="shared" si="11"/>
        <v>-0.18985985606839456</v>
      </c>
      <c r="AH81" s="10">
        <f t="shared" si="12"/>
        <v>-0.18985985606839456</v>
      </c>
      <c r="AI81" s="10">
        <f t="shared" si="13"/>
        <v>-0.18985985606839456</v>
      </c>
      <c r="AJ81" s="10">
        <f t="shared" si="14"/>
        <v>-0.18985985606839456</v>
      </c>
      <c r="AK81" s="10">
        <f t="shared" si="15"/>
        <v>-0.18985985606839456</v>
      </c>
      <c r="AL81" s="10">
        <f t="shared" si="16"/>
        <v>-0.18985985606839456</v>
      </c>
      <c r="AM81" s="10">
        <f t="shared" si="17"/>
        <v>-0.18985985606839456</v>
      </c>
      <c r="AN81" s="10">
        <f t="shared" si="18"/>
        <v>-0.18985985606839456</v>
      </c>
      <c r="AO81" s="10">
        <f t="shared" si="19"/>
        <v>-0.18985985606839456</v>
      </c>
      <c r="AP81" s="10">
        <f t="shared" si="20"/>
        <v>-0.18985985606839456</v>
      </c>
      <c r="AQ81" s="10">
        <f t="shared" si="21"/>
        <v>-0.18985985606839456</v>
      </c>
      <c r="AR81" s="10">
        <f t="shared" si="22"/>
        <v>-0.18985985606839456</v>
      </c>
      <c r="AS81" s="10">
        <f t="shared" si="23"/>
        <v>-0.18985985606839456</v>
      </c>
    </row>
    <row r="82" spans="2:45" ht="12.75" hidden="1">
      <c r="B82" s="7" t="s">
        <v>38</v>
      </c>
      <c r="C82" s="17">
        <f aca="true" t="shared" si="42" ref="C82:V82">IF(B$27="Barrier",1,0)</f>
        <v>0</v>
      </c>
      <c r="D82" s="17">
        <f t="shared" si="42"/>
        <v>0</v>
      </c>
      <c r="E82" s="17">
        <f t="shared" si="42"/>
        <v>0</v>
      </c>
      <c r="F82" s="17">
        <f t="shared" si="42"/>
        <v>0</v>
      </c>
      <c r="G82" s="17">
        <f t="shared" si="42"/>
        <v>0</v>
      </c>
      <c r="H82" s="17">
        <f t="shared" si="42"/>
        <v>0</v>
      </c>
      <c r="I82" s="17">
        <f t="shared" si="42"/>
        <v>0</v>
      </c>
      <c r="J82" s="17">
        <f t="shared" si="42"/>
        <v>0</v>
      </c>
      <c r="K82" s="17">
        <f t="shared" si="42"/>
        <v>0</v>
      </c>
      <c r="L82" s="17">
        <f t="shared" si="42"/>
        <v>0</v>
      </c>
      <c r="M82" s="17">
        <f t="shared" si="42"/>
        <v>0</v>
      </c>
      <c r="N82" s="17">
        <f t="shared" si="42"/>
        <v>0</v>
      </c>
      <c r="O82" s="17">
        <f t="shared" si="42"/>
        <v>0</v>
      </c>
      <c r="P82" s="17">
        <f t="shared" si="42"/>
        <v>0</v>
      </c>
      <c r="Q82" s="17">
        <f t="shared" si="42"/>
        <v>0</v>
      </c>
      <c r="R82" s="17">
        <f t="shared" si="42"/>
        <v>0</v>
      </c>
      <c r="S82" s="17">
        <f t="shared" si="42"/>
        <v>0</v>
      </c>
      <c r="T82" s="17">
        <f t="shared" si="42"/>
        <v>0</v>
      </c>
      <c r="U82" s="17">
        <f t="shared" si="42"/>
        <v>0</v>
      </c>
      <c r="V82" s="17">
        <f t="shared" si="42"/>
        <v>0</v>
      </c>
      <c r="X82" s="13">
        <v>0.42982</v>
      </c>
      <c r="Y82" s="14">
        <v>0.49724</v>
      </c>
      <c r="Z82" s="10">
        <f t="shared" si="4"/>
        <v>-0.8644115517657469</v>
      </c>
      <c r="AA82" s="10">
        <f t="shared" si="5"/>
        <v>-0.8644115517657469</v>
      </c>
      <c r="AB82" s="10">
        <f t="shared" si="6"/>
        <v>-0.8644115517657469</v>
      </c>
      <c r="AC82" s="10">
        <f t="shared" si="7"/>
        <v>-0.8644115517657469</v>
      </c>
      <c r="AD82" s="10">
        <f t="shared" si="8"/>
        <v>-0.8644115517657469</v>
      </c>
      <c r="AE82" s="10">
        <f t="shared" si="9"/>
        <v>-0.8644115517657469</v>
      </c>
      <c r="AF82" s="10">
        <f t="shared" si="10"/>
        <v>-0.8644115517657469</v>
      </c>
      <c r="AG82" s="10">
        <f t="shared" si="11"/>
        <v>-0.8644115517657469</v>
      </c>
      <c r="AH82" s="10">
        <f t="shared" si="12"/>
        <v>-0.8644115517657469</v>
      </c>
      <c r="AI82" s="10">
        <f t="shared" si="13"/>
        <v>-0.8644115517657469</v>
      </c>
      <c r="AJ82" s="10">
        <f t="shared" si="14"/>
        <v>-0.8644115517657469</v>
      </c>
      <c r="AK82" s="10">
        <f t="shared" si="15"/>
        <v>-0.8644115517657469</v>
      </c>
      <c r="AL82" s="10">
        <f t="shared" si="16"/>
        <v>-0.8644115517657469</v>
      </c>
      <c r="AM82" s="10">
        <f t="shared" si="17"/>
        <v>-0.8644115517657469</v>
      </c>
      <c r="AN82" s="10">
        <f t="shared" si="18"/>
        <v>-0.8644115517657469</v>
      </c>
      <c r="AO82" s="10">
        <f t="shared" si="19"/>
        <v>-0.8644115517657469</v>
      </c>
      <c r="AP82" s="10">
        <f t="shared" si="20"/>
        <v>-0.8644115517657469</v>
      </c>
      <c r="AQ82" s="10">
        <f t="shared" si="21"/>
        <v>-0.8644115517657469</v>
      </c>
      <c r="AR82" s="10">
        <f t="shared" si="22"/>
        <v>-0.8644115517657469</v>
      </c>
      <c r="AS82" s="10">
        <f t="shared" si="23"/>
        <v>-0.8644115517657469</v>
      </c>
    </row>
    <row r="83" spans="2:45" ht="12.75" hidden="1">
      <c r="B83" s="7" t="s">
        <v>39</v>
      </c>
      <c r="C83" s="17">
        <f aca="true" t="shared" si="43" ref="C83:V83">IF(B$27="Opposing Traffic",1,0)</f>
        <v>0</v>
      </c>
      <c r="D83" s="17">
        <f t="shared" si="43"/>
        <v>0</v>
      </c>
      <c r="E83" s="17">
        <f t="shared" si="43"/>
        <v>0</v>
      </c>
      <c r="F83" s="17">
        <f t="shared" si="43"/>
        <v>0</v>
      </c>
      <c r="G83" s="17">
        <f t="shared" si="43"/>
        <v>0</v>
      </c>
      <c r="H83" s="17">
        <f t="shared" si="43"/>
        <v>0</v>
      </c>
      <c r="I83" s="17">
        <f t="shared" si="43"/>
        <v>0</v>
      </c>
      <c r="J83" s="17">
        <f t="shared" si="43"/>
        <v>0</v>
      </c>
      <c r="K83" s="17">
        <f t="shared" si="43"/>
        <v>0</v>
      </c>
      <c r="L83" s="17">
        <f t="shared" si="43"/>
        <v>0</v>
      </c>
      <c r="M83" s="17">
        <f t="shared" si="43"/>
        <v>0</v>
      </c>
      <c r="N83" s="17">
        <f t="shared" si="43"/>
        <v>0</v>
      </c>
      <c r="O83" s="17">
        <f t="shared" si="43"/>
        <v>0</v>
      </c>
      <c r="P83" s="17">
        <f t="shared" si="43"/>
        <v>0</v>
      </c>
      <c r="Q83" s="17">
        <f t="shared" si="43"/>
        <v>0</v>
      </c>
      <c r="R83" s="17">
        <f t="shared" si="43"/>
        <v>0</v>
      </c>
      <c r="S83" s="17">
        <f t="shared" si="43"/>
        <v>0</v>
      </c>
      <c r="T83" s="17">
        <f t="shared" si="43"/>
        <v>0</v>
      </c>
      <c r="U83" s="17">
        <f t="shared" si="43"/>
        <v>0</v>
      </c>
      <c r="V83" s="17">
        <f t="shared" si="43"/>
        <v>0</v>
      </c>
      <c r="X83" s="13">
        <v>0.0087719</v>
      </c>
      <c r="Y83" s="14">
        <v>0.093659</v>
      </c>
      <c r="Z83" s="10">
        <f t="shared" si="4"/>
        <v>-0.09365784388045995</v>
      </c>
      <c r="AA83" s="10">
        <f t="shared" si="5"/>
        <v>-0.09365784388045995</v>
      </c>
      <c r="AB83" s="10">
        <f t="shared" si="6"/>
        <v>-0.09365784388045995</v>
      </c>
      <c r="AC83" s="10">
        <f t="shared" si="7"/>
        <v>-0.09365784388045995</v>
      </c>
      <c r="AD83" s="10">
        <f t="shared" si="8"/>
        <v>-0.09365784388045995</v>
      </c>
      <c r="AE83" s="10">
        <f t="shared" si="9"/>
        <v>-0.09365784388045995</v>
      </c>
      <c r="AF83" s="10">
        <f t="shared" si="10"/>
        <v>-0.09365784388045995</v>
      </c>
      <c r="AG83" s="10">
        <f t="shared" si="11"/>
        <v>-0.09365784388045995</v>
      </c>
      <c r="AH83" s="10">
        <f t="shared" si="12"/>
        <v>-0.09365784388045995</v>
      </c>
      <c r="AI83" s="10">
        <f t="shared" si="13"/>
        <v>-0.09365784388045995</v>
      </c>
      <c r="AJ83" s="10">
        <f t="shared" si="14"/>
        <v>-0.09365784388045995</v>
      </c>
      <c r="AK83" s="10">
        <f t="shared" si="15"/>
        <v>-0.09365784388045995</v>
      </c>
      <c r="AL83" s="10">
        <f t="shared" si="16"/>
        <v>-0.09365784388045995</v>
      </c>
      <c r="AM83" s="10">
        <f t="shared" si="17"/>
        <v>-0.09365784388045995</v>
      </c>
      <c r="AN83" s="10">
        <f t="shared" si="18"/>
        <v>-0.09365784388045995</v>
      </c>
      <c r="AO83" s="10">
        <f t="shared" si="19"/>
        <v>-0.09365784388045995</v>
      </c>
      <c r="AP83" s="10">
        <f t="shared" si="20"/>
        <v>-0.09365784388045995</v>
      </c>
      <c r="AQ83" s="10">
        <f t="shared" si="21"/>
        <v>-0.09365784388045995</v>
      </c>
      <c r="AR83" s="10">
        <f t="shared" si="22"/>
        <v>-0.09365784388045995</v>
      </c>
      <c r="AS83" s="10">
        <f t="shared" si="23"/>
        <v>-0.09365784388045995</v>
      </c>
    </row>
    <row r="84" spans="2:45" ht="12.75" hidden="1">
      <c r="B84" s="7" t="s">
        <v>40</v>
      </c>
      <c r="C84" s="17">
        <f>IF(B28=99999,25,B28)</f>
        <v>0</v>
      </c>
      <c r="D84" s="17">
        <f aca="true" t="shared" si="44" ref="D84:V84">IF(C28=99999,25,C28)</f>
        <v>0</v>
      </c>
      <c r="E84" s="17">
        <f t="shared" si="44"/>
        <v>0</v>
      </c>
      <c r="F84" s="17">
        <f t="shared" si="44"/>
        <v>0</v>
      </c>
      <c r="G84" s="17">
        <f t="shared" si="44"/>
        <v>0</v>
      </c>
      <c r="H84" s="17">
        <f t="shared" si="44"/>
        <v>0</v>
      </c>
      <c r="I84" s="17">
        <f t="shared" si="44"/>
        <v>0</v>
      </c>
      <c r="J84" s="17">
        <f t="shared" si="44"/>
        <v>0</v>
      </c>
      <c r="K84" s="17">
        <f t="shared" si="44"/>
        <v>0</v>
      </c>
      <c r="L84" s="17">
        <f t="shared" si="44"/>
        <v>0</v>
      </c>
      <c r="M84" s="17">
        <f t="shared" si="44"/>
        <v>0</v>
      </c>
      <c r="N84" s="17">
        <f t="shared" si="44"/>
        <v>0</v>
      </c>
      <c r="O84" s="17">
        <f t="shared" si="44"/>
        <v>0</v>
      </c>
      <c r="P84" s="17">
        <f t="shared" si="44"/>
        <v>0</v>
      </c>
      <c r="Q84" s="17">
        <f t="shared" si="44"/>
        <v>0</v>
      </c>
      <c r="R84" s="17">
        <f t="shared" si="44"/>
        <v>0</v>
      </c>
      <c r="S84" s="17">
        <f t="shared" si="44"/>
        <v>0</v>
      </c>
      <c r="T84" s="17">
        <f t="shared" si="44"/>
        <v>0</v>
      </c>
      <c r="U84" s="17">
        <f t="shared" si="44"/>
        <v>0</v>
      </c>
      <c r="V84" s="17">
        <f t="shared" si="44"/>
        <v>0</v>
      </c>
      <c r="X84" s="13">
        <v>11.956</v>
      </c>
      <c r="Y84" s="14">
        <v>12.596</v>
      </c>
      <c r="Z84" s="10">
        <f t="shared" si="4"/>
        <v>-0.94919021911718</v>
      </c>
      <c r="AA84" s="10">
        <f t="shared" si="5"/>
        <v>-0.94919021911718</v>
      </c>
      <c r="AB84" s="10">
        <f t="shared" si="6"/>
        <v>-0.94919021911718</v>
      </c>
      <c r="AC84" s="10">
        <f t="shared" si="7"/>
        <v>-0.94919021911718</v>
      </c>
      <c r="AD84" s="10">
        <f t="shared" si="8"/>
        <v>-0.94919021911718</v>
      </c>
      <c r="AE84" s="10">
        <f t="shared" si="9"/>
        <v>-0.94919021911718</v>
      </c>
      <c r="AF84" s="10">
        <f t="shared" si="10"/>
        <v>-0.94919021911718</v>
      </c>
      <c r="AG84" s="10">
        <f t="shared" si="11"/>
        <v>-0.94919021911718</v>
      </c>
      <c r="AH84" s="10">
        <f t="shared" si="12"/>
        <v>-0.94919021911718</v>
      </c>
      <c r="AI84" s="10">
        <f t="shared" si="13"/>
        <v>-0.94919021911718</v>
      </c>
      <c r="AJ84" s="10">
        <f t="shared" si="14"/>
        <v>-0.94919021911718</v>
      </c>
      <c r="AK84" s="10">
        <f t="shared" si="15"/>
        <v>-0.94919021911718</v>
      </c>
      <c r="AL84" s="10">
        <f t="shared" si="16"/>
        <v>-0.94919021911718</v>
      </c>
      <c r="AM84" s="10">
        <f t="shared" si="17"/>
        <v>-0.94919021911718</v>
      </c>
      <c r="AN84" s="10">
        <f t="shared" si="18"/>
        <v>-0.94919021911718</v>
      </c>
      <c r="AO84" s="10">
        <f t="shared" si="19"/>
        <v>-0.94919021911718</v>
      </c>
      <c r="AP84" s="10">
        <f t="shared" si="20"/>
        <v>-0.94919021911718</v>
      </c>
      <c r="AQ84" s="10">
        <f t="shared" si="21"/>
        <v>-0.94919021911718</v>
      </c>
      <c r="AR84" s="10">
        <f t="shared" si="22"/>
        <v>-0.94919021911718</v>
      </c>
      <c r="AS84" s="10">
        <f t="shared" si="23"/>
        <v>-0.94919021911718</v>
      </c>
    </row>
    <row r="85" spans="2:45" ht="12.75" hidden="1">
      <c r="B85" s="7" t="s">
        <v>41</v>
      </c>
      <c r="C85" s="17">
        <f aca="true" t="shared" si="45" ref="C85:V85">IF(B$29="None",1,0)</f>
        <v>1</v>
      </c>
      <c r="D85" s="17">
        <f t="shared" si="45"/>
        <v>1</v>
      </c>
      <c r="E85" s="17">
        <f t="shared" si="45"/>
        <v>1</v>
      </c>
      <c r="F85" s="17">
        <f t="shared" si="45"/>
        <v>1</v>
      </c>
      <c r="G85" s="17">
        <f t="shared" si="45"/>
        <v>1</v>
      </c>
      <c r="H85" s="17">
        <f t="shared" si="45"/>
        <v>1</v>
      </c>
      <c r="I85" s="17">
        <f t="shared" si="45"/>
        <v>1</v>
      </c>
      <c r="J85" s="17">
        <f t="shared" si="45"/>
        <v>1</v>
      </c>
      <c r="K85" s="17">
        <f t="shared" si="45"/>
        <v>1</v>
      </c>
      <c r="L85" s="17">
        <f t="shared" si="45"/>
        <v>1</v>
      </c>
      <c r="M85" s="17">
        <f t="shared" si="45"/>
        <v>1</v>
      </c>
      <c r="N85" s="17">
        <f t="shared" si="45"/>
        <v>1</v>
      </c>
      <c r="O85" s="17">
        <f t="shared" si="45"/>
        <v>1</v>
      </c>
      <c r="P85" s="17">
        <f t="shared" si="45"/>
        <v>1</v>
      </c>
      <c r="Q85" s="17">
        <f t="shared" si="45"/>
        <v>1</v>
      </c>
      <c r="R85" s="17">
        <f t="shared" si="45"/>
        <v>1</v>
      </c>
      <c r="S85" s="17">
        <f t="shared" si="45"/>
        <v>1</v>
      </c>
      <c r="T85" s="17">
        <f t="shared" si="45"/>
        <v>1</v>
      </c>
      <c r="U85" s="17">
        <f t="shared" si="45"/>
        <v>1</v>
      </c>
      <c r="V85" s="17">
        <f t="shared" si="45"/>
        <v>1</v>
      </c>
      <c r="X85" s="13">
        <v>0.36842</v>
      </c>
      <c r="Y85" s="14">
        <v>0.48451</v>
      </c>
      <c r="Z85" s="10">
        <f t="shared" si="4"/>
        <v>1.3035437865059545</v>
      </c>
      <c r="AA85" s="10">
        <f t="shared" si="5"/>
        <v>1.3035437865059545</v>
      </c>
      <c r="AB85" s="10">
        <f t="shared" si="6"/>
        <v>1.3035437865059545</v>
      </c>
      <c r="AC85" s="10">
        <f t="shared" si="7"/>
        <v>1.3035437865059545</v>
      </c>
      <c r="AD85" s="10">
        <f t="shared" si="8"/>
        <v>1.3035437865059545</v>
      </c>
      <c r="AE85" s="10">
        <f t="shared" si="9"/>
        <v>1.3035437865059545</v>
      </c>
      <c r="AF85" s="10">
        <f t="shared" si="10"/>
        <v>1.3035437865059545</v>
      </c>
      <c r="AG85" s="10">
        <f t="shared" si="11"/>
        <v>1.3035437865059545</v>
      </c>
      <c r="AH85" s="10">
        <f t="shared" si="12"/>
        <v>1.3035437865059545</v>
      </c>
      <c r="AI85" s="10">
        <f t="shared" si="13"/>
        <v>1.3035437865059545</v>
      </c>
      <c r="AJ85" s="10">
        <f t="shared" si="14"/>
        <v>1.3035437865059545</v>
      </c>
      <c r="AK85" s="10">
        <f t="shared" si="15"/>
        <v>1.3035437865059545</v>
      </c>
      <c r="AL85" s="10">
        <f t="shared" si="16"/>
        <v>1.3035437865059545</v>
      </c>
      <c r="AM85" s="10">
        <f t="shared" si="17"/>
        <v>1.3035437865059545</v>
      </c>
      <c r="AN85" s="10">
        <f t="shared" si="18"/>
        <v>1.3035437865059545</v>
      </c>
      <c r="AO85" s="10">
        <f t="shared" si="19"/>
        <v>1.3035437865059545</v>
      </c>
      <c r="AP85" s="10">
        <f t="shared" si="20"/>
        <v>1.3035437865059545</v>
      </c>
      <c r="AQ85" s="10">
        <f t="shared" si="21"/>
        <v>1.3035437865059545</v>
      </c>
      <c r="AR85" s="10">
        <f t="shared" si="22"/>
        <v>1.3035437865059545</v>
      </c>
      <c r="AS85" s="10">
        <f t="shared" si="23"/>
        <v>1.3035437865059545</v>
      </c>
    </row>
    <row r="86" spans="2:45" ht="12.75" hidden="1">
      <c r="B86" s="7" t="s">
        <v>42</v>
      </c>
      <c r="C86" s="17">
        <f>IF(B$29="Drum",1,0)</f>
        <v>0</v>
      </c>
      <c r="D86" s="17">
        <f aca="true" t="shared" si="46" ref="D86:V86">IF(C$29="Drum",1,0)</f>
        <v>0</v>
      </c>
      <c r="E86" s="17">
        <f t="shared" si="46"/>
        <v>0</v>
      </c>
      <c r="F86" s="17">
        <f t="shared" si="46"/>
        <v>0</v>
      </c>
      <c r="G86" s="17">
        <f t="shared" si="46"/>
        <v>0</v>
      </c>
      <c r="H86" s="17">
        <f t="shared" si="46"/>
        <v>0</v>
      </c>
      <c r="I86" s="17">
        <f t="shared" si="46"/>
        <v>0</v>
      </c>
      <c r="J86" s="17">
        <f t="shared" si="46"/>
        <v>0</v>
      </c>
      <c r="K86" s="17">
        <f t="shared" si="46"/>
        <v>0</v>
      </c>
      <c r="L86" s="17">
        <f t="shared" si="46"/>
        <v>0</v>
      </c>
      <c r="M86" s="17">
        <f t="shared" si="46"/>
        <v>0</v>
      </c>
      <c r="N86" s="17">
        <f t="shared" si="46"/>
        <v>0</v>
      </c>
      <c r="O86" s="17">
        <f t="shared" si="46"/>
        <v>0</v>
      </c>
      <c r="P86" s="17">
        <f t="shared" si="46"/>
        <v>0</v>
      </c>
      <c r="Q86" s="17">
        <f t="shared" si="46"/>
        <v>0</v>
      </c>
      <c r="R86" s="17">
        <f t="shared" si="46"/>
        <v>0</v>
      </c>
      <c r="S86" s="17">
        <f t="shared" si="46"/>
        <v>0</v>
      </c>
      <c r="T86" s="17">
        <f t="shared" si="46"/>
        <v>0</v>
      </c>
      <c r="U86" s="17">
        <f t="shared" si="46"/>
        <v>0</v>
      </c>
      <c r="V86" s="17">
        <f t="shared" si="46"/>
        <v>0</v>
      </c>
      <c r="X86" s="13">
        <v>0.21053</v>
      </c>
      <c r="Y86" s="14">
        <v>0.40948</v>
      </c>
      <c r="Z86" s="10">
        <f t="shared" si="4"/>
        <v>-0.514139884731855</v>
      </c>
      <c r="AA86" s="10">
        <f t="shared" si="5"/>
        <v>-0.514139884731855</v>
      </c>
      <c r="AB86" s="10">
        <f t="shared" si="6"/>
        <v>-0.514139884731855</v>
      </c>
      <c r="AC86" s="10">
        <f t="shared" si="7"/>
        <v>-0.514139884731855</v>
      </c>
      <c r="AD86" s="10">
        <f t="shared" si="8"/>
        <v>-0.514139884731855</v>
      </c>
      <c r="AE86" s="10">
        <f t="shared" si="9"/>
        <v>-0.514139884731855</v>
      </c>
      <c r="AF86" s="10">
        <f t="shared" si="10"/>
        <v>-0.514139884731855</v>
      </c>
      <c r="AG86" s="10">
        <f t="shared" si="11"/>
        <v>-0.514139884731855</v>
      </c>
      <c r="AH86" s="10">
        <f t="shared" si="12"/>
        <v>-0.514139884731855</v>
      </c>
      <c r="AI86" s="10">
        <f t="shared" si="13"/>
        <v>-0.514139884731855</v>
      </c>
      <c r="AJ86" s="10">
        <f t="shared" si="14"/>
        <v>-0.514139884731855</v>
      </c>
      <c r="AK86" s="10">
        <f t="shared" si="15"/>
        <v>-0.514139884731855</v>
      </c>
      <c r="AL86" s="10">
        <f t="shared" si="16"/>
        <v>-0.514139884731855</v>
      </c>
      <c r="AM86" s="10">
        <f t="shared" si="17"/>
        <v>-0.514139884731855</v>
      </c>
      <c r="AN86" s="10">
        <f t="shared" si="18"/>
        <v>-0.514139884731855</v>
      </c>
      <c r="AO86" s="10">
        <f t="shared" si="19"/>
        <v>-0.514139884731855</v>
      </c>
      <c r="AP86" s="10">
        <f t="shared" si="20"/>
        <v>-0.514139884731855</v>
      </c>
      <c r="AQ86" s="10">
        <f t="shared" si="21"/>
        <v>-0.514139884731855</v>
      </c>
      <c r="AR86" s="10">
        <f t="shared" si="22"/>
        <v>-0.514139884731855</v>
      </c>
      <c r="AS86" s="10">
        <f t="shared" si="23"/>
        <v>-0.514139884731855</v>
      </c>
    </row>
    <row r="87" spans="2:45" ht="12.75" hidden="1">
      <c r="B87" s="7" t="s">
        <v>43</v>
      </c>
      <c r="C87" s="17">
        <f>IF(B$29="Vertical Panel",1,0)</f>
        <v>0</v>
      </c>
      <c r="D87" s="17">
        <f aca="true" t="shared" si="47" ref="D87:V87">IF(C$29="Vertical Panel",1,0)</f>
        <v>0</v>
      </c>
      <c r="E87" s="17">
        <f t="shared" si="47"/>
        <v>0</v>
      </c>
      <c r="F87" s="17">
        <f t="shared" si="47"/>
        <v>0</v>
      </c>
      <c r="G87" s="17">
        <f t="shared" si="47"/>
        <v>0</v>
      </c>
      <c r="H87" s="17">
        <f t="shared" si="47"/>
        <v>0</v>
      </c>
      <c r="I87" s="17">
        <f t="shared" si="47"/>
        <v>0</v>
      </c>
      <c r="J87" s="17">
        <f t="shared" si="47"/>
        <v>0</v>
      </c>
      <c r="K87" s="17">
        <f t="shared" si="47"/>
        <v>0</v>
      </c>
      <c r="L87" s="17">
        <f t="shared" si="47"/>
        <v>0</v>
      </c>
      <c r="M87" s="17">
        <f t="shared" si="47"/>
        <v>0</v>
      </c>
      <c r="N87" s="17">
        <f t="shared" si="47"/>
        <v>0</v>
      </c>
      <c r="O87" s="17">
        <f t="shared" si="47"/>
        <v>0</v>
      </c>
      <c r="P87" s="17">
        <f t="shared" si="47"/>
        <v>0</v>
      </c>
      <c r="Q87" s="17">
        <f t="shared" si="47"/>
        <v>0</v>
      </c>
      <c r="R87" s="17">
        <f t="shared" si="47"/>
        <v>0</v>
      </c>
      <c r="S87" s="17">
        <f t="shared" si="47"/>
        <v>0</v>
      </c>
      <c r="T87" s="17">
        <f t="shared" si="47"/>
        <v>0</v>
      </c>
      <c r="U87" s="17">
        <f t="shared" si="47"/>
        <v>0</v>
      </c>
      <c r="V87" s="17">
        <f t="shared" si="47"/>
        <v>0</v>
      </c>
      <c r="X87" s="13">
        <v>0.078947</v>
      </c>
      <c r="Y87" s="14">
        <v>0.27085</v>
      </c>
      <c r="Z87" s="10">
        <f t="shared" si="4"/>
        <v>-0.2914786782351856</v>
      </c>
      <c r="AA87" s="10">
        <f t="shared" si="5"/>
        <v>-0.2914786782351856</v>
      </c>
      <c r="AB87" s="10">
        <f t="shared" si="6"/>
        <v>-0.2914786782351856</v>
      </c>
      <c r="AC87" s="10">
        <f t="shared" si="7"/>
        <v>-0.2914786782351856</v>
      </c>
      <c r="AD87" s="10">
        <f t="shared" si="8"/>
        <v>-0.2914786782351856</v>
      </c>
      <c r="AE87" s="10">
        <f t="shared" si="9"/>
        <v>-0.2914786782351856</v>
      </c>
      <c r="AF87" s="10">
        <f t="shared" si="10"/>
        <v>-0.2914786782351856</v>
      </c>
      <c r="AG87" s="10">
        <f t="shared" si="11"/>
        <v>-0.2914786782351856</v>
      </c>
      <c r="AH87" s="10">
        <f t="shared" si="12"/>
        <v>-0.2914786782351856</v>
      </c>
      <c r="AI87" s="10">
        <f t="shared" si="13"/>
        <v>-0.2914786782351856</v>
      </c>
      <c r="AJ87" s="10">
        <f t="shared" si="14"/>
        <v>-0.2914786782351856</v>
      </c>
      <c r="AK87" s="10">
        <f t="shared" si="15"/>
        <v>-0.2914786782351856</v>
      </c>
      <c r="AL87" s="10">
        <f t="shared" si="16"/>
        <v>-0.2914786782351856</v>
      </c>
      <c r="AM87" s="10">
        <f t="shared" si="17"/>
        <v>-0.2914786782351856</v>
      </c>
      <c r="AN87" s="10">
        <f t="shared" si="18"/>
        <v>-0.2914786782351856</v>
      </c>
      <c r="AO87" s="10">
        <f t="shared" si="19"/>
        <v>-0.2914786782351856</v>
      </c>
      <c r="AP87" s="10">
        <f t="shared" si="20"/>
        <v>-0.2914786782351856</v>
      </c>
      <c r="AQ87" s="10">
        <f t="shared" si="21"/>
        <v>-0.2914786782351856</v>
      </c>
      <c r="AR87" s="10">
        <f t="shared" si="22"/>
        <v>-0.2914786782351856</v>
      </c>
      <c r="AS87" s="10">
        <f t="shared" si="23"/>
        <v>-0.2914786782351856</v>
      </c>
    </row>
    <row r="88" spans="2:45" ht="12.75" hidden="1">
      <c r="B88" s="7" t="s">
        <v>44</v>
      </c>
      <c r="C88" s="17">
        <f>IF(B$29="Guardrail",1,0)</f>
        <v>0</v>
      </c>
      <c r="D88" s="17">
        <f aca="true" t="shared" si="48" ref="D88:V88">IF(C$29="Guardrail",1,0)</f>
        <v>0</v>
      </c>
      <c r="E88" s="17">
        <f t="shared" si="48"/>
        <v>0</v>
      </c>
      <c r="F88" s="17">
        <f t="shared" si="48"/>
        <v>0</v>
      </c>
      <c r="G88" s="17">
        <f t="shared" si="48"/>
        <v>0</v>
      </c>
      <c r="H88" s="17">
        <f t="shared" si="48"/>
        <v>0</v>
      </c>
      <c r="I88" s="17">
        <f t="shared" si="48"/>
        <v>0</v>
      </c>
      <c r="J88" s="17">
        <f t="shared" si="48"/>
        <v>0</v>
      </c>
      <c r="K88" s="17">
        <f t="shared" si="48"/>
        <v>0</v>
      </c>
      <c r="L88" s="17">
        <f t="shared" si="48"/>
        <v>0</v>
      </c>
      <c r="M88" s="17">
        <f t="shared" si="48"/>
        <v>0</v>
      </c>
      <c r="N88" s="17">
        <f t="shared" si="48"/>
        <v>0</v>
      </c>
      <c r="O88" s="17">
        <f t="shared" si="48"/>
        <v>0</v>
      </c>
      <c r="P88" s="17">
        <f t="shared" si="48"/>
        <v>0</v>
      </c>
      <c r="Q88" s="17">
        <f t="shared" si="48"/>
        <v>0</v>
      </c>
      <c r="R88" s="17">
        <f t="shared" si="48"/>
        <v>0</v>
      </c>
      <c r="S88" s="17">
        <f t="shared" si="48"/>
        <v>0</v>
      </c>
      <c r="T88" s="17">
        <f t="shared" si="48"/>
        <v>0</v>
      </c>
      <c r="U88" s="17">
        <f t="shared" si="48"/>
        <v>0</v>
      </c>
      <c r="V88" s="17">
        <f t="shared" si="48"/>
        <v>0</v>
      </c>
      <c r="X88" s="13">
        <v>0.070175</v>
      </c>
      <c r="Y88" s="14">
        <v>0.25657</v>
      </c>
      <c r="Z88" s="10">
        <f t="shared" si="4"/>
        <v>-0.2735121019604786</v>
      </c>
      <c r="AA88" s="10">
        <f t="shared" si="5"/>
        <v>-0.2735121019604786</v>
      </c>
      <c r="AB88" s="10">
        <f t="shared" si="6"/>
        <v>-0.2735121019604786</v>
      </c>
      <c r="AC88" s="10">
        <f t="shared" si="7"/>
        <v>-0.2735121019604786</v>
      </c>
      <c r="AD88" s="10">
        <f t="shared" si="8"/>
        <v>-0.2735121019604786</v>
      </c>
      <c r="AE88" s="10">
        <f t="shared" si="9"/>
        <v>-0.2735121019604786</v>
      </c>
      <c r="AF88" s="10">
        <f t="shared" si="10"/>
        <v>-0.2735121019604786</v>
      </c>
      <c r="AG88" s="10">
        <f t="shared" si="11"/>
        <v>-0.2735121019604786</v>
      </c>
      <c r="AH88" s="10">
        <f t="shared" si="12"/>
        <v>-0.2735121019604786</v>
      </c>
      <c r="AI88" s="10">
        <f t="shared" si="13"/>
        <v>-0.2735121019604786</v>
      </c>
      <c r="AJ88" s="10">
        <f t="shared" si="14"/>
        <v>-0.2735121019604786</v>
      </c>
      <c r="AK88" s="10">
        <f t="shared" si="15"/>
        <v>-0.2735121019604786</v>
      </c>
      <c r="AL88" s="10">
        <f t="shared" si="16"/>
        <v>-0.2735121019604786</v>
      </c>
      <c r="AM88" s="10">
        <f t="shared" si="17"/>
        <v>-0.2735121019604786</v>
      </c>
      <c r="AN88" s="10">
        <f t="shared" si="18"/>
        <v>-0.2735121019604786</v>
      </c>
      <c r="AO88" s="10">
        <f t="shared" si="19"/>
        <v>-0.2735121019604786</v>
      </c>
      <c r="AP88" s="10">
        <f t="shared" si="20"/>
        <v>-0.2735121019604786</v>
      </c>
      <c r="AQ88" s="10">
        <f t="shared" si="21"/>
        <v>-0.2735121019604786</v>
      </c>
      <c r="AR88" s="10">
        <f t="shared" si="22"/>
        <v>-0.2735121019604786</v>
      </c>
      <c r="AS88" s="10">
        <f t="shared" si="23"/>
        <v>-0.2735121019604786</v>
      </c>
    </row>
    <row r="89" spans="2:45" ht="12.75" hidden="1">
      <c r="B89" s="7" t="s">
        <v>45</v>
      </c>
      <c r="C89" s="17">
        <f aca="true" t="shared" si="49" ref="C89:V89">IF(B$29="Barrier",1,0)</f>
        <v>0</v>
      </c>
      <c r="D89" s="17">
        <f t="shared" si="49"/>
        <v>0</v>
      </c>
      <c r="E89" s="17">
        <f t="shared" si="49"/>
        <v>0</v>
      </c>
      <c r="F89" s="17">
        <f t="shared" si="49"/>
        <v>0</v>
      </c>
      <c r="G89" s="17">
        <f t="shared" si="49"/>
        <v>0</v>
      </c>
      <c r="H89" s="17">
        <f t="shared" si="49"/>
        <v>0</v>
      </c>
      <c r="I89" s="17">
        <f t="shared" si="49"/>
        <v>0</v>
      </c>
      <c r="J89" s="17">
        <f t="shared" si="49"/>
        <v>0</v>
      </c>
      <c r="K89" s="17">
        <f t="shared" si="49"/>
        <v>0</v>
      </c>
      <c r="L89" s="17">
        <f t="shared" si="49"/>
        <v>0</v>
      </c>
      <c r="M89" s="17">
        <f t="shared" si="49"/>
        <v>0</v>
      </c>
      <c r="N89" s="17">
        <f t="shared" si="49"/>
        <v>0</v>
      </c>
      <c r="O89" s="17">
        <f t="shared" si="49"/>
        <v>0</v>
      </c>
      <c r="P89" s="17">
        <f t="shared" si="49"/>
        <v>0</v>
      </c>
      <c r="Q89" s="17">
        <f t="shared" si="49"/>
        <v>0</v>
      </c>
      <c r="R89" s="17">
        <f t="shared" si="49"/>
        <v>0</v>
      </c>
      <c r="S89" s="17">
        <f t="shared" si="49"/>
        <v>0</v>
      </c>
      <c r="T89" s="17">
        <f t="shared" si="49"/>
        <v>0</v>
      </c>
      <c r="U89" s="17">
        <f t="shared" si="49"/>
        <v>0</v>
      </c>
      <c r="V89" s="17">
        <f t="shared" si="49"/>
        <v>0</v>
      </c>
      <c r="X89" s="13">
        <v>0.19298</v>
      </c>
      <c r="Y89" s="14">
        <v>0.39638</v>
      </c>
      <c r="Z89" s="10">
        <f t="shared" si="4"/>
        <v>-0.48685604722740805</v>
      </c>
      <c r="AA89" s="10">
        <f t="shared" si="5"/>
        <v>-0.48685604722740805</v>
      </c>
      <c r="AB89" s="10">
        <f t="shared" si="6"/>
        <v>-0.48685604722740805</v>
      </c>
      <c r="AC89" s="10">
        <f t="shared" si="7"/>
        <v>-0.48685604722740805</v>
      </c>
      <c r="AD89" s="10">
        <f t="shared" si="8"/>
        <v>-0.48685604722740805</v>
      </c>
      <c r="AE89" s="10">
        <f t="shared" si="9"/>
        <v>-0.48685604722740805</v>
      </c>
      <c r="AF89" s="10">
        <f t="shared" si="10"/>
        <v>-0.48685604722740805</v>
      </c>
      <c r="AG89" s="10">
        <f t="shared" si="11"/>
        <v>-0.48685604722740805</v>
      </c>
      <c r="AH89" s="10">
        <f t="shared" si="12"/>
        <v>-0.48685604722740805</v>
      </c>
      <c r="AI89" s="10">
        <f t="shared" si="13"/>
        <v>-0.48685604722740805</v>
      </c>
      <c r="AJ89" s="10">
        <f t="shared" si="14"/>
        <v>-0.48685604722740805</v>
      </c>
      <c r="AK89" s="10">
        <f t="shared" si="15"/>
        <v>-0.48685604722740805</v>
      </c>
      <c r="AL89" s="10">
        <f t="shared" si="16"/>
        <v>-0.48685604722740805</v>
      </c>
      <c r="AM89" s="10">
        <f t="shared" si="17"/>
        <v>-0.48685604722740805</v>
      </c>
      <c r="AN89" s="10">
        <f t="shared" si="18"/>
        <v>-0.48685604722740805</v>
      </c>
      <c r="AO89" s="10">
        <f t="shared" si="19"/>
        <v>-0.48685604722740805</v>
      </c>
      <c r="AP89" s="10">
        <f t="shared" si="20"/>
        <v>-0.48685604722740805</v>
      </c>
      <c r="AQ89" s="10">
        <f t="shared" si="21"/>
        <v>-0.48685604722740805</v>
      </c>
      <c r="AR89" s="10">
        <f t="shared" si="22"/>
        <v>-0.48685604722740805</v>
      </c>
      <c r="AS89" s="10">
        <f t="shared" si="23"/>
        <v>-0.48685604722740805</v>
      </c>
    </row>
    <row r="90" spans="2:45" ht="12.75" hidden="1">
      <c r="B90" s="7" t="s">
        <v>46</v>
      </c>
      <c r="C90" s="17">
        <f>IF(B30=99999,25,B30)</f>
        <v>0</v>
      </c>
      <c r="D90" s="17">
        <f aca="true" t="shared" si="50" ref="D90:V90">IF(C30=99999,25,C30)</f>
        <v>0</v>
      </c>
      <c r="E90" s="17">
        <f t="shared" si="50"/>
        <v>0</v>
      </c>
      <c r="F90" s="17">
        <f t="shared" si="50"/>
        <v>0</v>
      </c>
      <c r="G90" s="17">
        <f t="shared" si="50"/>
        <v>0</v>
      </c>
      <c r="H90" s="17">
        <f t="shared" si="50"/>
        <v>0</v>
      </c>
      <c r="I90" s="17">
        <f t="shared" si="50"/>
        <v>0</v>
      </c>
      <c r="J90" s="17">
        <f t="shared" si="50"/>
        <v>0</v>
      </c>
      <c r="K90" s="17">
        <f t="shared" si="50"/>
        <v>0</v>
      </c>
      <c r="L90" s="17">
        <f t="shared" si="50"/>
        <v>0</v>
      </c>
      <c r="M90" s="17">
        <f t="shared" si="50"/>
        <v>0</v>
      </c>
      <c r="N90" s="17">
        <f t="shared" si="50"/>
        <v>0</v>
      </c>
      <c r="O90" s="17">
        <f t="shared" si="50"/>
        <v>0</v>
      </c>
      <c r="P90" s="17">
        <f t="shared" si="50"/>
        <v>0</v>
      </c>
      <c r="Q90" s="17">
        <f t="shared" si="50"/>
        <v>0</v>
      </c>
      <c r="R90" s="17">
        <f t="shared" si="50"/>
        <v>0</v>
      </c>
      <c r="S90" s="17">
        <f t="shared" si="50"/>
        <v>0</v>
      </c>
      <c r="T90" s="17">
        <f t="shared" si="50"/>
        <v>0</v>
      </c>
      <c r="U90" s="17">
        <f t="shared" si="50"/>
        <v>0</v>
      </c>
      <c r="V90" s="17">
        <f t="shared" si="50"/>
        <v>0</v>
      </c>
      <c r="X90" s="13">
        <v>10.772</v>
      </c>
      <c r="Y90" s="14">
        <v>11.264</v>
      </c>
      <c r="Z90" s="10">
        <f t="shared" si="4"/>
        <v>-0.9563210227272728</v>
      </c>
      <c r="AA90" s="10">
        <f t="shared" si="5"/>
        <v>-0.9563210227272728</v>
      </c>
      <c r="AB90" s="10">
        <f t="shared" si="6"/>
        <v>-0.9563210227272728</v>
      </c>
      <c r="AC90" s="10">
        <f t="shared" si="7"/>
        <v>-0.9563210227272728</v>
      </c>
      <c r="AD90" s="10">
        <f t="shared" si="8"/>
        <v>-0.9563210227272728</v>
      </c>
      <c r="AE90" s="10">
        <f t="shared" si="9"/>
        <v>-0.9563210227272728</v>
      </c>
      <c r="AF90" s="10">
        <f t="shared" si="10"/>
        <v>-0.9563210227272728</v>
      </c>
      <c r="AG90" s="10">
        <f t="shared" si="11"/>
        <v>-0.9563210227272728</v>
      </c>
      <c r="AH90" s="10">
        <f t="shared" si="12"/>
        <v>-0.9563210227272728</v>
      </c>
      <c r="AI90" s="10">
        <f t="shared" si="13"/>
        <v>-0.9563210227272728</v>
      </c>
      <c r="AJ90" s="10">
        <f t="shared" si="14"/>
        <v>-0.9563210227272728</v>
      </c>
      <c r="AK90" s="10">
        <f t="shared" si="15"/>
        <v>-0.9563210227272728</v>
      </c>
      <c r="AL90" s="10">
        <f t="shared" si="16"/>
        <v>-0.9563210227272728</v>
      </c>
      <c r="AM90" s="10">
        <f t="shared" si="17"/>
        <v>-0.9563210227272728</v>
      </c>
      <c r="AN90" s="10">
        <f t="shared" si="18"/>
        <v>-0.9563210227272728</v>
      </c>
      <c r="AO90" s="10">
        <f t="shared" si="19"/>
        <v>-0.9563210227272728</v>
      </c>
      <c r="AP90" s="10">
        <f t="shared" si="20"/>
        <v>-0.9563210227272728</v>
      </c>
      <c r="AQ90" s="10">
        <f t="shared" si="21"/>
        <v>-0.9563210227272728</v>
      </c>
      <c r="AR90" s="10">
        <f t="shared" si="22"/>
        <v>-0.9563210227272728</v>
      </c>
      <c r="AS90" s="10">
        <f t="shared" si="23"/>
        <v>-0.9563210227272728</v>
      </c>
    </row>
    <row r="91" spans="2:45" ht="12.75" hidden="1">
      <c r="B91" s="7" t="s">
        <v>47</v>
      </c>
      <c r="C91" s="7">
        <f aca="true" t="shared" si="51" ref="C91:V91">$B$15</f>
        <v>0</v>
      </c>
      <c r="D91" s="7">
        <f t="shared" si="51"/>
        <v>0</v>
      </c>
      <c r="E91" s="7">
        <f t="shared" si="51"/>
        <v>0</v>
      </c>
      <c r="F91" s="7">
        <f t="shared" si="51"/>
        <v>0</v>
      </c>
      <c r="G91" s="7">
        <f t="shared" si="51"/>
        <v>0</v>
      </c>
      <c r="H91" s="7">
        <f t="shared" si="51"/>
        <v>0</v>
      </c>
      <c r="I91" s="7">
        <f t="shared" si="51"/>
        <v>0</v>
      </c>
      <c r="J91" s="7">
        <f t="shared" si="51"/>
        <v>0</v>
      </c>
      <c r="K91" s="7">
        <f t="shared" si="51"/>
        <v>0</v>
      </c>
      <c r="L91" s="7">
        <f t="shared" si="51"/>
        <v>0</v>
      </c>
      <c r="M91" s="7">
        <f t="shared" si="51"/>
        <v>0</v>
      </c>
      <c r="N91" s="7">
        <f t="shared" si="51"/>
        <v>0</v>
      </c>
      <c r="O91" s="7">
        <f t="shared" si="51"/>
        <v>0</v>
      </c>
      <c r="P91" s="7">
        <f t="shared" si="51"/>
        <v>0</v>
      </c>
      <c r="Q91" s="7">
        <f t="shared" si="51"/>
        <v>0</v>
      </c>
      <c r="R91" s="7">
        <f t="shared" si="51"/>
        <v>0</v>
      </c>
      <c r="S91" s="7">
        <f t="shared" si="51"/>
        <v>0</v>
      </c>
      <c r="T91" s="7">
        <f t="shared" si="51"/>
        <v>0</v>
      </c>
      <c r="U91" s="7">
        <f t="shared" si="51"/>
        <v>0</v>
      </c>
      <c r="V91" s="7">
        <f t="shared" si="51"/>
        <v>0</v>
      </c>
      <c r="X91" s="13">
        <v>68.851</v>
      </c>
      <c r="Y91" s="14">
        <v>3.6537</v>
      </c>
      <c r="Z91" s="10">
        <f t="shared" si="4"/>
        <v>-18.844185346361222</v>
      </c>
      <c r="AA91" s="10">
        <f t="shared" si="5"/>
        <v>-18.844185346361222</v>
      </c>
      <c r="AB91" s="10">
        <f t="shared" si="6"/>
        <v>-18.844185346361222</v>
      </c>
      <c r="AC91" s="10">
        <f t="shared" si="7"/>
        <v>-18.844185346361222</v>
      </c>
      <c r="AD91" s="10">
        <f t="shared" si="8"/>
        <v>-18.844185346361222</v>
      </c>
      <c r="AE91" s="10">
        <f t="shared" si="9"/>
        <v>-18.844185346361222</v>
      </c>
      <c r="AF91" s="10">
        <f t="shared" si="10"/>
        <v>-18.844185346361222</v>
      </c>
      <c r="AG91" s="10">
        <f t="shared" si="11"/>
        <v>-18.844185346361222</v>
      </c>
      <c r="AH91" s="10">
        <f t="shared" si="12"/>
        <v>-18.844185346361222</v>
      </c>
      <c r="AI91" s="10">
        <f t="shared" si="13"/>
        <v>-18.844185346361222</v>
      </c>
      <c r="AJ91" s="10">
        <f t="shared" si="14"/>
        <v>-18.844185346361222</v>
      </c>
      <c r="AK91" s="10">
        <f t="shared" si="15"/>
        <v>-18.844185346361222</v>
      </c>
      <c r="AL91" s="10">
        <f t="shared" si="16"/>
        <v>-18.844185346361222</v>
      </c>
      <c r="AM91" s="10">
        <f t="shared" si="17"/>
        <v>-18.844185346361222</v>
      </c>
      <c r="AN91" s="10">
        <f t="shared" si="18"/>
        <v>-18.844185346361222</v>
      </c>
      <c r="AO91" s="10">
        <f t="shared" si="19"/>
        <v>-18.844185346361222</v>
      </c>
      <c r="AP91" s="10">
        <f t="shared" si="20"/>
        <v>-18.844185346361222</v>
      </c>
      <c r="AQ91" s="10">
        <f t="shared" si="21"/>
        <v>-18.844185346361222</v>
      </c>
      <c r="AR91" s="10">
        <f t="shared" si="22"/>
        <v>-18.844185346361222</v>
      </c>
      <c r="AS91" s="10">
        <f t="shared" si="23"/>
        <v>-18.844185346361222</v>
      </c>
    </row>
    <row r="92" spans="2:45" ht="12.75" hidden="1">
      <c r="B92" s="7" t="s">
        <v>48</v>
      </c>
      <c r="C92" s="17">
        <v>0</v>
      </c>
      <c r="D92" s="8">
        <f aca="true" t="shared" si="52" ref="D92:V92">IF((D65-C65)&lt;0.1,10,1/(D65-C65))</f>
        <v>10</v>
      </c>
      <c r="E92" s="8">
        <f t="shared" si="52"/>
        <v>10</v>
      </c>
      <c r="F92" s="8">
        <f t="shared" si="52"/>
        <v>10</v>
      </c>
      <c r="G92" s="8">
        <f t="shared" si="52"/>
        <v>10</v>
      </c>
      <c r="H92" s="8">
        <f t="shared" si="52"/>
        <v>10</v>
      </c>
      <c r="I92" s="8">
        <f t="shared" si="52"/>
        <v>10</v>
      </c>
      <c r="J92" s="8">
        <f t="shared" si="52"/>
        <v>10</v>
      </c>
      <c r="K92" s="8">
        <f t="shared" si="52"/>
        <v>10</v>
      </c>
      <c r="L92" s="8">
        <f t="shared" si="52"/>
        <v>10</v>
      </c>
      <c r="M92" s="8">
        <f t="shared" si="52"/>
        <v>10</v>
      </c>
      <c r="N92" s="8">
        <f t="shared" si="52"/>
        <v>10</v>
      </c>
      <c r="O92" s="8">
        <f t="shared" si="52"/>
        <v>10</v>
      </c>
      <c r="P92" s="8">
        <f t="shared" si="52"/>
        <v>10</v>
      </c>
      <c r="Q92" s="8">
        <f t="shared" si="52"/>
        <v>10</v>
      </c>
      <c r="R92" s="8">
        <f t="shared" si="52"/>
        <v>10</v>
      </c>
      <c r="S92" s="8">
        <f t="shared" si="52"/>
        <v>10</v>
      </c>
      <c r="T92" s="8">
        <f t="shared" si="52"/>
        <v>10</v>
      </c>
      <c r="U92" s="8">
        <f t="shared" si="52"/>
        <v>10</v>
      </c>
      <c r="V92" s="8">
        <f t="shared" si="52"/>
        <v>10</v>
      </c>
      <c r="X92" s="13">
        <v>3.8037</v>
      </c>
      <c r="Y92" s="14">
        <v>3.5422</v>
      </c>
      <c r="Z92" s="10">
        <f t="shared" si="4"/>
        <v>-1.073824177065101</v>
      </c>
      <c r="AA92" s="10">
        <f t="shared" si="5"/>
        <v>1.7492801084072047</v>
      </c>
      <c r="AB92" s="10">
        <f t="shared" si="6"/>
        <v>1.7492801084072047</v>
      </c>
      <c r="AC92" s="10">
        <f t="shared" si="7"/>
        <v>1.7492801084072047</v>
      </c>
      <c r="AD92" s="10">
        <f t="shared" si="8"/>
        <v>1.7492801084072047</v>
      </c>
      <c r="AE92" s="10">
        <f t="shared" si="9"/>
        <v>1.7492801084072047</v>
      </c>
      <c r="AF92" s="10">
        <f t="shared" si="10"/>
        <v>1.7492801084072047</v>
      </c>
      <c r="AG92" s="10">
        <f t="shared" si="11"/>
        <v>1.7492801084072047</v>
      </c>
      <c r="AH92" s="10">
        <f t="shared" si="12"/>
        <v>1.7492801084072047</v>
      </c>
      <c r="AI92" s="10">
        <f t="shared" si="13"/>
        <v>1.7492801084072047</v>
      </c>
      <c r="AJ92" s="10">
        <f t="shared" si="14"/>
        <v>1.7492801084072047</v>
      </c>
      <c r="AK92" s="10">
        <f t="shared" si="15"/>
        <v>1.7492801084072047</v>
      </c>
      <c r="AL92" s="10">
        <f t="shared" si="16"/>
        <v>1.7492801084072047</v>
      </c>
      <c r="AM92" s="10">
        <f t="shared" si="17"/>
        <v>1.7492801084072047</v>
      </c>
      <c r="AN92" s="10">
        <f t="shared" si="18"/>
        <v>1.7492801084072047</v>
      </c>
      <c r="AO92" s="10">
        <f t="shared" si="19"/>
        <v>1.7492801084072047</v>
      </c>
      <c r="AP92" s="10">
        <f t="shared" si="20"/>
        <v>1.7492801084072047</v>
      </c>
      <c r="AQ92" s="10">
        <f t="shared" si="21"/>
        <v>1.7492801084072047</v>
      </c>
      <c r="AR92" s="10">
        <f t="shared" si="22"/>
        <v>1.7492801084072047</v>
      </c>
      <c r="AS92" s="10">
        <f t="shared" si="23"/>
        <v>1.7492801084072047</v>
      </c>
    </row>
    <row r="93" ht="12.75" hidden="1"/>
    <row r="94" spans="2:11" ht="12.75" hidden="1">
      <c r="B94" s="19" t="s">
        <v>14</v>
      </c>
      <c r="C94" s="19" t="s">
        <v>15</v>
      </c>
      <c r="E94" s="6"/>
      <c r="F94" s="6"/>
      <c r="G94" s="6"/>
      <c r="H94" s="6"/>
      <c r="I94" s="6"/>
      <c r="J94" s="6"/>
      <c r="K94" s="6"/>
    </row>
    <row r="95" spans="2:11" ht="12.75" hidden="1">
      <c r="B95" s="19">
        <v>24.406</v>
      </c>
      <c r="C95" s="19">
        <v>9.6922</v>
      </c>
      <c r="E95" s="6"/>
      <c r="F95" s="6"/>
      <c r="G95" s="6"/>
      <c r="H95" s="6"/>
      <c r="I95" s="6"/>
      <c r="J95" s="6"/>
      <c r="K95" s="6"/>
    </row>
    <row r="96" spans="2:11" ht="12.75" hidden="1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2.75" hidden="1">
      <c r="B97" s="6" t="s">
        <v>16</v>
      </c>
      <c r="C97" s="6"/>
      <c r="D97" s="6"/>
      <c r="E97" s="6"/>
      <c r="F97" s="6"/>
      <c r="G97" s="6"/>
      <c r="H97" s="6"/>
      <c r="I97" s="6"/>
      <c r="J97" s="6"/>
      <c r="K97" s="6"/>
    </row>
    <row r="98" spans="2:31" ht="12.75" hidden="1">
      <c r="B98" s="6">
        <v>0.19995</v>
      </c>
      <c r="C98" s="6">
        <v>0.12816</v>
      </c>
      <c r="D98" s="6">
        <v>-0.20624</v>
      </c>
      <c r="E98" s="6">
        <v>0.034145</v>
      </c>
      <c r="F98" s="6">
        <v>-0.2126</v>
      </c>
      <c r="G98" s="6">
        <v>-0.078234</v>
      </c>
      <c r="H98" s="6">
        <v>0.1663</v>
      </c>
      <c r="I98" s="6">
        <v>-0.023167</v>
      </c>
      <c r="J98" s="6">
        <v>-0.018834</v>
      </c>
      <c r="K98" s="6">
        <v>-0.22812</v>
      </c>
      <c r="L98" s="3">
        <v>0.0050778</v>
      </c>
      <c r="M98" s="3">
        <v>0.33495</v>
      </c>
      <c r="N98" s="3">
        <v>0.28238</v>
      </c>
      <c r="O98" s="3">
        <v>0.14666</v>
      </c>
      <c r="P98" s="3">
        <v>-0.24434</v>
      </c>
      <c r="Q98" s="3">
        <v>-0.1255</v>
      </c>
      <c r="R98" s="3">
        <v>0.128</v>
      </c>
      <c r="S98" s="3">
        <v>-0.042564</v>
      </c>
      <c r="T98" s="3">
        <v>-0.13892</v>
      </c>
      <c r="U98" s="3">
        <v>0.098729</v>
      </c>
      <c r="V98" s="3">
        <v>0.014733</v>
      </c>
      <c r="W98" s="3">
        <v>0.074296</v>
      </c>
      <c r="X98" s="3">
        <v>-0.40234</v>
      </c>
      <c r="Y98" s="3">
        <v>-0.41195</v>
      </c>
      <c r="Z98" s="3">
        <v>-0.17323</v>
      </c>
      <c r="AA98" s="3">
        <v>-0.25534</v>
      </c>
      <c r="AB98" s="3">
        <v>-0.63104</v>
      </c>
      <c r="AC98" s="3">
        <v>-0.099302</v>
      </c>
      <c r="AD98" s="3">
        <v>0.068599</v>
      </c>
      <c r="AE98" s="3">
        <v>-0.053507</v>
      </c>
    </row>
    <row r="99" spans="2:31" ht="12.75" hidden="1">
      <c r="B99" s="6">
        <v>0.061778</v>
      </c>
      <c r="C99" s="6">
        <v>-0.095966</v>
      </c>
      <c r="D99" s="6">
        <v>0.05369</v>
      </c>
      <c r="E99" s="6">
        <v>0.34229</v>
      </c>
      <c r="F99" s="6">
        <v>0.31188</v>
      </c>
      <c r="G99" s="6">
        <v>0.047811</v>
      </c>
      <c r="H99" s="6">
        <v>-0.43255</v>
      </c>
      <c r="I99" s="6">
        <v>0.18439</v>
      </c>
      <c r="J99" s="6">
        <v>0.1531</v>
      </c>
      <c r="K99" s="6">
        <v>0.34792</v>
      </c>
      <c r="L99" s="3">
        <v>-0.14633</v>
      </c>
      <c r="M99" s="3">
        <v>-0.22382</v>
      </c>
      <c r="N99" s="3">
        <v>-0.075206</v>
      </c>
      <c r="O99" s="3">
        <v>0.17057</v>
      </c>
      <c r="P99" s="3">
        <v>-0.20102</v>
      </c>
      <c r="Q99" s="3">
        <v>-0.19561</v>
      </c>
      <c r="R99" s="3">
        <v>0.077317</v>
      </c>
      <c r="S99" s="3">
        <v>0.12229</v>
      </c>
      <c r="T99" s="3">
        <v>0.489</v>
      </c>
      <c r="U99" s="3">
        <v>-0.079082</v>
      </c>
      <c r="V99" s="3">
        <v>0.03179</v>
      </c>
      <c r="W99" s="3">
        <v>0.23465</v>
      </c>
      <c r="X99" s="3">
        <v>-0.36904</v>
      </c>
      <c r="Y99" s="3">
        <v>0.22634</v>
      </c>
      <c r="Z99" s="3">
        <v>-0.38364</v>
      </c>
      <c r="AA99" s="3">
        <v>-0.13379</v>
      </c>
      <c r="AB99" s="3">
        <v>0.48619</v>
      </c>
      <c r="AC99" s="3">
        <v>-0.058066</v>
      </c>
      <c r="AD99" s="3">
        <v>-0.19881</v>
      </c>
      <c r="AE99" s="3">
        <v>-0.16103</v>
      </c>
    </row>
    <row r="100" spans="2:11" ht="12.75" hidden="1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2.75" hidden="1">
      <c r="B101" s="6" t="s">
        <v>17</v>
      </c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2.75" hidden="1">
      <c r="B102" s="6">
        <v>1.5535</v>
      </c>
      <c r="C102" s="6">
        <v>1.091</v>
      </c>
      <c r="D102" s="6"/>
      <c r="E102" s="6"/>
      <c r="F102" s="6"/>
      <c r="G102" s="6"/>
      <c r="H102" s="6"/>
      <c r="I102" s="6"/>
      <c r="J102" s="6"/>
      <c r="K102" s="6"/>
    </row>
    <row r="103" spans="2:11" ht="12.75" hidden="1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2.75" hidden="1">
      <c r="B104" s="6" t="s">
        <v>18</v>
      </c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2.75" hidden="1">
      <c r="B105" s="6">
        <v>0.077716</v>
      </c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2.75" hidden="1">
      <c r="B106" s="6">
        <v>-0.16084</v>
      </c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2.75" hidden="1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ht="12.75" hidden="1">
      <c r="B108" s="6" t="s">
        <v>19</v>
      </c>
    </row>
    <row r="109" spans="2:11" ht="12.75" hidden="1">
      <c r="B109" s="6">
        <v>0.083513</v>
      </c>
      <c r="D109" s="6"/>
      <c r="E109" s="6"/>
      <c r="F109" s="6"/>
      <c r="G109" s="6"/>
      <c r="H109" s="6"/>
      <c r="I109" s="6"/>
      <c r="J109" s="6"/>
      <c r="K109" s="6"/>
    </row>
    <row r="110" spans="4:11" ht="12.75" hidden="1">
      <c r="D110" s="6"/>
      <c r="E110" s="6"/>
      <c r="F110" s="6"/>
      <c r="G110" s="6"/>
      <c r="H110" s="6"/>
      <c r="I110" s="6"/>
      <c r="J110" s="6"/>
      <c r="K110" s="6"/>
    </row>
    <row r="111" ht="12.75" hidden="1"/>
    <row r="112" ht="12.75" hidden="1"/>
    <row r="113" ht="12.75" hidden="1"/>
    <row r="114" ht="12.75" hidden="1"/>
    <row r="115" ht="12.75" hidden="1"/>
    <row r="116" ht="12.75" hidden="1">
      <c r="B116" s="6"/>
    </row>
    <row r="117" ht="12.75" hidden="1">
      <c r="B117" s="6"/>
    </row>
    <row r="118" ht="12.75" hidden="1">
      <c r="B118" s="6"/>
    </row>
    <row r="119" ht="12.75" hidden="1">
      <c r="B119" s="6"/>
    </row>
    <row r="120" ht="12.75" hidden="1">
      <c r="B120" s="6"/>
    </row>
    <row r="121" ht="12.75" hidden="1"/>
    <row r="122" ht="13.5" hidden="1" thickBot="1">
      <c r="B122" s="30" t="s">
        <v>66</v>
      </c>
    </row>
    <row r="123" spans="2:34" ht="12.75" hidden="1">
      <c r="B123" s="38" t="s">
        <v>20</v>
      </c>
      <c r="C123" s="42"/>
      <c r="D123" s="42"/>
      <c r="E123" s="42"/>
      <c r="F123" s="42"/>
      <c r="G123" s="42"/>
      <c r="H123" s="42"/>
      <c r="I123" s="42"/>
      <c r="J123" s="42"/>
      <c r="K123" s="44"/>
      <c r="X123" s="11" t="s">
        <v>12</v>
      </c>
      <c r="Y123" s="12" t="s">
        <v>13</v>
      </c>
      <c r="Z123" s="41" t="s">
        <v>21</v>
      </c>
      <c r="AA123" s="42"/>
      <c r="AB123" s="42"/>
      <c r="AC123" s="42"/>
      <c r="AD123" s="42"/>
      <c r="AE123" s="42"/>
      <c r="AF123" s="42"/>
      <c r="AG123" s="42"/>
      <c r="AH123" s="43"/>
    </row>
    <row r="124" spans="2:45" ht="12.75" hidden="1">
      <c r="B124" s="7" t="s">
        <v>24</v>
      </c>
      <c r="C124" s="17">
        <f aca="true" t="shared" si="53" ref="C124:V124">IF($B$14="Lane Closure",1,0)</f>
        <v>0</v>
      </c>
      <c r="D124" s="17">
        <f t="shared" si="53"/>
        <v>0</v>
      </c>
      <c r="E124" s="17">
        <f t="shared" si="53"/>
        <v>0</v>
      </c>
      <c r="F124" s="17">
        <f t="shared" si="53"/>
        <v>0</v>
      </c>
      <c r="G124" s="17">
        <f t="shared" si="53"/>
        <v>0</v>
      </c>
      <c r="H124" s="17">
        <f t="shared" si="53"/>
        <v>0</v>
      </c>
      <c r="I124" s="17">
        <f t="shared" si="53"/>
        <v>0</v>
      </c>
      <c r="J124" s="17">
        <f t="shared" si="53"/>
        <v>0</v>
      </c>
      <c r="K124" s="17">
        <f t="shared" si="53"/>
        <v>0</v>
      </c>
      <c r="L124" s="17">
        <f t="shared" si="53"/>
        <v>0</v>
      </c>
      <c r="M124" s="17">
        <f t="shared" si="53"/>
        <v>0</v>
      </c>
      <c r="N124" s="17">
        <f t="shared" si="53"/>
        <v>0</v>
      </c>
      <c r="O124" s="17">
        <f t="shared" si="53"/>
        <v>0</v>
      </c>
      <c r="P124" s="17">
        <f t="shared" si="53"/>
        <v>0</v>
      </c>
      <c r="Q124" s="17">
        <f t="shared" si="53"/>
        <v>0</v>
      </c>
      <c r="R124" s="17">
        <f t="shared" si="53"/>
        <v>0</v>
      </c>
      <c r="S124" s="17">
        <f t="shared" si="53"/>
        <v>0</v>
      </c>
      <c r="T124" s="17">
        <f t="shared" si="53"/>
        <v>0</v>
      </c>
      <c r="U124" s="17">
        <f t="shared" si="53"/>
        <v>0</v>
      </c>
      <c r="V124" s="17">
        <f t="shared" si="53"/>
        <v>0</v>
      </c>
      <c r="X124" s="13">
        <v>0.42982</v>
      </c>
      <c r="Y124" s="14">
        <v>0.49724</v>
      </c>
      <c r="Z124" s="10">
        <f aca="true" t="shared" si="54" ref="Z124:Z154">(C124-$X124)/$Y124</f>
        <v>-0.8644115517657469</v>
      </c>
      <c r="AA124" s="10">
        <f aca="true" t="shared" si="55" ref="AA124:AA154">(D124-$X124)/$Y124</f>
        <v>-0.8644115517657469</v>
      </c>
      <c r="AB124" s="10">
        <f aca="true" t="shared" si="56" ref="AB124:AB154">(E124-$X124)/$Y124</f>
        <v>-0.8644115517657469</v>
      </c>
      <c r="AC124" s="10">
        <f aca="true" t="shared" si="57" ref="AC124:AC154">(F124-$X124)/$Y124</f>
        <v>-0.8644115517657469</v>
      </c>
      <c r="AD124" s="10">
        <f aca="true" t="shared" si="58" ref="AD124:AD154">(G124-$X124)/$Y124</f>
        <v>-0.8644115517657469</v>
      </c>
      <c r="AE124" s="10">
        <f aca="true" t="shared" si="59" ref="AE124:AE154">(H124-$X124)/$Y124</f>
        <v>-0.8644115517657469</v>
      </c>
      <c r="AF124" s="10">
        <f aca="true" t="shared" si="60" ref="AF124:AF154">(I124-$X124)/$Y124</f>
        <v>-0.8644115517657469</v>
      </c>
      <c r="AG124" s="10">
        <f aca="true" t="shared" si="61" ref="AG124:AG154">(J124-$X124)/$Y124</f>
        <v>-0.8644115517657469</v>
      </c>
      <c r="AH124" s="10">
        <f aca="true" t="shared" si="62" ref="AH124:AH154">(K124-$X124)/$Y124</f>
        <v>-0.8644115517657469</v>
      </c>
      <c r="AI124" s="10">
        <f aca="true" t="shared" si="63" ref="AI124:AI154">(L124-$X124)/$Y124</f>
        <v>-0.8644115517657469</v>
      </c>
      <c r="AJ124" s="10">
        <f aca="true" t="shared" si="64" ref="AJ124:AJ154">(M124-$X124)/$Y124</f>
        <v>-0.8644115517657469</v>
      </c>
      <c r="AK124" s="10">
        <f aca="true" t="shared" si="65" ref="AK124:AK154">(N124-$X124)/$Y124</f>
        <v>-0.8644115517657469</v>
      </c>
      <c r="AL124" s="10">
        <f aca="true" t="shared" si="66" ref="AL124:AL154">(O124-$X124)/$Y124</f>
        <v>-0.8644115517657469</v>
      </c>
      <c r="AM124" s="10">
        <f aca="true" t="shared" si="67" ref="AM124:AM154">(P124-$X124)/$Y124</f>
        <v>-0.8644115517657469</v>
      </c>
      <c r="AN124" s="10">
        <f aca="true" t="shared" si="68" ref="AN124:AN154">(Q124-$X124)/$Y124</f>
        <v>-0.8644115517657469</v>
      </c>
      <c r="AO124" s="10">
        <f aca="true" t="shared" si="69" ref="AO124:AO154">(R124-$X124)/$Y124</f>
        <v>-0.8644115517657469</v>
      </c>
      <c r="AP124" s="10">
        <f aca="true" t="shared" si="70" ref="AP124:AP154">(S124-$X124)/$Y124</f>
        <v>-0.8644115517657469</v>
      </c>
      <c r="AQ124" s="10">
        <f aca="true" t="shared" si="71" ref="AQ124:AQ154">(T124-$X124)/$Y124</f>
        <v>-0.8644115517657469</v>
      </c>
      <c r="AR124" s="10">
        <f aca="true" t="shared" si="72" ref="AR124:AR154">(U124-$X124)/$Y124</f>
        <v>-0.8644115517657469</v>
      </c>
      <c r="AS124" s="10">
        <f aca="true" t="shared" si="73" ref="AS124:AS154">(V124-$X124)/$Y124</f>
        <v>-0.8644115517657469</v>
      </c>
    </row>
    <row r="125" spans="2:45" ht="12.75" hidden="1">
      <c r="B125" s="7" t="s">
        <v>25</v>
      </c>
      <c r="C125" s="17">
        <f aca="true" t="shared" si="74" ref="C125:V125">IF(B17="Lane Taper",1,0)</f>
        <v>1</v>
      </c>
      <c r="D125" s="17">
        <f t="shared" si="74"/>
        <v>0</v>
      </c>
      <c r="E125" s="17">
        <f t="shared" si="74"/>
        <v>0</v>
      </c>
      <c r="F125" s="17">
        <f t="shared" si="74"/>
        <v>0</v>
      </c>
      <c r="G125" s="17">
        <f t="shared" si="74"/>
        <v>0</v>
      </c>
      <c r="H125" s="17">
        <f t="shared" si="74"/>
        <v>0</v>
      </c>
      <c r="I125" s="17">
        <f t="shared" si="74"/>
        <v>0</v>
      </c>
      <c r="J125" s="17">
        <f t="shared" si="74"/>
        <v>0</v>
      </c>
      <c r="K125" s="17">
        <f t="shared" si="74"/>
        <v>0</v>
      </c>
      <c r="L125" s="17">
        <f t="shared" si="74"/>
        <v>0</v>
      </c>
      <c r="M125" s="17">
        <f t="shared" si="74"/>
        <v>0</v>
      </c>
      <c r="N125" s="17">
        <f t="shared" si="74"/>
        <v>0</v>
      </c>
      <c r="O125" s="17">
        <f t="shared" si="74"/>
        <v>0</v>
      </c>
      <c r="P125" s="17">
        <f t="shared" si="74"/>
        <v>0</v>
      </c>
      <c r="Q125" s="17">
        <f t="shared" si="74"/>
        <v>0</v>
      </c>
      <c r="R125" s="17">
        <f t="shared" si="74"/>
        <v>0</v>
      </c>
      <c r="S125" s="17">
        <f t="shared" si="74"/>
        <v>0</v>
      </c>
      <c r="T125" s="17">
        <f t="shared" si="74"/>
        <v>0</v>
      </c>
      <c r="U125" s="17">
        <f t="shared" si="74"/>
        <v>0</v>
      </c>
      <c r="V125" s="17">
        <f t="shared" si="74"/>
        <v>0</v>
      </c>
      <c r="X125" s="13">
        <v>0.18421</v>
      </c>
      <c r="Y125" s="14">
        <v>0.38937</v>
      </c>
      <c r="Z125" s="10">
        <f t="shared" si="54"/>
        <v>2.0951537098389705</v>
      </c>
      <c r="AA125" s="10">
        <f t="shared" si="55"/>
        <v>-0.47309756786604007</v>
      </c>
      <c r="AB125" s="10">
        <f t="shared" si="56"/>
        <v>-0.47309756786604007</v>
      </c>
      <c r="AC125" s="10">
        <f t="shared" si="57"/>
        <v>-0.47309756786604007</v>
      </c>
      <c r="AD125" s="10">
        <f t="shared" si="58"/>
        <v>-0.47309756786604007</v>
      </c>
      <c r="AE125" s="10">
        <f t="shared" si="59"/>
        <v>-0.47309756786604007</v>
      </c>
      <c r="AF125" s="10">
        <f t="shared" si="60"/>
        <v>-0.47309756786604007</v>
      </c>
      <c r="AG125" s="10">
        <f t="shared" si="61"/>
        <v>-0.47309756786604007</v>
      </c>
      <c r="AH125" s="10">
        <f t="shared" si="62"/>
        <v>-0.47309756786604007</v>
      </c>
      <c r="AI125" s="10">
        <f t="shared" si="63"/>
        <v>-0.47309756786604007</v>
      </c>
      <c r="AJ125" s="10">
        <f t="shared" si="64"/>
        <v>-0.47309756786604007</v>
      </c>
      <c r="AK125" s="10">
        <f t="shared" si="65"/>
        <v>-0.47309756786604007</v>
      </c>
      <c r="AL125" s="10">
        <f t="shared" si="66"/>
        <v>-0.47309756786604007</v>
      </c>
      <c r="AM125" s="10">
        <f t="shared" si="67"/>
        <v>-0.47309756786604007</v>
      </c>
      <c r="AN125" s="10">
        <f t="shared" si="68"/>
        <v>-0.47309756786604007</v>
      </c>
      <c r="AO125" s="10">
        <f t="shared" si="69"/>
        <v>-0.47309756786604007</v>
      </c>
      <c r="AP125" s="10">
        <f t="shared" si="70"/>
        <v>-0.47309756786604007</v>
      </c>
      <c r="AQ125" s="10">
        <f t="shared" si="71"/>
        <v>-0.47309756786604007</v>
      </c>
      <c r="AR125" s="10">
        <f t="shared" si="72"/>
        <v>-0.47309756786604007</v>
      </c>
      <c r="AS125" s="10">
        <f t="shared" si="73"/>
        <v>-0.47309756786604007</v>
      </c>
    </row>
    <row r="126" spans="2:45" ht="12.75" hidden="1">
      <c r="B126" s="7" t="s">
        <v>26</v>
      </c>
      <c r="C126" s="17">
        <f aca="true" t="shared" si="75" ref="C126:V126">B18</f>
        <v>0</v>
      </c>
      <c r="D126" s="17">
        <f t="shared" si="75"/>
        <v>0</v>
      </c>
      <c r="E126" s="17">
        <f t="shared" si="75"/>
        <v>0</v>
      </c>
      <c r="F126" s="17">
        <f t="shared" si="75"/>
        <v>0</v>
      </c>
      <c r="G126" s="17">
        <f t="shared" si="75"/>
        <v>0</v>
      </c>
      <c r="H126" s="17">
        <f t="shared" si="75"/>
        <v>0</v>
      </c>
      <c r="I126" s="17">
        <f t="shared" si="75"/>
        <v>0</v>
      </c>
      <c r="J126" s="17">
        <f t="shared" si="75"/>
        <v>0</v>
      </c>
      <c r="K126" s="17">
        <f t="shared" si="75"/>
        <v>0</v>
      </c>
      <c r="L126" s="17">
        <f t="shared" si="75"/>
        <v>0</v>
      </c>
      <c r="M126" s="17">
        <f t="shared" si="75"/>
        <v>0</v>
      </c>
      <c r="N126" s="17">
        <f t="shared" si="75"/>
        <v>0</v>
      </c>
      <c r="O126" s="17">
        <f t="shared" si="75"/>
        <v>0</v>
      </c>
      <c r="P126" s="17">
        <f t="shared" si="75"/>
        <v>0</v>
      </c>
      <c r="Q126" s="17">
        <f t="shared" si="75"/>
        <v>0</v>
      </c>
      <c r="R126" s="17">
        <f t="shared" si="75"/>
        <v>0</v>
      </c>
      <c r="S126" s="17">
        <f t="shared" si="75"/>
        <v>0</v>
      </c>
      <c r="T126" s="17">
        <f t="shared" si="75"/>
        <v>0</v>
      </c>
      <c r="U126" s="17">
        <f t="shared" si="75"/>
        <v>0</v>
      </c>
      <c r="V126" s="17">
        <f t="shared" si="75"/>
        <v>0</v>
      </c>
      <c r="X126" s="13">
        <v>2.5437</v>
      </c>
      <c r="Y126" s="14">
        <v>2.9951</v>
      </c>
      <c r="Z126" s="10">
        <f t="shared" si="54"/>
        <v>-0.8492871690427698</v>
      </c>
      <c r="AA126" s="10">
        <f t="shared" si="55"/>
        <v>-0.8492871690427698</v>
      </c>
      <c r="AB126" s="10">
        <f t="shared" si="56"/>
        <v>-0.8492871690427698</v>
      </c>
      <c r="AC126" s="10">
        <f t="shared" si="57"/>
        <v>-0.8492871690427698</v>
      </c>
      <c r="AD126" s="10">
        <f t="shared" si="58"/>
        <v>-0.8492871690427698</v>
      </c>
      <c r="AE126" s="10">
        <f t="shared" si="59"/>
        <v>-0.8492871690427698</v>
      </c>
      <c r="AF126" s="10">
        <f t="shared" si="60"/>
        <v>-0.8492871690427698</v>
      </c>
      <c r="AG126" s="10">
        <f t="shared" si="61"/>
        <v>-0.8492871690427698</v>
      </c>
      <c r="AH126" s="10">
        <f t="shared" si="62"/>
        <v>-0.8492871690427698</v>
      </c>
      <c r="AI126" s="10">
        <f t="shared" si="63"/>
        <v>-0.8492871690427698</v>
      </c>
      <c r="AJ126" s="10">
        <f t="shared" si="64"/>
        <v>-0.8492871690427698</v>
      </c>
      <c r="AK126" s="10">
        <f t="shared" si="65"/>
        <v>-0.8492871690427698</v>
      </c>
      <c r="AL126" s="10">
        <f t="shared" si="66"/>
        <v>-0.8492871690427698</v>
      </c>
      <c r="AM126" s="10">
        <f t="shared" si="67"/>
        <v>-0.8492871690427698</v>
      </c>
      <c r="AN126" s="10">
        <f t="shared" si="68"/>
        <v>-0.8492871690427698</v>
      </c>
      <c r="AO126" s="10">
        <f t="shared" si="69"/>
        <v>-0.8492871690427698</v>
      </c>
      <c r="AP126" s="10">
        <f t="shared" si="70"/>
        <v>-0.8492871690427698</v>
      </c>
      <c r="AQ126" s="10">
        <f t="shared" si="71"/>
        <v>-0.8492871690427698</v>
      </c>
      <c r="AR126" s="10">
        <f t="shared" si="72"/>
        <v>-0.8492871690427698</v>
      </c>
      <c r="AS126" s="10">
        <f t="shared" si="73"/>
        <v>-0.8492871690427698</v>
      </c>
    </row>
    <row r="127" spans="2:45" ht="12.75" hidden="1">
      <c r="B127" s="7" t="s">
        <v>27</v>
      </c>
      <c r="C127" s="17">
        <f aca="true" t="shared" si="76" ref="C127:V127">B19</f>
        <v>50</v>
      </c>
      <c r="D127" s="17">
        <f t="shared" si="76"/>
        <v>50</v>
      </c>
      <c r="E127" s="17">
        <f t="shared" si="76"/>
        <v>50</v>
      </c>
      <c r="F127" s="17">
        <f t="shared" si="76"/>
        <v>50</v>
      </c>
      <c r="G127" s="17">
        <f t="shared" si="76"/>
        <v>50</v>
      </c>
      <c r="H127" s="17">
        <f t="shared" si="76"/>
        <v>50</v>
      </c>
      <c r="I127" s="17">
        <f t="shared" si="76"/>
        <v>50</v>
      </c>
      <c r="J127" s="17">
        <f t="shared" si="76"/>
        <v>50</v>
      </c>
      <c r="K127" s="17">
        <f t="shared" si="76"/>
        <v>50</v>
      </c>
      <c r="L127" s="17">
        <f t="shared" si="76"/>
        <v>50</v>
      </c>
      <c r="M127" s="17">
        <f t="shared" si="76"/>
        <v>50</v>
      </c>
      <c r="N127" s="17">
        <f t="shared" si="76"/>
        <v>50</v>
      </c>
      <c r="O127" s="17">
        <f t="shared" si="76"/>
        <v>50</v>
      </c>
      <c r="P127" s="17">
        <f t="shared" si="76"/>
        <v>50</v>
      </c>
      <c r="Q127" s="17">
        <f t="shared" si="76"/>
        <v>50</v>
      </c>
      <c r="R127" s="17">
        <f t="shared" si="76"/>
        <v>50</v>
      </c>
      <c r="S127" s="17">
        <f t="shared" si="76"/>
        <v>50</v>
      </c>
      <c r="T127" s="17">
        <f t="shared" si="76"/>
        <v>50</v>
      </c>
      <c r="U127" s="17">
        <f t="shared" si="76"/>
        <v>50</v>
      </c>
      <c r="V127" s="17">
        <f t="shared" si="76"/>
        <v>50</v>
      </c>
      <c r="X127" s="13">
        <v>60.219</v>
      </c>
      <c r="Y127" s="14">
        <v>7.0205</v>
      </c>
      <c r="Z127" s="10">
        <f t="shared" si="54"/>
        <v>-1.4555943308881134</v>
      </c>
      <c r="AA127" s="10">
        <f t="shared" si="55"/>
        <v>-1.4555943308881134</v>
      </c>
      <c r="AB127" s="10">
        <f t="shared" si="56"/>
        <v>-1.4555943308881134</v>
      </c>
      <c r="AC127" s="10">
        <f t="shared" si="57"/>
        <v>-1.4555943308881134</v>
      </c>
      <c r="AD127" s="10">
        <f t="shared" si="58"/>
        <v>-1.4555943308881134</v>
      </c>
      <c r="AE127" s="10">
        <f t="shared" si="59"/>
        <v>-1.4555943308881134</v>
      </c>
      <c r="AF127" s="10">
        <f t="shared" si="60"/>
        <v>-1.4555943308881134</v>
      </c>
      <c r="AG127" s="10">
        <f t="shared" si="61"/>
        <v>-1.4555943308881134</v>
      </c>
      <c r="AH127" s="10">
        <f t="shared" si="62"/>
        <v>-1.4555943308881134</v>
      </c>
      <c r="AI127" s="10">
        <f t="shared" si="63"/>
        <v>-1.4555943308881134</v>
      </c>
      <c r="AJ127" s="10">
        <f t="shared" si="64"/>
        <v>-1.4555943308881134</v>
      </c>
      <c r="AK127" s="10">
        <f t="shared" si="65"/>
        <v>-1.4555943308881134</v>
      </c>
      <c r="AL127" s="10">
        <f t="shared" si="66"/>
        <v>-1.4555943308881134</v>
      </c>
      <c r="AM127" s="10">
        <f t="shared" si="67"/>
        <v>-1.4555943308881134</v>
      </c>
      <c r="AN127" s="10">
        <f t="shared" si="68"/>
        <v>-1.4555943308881134</v>
      </c>
      <c r="AO127" s="10">
        <f t="shared" si="69"/>
        <v>-1.4555943308881134</v>
      </c>
      <c r="AP127" s="10">
        <f t="shared" si="70"/>
        <v>-1.4555943308881134</v>
      </c>
      <c r="AQ127" s="10">
        <f t="shared" si="71"/>
        <v>-1.4555943308881134</v>
      </c>
      <c r="AR127" s="10">
        <f t="shared" si="72"/>
        <v>-1.4555943308881134</v>
      </c>
      <c r="AS127" s="10">
        <f t="shared" si="73"/>
        <v>-1.4555943308881134</v>
      </c>
    </row>
    <row r="128" spans="2:45" ht="12.75" hidden="1">
      <c r="B128" s="7" t="s">
        <v>28</v>
      </c>
      <c r="C128" s="17">
        <f aca="true" t="shared" si="77" ref="C128:V128">IF(B20="Permanent",1,0)</f>
        <v>1</v>
      </c>
      <c r="D128" s="17">
        <f t="shared" si="77"/>
        <v>1</v>
      </c>
      <c r="E128" s="17">
        <f t="shared" si="77"/>
        <v>1</v>
      </c>
      <c r="F128" s="17">
        <f t="shared" si="77"/>
        <v>1</v>
      </c>
      <c r="G128" s="17">
        <f t="shared" si="77"/>
        <v>1</v>
      </c>
      <c r="H128" s="17">
        <f t="shared" si="77"/>
        <v>1</v>
      </c>
      <c r="I128" s="17">
        <f t="shared" si="77"/>
        <v>1</v>
      </c>
      <c r="J128" s="17">
        <f t="shared" si="77"/>
        <v>1</v>
      </c>
      <c r="K128" s="17">
        <f t="shared" si="77"/>
        <v>1</v>
      </c>
      <c r="L128" s="17">
        <f t="shared" si="77"/>
        <v>1</v>
      </c>
      <c r="M128" s="17">
        <f t="shared" si="77"/>
        <v>1</v>
      </c>
      <c r="N128" s="17">
        <f t="shared" si="77"/>
        <v>1</v>
      </c>
      <c r="O128" s="17">
        <f t="shared" si="77"/>
        <v>1</v>
      </c>
      <c r="P128" s="17">
        <f t="shared" si="77"/>
        <v>1</v>
      </c>
      <c r="Q128" s="17">
        <f t="shared" si="77"/>
        <v>1</v>
      </c>
      <c r="R128" s="17">
        <f t="shared" si="77"/>
        <v>1</v>
      </c>
      <c r="S128" s="17">
        <f t="shared" si="77"/>
        <v>1</v>
      </c>
      <c r="T128" s="17">
        <f t="shared" si="77"/>
        <v>1</v>
      </c>
      <c r="U128" s="17">
        <f t="shared" si="77"/>
        <v>1</v>
      </c>
      <c r="V128" s="17">
        <f t="shared" si="77"/>
        <v>1</v>
      </c>
      <c r="X128" s="13">
        <v>0.74561</v>
      </c>
      <c r="Y128" s="14">
        <v>0.43744</v>
      </c>
      <c r="Z128" s="10">
        <f t="shared" si="54"/>
        <v>0.5815426115581566</v>
      </c>
      <c r="AA128" s="10">
        <f t="shared" si="55"/>
        <v>0.5815426115581566</v>
      </c>
      <c r="AB128" s="10">
        <f t="shared" si="56"/>
        <v>0.5815426115581566</v>
      </c>
      <c r="AC128" s="10">
        <f t="shared" si="57"/>
        <v>0.5815426115581566</v>
      </c>
      <c r="AD128" s="10">
        <f t="shared" si="58"/>
        <v>0.5815426115581566</v>
      </c>
      <c r="AE128" s="10">
        <f t="shared" si="59"/>
        <v>0.5815426115581566</v>
      </c>
      <c r="AF128" s="10">
        <f t="shared" si="60"/>
        <v>0.5815426115581566</v>
      </c>
      <c r="AG128" s="10">
        <f t="shared" si="61"/>
        <v>0.5815426115581566</v>
      </c>
      <c r="AH128" s="10">
        <f t="shared" si="62"/>
        <v>0.5815426115581566</v>
      </c>
      <c r="AI128" s="10">
        <f t="shared" si="63"/>
        <v>0.5815426115581566</v>
      </c>
      <c r="AJ128" s="10">
        <f t="shared" si="64"/>
        <v>0.5815426115581566</v>
      </c>
      <c r="AK128" s="10">
        <f t="shared" si="65"/>
        <v>0.5815426115581566</v>
      </c>
      <c r="AL128" s="10">
        <f t="shared" si="66"/>
        <v>0.5815426115581566</v>
      </c>
      <c r="AM128" s="10">
        <f t="shared" si="67"/>
        <v>0.5815426115581566</v>
      </c>
      <c r="AN128" s="10">
        <f t="shared" si="68"/>
        <v>0.5815426115581566</v>
      </c>
      <c r="AO128" s="10">
        <f t="shared" si="69"/>
        <v>0.5815426115581566</v>
      </c>
      <c r="AP128" s="10">
        <f t="shared" si="70"/>
        <v>0.5815426115581566</v>
      </c>
      <c r="AQ128" s="10">
        <f t="shared" si="71"/>
        <v>0.5815426115581566</v>
      </c>
      <c r="AR128" s="10">
        <f t="shared" si="72"/>
        <v>0.5815426115581566</v>
      </c>
      <c r="AS128" s="10">
        <f t="shared" si="73"/>
        <v>0.5815426115581566</v>
      </c>
    </row>
    <row r="129" spans="2:45" ht="12.75" hidden="1">
      <c r="B129" s="7" t="s">
        <v>11</v>
      </c>
      <c r="C129" s="17">
        <f aca="true" t="shared" si="78" ref="C129:V129">IF(B21="",0,1/B21)</f>
        <v>0</v>
      </c>
      <c r="D129" s="17">
        <f t="shared" si="78"/>
        <v>0</v>
      </c>
      <c r="E129" s="17">
        <f t="shared" si="78"/>
        <v>0</v>
      </c>
      <c r="F129" s="17">
        <f t="shared" si="78"/>
        <v>0</v>
      </c>
      <c r="G129" s="17">
        <f t="shared" si="78"/>
        <v>0</v>
      </c>
      <c r="H129" s="17">
        <f t="shared" si="78"/>
        <v>0</v>
      </c>
      <c r="I129" s="17">
        <f t="shared" si="78"/>
        <v>0</v>
      </c>
      <c r="J129" s="17">
        <f t="shared" si="78"/>
        <v>0</v>
      </c>
      <c r="K129" s="17">
        <f t="shared" si="78"/>
        <v>0</v>
      </c>
      <c r="L129" s="17">
        <f t="shared" si="78"/>
        <v>0</v>
      </c>
      <c r="M129" s="17">
        <f t="shared" si="78"/>
        <v>0</v>
      </c>
      <c r="N129" s="17">
        <f t="shared" si="78"/>
        <v>0</v>
      </c>
      <c r="O129" s="17">
        <f t="shared" si="78"/>
        <v>0</v>
      </c>
      <c r="P129" s="17">
        <f t="shared" si="78"/>
        <v>0</v>
      </c>
      <c r="Q129" s="17">
        <f t="shared" si="78"/>
        <v>0</v>
      </c>
      <c r="R129" s="17">
        <f t="shared" si="78"/>
        <v>0</v>
      </c>
      <c r="S129" s="17">
        <f t="shared" si="78"/>
        <v>0</v>
      </c>
      <c r="T129" s="17">
        <f t="shared" si="78"/>
        <v>0</v>
      </c>
      <c r="U129" s="17">
        <f t="shared" si="78"/>
        <v>0</v>
      </c>
      <c r="V129" s="17">
        <f t="shared" si="78"/>
        <v>0</v>
      </c>
      <c r="X129" s="31">
        <v>9.5254E-05</v>
      </c>
      <c r="Y129" s="14">
        <v>0.00014189</v>
      </c>
      <c r="Z129" s="10">
        <f t="shared" si="54"/>
        <v>-0.6713228557333145</v>
      </c>
      <c r="AA129" s="10">
        <f t="shared" si="55"/>
        <v>-0.6713228557333145</v>
      </c>
      <c r="AB129" s="10">
        <f t="shared" si="56"/>
        <v>-0.6713228557333145</v>
      </c>
      <c r="AC129" s="10">
        <f t="shared" si="57"/>
        <v>-0.6713228557333145</v>
      </c>
      <c r="AD129" s="10">
        <f t="shared" si="58"/>
        <v>-0.6713228557333145</v>
      </c>
      <c r="AE129" s="10">
        <f t="shared" si="59"/>
        <v>-0.6713228557333145</v>
      </c>
      <c r="AF129" s="10">
        <f t="shared" si="60"/>
        <v>-0.6713228557333145</v>
      </c>
      <c r="AG129" s="10">
        <f t="shared" si="61"/>
        <v>-0.6713228557333145</v>
      </c>
      <c r="AH129" s="10">
        <f t="shared" si="62"/>
        <v>-0.6713228557333145</v>
      </c>
      <c r="AI129" s="10">
        <f t="shared" si="63"/>
        <v>-0.6713228557333145</v>
      </c>
      <c r="AJ129" s="10">
        <f t="shared" si="64"/>
        <v>-0.6713228557333145</v>
      </c>
      <c r="AK129" s="10">
        <f t="shared" si="65"/>
        <v>-0.6713228557333145</v>
      </c>
      <c r="AL129" s="10">
        <f t="shared" si="66"/>
        <v>-0.6713228557333145</v>
      </c>
      <c r="AM129" s="10">
        <f t="shared" si="67"/>
        <v>-0.6713228557333145</v>
      </c>
      <c r="AN129" s="10">
        <f t="shared" si="68"/>
        <v>-0.6713228557333145</v>
      </c>
      <c r="AO129" s="10">
        <f t="shared" si="69"/>
        <v>-0.6713228557333145</v>
      </c>
      <c r="AP129" s="10">
        <f t="shared" si="70"/>
        <v>-0.6713228557333145</v>
      </c>
      <c r="AQ129" s="10">
        <f t="shared" si="71"/>
        <v>-0.6713228557333145</v>
      </c>
      <c r="AR129" s="10">
        <f t="shared" si="72"/>
        <v>-0.6713228557333145</v>
      </c>
      <c r="AS129" s="10">
        <f t="shared" si="73"/>
        <v>-0.6713228557333145</v>
      </c>
    </row>
    <row r="130" spans="2:45" ht="12.75" hidden="1">
      <c r="B130" s="7" t="s">
        <v>29</v>
      </c>
      <c r="C130" s="17">
        <f aca="true" t="shared" si="79" ref="C130:V130">IF(B22="Flat",1,0)</f>
        <v>1</v>
      </c>
      <c r="D130" s="17">
        <f t="shared" si="79"/>
        <v>1</v>
      </c>
      <c r="E130" s="17">
        <f t="shared" si="79"/>
        <v>1</v>
      </c>
      <c r="F130" s="17">
        <f t="shared" si="79"/>
        <v>1</v>
      </c>
      <c r="G130" s="17">
        <f t="shared" si="79"/>
        <v>1</v>
      </c>
      <c r="H130" s="17">
        <f t="shared" si="79"/>
        <v>1</v>
      </c>
      <c r="I130" s="17">
        <f t="shared" si="79"/>
        <v>1</v>
      </c>
      <c r="J130" s="17">
        <f t="shared" si="79"/>
        <v>1</v>
      </c>
      <c r="K130" s="17">
        <f t="shared" si="79"/>
        <v>1</v>
      </c>
      <c r="L130" s="17">
        <f t="shared" si="79"/>
        <v>1</v>
      </c>
      <c r="M130" s="17">
        <f t="shared" si="79"/>
        <v>1</v>
      </c>
      <c r="N130" s="17">
        <f t="shared" si="79"/>
        <v>1</v>
      </c>
      <c r="O130" s="17">
        <f t="shared" si="79"/>
        <v>1</v>
      </c>
      <c r="P130" s="17">
        <f t="shared" si="79"/>
        <v>1</v>
      </c>
      <c r="Q130" s="17">
        <f t="shared" si="79"/>
        <v>1</v>
      </c>
      <c r="R130" s="17">
        <f t="shared" si="79"/>
        <v>1</v>
      </c>
      <c r="S130" s="17">
        <f t="shared" si="79"/>
        <v>1</v>
      </c>
      <c r="T130" s="17">
        <f t="shared" si="79"/>
        <v>1</v>
      </c>
      <c r="U130" s="17">
        <f t="shared" si="79"/>
        <v>1</v>
      </c>
      <c r="V130" s="17">
        <f t="shared" si="79"/>
        <v>1</v>
      </c>
      <c r="X130" s="13">
        <v>0.39474</v>
      </c>
      <c r="Y130" s="14">
        <v>0.49095</v>
      </c>
      <c r="Z130" s="10">
        <f t="shared" si="54"/>
        <v>1.2328343008453</v>
      </c>
      <c r="AA130" s="10">
        <f t="shared" si="55"/>
        <v>1.2328343008453</v>
      </c>
      <c r="AB130" s="10">
        <f t="shared" si="56"/>
        <v>1.2328343008453</v>
      </c>
      <c r="AC130" s="10">
        <f t="shared" si="57"/>
        <v>1.2328343008453</v>
      </c>
      <c r="AD130" s="10">
        <f t="shared" si="58"/>
        <v>1.2328343008453</v>
      </c>
      <c r="AE130" s="10">
        <f t="shared" si="59"/>
        <v>1.2328343008453</v>
      </c>
      <c r="AF130" s="10">
        <f t="shared" si="60"/>
        <v>1.2328343008453</v>
      </c>
      <c r="AG130" s="10">
        <f t="shared" si="61"/>
        <v>1.2328343008453</v>
      </c>
      <c r="AH130" s="10">
        <f t="shared" si="62"/>
        <v>1.2328343008453</v>
      </c>
      <c r="AI130" s="10">
        <f t="shared" si="63"/>
        <v>1.2328343008453</v>
      </c>
      <c r="AJ130" s="10">
        <f t="shared" si="64"/>
        <v>1.2328343008453</v>
      </c>
      <c r="AK130" s="10">
        <f t="shared" si="65"/>
        <v>1.2328343008453</v>
      </c>
      <c r="AL130" s="10">
        <f t="shared" si="66"/>
        <v>1.2328343008453</v>
      </c>
      <c r="AM130" s="10">
        <f t="shared" si="67"/>
        <v>1.2328343008453</v>
      </c>
      <c r="AN130" s="10">
        <f t="shared" si="68"/>
        <v>1.2328343008453</v>
      </c>
      <c r="AO130" s="10">
        <f t="shared" si="69"/>
        <v>1.2328343008453</v>
      </c>
      <c r="AP130" s="10">
        <f t="shared" si="70"/>
        <v>1.2328343008453</v>
      </c>
      <c r="AQ130" s="10">
        <f t="shared" si="71"/>
        <v>1.2328343008453</v>
      </c>
      <c r="AR130" s="10">
        <f t="shared" si="72"/>
        <v>1.2328343008453</v>
      </c>
      <c r="AS130" s="10">
        <f t="shared" si="73"/>
        <v>1.2328343008453</v>
      </c>
    </row>
    <row r="131" spans="2:45" ht="12.75" hidden="1">
      <c r="B131" s="7" t="s">
        <v>30</v>
      </c>
      <c r="C131" s="17">
        <f aca="true" t="shared" si="80" ref="C131:V131">IF(B22="Upgrade",1,0)</f>
        <v>0</v>
      </c>
      <c r="D131" s="17">
        <f t="shared" si="80"/>
        <v>0</v>
      </c>
      <c r="E131" s="17">
        <f t="shared" si="80"/>
        <v>0</v>
      </c>
      <c r="F131" s="17">
        <f t="shared" si="80"/>
        <v>0</v>
      </c>
      <c r="G131" s="17">
        <f t="shared" si="80"/>
        <v>0</v>
      </c>
      <c r="H131" s="17">
        <f t="shared" si="80"/>
        <v>0</v>
      </c>
      <c r="I131" s="17">
        <f t="shared" si="80"/>
        <v>0</v>
      </c>
      <c r="J131" s="17">
        <f t="shared" si="80"/>
        <v>0</v>
      </c>
      <c r="K131" s="17">
        <f t="shared" si="80"/>
        <v>0</v>
      </c>
      <c r="L131" s="17">
        <f t="shared" si="80"/>
        <v>0</v>
      </c>
      <c r="M131" s="17">
        <f t="shared" si="80"/>
        <v>0</v>
      </c>
      <c r="N131" s="17">
        <f t="shared" si="80"/>
        <v>0</v>
      </c>
      <c r="O131" s="17">
        <f t="shared" si="80"/>
        <v>0</v>
      </c>
      <c r="P131" s="17">
        <f t="shared" si="80"/>
        <v>0</v>
      </c>
      <c r="Q131" s="17">
        <f t="shared" si="80"/>
        <v>0</v>
      </c>
      <c r="R131" s="17">
        <f t="shared" si="80"/>
        <v>0</v>
      </c>
      <c r="S131" s="17">
        <f t="shared" si="80"/>
        <v>0</v>
      </c>
      <c r="T131" s="17">
        <f t="shared" si="80"/>
        <v>0</v>
      </c>
      <c r="U131" s="17">
        <f t="shared" si="80"/>
        <v>0</v>
      </c>
      <c r="V131" s="17">
        <f t="shared" si="80"/>
        <v>0</v>
      </c>
      <c r="X131" s="13">
        <v>0.2193</v>
      </c>
      <c r="Y131" s="14">
        <v>0.4156</v>
      </c>
      <c r="Z131" s="10">
        <f t="shared" si="54"/>
        <v>-0.5276708373435995</v>
      </c>
      <c r="AA131" s="10">
        <f t="shared" si="55"/>
        <v>-0.5276708373435995</v>
      </c>
      <c r="AB131" s="10">
        <f t="shared" si="56"/>
        <v>-0.5276708373435995</v>
      </c>
      <c r="AC131" s="10">
        <f t="shared" si="57"/>
        <v>-0.5276708373435995</v>
      </c>
      <c r="AD131" s="10">
        <f t="shared" si="58"/>
        <v>-0.5276708373435995</v>
      </c>
      <c r="AE131" s="10">
        <f t="shared" si="59"/>
        <v>-0.5276708373435995</v>
      </c>
      <c r="AF131" s="10">
        <f t="shared" si="60"/>
        <v>-0.5276708373435995</v>
      </c>
      <c r="AG131" s="10">
        <f t="shared" si="61"/>
        <v>-0.5276708373435995</v>
      </c>
      <c r="AH131" s="10">
        <f t="shared" si="62"/>
        <v>-0.5276708373435995</v>
      </c>
      <c r="AI131" s="10">
        <f t="shared" si="63"/>
        <v>-0.5276708373435995</v>
      </c>
      <c r="AJ131" s="10">
        <f t="shared" si="64"/>
        <v>-0.5276708373435995</v>
      </c>
      <c r="AK131" s="10">
        <f t="shared" si="65"/>
        <v>-0.5276708373435995</v>
      </c>
      <c r="AL131" s="10">
        <f t="shared" si="66"/>
        <v>-0.5276708373435995</v>
      </c>
      <c r="AM131" s="10">
        <f t="shared" si="67"/>
        <v>-0.5276708373435995</v>
      </c>
      <c r="AN131" s="10">
        <f t="shared" si="68"/>
        <v>-0.5276708373435995</v>
      </c>
      <c r="AO131" s="10">
        <f t="shared" si="69"/>
        <v>-0.5276708373435995</v>
      </c>
      <c r="AP131" s="10">
        <f t="shared" si="70"/>
        <v>-0.5276708373435995</v>
      </c>
      <c r="AQ131" s="10">
        <f t="shared" si="71"/>
        <v>-0.5276708373435995</v>
      </c>
      <c r="AR131" s="10">
        <f t="shared" si="72"/>
        <v>-0.5276708373435995</v>
      </c>
      <c r="AS131" s="10">
        <f t="shared" si="73"/>
        <v>-0.5276708373435995</v>
      </c>
    </row>
    <row r="132" spans="2:45" ht="12.75" hidden="1">
      <c r="B132" s="7" t="s">
        <v>31</v>
      </c>
      <c r="C132" s="17">
        <f aca="true" t="shared" si="81" ref="C132:V132">IF(B22="Downgrade",1,0)</f>
        <v>0</v>
      </c>
      <c r="D132" s="17">
        <f t="shared" si="81"/>
        <v>0</v>
      </c>
      <c r="E132" s="17">
        <f t="shared" si="81"/>
        <v>0</v>
      </c>
      <c r="F132" s="17">
        <f t="shared" si="81"/>
        <v>0</v>
      </c>
      <c r="G132" s="17">
        <f t="shared" si="81"/>
        <v>0</v>
      </c>
      <c r="H132" s="17">
        <f t="shared" si="81"/>
        <v>0</v>
      </c>
      <c r="I132" s="17">
        <f t="shared" si="81"/>
        <v>0</v>
      </c>
      <c r="J132" s="17">
        <f t="shared" si="81"/>
        <v>0</v>
      </c>
      <c r="K132" s="17">
        <f t="shared" si="81"/>
        <v>0</v>
      </c>
      <c r="L132" s="17">
        <f t="shared" si="81"/>
        <v>0</v>
      </c>
      <c r="M132" s="17">
        <f t="shared" si="81"/>
        <v>0</v>
      </c>
      <c r="N132" s="17">
        <f t="shared" si="81"/>
        <v>0</v>
      </c>
      <c r="O132" s="17">
        <f t="shared" si="81"/>
        <v>0</v>
      </c>
      <c r="P132" s="17">
        <f t="shared" si="81"/>
        <v>0</v>
      </c>
      <c r="Q132" s="17">
        <f t="shared" si="81"/>
        <v>0</v>
      </c>
      <c r="R132" s="17">
        <f t="shared" si="81"/>
        <v>0</v>
      </c>
      <c r="S132" s="17">
        <f t="shared" si="81"/>
        <v>0</v>
      </c>
      <c r="T132" s="17">
        <f t="shared" si="81"/>
        <v>0</v>
      </c>
      <c r="U132" s="17">
        <f t="shared" si="81"/>
        <v>0</v>
      </c>
      <c r="V132" s="17">
        <f t="shared" si="81"/>
        <v>0</v>
      </c>
      <c r="X132" s="13">
        <v>0.25439</v>
      </c>
      <c r="Y132" s="14">
        <v>0.43744</v>
      </c>
      <c r="Z132" s="10">
        <f t="shared" si="54"/>
        <v>-0.5815426115581566</v>
      </c>
      <c r="AA132" s="10">
        <f t="shared" si="55"/>
        <v>-0.5815426115581566</v>
      </c>
      <c r="AB132" s="10">
        <f t="shared" si="56"/>
        <v>-0.5815426115581566</v>
      </c>
      <c r="AC132" s="10">
        <f t="shared" si="57"/>
        <v>-0.5815426115581566</v>
      </c>
      <c r="AD132" s="10">
        <f t="shared" si="58"/>
        <v>-0.5815426115581566</v>
      </c>
      <c r="AE132" s="10">
        <f t="shared" si="59"/>
        <v>-0.5815426115581566</v>
      </c>
      <c r="AF132" s="10">
        <f t="shared" si="60"/>
        <v>-0.5815426115581566</v>
      </c>
      <c r="AG132" s="10">
        <f t="shared" si="61"/>
        <v>-0.5815426115581566</v>
      </c>
      <c r="AH132" s="10">
        <f t="shared" si="62"/>
        <v>-0.5815426115581566</v>
      </c>
      <c r="AI132" s="10">
        <f t="shared" si="63"/>
        <v>-0.5815426115581566</v>
      </c>
      <c r="AJ132" s="10">
        <f t="shared" si="64"/>
        <v>-0.5815426115581566</v>
      </c>
      <c r="AK132" s="10">
        <f t="shared" si="65"/>
        <v>-0.5815426115581566</v>
      </c>
      <c r="AL132" s="10">
        <f t="shared" si="66"/>
        <v>-0.5815426115581566</v>
      </c>
      <c r="AM132" s="10">
        <f t="shared" si="67"/>
        <v>-0.5815426115581566</v>
      </c>
      <c r="AN132" s="10">
        <f t="shared" si="68"/>
        <v>-0.5815426115581566</v>
      </c>
      <c r="AO132" s="10">
        <f t="shared" si="69"/>
        <v>-0.5815426115581566</v>
      </c>
      <c r="AP132" s="10">
        <f t="shared" si="70"/>
        <v>-0.5815426115581566</v>
      </c>
      <c r="AQ132" s="10">
        <f t="shared" si="71"/>
        <v>-0.5815426115581566</v>
      </c>
      <c r="AR132" s="10">
        <f t="shared" si="72"/>
        <v>-0.5815426115581566</v>
      </c>
      <c r="AS132" s="10">
        <f t="shared" si="73"/>
        <v>-0.5815426115581566</v>
      </c>
    </row>
    <row r="133" spans="2:45" ht="12.75" hidden="1">
      <c r="B133" s="7" t="s">
        <v>32</v>
      </c>
      <c r="C133" s="17">
        <f aca="true" t="shared" si="82" ref="C133:V133">IF(B22="Crest",1,0)</f>
        <v>0</v>
      </c>
      <c r="D133" s="17">
        <f t="shared" si="82"/>
        <v>0</v>
      </c>
      <c r="E133" s="17">
        <f t="shared" si="82"/>
        <v>0</v>
      </c>
      <c r="F133" s="17">
        <f t="shared" si="82"/>
        <v>0</v>
      </c>
      <c r="G133" s="17">
        <f t="shared" si="82"/>
        <v>0</v>
      </c>
      <c r="H133" s="17">
        <f t="shared" si="82"/>
        <v>0</v>
      </c>
      <c r="I133" s="17">
        <f t="shared" si="82"/>
        <v>0</v>
      </c>
      <c r="J133" s="17">
        <f t="shared" si="82"/>
        <v>0</v>
      </c>
      <c r="K133" s="17">
        <f t="shared" si="82"/>
        <v>0</v>
      </c>
      <c r="L133" s="17">
        <f t="shared" si="82"/>
        <v>0</v>
      </c>
      <c r="M133" s="17">
        <f t="shared" si="82"/>
        <v>0</v>
      </c>
      <c r="N133" s="17">
        <f t="shared" si="82"/>
        <v>0</v>
      </c>
      <c r="O133" s="17">
        <f t="shared" si="82"/>
        <v>0</v>
      </c>
      <c r="P133" s="17">
        <f t="shared" si="82"/>
        <v>0</v>
      </c>
      <c r="Q133" s="17">
        <f t="shared" si="82"/>
        <v>0</v>
      </c>
      <c r="R133" s="17">
        <f t="shared" si="82"/>
        <v>0</v>
      </c>
      <c r="S133" s="17">
        <f t="shared" si="82"/>
        <v>0</v>
      </c>
      <c r="T133" s="17">
        <f t="shared" si="82"/>
        <v>0</v>
      </c>
      <c r="U133" s="17">
        <f t="shared" si="82"/>
        <v>0</v>
      </c>
      <c r="V133" s="17">
        <f t="shared" si="82"/>
        <v>0</v>
      </c>
      <c r="X133" s="13">
        <v>0.087719</v>
      </c>
      <c r="Y133" s="14">
        <v>0.28414</v>
      </c>
      <c r="Z133" s="10">
        <f t="shared" si="54"/>
        <v>-0.30871753361019216</v>
      </c>
      <c r="AA133" s="10">
        <f t="shared" si="55"/>
        <v>-0.30871753361019216</v>
      </c>
      <c r="AB133" s="10">
        <f t="shared" si="56"/>
        <v>-0.30871753361019216</v>
      </c>
      <c r="AC133" s="10">
        <f t="shared" si="57"/>
        <v>-0.30871753361019216</v>
      </c>
      <c r="AD133" s="10">
        <f t="shared" si="58"/>
        <v>-0.30871753361019216</v>
      </c>
      <c r="AE133" s="10">
        <f t="shared" si="59"/>
        <v>-0.30871753361019216</v>
      </c>
      <c r="AF133" s="10">
        <f t="shared" si="60"/>
        <v>-0.30871753361019216</v>
      </c>
      <c r="AG133" s="10">
        <f t="shared" si="61"/>
        <v>-0.30871753361019216</v>
      </c>
      <c r="AH133" s="10">
        <f t="shared" si="62"/>
        <v>-0.30871753361019216</v>
      </c>
      <c r="AI133" s="10">
        <f t="shared" si="63"/>
        <v>-0.30871753361019216</v>
      </c>
      <c r="AJ133" s="10">
        <f t="shared" si="64"/>
        <v>-0.30871753361019216</v>
      </c>
      <c r="AK133" s="10">
        <f t="shared" si="65"/>
        <v>-0.30871753361019216</v>
      </c>
      <c r="AL133" s="10">
        <f t="shared" si="66"/>
        <v>-0.30871753361019216</v>
      </c>
      <c r="AM133" s="10">
        <f t="shared" si="67"/>
        <v>-0.30871753361019216</v>
      </c>
      <c r="AN133" s="10">
        <f t="shared" si="68"/>
        <v>-0.30871753361019216</v>
      </c>
      <c r="AO133" s="10">
        <f t="shared" si="69"/>
        <v>-0.30871753361019216</v>
      </c>
      <c r="AP133" s="10">
        <f t="shared" si="70"/>
        <v>-0.30871753361019216</v>
      </c>
      <c r="AQ133" s="10">
        <f t="shared" si="71"/>
        <v>-0.30871753361019216</v>
      </c>
      <c r="AR133" s="10">
        <f t="shared" si="72"/>
        <v>-0.30871753361019216</v>
      </c>
      <c r="AS133" s="10">
        <f t="shared" si="73"/>
        <v>-0.30871753361019216</v>
      </c>
    </row>
    <row r="134" spans="2:45" ht="12.75" hidden="1">
      <c r="B134" s="7" t="s">
        <v>33</v>
      </c>
      <c r="C134" s="17">
        <f aca="true" t="shared" si="83" ref="C134:V134">IF(B22="Sag",1,0)</f>
        <v>0</v>
      </c>
      <c r="D134" s="17">
        <f t="shared" si="83"/>
        <v>0</v>
      </c>
      <c r="E134" s="17">
        <f t="shared" si="83"/>
        <v>0</v>
      </c>
      <c r="F134" s="17">
        <f t="shared" si="83"/>
        <v>0</v>
      </c>
      <c r="G134" s="17">
        <f t="shared" si="83"/>
        <v>0</v>
      </c>
      <c r="H134" s="17">
        <f t="shared" si="83"/>
        <v>0</v>
      </c>
      <c r="I134" s="17">
        <f t="shared" si="83"/>
        <v>0</v>
      </c>
      <c r="J134" s="17">
        <f t="shared" si="83"/>
        <v>0</v>
      </c>
      <c r="K134" s="17">
        <f t="shared" si="83"/>
        <v>0</v>
      </c>
      <c r="L134" s="17">
        <f t="shared" si="83"/>
        <v>0</v>
      </c>
      <c r="M134" s="17">
        <f t="shared" si="83"/>
        <v>0</v>
      </c>
      <c r="N134" s="17">
        <f t="shared" si="83"/>
        <v>0</v>
      </c>
      <c r="O134" s="17">
        <f t="shared" si="83"/>
        <v>0</v>
      </c>
      <c r="P134" s="17">
        <f t="shared" si="83"/>
        <v>0</v>
      </c>
      <c r="Q134" s="17">
        <f t="shared" si="83"/>
        <v>0</v>
      </c>
      <c r="R134" s="17">
        <f t="shared" si="83"/>
        <v>0</v>
      </c>
      <c r="S134" s="17">
        <f t="shared" si="83"/>
        <v>0</v>
      </c>
      <c r="T134" s="17">
        <f t="shared" si="83"/>
        <v>0</v>
      </c>
      <c r="U134" s="17">
        <f t="shared" si="83"/>
        <v>0</v>
      </c>
      <c r="V134" s="17">
        <f t="shared" si="83"/>
        <v>0</v>
      </c>
      <c r="X134" s="13">
        <v>0.04386</v>
      </c>
      <c r="Y134" s="14">
        <v>0.20569</v>
      </c>
      <c r="Z134" s="10">
        <f t="shared" si="54"/>
        <v>-0.2132335067334338</v>
      </c>
      <c r="AA134" s="10">
        <f t="shared" si="55"/>
        <v>-0.2132335067334338</v>
      </c>
      <c r="AB134" s="10">
        <f t="shared" si="56"/>
        <v>-0.2132335067334338</v>
      </c>
      <c r="AC134" s="10">
        <f t="shared" si="57"/>
        <v>-0.2132335067334338</v>
      </c>
      <c r="AD134" s="10">
        <f t="shared" si="58"/>
        <v>-0.2132335067334338</v>
      </c>
      <c r="AE134" s="10">
        <f t="shared" si="59"/>
        <v>-0.2132335067334338</v>
      </c>
      <c r="AF134" s="10">
        <f t="shared" si="60"/>
        <v>-0.2132335067334338</v>
      </c>
      <c r="AG134" s="10">
        <f t="shared" si="61"/>
        <v>-0.2132335067334338</v>
      </c>
      <c r="AH134" s="10">
        <f t="shared" si="62"/>
        <v>-0.2132335067334338</v>
      </c>
      <c r="AI134" s="10">
        <f t="shared" si="63"/>
        <v>-0.2132335067334338</v>
      </c>
      <c r="AJ134" s="10">
        <f t="shared" si="64"/>
        <v>-0.2132335067334338</v>
      </c>
      <c r="AK134" s="10">
        <f t="shared" si="65"/>
        <v>-0.2132335067334338</v>
      </c>
      <c r="AL134" s="10">
        <f t="shared" si="66"/>
        <v>-0.2132335067334338</v>
      </c>
      <c r="AM134" s="10">
        <f t="shared" si="67"/>
        <v>-0.2132335067334338</v>
      </c>
      <c r="AN134" s="10">
        <f t="shared" si="68"/>
        <v>-0.2132335067334338</v>
      </c>
      <c r="AO134" s="10">
        <f t="shared" si="69"/>
        <v>-0.2132335067334338</v>
      </c>
      <c r="AP134" s="10">
        <f t="shared" si="70"/>
        <v>-0.2132335067334338</v>
      </c>
      <c r="AQ134" s="10">
        <f t="shared" si="71"/>
        <v>-0.2132335067334338</v>
      </c>
      <c r="AR134" s="10">
        <f t="shared" si="72"/>
        <v>-0.2132335067334338</v>
      </c>
      <c r="AS134" s="10">
        <f t="shared" si="73"/>
        <v>-0.2132335067334338</v>
      </c>
    </row>
    <row r="135" spans="2:45" ht="12.75" hidden="1">
      <c r="B135" s="7" t="s">
        <v>4</v>
      </c>
      <c r="C135" s="17">
        <f aca="true" t="shared" si="84" ref="C135:V135">B23</f>
        <v>0</v>
      </c>
      <c r="D135" s="17">
        <f t="shared" si="84"/>
        <v>0</v>
      </c>
      <c r="E135" s="17">
        <f t="shared" si="84"/>
        <v>0</v>
      </c>
      <c r="F135" s="17">
        <f t="shared" si="84"/>
        <v>0</v>
      </c>
      <c r="G135" s="17">
        <f t="shared" si="84"/>
        <v>0</v>
      </c>
      <c r="H135" s="17">
        <f t="shared" si="84"/>
        <v>0</v>
      </c>
      <c r="I135" s="17">
        <f t="shared" si="84"/>
        <v>0</v>
      </c>
      <c r="J135" s="17">
        <f t="shared" si="84"/>
        <v>0</v>
      </c>
      <c r="K135" s="17">
        <f t="shared" si="84"/>
        <v>0</v>
      </c>
      <c r="L135" s="17">
        <f t="shared" si="84"/>
        <v>0</v>
      </c>
      <c r="M135" s="17">
        <f t="shared" si="84"/>
        <v>0</v>
      </c>
      <c r="N135" s="17">
        <f t="shared" si="84"/>
        <v>0</v>
      </c>
      <c r="O135" s="17">
        <f t="shared" si="84"/>
        <v>0</v>
      </c>
      <c r="P135" s="17">
        <f t="shared" si="84"/>
        <v>0</v>
      </c>
      <c r="Q135" s="17">
        <f t="shared" si="84"/>
        <v>0</v>
      </c>
      <c r="R135" s="17">
        <f t="shared" si="84"/>
        <v>0</v>
      </c>
      <c r="S135" s="17">
        <f t="shared" si="84"/>
        <v>0</v>
      </c>
      <c r="T135" s="17">
        <f t="shared" si="84"/>
        <v>0</v>
      </c>
      <c r="U135" s="17">
        <f t="shared" si="84"/>
        <v>0</v>
      </c>
      <c r="V135" s="17">
        <f t="shared" si="84"/>
        <v>0</v>
      </c>
      <c r="X135" s="13">
        <v>13.325</v>
      </c>
      <c r="Y135" s="14">
        <v>2.9494</v>
      </c>
      <c r="Z135" s="10">
        <f t="shared" si="54"/>
        <v>-4.517868040957483</v>
      </c>
      <c r="AA135" s="10">
        <f t="shared" si="55"/>
        <v>-4.517868040957483</v>
      </c>
      <c r="AB135" s="10">
        <f t="shared" si="56"/>
        <v>-4.517868040957483</v>
      </c>
      <c r="AC135" s="10">
        <f t="shared" si="57"/>
        <v>-4.517868040957483</v>
      </c>
      <c r="AD135" s="10">
        <f t="shared" si="58"/>
        <v>-4.517868040957483</v>
      </c>
      <c r="AE135" s="10">
        <f t="shared" si="59"/>
        <v>-4.517868040957483</v>
      </c>
      <c r="AF135" s="10">
        <f t="shared" si="60"/>
        <v>-4.517868040957483</v>
      </c>
      <c r="AG135" s="10">
        <f t="shared" si="61"/>
        <v>-4.517868040957483</v>
      </c>
      <c r="AH135" s="10">
        <f t="shared" si="62"/>
        <v>-4.517868040957483</v>
      </c>
      <c r="AI135" s="10">
        <f t="shared" si="63"/>
        <v>-4.517868040957483</v>
      </c>
      <c r="AJ135" s="10">
        <f t="shared" si="64"/>
        <v>-4.517868040957483</v>
      </c>
      <c r="AK135" s="10">
        <f t="shared" si="65"/>
        <v>-4.517868040957483</v>
      </c>
      <c r="AL135" s="10">
        <f t="shared" si="66"/>
        <v>-4.517868040957483</v>
      </c>
      <c r="AM135" s="10">
        <f t="shared" si="67"/>
        <v>-4.517868040957483</v>
      </c>
      <c r="AN135" s="10">
        <f t="shared" si="68"/>
        <v>-4.517868040957483</v>
      </c>
      <c r="AO135" s="10">
        <f t="shared" si="69"/>
        <v>-4.517868040957483</v>
      </c>
      <c r="AP135" s="10">
        <f t="shared" si="70"/>
        <v>-4.517868040957483</v>
      </c>
      <c r="AQ135" s="10">
        <f t="shared" si="71"/>
        <v>-4.517868040957483</v>
      </c>
      <c r="AR135" s="10">
        <f t="shared" si="72"/>
        <v>-4.517868040957483</v>
      </c>
      <c r="AS135" s="10">
        <f t="shared" si="73"/>
        <v>-4.517868040957483</v>
      </c>
    </row>
    <row r="136" spans="2:45" ht="12.75" hidden="1">
      <c r="B136" s="7" t="s">
        <v>5</v>
      </c>
      <c r="C136" s="17">
        <f aca="true" t="shared" si="85" ref="C136:V136">B24</f>
        <v>0</v>
      </c>
      <c r="D136" s="17">
        <f t="shared" si="85"/>
        <v>0</v>
      </c>
      <c r="E136" s="17">
        <f t="shared" si="85"/>
        <v>0</v>
      </c>
      <c r="F136" s="17">
        <f t="shared" si="85"/>
        <v>0</v>
      </c>
      <c r="G136" s="17">
        <f t="shared" si="85"/>
        <v>0</v>
      </c>
      <c r="H136" s="17">
        <f t="shared" si="85"/>
        <v>0</v>
      </c>
      <c r="I136" s="17">
        <f t="shared" si="85"/>
        <v>0</v>
      </c>
      <c r="J136" s="17">
        <f t="shared" si="85"/>
        <v>0</v>
      </c>
      <c r="K136" s="17">
        <f t="shared" si="85"/>
        <v>0</v>
      </c>
      <c r="L136" s="17">
        <f t="shared" si="85"/>
        <v>0</v>
      </c>
      <c r="M136" s="17">
        <f t="shared" si="85"/>
        <v>0</v>
      </c>
      <c r="N136" s="17">
        <f t="shared" si="85"/>
        <v>0</v>
      </c>
      <c r="O136" s="17">
        <f t="shared" si="85"/>
        <v>0</v>
      </c>
      <c r="P136" s="17">
        <f t="shared" si="85"/>
        <v>0</v>
      </c>
      <c r="Q136" s="17">
        <f t="shared" si="85"/>
        <v>0</v>
      </c>
      <c r="R136" s="17">
        <f t="shared" si="85"/>
        <v>0</v>
      </c>
      <c r="S136" s="17">
        <f t="shared" si="85"/>
        <v>0</v>
      </c>
      <c r="T136" s="17">
        <f t="shared" si="85"/>
        <v>0</v>
      </c>
      <c r="U136" s="17">
        <f t="shared" si="85"/>
        <v>0</v>
      </c>
      <c r="V136" s="17">
        <f t="shared" si="85"/>
        <v>0</v>
      </c>
      <c r="X136" s="13">
        <v>3.9825</v>
      </c>
      <c r="Y136" s="14">
        <v>4.2405</v>
      </c>
      <c r="Z136" s="10">
        <f t="shared" si="54"/>
        <v>-0.939158118146445</v>
      </c>
      <c r="AA136" s="10">
        <f t="shared" si="55"/>
        <v>-0.939158118146445</v>
      </c>
      <c r="AB136" s="10">
        <f t="shared" si="56"/>
        <v>-0.939158118146445</v>
      </c>
      <c r="AC136" s="10">
        <f t="shared" si="57"/>
        <v>-0.939158118146445</v>
      </c>
      <c r="AD136" s="10">
        <f t="shared" si="58"/>
        <v>-0.939158118146445</v>
      </c>
      <c r="AE136" s="10">
        <f t="shared" si="59"/>
        <v>-0.939158118146445</v>
      </c>
      <c r="AF136" s="10">
        <f t="shared" si="60"/>
        <v>-0.939158118146445</v>
      </c>
      <c r="AG136" s="10">
        <f t="shared" si="61"/>
        <v>-0.939158118146445</v>
      </c>
      <c r="AH136" s="10">
        <f t="shared" si="62"/>
        <v>-0.939158118146445</v>
      </c>
      <c r="AI136" s="10">
        <f t="shared" si="63"/>
        <v>-0.939158118146445</v>
      </c>
      <c r="AJ136" s="10">
        <f t="shared" si="64"/>
        <v>-0.939158118146445</v>
      </c>
      <c r="AK136" s="10">
        <f t="shared" si="65"/>
        <v>-0.939158118146445</v>
      </c>
      <c r="AL136" s="10">
        <f t="shared" si="66"/>
        <v>-0.939158118146445</v>
      </c>
      <c r="AM136" s="10">
        <f t="shared" si="67"/>
        <v>-0.939158118146445</v>
      </c>
      <c r="AN136" s="10">
        <f t="shared" si="68"/>
        <v>-0.939158118146445</v>
      </c>
      <c r="AO136" s="10">
        <f t="shared" si="69"/>
        <v>-0.939158118146445</v>
      </c>
      <c r="AP136" s="10">
        <f t="shared" si="70"/>
        <v>-0.939158118146445</v>
      </c>
      <c r="AQ136" s="10">
        <f t="shared" si="71"/>
        <v>-0.939158118146445</v>
      </c>
      <c r="AR136" s="10">
        <f t="shared" si="72"/>
        <v>-0.939158118146445</v>
      </c>
      <c r="AS136" s="10">
        <f t="shared" si="73"/>
        <v>-0.939158118146445</v>
      </c>
    </row>
    <row r="137" spans="2:45" ht="12.75" hidden="1">
      <c r="B137" s="7" t="s">
        <v>6</v>
      </c>
      <c r="C137" s="17">
        <f aca="true" t="shared" si="86" ref="C137:V137">B25</f>
        <v>0</v>
      </c>
      <c r="D137" s="17">
        <f t="shared" si="86"/>
        <v>0</v>
      </c>
      <c r="E137" s="17">
        <f t="shared" si="86"/>
        <v>0</v>
      </c>
      <c r="F137" s="17">
        <f t="shared" si="86"/>
        <v>0</v>
      </c>
      <c r="G137" s="17">
        <f t="shared" si="86"/>
        <v>0</v>
      </c>
      <c r="H137" s="17">
        <f t="shared" si="86"/>
        <v>0</v>
      </c>
      <c r="I137" s="17">
        <f t="shared" si="86"/>
        <v>0</v>
      </c>
      <c r="J137" s="17">
        <f t="shared" si="86"/>
        <v>0</v>
      </c>
      <c r="K137" s="17">
        <f t="shared" si="86"/>
        <v>0</v>
      </c>
      <c r="L137" s="17">
        <f t="shared" si="86"/>
        <v>0</v>
      </c>
      <c r="M137" s="17">
        <f t="shared" si="86"/>
        <v>0</v>
      </c>
      <c r="N137" s="17">
        <f t="shared" si="86"/>
        <v>0</v>
      </c>
      <c r="O137" s="17">
        <f t="shared" si="86"/>
        <v>0</v>
      </c>
      <c r="P137" s="17">
        <f t="shared" si="86"/>
        <v>0</v>
      </c>
      <c r="Q137" s="17">
        <f t="shared" si="86"/>
        <v>0</v>
      </c>
      <c r="R137" s="17">
        <f t="shared" si="86"/>
        <v>0</v>
      </c>
      <c r="S137" s="17">
        <f t="shared" si="86"/>
        <v>0</v>
      </c>
      <c r="T137" s="17">
        <f t="shared" si="86"/>
        <v>0</v>
      </c>
      <c r="U137" s="17">
        <f t="shared" si="86"/>
        <v>0</v>
      </c>
      <c r="V137" s="17">
        <f t="shared" si="86"/>
        <v>0</v>
      </c>
      <c r="X137" s="13">
        <v>3.3333</v>
      </c>
      <c r="Y137" s="14">
        <v>4.164</v>
      </c>
      <c r="Z137" s="10">
        <f t="shared" si="54"/>
        <v>-0.8005043227665707</v>
      </c>
      <c r="AA137" s="10">
        <f t="shared" si="55"/>
        <v>-0.8005043227665707</v>
      </c>
      <c r="AB137" s="10">
        <f t="shared" si="56"/>
        <v>-0.8005043227665707</v>
      </c>
      <c r="AC137" s="10">
        <f t="shared" si="57"/>
        <v>-0.8005043227665707</v>
      </c>
      <c r="AD137" s="10">
        <f t="shared" si="58"/>
        <v>-0.8005043227665707</v>
      </c>
      <c r="AE137" s="10">
        <f t="shared" si="59"/>
        <v>-0.8005043227665707</v>
      </c>
      <c r="AF137" s="10">
        <f t="shared" si="60"/>
        <v>-0.8005043227665707</v>
      </c>
      <c r="AG137" s="10">
        <f t="shared" si="61"/>
        <v>-0.8005043227665707</v>
      </c>
      <c r="AH137" s="10">
        <f t="shared" si="62"/>
        <v>-0.8005043227665707</v>
      </c>
      <c r="AI137" s="10">
        <f t="shared" si="63"/>
        <v>-0.8005043227665707</v>
      </c>
      <c r="AJ137" s="10">
        <f t="shared" si="64"/>
        <v>-0.8005043227665707</v>
      </c>
      <c r="AK137" s="10">
        <f t="shared" si="65"/>
        <v>-0.8005043227665707</v>
      </c>
      <c r="AL137" s="10">
        <f t="shared" si="66"/>
        <v>-0.8005043227665707</v>
      </c>
      <c r="AM137" s="10">
        <f t="shared" si="67"/>
        <v>-0.8005043227665707</v>
      </c>
      <c r="AN137" s="10">
        <f t="shared" si="68"/>
        <v>-0.8005043227665707</v>
      </c>
      <c r="AO137" s="10">
        <f t="shared" si="69"/>
        <v>-0.8005043227665707</v>
      </c>
      <c r="AP137" s="10">
        <f t="shared" si="70"/>
        <v>-0.8005043227665707</v>
      </c>
      <c r="AQ137" s="10">
        <f t="shared" si="71"/>
        <v>-0.8005043227665707</v>
      </c>
      <c r="AR137" s="10">
        <f t="shared" si="72"/>
        <v>-0.8005043227665707</v>
      </c>
      <c r="AS137" s="10">
        <f t="shared" si="73"/>
        <v>-0.8005043227665707</v>
      </c>
    </row>
    <row r="138" spans="2:45" ht="12.75" hidden="1">
      <c r="B138" s="7" t="s">
        <v>7</v>
      </c>
      <c r="C138" s="17">
        <f aca="true" t="shared" si="87" ref="C138:V138">B26</f>
        <v>0</v>
      </c>
      <c r="D138" s="17">
        <f t="shared" si="87"/>
        <v>0</v>
      </c>
      <c r="E138" s="17">
        <f t="shared" si="87"/>
        <v>0</v>
      </c>
      <c r="F138" s="17">
        <f t="shared" si="87"/>
        <v>0</v>
      </c>
      <c r="G138" s="17">
        <f t="shared" si="87"/>
        <v>0</v>
      </c>
      <c r="H138" s="17">
        <f t="shared" si="87"/>
        <v>0</v>
      </c>
      <c r="I138" s="17">
        <f t="shared" si="87"/>
        <v>0</v>
      </c>
      <c r="J138" s="17">
        <f t="shared" si="87"/>
        <v>0</v>
      </c>
      <c r="K138" s="17">
        <f t="shared" si="87"/>
        <v>0</v>
      </c>
      <c r="L138" s="17">
        <f t="shared" si="87"/>
        <v>0</v>
      </c>
      <c r="M138" s="17">
        <f t="shared" si="87"/>
        <v>0</v>
      </c>
      <c r="N138" s="17">
        <f t="shared" si="87"/>
        <v>0</v>
      </c>
      <c r="O138" s="17">
        <f t="shared" si="87"/>
        <v>0</v>
      </c>
      <c r="P138" s="17">
        <f t="shared" si="87"/>
        <v>0</v>
      </c>
      <c r="Q138" s="17">
        <f t="shared" si="87"/>
        <v>0</v>
      </c>
      <c r="R138" s="17">
        <f t="shared" si="87"/>
        <v>0</v>
      </c>
      <c r="S138" s="17">
        <f t="shared" si="87"/>
        <v>0</v>
      </c>
      <c r="T138" s="17">
        <f t="shared" si="87"/>
        <v>0</v>
      </c>
      <c r="U138" s="17">
        <f t="shared" si="87"/>
        <v>0</v>
      </c>
      <c r="V138" s="17">
        <f t="shared" si="87"/>
        <v>0</v>
      </c>
      <c r="X138" s="13">
        <v>20.018</v>
      </c>
      <c r="Y138" s="14">
        <v>5.2326</v>
      </c>
      <c r="Z138" s="10">
        <f t="shared" si="54"/>
        <v>-3.825631617169285</v>
      </c>
      <c r="AA138" s="10">
        <f t="shared" si="55"/>
        <v>-3.825631617169285</v>
      </c>
      <c r="AB138" s="10">
        <f t="shared" si="56"/>
        <v>-3.825631617169285</v>
      </c>
      <c r="AC138" s="10">
        <f t="shared" si="57"/>
        <v>-3.825631617169285</v>
      </c>
      <c r="AD138" s="10">
        <f t="shared" si="58"/>
        <v>-3.825631617169285</v>
      </c>
      <c r="AE138" s="10">
        <f t="shared" si="59"/>
        <v>-3.825631617169285</v>
      </c>
      <c r="AF138" s="10">
        <f t="shared" si="60"/>
        <v>-3.825631617169285</v>
      </c>
      <c r="AG138" s="10">
        <f t="shared" si="61"/>
        <v>-3.825631617169285</v>
      </c>
      <c r="AH138" s="10">
        <f t="shared" si="62"/>
        <v>-3.825631617169285</v>
      </c>
      <c r="AI138" s="10">
        <f t="shared" si="63"/>
        <v>-3.825631617169285</v>
      </c>
      <c r="AJ138" s="10">
        <f t="shared" si="64"/>
        <v>-3.825631617169285</v>
      </c>
      <c r="AK138" s="10">
        <f t="shared" si="65"/>
        <v>-3.825631617169285</v>
      </c>
      <c r="AL138" s="10">
        <f t="shared" si="66"/>
        <v>-3.825631617169285</v>
      </c>
      <c r="AM138" s="10">
        <f t="shared" si="67"/>
        <v>-3.825631617169285</v>
      </c>
      <c r="AN138" s="10">
        <f t="shared" si="68"/>
        <v>-3.825631617169285</v>
      </c>
      <c r="AO138" s="10">
        <f t="shared" si="69"/>
        <v>-3.825631617169285</v>
      </c>
      <c r="AP138" s="10">
        <f t="shared" si="70"/>
        <v>-3.825631617169285</v>
      </c>
      <c r="AQ138" s="10">
        <f t="shared" si="71"/>
        <v>-3.825631617169285</v>
      </c>
      <c r="AR138" s="10">
        <f t="shared" si="72"/>
        <v>-3.825631617169285</v>
      </c>
      <c r="AS138" s="10">
        <f t="shared" si="73"/>
        <v>-3.825631617169285</v>
      </c>
    </row>
    <row r="139" spans="2:45" ht="12.75" hidden="1">
      <c r="B139" s="7" t="s">
        <v>34</v>
      </c>
      <c r="C139" s="17">
        <f aca="true" t="shared" si="88" ref="C139:V139">IF(B$27="None",1,0)</f>
        <v>1</v>
      </c>
      <c r="D139" s="17">
        <f t="shared" si="88"/>
        <v>1</v>
      </c>
      <c r="E139" s="17">
        <f t="shared" si="88"/>
        <v>1</v>
      </c>
      <c r="F139" s="17">
        <f t="shared" si="88"/>
        <v>1</v>
      </c>
      <c r="G139" s="17">
        <f t="shared" si="88"/>
        <v>1</v>
      </c>
      <c r="H139" s="17">
        <f t="shared" si="88"/>
        <v>1</v>
      </c>
      <c r="I139" s="17">
        <f t="shared" si="88"/>
        <v>1</v>
      </c>
      <c r="J139" s="17">
        <f t="shared" si="88"/>
        <v>1</v>
      </c>
      <c r="K139" s="17">
        <f t="shared" si="88"/>
        <v>1</v>
      </c>
      <c r="L139" s="17">
        <f t="shared" si="88"/>
        <v>1</v>
      </c>
      <c r="M139" s="17">
        <f t="shared" si="88"/>
        <v>1</v>
      </c>
      <c r="N139" s="17">
        <f t="shared" si="88"/>
        <v>1</v>
      </c>
      <c r="O139" s="17">
        <f t="shared" si="88"/>
        <v>1</v>
      </c>
      <c r="P139" s="17">
        <f t="shared" si="88"/>
        <v>1</v>
      </c>
      <c r="Q139" s="17">
        <f t="shared" si="88"/>
        <v>1</v>
      </c>
      <c r="R139" s="17">
        <f t="shared" si="88"/>
        <v>1</v>
      </c>
      <c r="S139" s="17">
        <f t="shared" si="88"/>
        <v>1</v>
      </c>
      <c r="T139" s="17">
        <f t="shared" si="88"/>
        <v>1</v>
      </c>
      <c r="U139" s="17">
        <f t="shared" si="88"/>
        <v>1</v>
      </c>
      <c r="V139" s="17">
        <f t="shared" si="88"/>
        <v>1</v>
      </c>
      <c r="X139" s="13">
        <v>0.38596</v>
      </c>
      <c r="Y139" s="14">
        <v>0.48897</v>
      </c>
      <c r="Z139" s="10">
        <f t="shared" si="54"/>
        <v>1.2557825633474444</v>
      </c>
      <c r="AA139" s="10">
        <f t="shared" si="55"/>
        <v>1.2557825633474444</v>
      </c>
      <c r="AB139" s="10">
        <f t="shared" si="56"/>
        <v>1.2557825633474444</v>
      </c>
      <c r="AC139" s="10">
        <f t="shared" si="57"/>
        <v>1.2557825633474444</v>
      </c>
      <c r="AD139" s="10">
        <f t="shared" si="58"/>
        <v>1.2557825633474444</v>
      </c>
      <c r="AE139" s="10">
        <f t="shared" si="59"/>
        <v>1.2557825633474444</v>
      </c>
      <c r="AF139" s="10">
        <f t="shared" si="60"/>
        <v>1.2557825633474444</v>
      </c>
      <c r="AG139" s="10">
        <f t="shared" si="61"/>
        <v>1.2557825633474444</v>
      </c>
      <c r="AH139" s="10">
        <f t="shared" si="62"/>
        <v>1.2557825633474444</v>
      </c>
      <c r="AI139" s="10">
        <f t="shared" si="63"/>
        <v>1.2557825633474444</v>
      </c>
      <c r="AJ139" s="10">
        <f t="shared" si="64"/>
        <v>1.2557825633474444</v>
      </c>
      <c r="AK139" s="10">
        <f t="shared" si="65"/>
        <v>1.2557825633474444</v>
      </c>
      <c r="AL139" s="10">
        <f t="shared" si="66"/>
        <v>1.2557825633474444</v>
      </c>
      <c r="AM139" s="10">
        <f t="shared" si="67"/>
        <v>1.2557825633474444</v>
      </c>
      <c r="AN139" s="10">
        <f t="shared" si="68"/>
        <v>1.2557825633474444</v>
      </c>
      <c r="AO139" s="10">
        <f t="shared" si="69"/>
        <v>1.2557825633474444</v>
      </c>
      <c r="AP139" s="10">
        <f t="shared" si="70"/>
        <v>1.2557825633474444</v>
      </c>
      <c r="AQ139" s="10">
        <f t="shared" si="71"/>
        <v>1.2557825633474444</v>
      </c>
      <c r="AR139" s="10">
        <f t="shared" si="72"/>
        <v>1.2557825633474444</v>
      </c>
      <c r="AS139" s="10">
        <f t="shared" si="73"/>
        <v>1.2557825633474444</v>
      </c>
    </row>
    <row r="140" spans="2:45" ht="12.75" hidden="1">
      <c r="B140" s="7" t="s">
        <v>35</v>
      </c>
      <c r="C140" s="17">
        <f>IF(B27="Drum",1,0)</f>
        <v>0</v>
      </c>
      <c r="D140" s="17">
        <f aca="true" t="shared" si="89" ref="D140:V140">IF(C27="Drum",1,0)</f>
        <v>0</v>
      </c>
      <c r="E140" s="17">
        <f t="shared" si="89"/>
        <v>0</v>
      </c>
      <c r="F140" s="17">
        <f t="shared" si="89"/>
        <v>0</v>
      </c>
      <c r="G140" s="17">
        <f t="shared" si="89"/>
        <v>0</v>
      </c>
      <c r="H140" s="17">
        <f t="shared" si="89"/>
        <v>0</v>
      </c>
      <c r="I140" s="17">
        <f t="shared" si="89"/>
        <v>0</v>
      </c>
      <c r="J140" s="17">
        <f t="shared" si="89"/>
        <v>0</v>
      </c>
      <c r="K140" s="17">
        <f t="shared" si="89"/>
        <v>0</v>
      </c>
      <c r="L140" s="17">
        <f t="shared" si="89"/>
        <v>0</v>
      </c>
      <c r="M140" s="17">
        <f t="shared" si="89"/>
        <v>0</v>
      </c>
      <c r="N140" s="17">
        <f t="shared" si="89"/>
        <v>0</v>
      </c>
      <c r="O140" s="17">
        <f t="shared" si="89"/>
        <v>0</v>
      </c>
      <c r="P140" s="17">
        <f t="shared" si="89"/>
        <v>0</v>
      </c>
      <c r="Q140" s="17">
        <f t="shared" si="89"/>
        <v>0</v>
      </c>
      <c r="R140" s="17">
        <f t="shared" si="89"/>
        <v>0</v>
      </c>
      <c r="S140" s="17">
        <f t="shared" si="89"/>
        <v>0</v>
      </c>
      <c r="T140" s="17">
        <f t="shared" si="89"/>
        <v>0</v>
      </c>
      <c r="U140" s="17">
        <f t="shared" si="89"/>
        <v>0</v>
      </c>
      <c r="V140" s="17">
        <f t="shared" si="89"/>
        <v>0</v>
      </c>
      <c r="X140" s="13">
        <v>0.12281</v>
      </c>
      <c r="Y140" s="14">
        <v>0.32966</v>
      </c>
      <c r="Z140" s="10">
        <f t="shared" si="54"/>
        <v>-0.3725353394406358</v>
      </c>
      <c r="AA140" s="10">
        <f t="shared" si="55"/>
        <v>-0.3725353394406358</v>
      </c>
      <c r="AB140" s="10">
        <f t="shared" si="56"/>
        <v>-0.3725353394406358</v>
      </c>
      <c r="AC140" s="10">
        <f t="shared" si="57"/>
        <v>-0.3725353394406358</v>
      </c>
      <c r="AD140" s="10">
        <f t="shared" si="58"/>
        <v>-0.3725353394406358</v>
      </c>
      <c r="AE140" s="10">
        <f t="shared" si="59"/>
        <v>-0.3725353394406358</v>
      </c>
      <c r="AF140" s="10">
        <f t="shared" si="60"/>
        <v>-0.3725353394406358</v>
      </c>
      <c r="AG140" s="10">
        <f t="shared" si="61"/>
        <v>-0.3725353394406358</v>
      </c>
      <c r="AH140" s="10">
        <f t="shared" si="62"/>
        <v>-0.3725353394406358</v>
      </c>
      <c r="AI140" s="10">
        <f t="shared" si="63"/>
        <v>-0.3725353394406358</v>
      </c>
      <c r="AJ140" s="10">
        <f t="shared" si="64"/>
        <v>-0.3725353394406358</v>
      </c>
      <c r="AK140" s="10">
        <f t="shared" si="65"/>
        <v>-0.3725353394406358</v>
      </c>
      <c r="AL140" s="10">
        <f t="shared" si="66"/>
        <v>-0.3725353394406358</v>
      </c>
      <c r="AM140" s="10">
        <f t="shared" si="67"/>
        <v>-0.3725353394406358</v>
      </c>
      <c r="AN140" s="10">
        <f t="shared" si="68"/>
        <v>-0.3725353394406358</v>
      </c>
      <c r="AO140" s="10">
        <f t="shared" si="69"/>
        <v>-0.3725353394406358</v>
      </c>
      <c r="AP140" s="10">
        <f t="shared" si="70"/>
        <v>-0.3725353394406358</v>
      </c>
      <c r="AQ140" s="10">
        <f t="shared" si="71"/>
        <v>-0.3725353394406358</v>
      </c>
      <c r="AR140" s="10">
        <f t="shared" si="72"/>
        <v>-0.3725353394406358</v>
      </c>
      <c r="AS140" s="10">
        <f t="shared" si="73"/>
        <v>-0.3725353394406358</v>
      </c>
    </row>
    <row r="141" spans="2:45" ht="12.75" hidden="1">
      <c r="B141" s="7" t="s">
        <v>36</v>
      </c>
      <c r="C141" s="17">
        <f>IF(B$27="Vertical Panel",1,0)</f>
        <v>0</v>
      </c>
      <c r="D141" s="17">
        <f aca="true" t="shared" si="90" ref="D141:V141">IF(C$27="Vertical Panel",1,0)</f>
        <v>0</v>
      </c>
      <c r="E141" s="17">
        <f t="shared" si="90"/>
        <v>0</v>
      </c>
      <c r="F141" s="17">
        <f t="shared" si="90"/>
        <v>0</v>
      </c>
      <c r="G141" s="17">
        <f t="shared" si="90"/>
        <v>0</v>
      </c>
      <c r="H141" s="17">
        <f t="shared" si="90"/>
        <v>0</v>
      </c>
      <c r="I141" s="17">
        <f t="shared" si="90"/>
        <v>0</v>
      </c>
      <c r="J141" s="17">
        <f t="shared" si="90"/>
        <v>0</v>
      </c>
      <c r="K141" s="17">
        <f t="shared" si="90"/>
        <v>0</v>
      </c>
      <c r="L141" s="17">
        <f t="shared" si="90"/>
        <v>0</v>
      </c>
      <c r="M141" s="17">
        <f t="shared" si="90"/>
        <v>0</v>
      </c>
      <c r="N141" s="17">
        <f t="shared" si="90"/>
        <v>0</v>
      </c>
      <c r="O141" s="17">
        <f t="shared" si="90"/>
        <v>0</v>
      </c>
      <c r="P141" s="17">
        <f t="shared" si="90"/>
        <v>0</v>
      </c>
      <c r="Q141" s="17">
        <f t="shared" si="90"/>
        <v>0</v>
      </c>
      <c r="R141" s="17">
        <f t="shared" si="90"/>
        <v>0</v>
      </c>
      <c r="S141" s="17">
        <f t="shared" si="90"/>
        <v>0</v>
      </c>
      <c r="T141" s="17">
        <f t="shared" si="90"/>
        <v>0</v>
      </c>
      <c r="U141" s="17">
        <f t="shared" si="90"/>
        <v>0</v>
      </c>
      <c r="V141" s="17">
        <f t="shared" si="90"/>
        <v>0</v>
      </c>
      <c r="X141" s="13">
        <v>0.017544</v>
      </c>
      <c r="Y141" s="14">
        <v>0.13187</v>
      </c>
      <c r="Z141" s="10">
        <f t="shared" si="54"/>
        <v>-0.13304011526503376</v>
      </c>
      <c r="AA141" s="10">
        <f t="shared" si="55"/>
        <v>-0.13304011526503376</v>
      </c>
      <c r="AB141" s="10">
        <f t="shared" si="56"/>
        <v>-0.13304011526503376</v>
      </c>
      <c r="AC141" s="10">
        <f t="shared" si="57"/>
        <v>-0.13304011526503376</v>
      </c>
      <c r="AD141" s="10">
        <f t="shared" si="58"/>
        <v>-0.13304011526503376</v>
      </c>
      <c r="AE141" s="10">
        <f t="shared" si="59"/>
        <v>-0.13304011526503376</v>
      </c>
      <c r="AF141" s="10">
        <f t="shared" si="60"/>
        <v>-0.13304011526503376</v>
      </c>
      <c r="AG141" s="10">
        <f t="shared" si="61"/>
        <v>-0.13304011526503376</v>
      </c>
      <c r="AH141" s="10">
        <f t="shared" si="62"/>
        <v>-0.13304011526503376</v>
      </c>
      <c r="AI141" s="10">
        <f t="shared" si="63"/>
        <v>-0.13304011526503376</v>
      </c>
      <c r="AJ141" s="10">
        <f t="shared" si="64"/>
        <v>-0.13304011526503376</v>
      </c>
      <c r="AK141" s="10">
        <f t="shared" si="65"/>
        <v>-0.13304011526503376</v>
      </c>
      <c r="AL141" s="10">
        <f t="shared" si="66"/>
        <v>-0.13304011526503376</v>
      </c>
      <c r="AM141" s="10">
        <f t="shared" si="67"/>
        <v>-0.13304011526503376</v>
      </c>
      <c r="AN141" s="10">
        <f t="shared" si="68"/>
        <v>-0.13304011526503376</v>
      </c>
      <c r="AO141" s="10">
        <f t="shared" si="69"/>
        <v>-0.13304011526503376</v>
      </c>
      <c r="AP141" s="10">
        <f t="shared" si="70"/>
        <v>-0.13304011526503376</v>
      </c>
      <c r="AQ141" s="10">
        <f t="shared" si="71"/>
        <v>-0.13304011526503376</v>
      </c>
      <c r="AR141" s="10">
        <f t="shared" si="72"/>
        <v>-0.13304011526503376</v>
      </c>
      <c r="AS141" s="10">
        <f t="shared" si="73"/>
        <v>-0.13304011526503376</v>
      </c>
    </row>
    <row r="142" spans="2:45" ht="12.75" hidden="1">
      <c r="B142" s="7" t="s">
        <v>37</v>
      </c>
      <c r="C142" s="17">
        <f aca="true" t="shared" si="91" ref="C142:V142">IF(B$27="Guiderail",1,0)</f>
        <v>0</v>
      </c>
      <c r="D142" s="17">
        <f t="shared" si="91"/>
        <v>0</v>
      </c>
      <c r="E142" s="17">
        <f t="shared" si="91"/>
        <v>0</v>
      </c>
      <c r="F142" s="17">
        <f t="shared" si="91"/>
        <v>0</v>
      </c>
      <c r="G142" s="17">
        <f t="shared" si="91"/>
        <v>0</v>
      </c>
      <c r="H142" s="17">
        <f t="shared" si="91"/>
        <v>0</v>
      </c>
      <c r="I142" s="17">
        <f t="shared" si="91"/>
        <v>0</v>
      </c>
      <c r="J142" s="17">
        <f t="shared" si="91"/>
        <v>0</v>
      </c>
      <c r="K142" s="17">
        <f t="shared" si="91"/>
        <v>0</v>
      </c>
      <c r="L142" s="17">
        <f t="shared" si="91"/>
        <v>0</v>
      </c>
      <c r="M142" s="17">
        <f t="shared" si="91"/>
        <v>0</v>
      </c>
      <c r="N142" s="17">
        <f t="shared" si="91"/>
        <v>0</v>
      </c>
      <c r="O142" s="17">
        <f t="shared" si="91"/>
        <v>0</v>
      </c>
      <c r="P142" s="17">
        <f t="shared" si="91"/>
        <v>0</v>
      </c>
      <c r="Q142" s="17">
        <f t="shared" si="91"/>
        <v>0</v>
      </c>
      <c r="R142" s="17">
        <f t="shared" si="91"/>
        <v>0</v>
      </c>
      <c r="S142" s="17">
        <f t="shared" si="91"/>
        <v>0</v>
      </c>
      <c r="T142" s="17">
        <f t="shared" si="91"/>
        <v>0</v>
      </c>
      <c r="U142" s="17">
        <f t="shared" si="91"/>
        <v>0</v>
      </c>
      <c r="V142" s="17">
        <f t="shared" si="91"/>
        <v>0</v>
      </c>
      <c r="X142" s="13">
        <v>0.035088</v>
      </c>
      <c r="Y142" s="14">
        <v>0.18481</v>
      </c>
      <c r="Z142" s="10">
        <f t="shared" si="54"/>
        <v>-0.18985985606839456</v>
      </c>
      <c r="AA142" s="10">
        <f t="shared" si="55"/>
        <v>-0.18985985606839456</v>
      </c>
      <c r="AB142" s="10">
        <f t="shared" si="56"/>
        <v>-0.18985985606839456</v>
      </c>
      <c r="AC142" s="10">
        <f t="shared" si="57"/>
        <v>-0.18985985606839456</v>
      </c>
      <c r="AD142" s="10">
        <f t="shared" si="58"/>
        <v>-0.18985985606839456</v>
      </c>
      <c r="AE142" s="10">
        <f t="shared" si="59"/>
        <v>-0.18985985606839456</v>
      </c>
      <c r="AF142" s="10">
        <f t="shared" si="60"/>
        <v>-0.18985985606839456</v>
      </c>
      <c r="AG142" s="10">
        <f t="shared" si="61"/>
        <v>-0.18985985606839456</v>
      </c>
      <c r="AH142" s="10">
        <f t="shared" si="62"/>
        <v>-0.18985985606839456</v>
      </c>
      <c r="AI142" s="10">
        <f t="shared" si="63"/>
        <v>-0.18985985606839456</v>
      </c>
      <c r="AJ142" s="10">
        <f t="shared" si="64"/>
        <v>-0.18985985606839456</v>
      </c>
      <c r="AK142" s="10">
        <f t="shared" si="65"/>
        <v>-0.18985985606839456</v>
      </c>
      <c r="AL142" s="10">
        <f t="shared" si="66"/>
        <v>-0.18985985606839456</v>
      </c>
      <c r="AM142" s="10">
        <f t="shared" si="67"/>
        <v>-0.18985985606839456</v>
      </c>
      <c r="AN142" s="10">
        <f t="shared" si="68"/>
        <v>-0.18985985606839456</v>
      </c>
      <c r="AO142" s="10">
        <f t="shared" si="69"/>
        <v>-0.18985985606839456</v>
      </c>
      <c r="AP142" s="10">
        <f t="shared" si="70"/>
        <v>-0.18985985606839456</v>
      </c>
      <c r="AQ142" s="10">
        <f t="shared" si="71"/>
        <v>-0.18985985606839456</v>
      </c>
      <c r="AR142" s="10">
        <f t="shared" si="72"/>
        <v>-0.18985985606839456</v>
      </c>
      <c r="AS142" s="10">
        <f t="shared" si="73"/>
        <v>-0.18985985606839456</v>
      </c>
    </row>
    <row r="143" spans="2:45" ht="12.75" hidden="1">
      <c r="B143" s="7" t="s">
        <v>38</v>
      </c>
      <c r="C143" s="17">
        <f aca="true" t="shared" si="92" ref="C143:V143">IF(B$27="Barrier",1,0)</f>
        <v>0</v>
      </c>
      <c r="D143" s="17">
        <f t="shared" si="92"/>
        <v>0</v>
      </c>
      <c r="E143" s="17">
        <f t="shared" si="92"/>
        <v>0</v>
      </c>
      <c r="F143" s="17">
        <f t="shared" si="92"/>
        <v>0</v>
      </c>
      <c r="G143" s="17">
        <f t="shared" si="92"/>
        <v>0</v>
      </c>
      <c r="H143" s="17">
        <f t="shared" si="92"/>
        <v>0</v>
      </c>
      <c r="I143" s="17">
        <f t="shared" si="92"/>
        <v>0</v>
      </c>
      <c r="J143" s="17">
        <f t="shared" si="92"/>
        <v>0</v>
      </c>
      <c r="K143" s="17">
        <f t="shared" si="92"/>
        <v>0</v>
      </c>
      <c r="L143" s="17">
        <f t="shared" si="92"/>
        <v>0</v>
      </c>
      <c r="M143" s="17">
        <f t="shared" si="92"/>
        <v>0</v>
      </c>
      <c r="N143" s="17">
        <f t="shared" si="92"/>
        <v>0</v>
      </c>
      <c r="O143" s="17">
        <f t="shared" si="92"/>
        <v>0</v>
      </c>
      <c r="P143" s="17">
        <f t="shared" si="92"/>
        <v>0</v>
      </c>
      <c r="Q143" s="17">
        <f t="shared" si="92"/>
        <v>0</v>
      </c>
      <c r="R143" s="17">
        <f t="shared" si="92"/>
        <v>0</v>
      </c>
      <c r="S143" s="17">
        <f t="shared" si="92"/>
        <v>0</v>
      </c>
      <c r="T143" s="17">
        <f t="shared" si="92"/>
        <v>0</v>
      </c>
      <c r="U143" s="17">
        <f t="shared" si="92"/>
        <v>0</v>
      </c>
      <c r="V143" s="17">
        <f t="shared" si="92"/>
        <v>0</v>
      </c>
      <c r="X143" s="13">
        <v>0.42982</v>
      </c>
      <c r="Y143" s="14">
        <v>0.49724</v>
      </c>
      <c r="Z143" s="10">
        <f t="shared" si="54"/>
        <v>-0.8644115517657469</v>
      </c>
      <c r="AA143" s="10">
        <f t="shared" si="55"/>
        <v>-0.8644115517657469</v>
      </c>
      <c r="AB143" s="10">
        <f t="shared" si="56"/>
        <v>-0.8644115517657469</v>
      </c>
      <c r="AC143" s="10">
        <f t="shared" si="57"/>
        <v>-0.8644115517657469</v>
      </c>
      <c r="AD143" s="10">
        <f t="shared" si="58"/>
        <v>-0.8644115517657469</v>
      </c>
      <c r="AE143" s="10">
        <f t="shared" si="59"/>
        <v>-0.8644115517657469</v>
      </c>
      <c r="AF143" s="10">
        <f t="shared" si="60"/>
        <v>-0.8644115517657469</v>
      </c>
      <c r="AG143" s="10">
        <f t="shared" si="61"/>
        <v>-0.8644115517657469</v>
      </c>
      <c r="AH143" s="10">
        <f t="shared" si="62"/>
        <v>-0.8644115517657469</v>
      </c>
      <c r="AI143" s="10">
        <f t="shared" si="63"/>
        <v>-0.8644115517657469</v>
      </c>
      <c r="AJ143" s="10">
        <f t="shared" si="64"/>
        <v>-0.8644115517657469</v>
      </c>
      <c r="AK143" s="10">
        <f t="shared" si="65"/>
        <v>-0.8644115517657469</v>
      </c>
      <c r="AL143" s="10">
        <f t="shared" si="66"/>
        <v>-0.8644115517657469</v>
      </c>
      <c r="AM143" s="10">
        <f t="shared" si="67"/>
        <v>-0.8644115517657469</v>
      </c>
      <c r="AN143" s="10">
        <f t="shared" si="68"/>
        <v>-0.8644115517657469</v>
      </c>
      <c r="AO143" s="10">
        <f t="shared" si="69"/>
        <v>-0.8644115517657469</v>
      </c>
      <c r="AP143" s="10">
        <f t="shared" si="70"/>
        <v>-0.8644115517657469</v>
      </c>
      <c r="AQ143" s="10">
        <f t="shared" si="71"/>
        <v>-0.8644115517657469</v>
      </c>
      <c r="AR143" s="10">
        <f t="shared" si="72"/>
        <v>-0.8644115517657469</v>
      </c>
      <c r="AS143" s="10">
        <f t="shared" si="73"/>
        <v>-0.8644115517657469</v>
      </c>
    </row>
    <row r="144" spans="2:45" ht="12.75" hidden="1">
      <c r="B144" s="7" t="s">
        <v>39</v>
      </c>
      <c r="C144" s="17">
        <f aca="true" t="shared" si="93" ref="C144:V144">IF(B$27="Opposing Traffic",1,0)</f>
        <v>0</v>
      </c>
      <c r="D144" s="17">
        <f t="shared" si="93"/>
        <v>0</v>
      </c>
      <c r="E144" s="17">
        <f t="shared" si="93"/>
        <v>0</v>
      </c>
      <c r="F144" s="17">
        <f t="shared" si="93"/>
        <v>0</v>
      </c>
      <c r="G144" s="17">
        <f t="shared" si="93"/>
        <v>0</v>
      </c>
      <c r="H144" s="17">
        <f t="shared" si="93"/>
        <v>0</v>
      </c>
      <c r="I144" s="17">
        <f t="shared" si="93"/>
        <v>0</v>
      </c>
      <c r="J144" s="17">
        <f t="shared" si="93"/>
        <v>0</v>
      </c>
      <c r="K144" s="17">
        <f t="shared" si="93"/>
        <v>0</v>
      </c>
      <c r="L144" s="17">
        <f t="shared" si="93"/>
        <v>0</v>
      </c>
      <c r="M144" s="17">
        <f t="shared" si="93"/>
        <v>0</v>
      </c>
      <c r="N144" s="17">
        <f t="shared" si="93"/>
        <v>0</v>
      </c>
      <c r="O144" s="17">
        <f t="shared" si="93"/>
        <v>0</v>
      </c>
      <c r="P144" s="17">
        <f t="shared" si="93"/>
        <v>0</v>
      </c>
      <c r="Q144" s="17">
        <f t="shared" si="93"/>
        <v>0</v>
      </c>
      <c r="R144" s="17">
        <f t="shared" si="93"/>
        <v>0</v>
      </c>
      <c r="S144" s="17">
        <f t="shared" si="93"/>
        <v>0</v>
      </c>
      <c r="T144" s="17">
        <f t="shared" si="93"/>
        <v>0</v>
      </c>
      <c r="U144" s="17">
        <f t="shared" si="93"/>
        <v>0</v>
      </c>
      <c r="V144" s="17">
        <f t="shared" si="93"/>
        <v>0</v>
      </c>
      <c r="X144" s="13">
        <v>0.0087719</v>
      </c>
      <c r="Y144" s="14">
        <v>0.093659</v>
      </c>
      <c r="Z144" s="10">
        <f t="shared" si="54"/>
        <v>-0.09365784388045995</v>
      </c>
      <c r="AA144" s="10">
        <f t="shared" si="55"/>
        <v>-0.09365784388045995</v>
      </c>
      <c r="AB144" s="10">
        <f t="shared" si="56"/>
        <v>-0.09365784388045995</v>
      </c>
      <c r="AC144" s="10">
        <f t="shared" si="57"/>
        <v>-0.09365784388045995</v>
      </c>
      <c r="AD144" s="10">
        <f t="shared" si="58"/>
        <v>-0.09365784388045995</v>
      </c>
      <c r="AE144" s="10">
        <f t="shared" si="59"/>
        <v>-0.09365784388045995</v>
      </c>
      <c r="AF144" s="10">
        <f t="shared" si="60"/>
        <v>-0.09365784388045995</v>
      </c>
      <c r="AG144" s="10">
        <f t="shared" si="61"/>
        <v>-0.09365784388045995</v>
      </c>
      <c r="AH144" s="10">
        <f t="shared" si="62"/>
        <v>-0.09365784388045995</v>
      </c>
      <c r="AI144" s="10">
        <f t="shared" si="63"/>
        <v>-0.09365784388045995</v>
      </c>
      <c r="AJ144" s="10">
        <f t="shared" si="64"/>
        <v>-0.09365784388045995</v>
      </c>
      <c r="AK144" s="10">
        <f t="shared" si="65"/>
        <v>-0.09365784388045995</v>
      </c>
      <c r="AL144" s="10">
        <f t="shared" si="66"/>
        <v>-0.09365784388045995</v>
      </c>
      <c r="AM144" s="10">
        <f t="shared" si="67"/>
        <v>-0.09365784388045995</v>
      </c>
      <c r="AN144" s="10">
        <f t="shared" si="68"/>
        <v>-0.09365784388045995</v>
      </c>
      <c r="AO144" s="10">
        <f t="shared" si="69"/>
        <v>-0.09365784388045995</v>
      </c>
      <c r="AP144" s="10">
        <f t="shared" si="70"/>
        <v>-0.09365784388045995</v>
      </c>
      <c r="AQ144" s="10">
        <f t="shared" si="71"/>
        <v>-0.09365784388045995</v>
      </c>
      <c r="AR144" s="10">
        <f t="shared" si="72"/>
        <v>-0.09365784388045995</v>
      </c>
      <c r="AS144" s="10">
        <f t="shared" si="73"/>
        <v>-0.09365784388045995</v>
      </c>
    </row>
    <row r="145" spans="2:45" ht="12.75" hidden="1">
      <c r="B145" s="7" t="s">
        <v>40</v>
      </c>
      <c r="C145" s="17">
        <f>IF(B28=99999,25,B28)</f>
        <v>0</v>
      </c>
      <c r="D145" s="17">
        <f aca="true" t="shared" si="94" ref="D145:V145">IF(C28=99999,25,C28)</f>
        <v>0</v>
      </c>
      <c r="E145" s="17">
        <f t="shared" si="94"/>
        <v>0</v>
      </c>
      <c r="F145" s="17">
        <f t="shared" si="94"/>
        <v>0</v>
      </c>
      <c r="G145" s="17">
        <f t="shared" si="94"/>
        <v>0</v>
      </c>
      <c r="H145" s="17">
        <f t="shared" si="94"/>
        <v>0</v>
      </c>
      <c r="I145" s="17">
        <f t="shared" si="94"/>
        <v>0</v>
      </c>
      <c r="J145" s="17">
        <f t="shared" si="94"/>
        <v>0</v>
      </c>
      <c r="K145" s="17">
        <f t="shared" si="94"/>
        <v>0</v>
      </c>
      <c r="L145" s="17">
        <f t="shared" si="94"/>
        <v>0</v>
      </c>
      <c r="M145" s="17">
        <f t="shared" si="94"/>
        <v>0</v>
      </c>
      <c r="N145" s="17">
        <f t="shared" si="94"/>
        <v>0</v>
      </c>
      <c r="O145" s="17">
        <f t="shared" si="94"/>
        <v>0</v>
      </c>
      <c r="P145" s="17">
        <f t="shared" si="94"/>
        <v>0</v>
      </c>
      <c r="Q145" s="17">
        <f t="shared" si="94"/>
        <v>0</v>
      </c>
      <c r="R145" s="17">
        <f t="shared" si="94"/>
        <v>0</v>
      </c>
      <c r="S145" s="17">
        <f t="shared" si="94"/>
        <v>0</v>
      </c>
      <c r="T145" s="17">
        <f t="shared" si="94"/>
        <v>0</v>
      </c>
      <c r="U145" s="17">
        <f t="shared" si="94"/>
        <v>0</v>
      </c>
      <c r="V145" s="17">
        <f t="shared" si="94"/>
        <v>0</v>
      </c>
      <c r="X145" s="13">
        <v>11.956</v>
      </c>
      <c r="Y145" s="14">
        <v>12.596</v>
      </c>
      <c r="Z145" s="10">
        <f t="shared" si="54"/>
        <v>-0.94919021911718</v>
      </c>
      <c r="AA145" s="10">
        <f t="shared" si="55"/>
        <v>-0.94919021911718</v>
      </c>
      <c r="AB145" s="10">
        <f t="shared" si="56"/>
        <v>-0.94919021911718</v>
      </c>
      <c r="AC145" s="10">
        <f t="shared" si="57"/>
        <v>-0.94919021911718</v>
      </c>
      <c r="AD145" s="10">
        <f t="shared" si="58"/>
        <v>-0.94919021911718</v>
      </c>
      <c r="AE145" s="10">
        <f t="shared" si="59"/>
        <v>-0.94919021911718</v>
      </c>
      <c r="AF145" s="10">
        <f t="shared" si="60"/>
        <v>-0.94919021911718</v>
      </c>
      <c r="AG145" s="10">
        <f t="shared" si="61"/>
        <v>-0.94919021911718</v>
      </c>
      <c r="AH145" s="10">
        <f t="shared" si="62"/>
        <v>-0.94919021911718</v>
      </c>
      <c r="AI145" s="10">
        <f t="shared" si="63"/>
        <v>-0.94919021911718</v>
      </c>
      <c r="AJ145" s="10">
        <f t="shared" si="64"/>
        <v>-0.94919021911718</v>
      </c>
      <c r="AK145" s="10">
        <f t="shared" si="65"/>
        <v>-0.94919021911718</v>
      </c>
      <c r="AL145" s="10">
        <f t="shared" si="66"/>
        <v>-0.94919021911718</v>
      </c>
      <c r="AM145" s="10">
        <f t="shared" si="67"/>
        <v>-0.94919021911718</v>
      </c>
      <c r="AN145" s="10">
        <f t="shared" si="68"/>
        <v>-0.94919021911718</v>
      </c>
      <c r="AO145" s="10">
        <f t="shared" si="69"/>
        <v>-0.94919021911718</v>
      </c>
      <c r="AP145" s="10">
        <f t="shared" si="70"/>
        <v>-0.94919021911718</v>
      </c>
      <c r="AQ145" s="10">
        <f t="shared" si="71"/>
        <v>-0.94919021911718</v>
      </c>
      <c r="AR145" s="10">
        <f t="shared" si="72"/>
        <v>-0.94919021911718</v>
      </c>
      <c r="AS145" s="10">
        <f t="shared" si="73"/>
        <v>-0.94919021911718</v>
      </c>
    </row>
    <row r="146" spans="2:45" ht="12.75" hidden="1">
      <c r="B146" s="7" t="s">
        <v>41</v>
      </c>
      <c r="C146" s="17">
        <f aca="true" t="shared" si="95" ref="C146:V146">IF(B$29="None",1,0)</f>
        <v>1</v>
      </c>
      <c r="D146" s="17">
        <f t="shared" si="95"/>
        <v>1</v>
      </c>
      <c r="E146" s="17">
        <f t="shared" si="95"/>
        <v>1</v>
      </c>
      <c r="F146" s="17">
        <f t="shared" si="95"/>
        <v>1</v>
      </c>
      <c r="G146" s="17">
        <f t="shared" si="95"/>
        <v>1</v>
      </c>
      <c r="H146" s="17">
        <f t="shared" si="95"/>
        <v>1</v>
      </c>
      <c r="I146" s="17">
        <f t="shared" si="95"/>
        <v>1</v>
      </c>
      <c r="J146" s="17">
        <f t="shared" si="95"/>
        <v>1</v>
      </c>
      <c r="K146" s="17">
        <f t="shared" si="95"/>
        <v>1</v>
      </c>
      <c r="L146" s="17">
        <f t="shared" si="95"/>
        <v>1</v>
      </c>
      <c r="M146" s="17">
        <f t="shared" si="95"/>
        <v>1</v>
      </c>
      <c r="N146" s="17">
        <f t="shared" si="95"/>
        <v>1</v>
      </c>
      <c r="O146" s="17">
        <f t="shared" si="95"/>
        <v>1</v>
      </c>
      <c r="P146" s="17">
        <f t="shared" si="95"/>
        <v>1</v>
      </c>
      <c r="Q146" s="17">
        <f t="shared" si="95"/>
        <v>1</v>
      </c>
      <c r="R146" s="17">
        <f t="shared" si="95"/>
        <v>1</v>
      </c>
      <c r="S146" s="17">
        <f t="shared" si="95"/>
        <v>1</v>
      </c>
      <c r="T146" s="17">
        <f t="shared" si="95"/>
        <v>1</v>
      </c>
      <c r="U146" s="17">
        <f t="shared" si="95"/>
        <v>1</v>
      </c>
      <c r="V146" s="17">
        <f t="shared" si="95"/>
        <v>1</v>
      </c>
      <c r="X146" s="13">
        <v>0.36842</v>
      </c>
      <c r="Y146" s="14">
        <v>0.48451</v>
      </c>
      <c r="Z146" s="10">
        <f t="shared" si="54"/>
        <v>1.3035437865059545</v>
      </c>
      <c r="AA146" s="10">
        <f t="shared" si="55"/>
        <v>1.3035437865059545</v>
      </c>
      <c r="AB146" s="10">
        <f t="shared" si="56"/>
        <v>1.3035437865059545</v>
      </c>
      <c r="AC146" s="10">
        <f t="shared" si="57"/>
        <v>1.3035437865059545</v>
      </c>
      <c r="AD146" s="10">
        <f t="shared" si="58"/>
        <v>1.3035437865059545</v>
      </c>
      <c r="AE146" s="10">
        <f t="shared" si="59"/>
        <v>1.3035437865059545</v>
      </c>
      <c r="AF146" s="10">
        <f t="shared" si="60"/>
        <v>1.3035437865059545</v>
      </c>
      <c r="AG146" s="10">
        <f t="shared" si="61"/>
        <v>1.3035437865059545</v>
      </c>
      <c r="AH146" s="10">
        <f t="shared" si="62"/>
        <v>1.3035437865059545</v>
      </c>
      <c r="AI146" s="10">
        <f t="shared" si="63"/>
        <v>1.3035437865059545</v>
      </c>
      <c r="AJ146" s="10">
        <f t="shared" si="64"/>
        <v>1.3035437865059545</v>
      </c>
      <c r="AK146" s="10">
        <f t="shared" si="65"/>
        <v>1.3035437865059545</v>
      </c>
      <c r="AL146" s="10">
        <f t="shared" si="66"/>
        <v>1.3035437865059545</v>
      </c>
      <c r="AM146" s="10">
        <f t="shared" si="67"/>
        <v>1.3035437865059545</v>
      </c>
      <c r="AN146" s="10">
        <f t="shared" si="68"/>
        <v>1.3035437865059545</v>
      </c>
      <c r="AO146" s="10">
        <f t="shared" si="69"/>
        <v>1.3035437865059545</v>
      </c>
      <c r="AP146" s="10">
        <f t="shared" si="70"/>
        <v>1.3035437865059545</v>
      </c>
      <c r="AQ146" s="10">
        <f t="shared" si="71"/>
        <v>1.3035437865059545</v>
      </c>
      <c r="AR146" s="10">
        <f t="shared" si="72"/>
        <v>1.3035437865059545</v>
      </c>
      <c r="AS146" s="10">
        <f t="shared" si="73"/>
        <v>1.3035437865059545</v>
      </c>
    </row>
    <row r="147" spans="2:45" ht="12.75" hidden="1">
      <c r="B147" s="7" t="s">
        <v>42</v>
      </c>
      <c r="C147" s="17">
        <f>IF(B$29="Drum",1,0)</f>
        <v>0</v>
      </c>
      <c r="D147" s="17">
        <f aca="true" t="shared" si="96" ref="D147:V147">IF(C$29="Drum",1,0)</f>
        <v>0</v>
      </c>
      <c r="E147" s="17">
        <f t="shared" si="96"/>
        <v>0</v>
      </c>
      <c r="F147" s="17">
        <f t="shared" si="96"/>
        <v>0</v>
      </c>
      <c r="G147" s="17">
        <f t="shared" si="96"/>
        <v>0</v>
      </c>
      <c r="H147" s="17">
        <f t="shared" si="96"/>
        <v>0</v>
      </c>
      <c r="I147" s="17">
        <f t="shared" si="96"/>
        <v>0</v>
      </c>
      <c r="J147" s="17">
        <f t="shared" si="96"/>
        <v>0</v>
      </c>
      <c r="K147" s="17">
        <f t="shared" si="96"/>
        <v>0</v>
      </c>
      <c r="L147" s="17">
        <f t="shared" si="96"/>
        <v>0</v>
      </c>
      <c r="M147" s="17">
        <f t="shared" si="96"/>
        <v>0</v>
      </c>
      <c r="N147" s="17">
        <f t="shared" si="96"/>
        <v>0</v>
      </c>
      <c r="O147" s="17">
        <f t="shared" si="96"/>
        <v>0</v>
      </c>
      <c r="P147" s="17">
        <f t="shared" si="96"/>
        <v>0</v>
      </c>
      <c r="Q147" s="17">
        <f t="shared" si="96"/>
        <v>0</v>
      </c>
      <c r="R147" s="17">
        <f t="shared" si="96"/>
        <v>0</v>
      </c>
      <c r="S147" s="17">
        <f t="shared" si="96"/>
        <v>0</v>
      </c>
      <c r="T147" s="17">
        <f t="shared" si="96"/>
        <v>0</v>
      </c>
      <c r="U147" s="17">
        <f t="shared" si="96"/>
        <v>0</v>
      </c>
      <c r="V147" s="17">
        <f t="shared" si="96"/>
        <v>0</v>
      </c>
      <c r="X147" s="13">
        <v>0.21053</v>
      </c>
      <c r="Y147" s="14">
        <v>0.40948</v>
      </c>
      <c r="Z147" s="10">
        <f t="shared" si="54"/>
        <v>-0.514139884731855</v>
      </c>
      <c r="AA147" s="10">
        <f t="shared" si="55"/>
        <v>-0.514139884731855</v>
      </c>
      <c r="AB147" s="10">
        <f t="shared" si="56"/>
        <v>-0.514139884731855</v>
      </c>
      <c r="AC147" s="10">
        <f t="shared" si="57"/>
        <v>-0.514139884731855</v>
      </c>
      <c r="AD147" s="10">
        <f t="shared" si="58"/>
        <v>-0.514139884731855</v>
      </c>
      <c r="AE147" s="10">
        <f t="shared" si="59"/>
        <v>-0.514139884731855</v>
      </c>
      <c r="AF147" s="10">
        <f t="shared" si="60"/>
        <v>-0.514139884731855</v>
      </c>
      <c r="AG147" s="10">
        <f t="shared" si="61"/>
        <v>-0.514139884731855</v>
      </c>
      <c r="AH147" s="10">
        <f t="shared" si="62"/>
        <v>-0.514139884731855</v>
      </c>
      <c r="AI147" s="10">
        <f t="shared" si="63"/>
        <v>-0.514139884731855</v>
      </c>
      <c r="AJ147" s="10">
        <f t="shared" si="64"/>
        <v>-0.514139884731855</v>
      </c>
      <c r="AK147" s="10">
        <f t="shared" si="65"/>
        <v>-0.514139884731855</v>
      </c>
      <c r="AL147" s="10">
        <f t="shared" si="66"/>
        <v>-0.514139884731855</v>
      </c>
      <c r="AM147" s="10">
        <f t="shared" si="67"/>
        <v>-0.514139884731855</v>
      </c>
      <c r="AN147" s="10">
        <f t="shared" si="68"/>
        <v>-0.514139884731855</v>
      </c>
      <c r="AO147" s="10">
        <f t="shared" si="69"/>
        <v>-0.514139884731855</v>
      </c>
      <c r="AP147" s="10">
        <f t="shared" si="70"/>
        <v>-0.514139884731855</v>
      </c>
      <c r="AQ147" s="10">
        <f t="shared" si="71"/>
        <v>-0.514139884731855</v>
      </c>
      <c r="AR147" s="10">
        <f t="shared" si="72"/>
        <v>-0.514139884731855</v>
      </c>
      <c r="AS147" s="10">
        <f t="shared" si="73"/>
        <v>-0.514139884731855</v>
      </c>
    </row>
    <row r="148" spans="2:45" ht="12.75" hidden="1">
      <c r="B148" s="7" t="s">
        <v>43</v>
      </c>
      <c r="C148" s="17">
        <f>IF(B$29="Vertical Panel",1,0)</f>
        <v>0</v>
      </c>
      <c r="D148" s="17">
        <f aca="true" t="shared" si="97" ref="D148:V148">IF(C$29="Vertical Panel",1,0)</f>
        <v>0</v>
      </c>
      <c r="E148" s="17">
        <f t="shared" si="97"/>
        <v>0</v>
      </c>
      <c r="F148" s="17">
        <f t="shared" si="97"/>
        <v>0</v>
      </c>
      <c r="G148" s="17">
        <f t="shared" si="97"/>
        <v>0</v>
      </c>
      <c r="H148" s="17">
        <f t="shared" si="97"/>
        <v>0</v>
      </c>
      <c r="I148" s="17">
        <f t="shared" si="97"/>
        <v>0</v>
      </c>
      <c r="J148" s="17">
        <f t="shared" si="97"/>
        <v>0</v>
      </c>
      <c r="K148" s="17">
        <f t="shared" si="97"/>
        <v>0</v>
      </c>
      <c r="L148" s="17">
        <f t="shared" si="97"/>
        <v>0</v>
      </c>
      <c r="M148" s="17">
        <f t="shared" si="97"/>
        <v>0</v>
      </c>
      <c r="N148" s="17">
        <f t="shared" si="97"/>
        <v>0</v>
      </c>
      <c r="O148" s="17">
        <f t="shared" si="97"/>
        <v>0</v>
      </c>
      <c r="P148" s="17">
        <f t="shared" si="97"/>
        <v>0</v>
      </c>
      <c r="Q148" s="17">
        <f t="shared" si="97"/>
        <v>0</v>
      </c>
      <c r="R148" s="17">
        <f t="shared" si="97"/>
        <v>0</v>
      </c>
      <c r="S148" s="17">
        <f t="shared" si="97"/>
        <v>0</v>
      </c>
      <c r="T148" s="17">
        <f t="shared" si="97"/>
        <v>0</v>
      </c>
      <c r="U148" s="17">
        <f t="shared" si="97"/>
        <v>0</v>
      </c>
      <c r="V148" s="17">
        <f t="shared" si="97"/>
        <v>0</v>
      </c>
      <c r="X148" s="13">
        <v>0.078947</v>
      </c>
      <c r="Y148" s="14">
        <v>0.27085</v>
      </c>
      <c r="Z148" s="10">
        <f t="shared" si="54"/>
        <v>-0.2914786782351856</v>
      </c>
      <c r="AA148" s="10">
        <f t="shared" si="55"/>
        <v>-0.2914786782351856</v>
      </c>
      <c r="AB148" s="10">
        <f t="shared" si="56"/>
        <v>-0.2914786782351856</v>
      </c>
      <c r="AC148" s="10">
        <f t="shared" si="57"/>
        <v>-0.2914786782351856</v>
      </c>
      <c r="AD148" s="10">
        <f t="shared" si="58"/>
        <v>-0.2914786782351856</v>
      </c>
      <c r="AE148" s="10">
        <f t="shared" si="59"/>
        <v>-0.2914786782351856</v>
      </c>
      <c r="AF148" s="10">
        <f t="shared" si="60"/>
        <v>-0.2914786782351856</v>
      </c>
      <c r="AG148" s="10">
        <f t="shared" si="61"/>
        <v>-0.2914786782351856</v>
      </c>
      <c r="AH148" s="10">
        <f t="shared" si="62"/>
        <v>-0.2914786782351856</v>
      </c>
      <c r="AI148" s="10">
        <f t="shared" si="63"/>
        <v>-0.2914786782351856</v>
      </c>
      <c r="AJ148" s="10">
        <f t="shared" si="64"/>
        <v>-0.2914786782351856</v>
      </c>
      <c r="AK148" s="10">
        <f t="shared" si="65"/>
        <v>-0.2914786782351856</v>
      </c>
      <c r="AL148" s="10">
        <f t="shared" si="66"/>
        <v>-0.2914786782351856</v>
      </c>
      <c r="AM148" s="10">
        <f t="shared" si="67"/>
        <v>-0.2914786782351856</v>
      </c>
      <c r="AN148" s="10">
        <f t="shared" si="68"/>
        <v>-0.2914786782351856</v>
      </c>
      <c r="AO148" s="10">
        <f t="shared" si="69"/>
        <v>-0.2914786782351856</v>
      </c>
      <c r="AP148" s="10">
        <f t="shared" si="70"/>
        <v>-0.2914786782351856</v>
      </c>
      <c r="AQ148" s="10">
        <f t="shared" si="71"/>
        <v>-0.2914786782351856</v>
      </c>
      <c r="AR148" s="10">
        <f t="shared" si="72"/>
        <v>-0.2914786782351856</v>
      </c>
      <c r="AS148" s="10">
        <f t="shared" si="73"/>
        <v>-0.2914786782351856</v>
      </c>
    </row>
    <row r="149" spans="2:45" ht="12.75" hidden="1">
      <c r="B149" s="7" t="s">
        <v>44</v>
      </c>
      <c r="C149" s="17">
        <f aca="true" t="shared" si="98" ref="C149:V149">IF(B$29="Guiderail",1,0)</f>
        <v>0</v>
      </c>
      <c r="D149" s="17">
        <f t="shared" si="98"/>
        <v>0</v>
      </c>
      <c r="E149" s="17">
        <f t="shared" si="98"/>
        <v>0</v>
      </c>
      <c r="F149" s="17">
        <f t="shared" si="98"/>
        <v>0</v>
      </c>
      <c r="G149" s="17">
        <f t="shared" si="98"/>
        <v>0</v>
      </c>
      <c r="H149" s="17">
        <f t="shared" si="98"/>
        <v>0</v>
      </c>
      <c r="I149" s="17">
        <f t="shared" si="98"/>
        <v>0</v>
      </c>
      <c r="J149" s="17">
        <f t="shared" si="98"/>
        <v>0</v>
      </c>
      <c r="K149" s="17">
        <f t="shared" si="98"/>
        <v>0</v>
      </c>
      <c r="L149" s="17">
        <f t="shared" si="98"/>
        <v>0</v>
      </c>
      <c r="M149" s="17">
        <f t="shared" si="98"/>
        <v>0</v>
      </c>
      <c r="N149" s="17">
        <f t="shared" si="98"/>
        <v>0</v>
      </c>
      <c r="O149" s="17">
        <f t="shared" si="98"/>
        <v>0</v>
      </c>
      <c r="P149" s="17">
        <f t="shared" si="98"/>
        <v>0</v>
      </c>
      <c r="Q149" s="17">
        <f t="shared" si="98"/>
        <v>0</v>
      </c>
      <c r="R149" s="17">
        <f t="shared" si="98"/>
        <v>0</v>
      </c>
      <c r="S149" s="17">
        <f t="shared" si="98"/>
        <v>0</v>
      </c>
      <c r="T149" s="17">
        <f t="shared" si="98"/>
        <v>0</v>
      </c>
      <c r="U149" s="17">
        <f t="shared" si="98"/>
        <v>0</v>
      </c>
      <c r="V149" s="17">
        <f t="shared" si="98"/>
        <v>0</v>
      </c>
      <c r="X149" s="13">
        <v>0.070175</v>
      </c>
      <c r="Y149" s="14">
        <v>0.25657</v>
      </c>
      <c r="Z149" s="10">
        <f t="shared" si="54"/>
        <v>-0.2735121019604786</v>
      </c>
      <c r="AA149" s="10">
        <f t="shared" si="55"/>
        <v>-0.2735121019604786</v>
      </c>
      <c r="AB149" s="10">
        <f t="shared" si="56"/>
        <v>-0.2735121019604786</v>
      </c>
      <c r="AC149" s="10">
        <f t="shared" si="57"/>
        <v>-0.2735121019604786</v>
      </c>
      <c r="AD149" s="10">
        <f t="shared" si="58"/>
        <v>-0.2735121019604786</v>
      </c>
      <c r="AE149" s="10">
        <f t="shared" si="59"/>
        <v>-0.2735121019604786</v>
      </c>
      <c r="AF149" s="10">
        <f t="shared" si="60"/>
        <v>-0.2735121019604786</v>
      </c>
      <c r="AG149" s="10">
        <f t="shared" si="61"/>
        <v>-0.2735121019604786</v>
      </c>
      <c r="AH149" s="10">
        <f t="shared" si="62"/>
        <v>-0.2735121019604786</v>
      </c>
      <c r="AI149" s="10">
        <f t="shared" si="63"/>
        <v>-0.2735121019604786</v>
      </c>
      <c r="AJ149" s="10">
        <f t="shared" si="64"/>
        <v>-0.2735121019604786</v>
      </c>
      <c r="AK149" s="10">
        <f t="shared" si="65"/>
        <v>-0.2735121019604786</v>
      </c>
      <c r="AL149" s="10">
        <f t="shared" si="66"/>
        <v>-0.2735121019604786</v>
      </c>
      <c r="AM149" s="10">
        <f t="shared" si="67"/>
        <v>-0.2735121019604786</v>
      </c>
      <c r="AN149" s="10">
        <f t="shared" si="68"/>
        <v>-0.2735121019604786</v>
      </c>
      <c r="AO149" s="10">
        <f t="shared" si="69"/>
        <v>-0.2735121019604786</v>
      </c>
      <c r="AP149" s="10">
        <f t="shared" si="70"/>
        <v>-0.2735121019604786</v>
      </c>
      <c r="AQ149" s="10">
        <f t="shared" si="71"/>
        <v>-0.2735121019604786</v>
      </c>
      <c r="AR149" s="10">
        <f t="shared" si="72"/>
        <v>-0.2735121019604786</v>
      </c>
      <c r="AS149" s="10">
        <f t="shared" si="73"/>
        <v>-0.2735121019604786</v>
      </c>
    </row>
    <row r="150" spans="2:45" ht="12.75" hidden="1">
      <c r="B150" s="7" t="s">
        <v>45</v>
      </c>
      <c r="C150" s="17">
        <f aca="true" t="shared" si="99" ref="C150:V150">IF(B$29="Barrier",1,0)</f>
        <v>0</v>
      </c>
      <c r="D150" s="17">
        <f t="shared" si="99"/>
        <v>0</v>
      </c>
      <c r="E150" s="17">
        <f t="shared" si="99"/>
        <v>0</v>
      </c>
      <c r="F150" s="17">
        <f t="shared" si="99"/>
        <v>0</v>
      </c>
      <c r="G150" s="17">
        <f t="shared" si="99"/>
        <v>0</v>
      </c>
      <c r="H150" s="17">
        <f t="shared" si="99"/>
        <v>0</v>
      </c>
      <c r="I150" s="17">
        <f t="shared" si="99"/>
        <v>0</v>
      </c>
      <c r="J150" s="17">
        <f t="shared" si="99"/>
        <v>0</v>
      </c>
      <c r="K150" s="17">
        <f t="shared" si="99"/>
        <v>0</v>
      </c>
      <c r="L150" s="17">
        <f t="shared" si="99"/>
        <v>0</v>
      </c>
      <c r="M150" s="17">
        <f t="shared" si="99"/>
        <v>0</v>
      </c>
      <c r="N150" s="17">
        <f t="shared" si="99"/>
        <v>0</v>
      </c>
      <c r="O150" s="17">
        <f t="shared" si="99"/>
        <v>0</v>
      </c>
      <c r="P150" s="17">
        <f t="shared" si="99"/>
        <v>0</v>
      </c>
      <c r="Q150" s="17">
        <f t="shared" si="99"/>
        <v>0</v>
      </c>
      <c r="R150" s="17">
        <f t="shared" si="99"/>
        <v>0</v>
      </c>
      <c r="S150" s="17">
        <f t="shared" si="99"/>
        <v>0</v>
      </c>
      <c r="T150" s="17">
        <f t="shared" si="99"/>
        <v>0</v>
      </c>
      <c r="U150" s="17">
        <f t="shared" si="99"/>
        <v>0</v>
      </c>
      <c r="V150" s="17">
        <f t="shared" si="99"/>
        <v>0</v>
      </c>
      <c r="X150" s="13">
        <v>0.19298</v>
      </c>
      <c r="Y150" s="14">
        <v>0.39638</v>
      </c>
      <c r="Z150" s="10">
        <f t="shared" si="54"/>
        <v>-0.48685604722740805</v>
      </c>
      <c r="AA150" s="10">
        <f t="shared" si="55"/>
        <v>-0.48685604722740805</v>
      </c>
      <c r="AB150" s="10">
        <f t="shared" si="56"/>
        <v>-0.48685604722740805</v>
      </c>
      <c r="AC150" s="10">
        <f t="shared" si="57"/>
        <v>-0.48685604722740805</v>
      </c>
      <c r="AD150" s="10">
        <f t="shared" si="58"/>
        <v>-0.48685604722740805</v>
      </c>
      <c r="AE150" s="10">
        <f t="shared" si="59"/>
        <v>-0.48685604722740805</v>
      </c>
      <c r="AF150" s="10">
        <f t="shared" si="60"/>
        <v>-0.48685604722740805</v>
      </c>
      <c r="AG150" s="10">
        <f t="shared" si="61"/>
        <v>-0.48685604722740805</v>
      </c>
      <c r="AH150" s="10">
        <f t="shared" si="62"/>
        <v>-0.48685604722740805</v>
      </c>
      <c r="AI150" s="10">
        <f t="shared" si="63"/>
        <v>-0.48685604722740805</v>
      </c>
      <c r="AJ150" s="10">
        <f t="shared" si="64"/>
        <v>-0.48685604722740805</v>
      </c>
      <c r="AK150" s="10">
        <f t="shared" si="65"/>
        <v>-0.48685604722740805</v>
      </c>
      <c r="AL150" s="10">
        <f t="shared" si="66"/>
        <v>-0.48685604722740805</v>
      </c>
      <c r="AM150" s="10">
        <f t="shared" si="67"/>
        <v>-0.48685604722740805</v>
      </c>
      <c r="AN150" s="10">
        <f t="shared" si="68"/>
        <v>-0.48685604722740805</v>
      </c>
      <c r="AO150" s="10">
        <f t="shared" si="69"/>
        <v>-0.48685604722740805</v>
      </c>
      <c r="AP150" s="10">
        <f t="shared" si="70"/>
        <v>-0.48685604722740805</v>
      </c>
      <c r="AQ150" s="10">
        <f t="shared" si="71"/>
        <v>-0.48685604722740805</v>
      </c>
      <c r="AR150" s="10">
        <f t="shared" si="72"/>
        <v>-0.48685604722740805</v>
      </c>
      <c r="AS150" s="10">
        <f t="shared" si="73"/>
        <v>-0.48685604722740805</v>
      </c>
    </row>
    <row r="151" spans="2:45" ht="12.75" hidden="1">
      <c r="B151" s="7" t="s">
        <v>46</v>
      </c>
      <c r="C151" s="17">
        <f>IF(B30=99999,25,B30)</f>
        <v>0</v>
      </c>
      <c r="D151" s="17">
        <f aca="true" t="shared" si="100" ref="D151:V151">IF(C30=99999,25,C30)</f>
        <v>0</v>
      </c>
      <c r="E151" s="17">
        <f t="shared" si="100"/>
        <v>0</v>
      </c>
      <c r="F151" s="17">
        <f t="shared" si="100"/>
        <v>0</v>
      </c>
      <c r="G151" s="17">
        <f t="shared" si="100"/>
        <v>0</v>
      </c>
      <c r="H151" s="17">
        <f t="shared" si="100"/>
        <v>0</v>
      </c>
      <c r="I151" s="17">
        <f t="shared" si="100"/>
        <v>0</v>
      </c>
      <c r="J151" s="17">
        <f t="shared" si="100"/>
        <v>0</v>
      </c>
      <c r="K151" s="17">
        <f t="shared" si="100"/>
        <v>0</v>
      </c>
      <c r="L151" s="17">
        <f t="shared" si="100"/>
        <v>0</v>
      </c>
      <c r="M151" s="17">
        <f t="shared" si="100"/>
        <v>0</v>
      </c>
      <c r="N151" s="17">
        <f t="shared" si="100"/>
        <v>0</v>
      </c>
      <c r="O151" s="17">
        <f t="shared" si="100"/>
        <v>0</v>
      </c>
      <c r="P151" s="17">
        <f t="shared" si="100"/>
        <v>0</v>
      </c>
      <c r="Q151" s="17">
        <f t="shared" si="100"/>
        <v>0</v>
      </c>
      <c r="R151" s="17">
        <f t="shared" si="100"/>
        <v>0</v>
      </c>
      <c r="S151" s="17">
        <f t="shared" si="100"/>
        <v>0</v>
      </c>
      <c r="T151" s="17">
        <f t="shared" si="100"/>
        <v>0</v>
      </c>
      <c r="U151" s="17">
        <f t="shared" si="100"/>
        <v>0</v>
      </c>
      <c r="V151" s="17">
        <f t="shared" si="100"/>
        <v>0</v>
      </c>
      <c r="X151" s="13">
        <v>10.772</v>
      </c>
      <c r="Y151" s="14">
        <v>11.264</v>
      </c>
      <c r="Z151" s="10">
        <f t="shared" si="54"/>
        <v>-0.9563210227272728</v>
      </c>
      <c r="AA151" s="10">
        <f t="shared" si="55"/>
        <v>-0.9563210227272728</v>
      </c>
      <c r="AB151" s="10">
        <f t="shared" si="56"/>
        <v>-0.9563210227272728</v>
      </c>
      <c r="AC151" s="10">
        <f t="shared" si="57"/>
        <v>-0.9563210227272728</v>
      </c>
      <c r="AD151" s="10">
        <f t="shared" si="58"/>
        <v>-0.9563210227272728</v>
      </c>
      <c r="AE151" s="10">
        <f t="shared" si="59"/>
        <v>-0.9563210227272728</v>
      </c>
      <c r="AF151" s="10">
        <f t="shared" si="60"/>
        <v>-0.9563210227272728</v>
      </c>
      <c r="AG151" s="10">
        <f t="shared" si="61"/>
        <v>-0.9563210227272728</v>
      </c>
      <c r="AH151" s="10">
        <f t="shared" si="62"/>
        <v>-0.9563210227272728</v>
      </c>
      <c r="AI151" s="10">
        <f t="shared" si="63"/>
        <v>-0.9563210227272728</v>
      </c>
      <c r="AJ151" s="10">
        <f t="shared" si="64"/>
        <v>-0.9563210227272728</v>
      </c>
      <c r="AK151" s="10">
        <f t="shared" si="65"/>
        <v>-0.9563210227272728</v>
      </c>
      <c r="AL151" s="10">
        <f t="shared" si="66"/>
        <v>-0.9563210227272728</v>
      </c>
      <c r="AM151" s="10">
        <f t="shared" si="67"/>
        <v>-0.9563210227272728</v>
      </c>
      <c r="AN151" s="10">
        <f t="shared" si="68"/>
        <v>-0.9563210227272728</v>
      </c>
      <c r="AO151" s="10">
        <f t="shared" si="69"/>
        <v>-0.9563210227272728</v>
      </c>
      <c r="AP151" s="10">
        <f t="shared" si="70"/>
        <v>-0.9563210227272728</v>
      </c>
      <c r="AQ151" s="10">
        <f t="shared" si="71"/>
        <v>-0.9563210227272728</v>
      </c>
      <c r="AR151" s="10">
        <f t="shared" si="72"/>
        <v>-0.9563210227272728</v>
      </c>
      <c r="AS151" s="10">
        <f t="shared" si="73"/>
        <v>-0.9563210227272728</v>
      </c>
    </row>
    <row r="152" spans="2:45" ht="12.75" hidden="1">
      <c r="B152" s="7" t="s">
        <v>47</v>
      </c>
      <c r="C152" s="7">
        <f aca="true" t="shared" si="101" ref="C152:V152">$B$15</f>
        <v>0</v>
      </c>
      <c r="D152" s="7">
        <f t="shared" si="101"/>
        <v>0</v>
      </c>
      <c r="E152" s="7">
        <f t="shared" si="101"/>
        <v>0</v>
      </c>
      <c r="F152" s="7">
        <f t="shared" si="101"/>
        <v>0</v>
      </c>
      <c r="G152" s="7">
        <f t="shared" si="101"/>
        <v>0</v>
      </c>
      <c r="H152" s="7">
        <f t="shared" si="101"/>
        <v>0</v>
      </c>
      <c r="I152" s="7">
        <f t="shared" si="101"/>
        <v>0</v>
      </c>
      <c r="J152" s="7">
        <f t="shared" si="101"/>
        <v>0</v>
      </c>
      <c r="K152" s="7">
        <f t="shared" si="101"/>
        <v>0</v>
      </c>
      <c r="L152" s="7">
        <f t="shared" si="101"/>
        <v>0</v>
      </c>
      <c r="M152" s="7">
        <f t="shared" si="101"/>
        <v>0</v>
      </c>
      <c r="N152" s="7">
        <f t="shared" si="101"/>
        <v>0</v>
      </c>
      <c r="O152" s="7">
        <f t="shared" si="101"/>
        <v>0</v>
      </c>
      <c r="P152" s="7">
        <f t="shared" si="101"/>
        <v>0</v>
      </c>
      <c r="Q152" s="7">
        <f t="shared" si="101"/>
        <v>0</v>
      </c>
      <c r="R152" s="7">
        <f t="shared" si="101"/>
        <v>0</v>
      </c>
      <c r="S152" s="7">
        <f t="shared" si="101"/>
        <v>0</v>
      </c>
      <c r="T152" s="7">
        <f t="shared" si="101"/>
        <v>0</v>
      </c>
      <c r="U152" s="7">
        <f t="shared" si="101"/>
        <v>0</v>
      </c>
      <c r="V152" s="7">
        <f t="shared" si="101"/>
        <v>0</v>
      </c>
      <c r="X152" s="13">
        <v>68.851</v>
      </c>
      <c r="Y152" s="14">
        <v>3.6537</v>
      </c>
      <c r="Z152" s="10">
        <f t="shared" si="54"/>
        <v>-18.844185346361222</v>
      </c>
      <c r="AA152" s="10">
        <f t="shared" si="55"/>
        <v>-18.844185346361222</v>
      </c>
      <c r="AB152" s="10">
        <f t="shared" si="56"/>
        <v>-18.844185346361222</v>
      </c>
      <c r="AC152" s="10">
        <f t="shared" si="57"/>
        <v>-18.844185346361222</v>
      </c>
      <c r="AD152" s="10">
        <f t="shared" si="58"/>
        <v>-18.844185346361222</v>
      </c>
      <c r="AE152" s="10">
        <f t="shared" si="59"/>
        <v>-18.844185346361222</v>
      </c>
      <c r="AF152" s="10">
        <f t="shared" si="60"/>
        <v>-18.844185346361222</v>
      </c>
      <c r="AG152" s="10">
        <f t="shared" si="61"/>
        <v>-18.844185346361222</v>
      </c>
      <c r="AH152" s="10">
        <f t="shared" si="62"/>
        <v>-18.844185346361222</v>
      </c>
      <c r="AI152" s="10">
        <f t="shared" si="63"/>
        <v>-18.844185346361222</v>
      </c>
      <c r="AJ152" s="10">
        <f t="shared" si="64"/>
        <v>-18.844185346361222</v>
      </c>
      <c r="AK152" s="10">
        <f t="shared" si="65"/>
        <v>-18.844185346361222</v>
      </c>
      <c r="AL152" s="10">
        <f t="shared" si="66"/>
        <v>-18.844185346361222</v>
      </c>
      <c r="AM152" s="10">
        <f t="shared" si="67"/>
        <v>-18.844185346361222</v>
      </c>
      <c r="AN152" s="10">
        <f t="shared" si="68"/>
        <v>-18.844185346361222</v>
      </c>
      <c r="AO152" s="10">
        <f t="shared" si="69"/>
        <v>-18.844185346361222</v>
      </c>
      <c r="AP152" s="10">
        <f t="shared" si="70"/>
        <v>-18.844185346361222</v>
      </c>
      <c r="AQ152" s="10">
        <f t="shared" si="71"/>
        <v>-18.844185346361222</v>
      </c>
      <c r="AR152" s="10">
        <f t="shared" si="72"/>
        <v>-18.844185346361222</v>
      </c>
      <c r="AS152" s="10">
        <f t="shared" si="73"/>
        <v>-18.844185346361222</v>
      </c>
    </row>
    <row r="153" spans="2:45" ht="12.75" hidden="1">
      <c r="B153" s="7" t="s">
        <v>48</v>
      </c>
      <c r="C153" s="17">
        <v>0</v>
      </c>
      <c r="D153" s="8">
        <f aca="true" t="shared" si="102" ref="D153:V153">IF((D126-C126)&lt;0.1,10,1/(D126-C126))</f>
        <v>10</v>
      </c>
      <c r="E153" s="8">
        <f t="shared" si="102"/>
        <v>10</v>
      </c>
      <c r="F153" s="8">
        <f t="shared" si="102"/>
        <v>10</v>
      </c>
      <c r="G153" s="8">
        <f t="shared" si="102"/>
        <v>10</v>
      </c>
      <c r="H153" s="8">
        <f t="shared" si="102"/>
        <v>10</v>
      </c>
      <c r="I153" s="8">
        <f t="shared" si="102"/>
        <v>10</v>
      </c>
      <c r="J153" s="8">
        <f t="shared" si="102"/>
        <v>10</v>
      </c>
      <c r="K153" s="8">
        <f t="shared" si="102"/>
        <v>10</v>
      </c>
      <c r="L153" s="8">
        <f t="shared" si="102"/>
        <v>10</v>
      </c>
      <c r="M153" s="8">
        <f t="shared" si="102"/>
        <v>10</v>
      </c>
      <c r="N153" s="8">
        <f t="shared" si="102"/>
        <v>10</v>
      </c>
      <c r="O153" s="8">
        <f t="shared" si="102"/>
        <v>10</v>
      </c>
      <c r="P153" s="8">
        <f t="shared" si="102"/>
        <v>10</v>
      </c>
      <c r="Q153" s="8">
        <f t="shared" si="102"/>
        <v>10</v>
      </c>
      <c r="R153" s="8">
        <f t="shared" si="102"/>
        <v>10</v>
      </c>
      <c r="S153" s="8">
        <f t="shared" si="102"/>
        <v>10</v>
      </c>
      <c r="T153" s="8">
        <f t="shared" si="102"/>
        <v>10</v>
      </c>
      <c r="U153" s="8">
        <f t="shared" si="102"/>
        <v>10</v>
      </c>
      <c r="V153" s="8">
        <f t="shared" si="102"/>
        <v>10</v>
      </c>
      <c r="X153" s="13">
        <v>3.8037</v>
      </c>
      <c r="Y153" s="14">
        <v>3.5422</v>
      </c>
      <c r="Z153" s="10">
        <f t="shared" si="54"/>
        <v>-1.073824177065101</v>
      </c>
      <c r="AA153" s="10">
        <f t="shared" si="55"/>
        <v>1.7492801084072047</v>
      </c>
      <c r="AB153" s="10">
        <f t="shared" si="56"/>
        <v>1.7492801084072047</v>
      </c>
      <c r="AC153" s="10">
        <f t="shared" si="57"/>
        <v>1.7492801084072047</v>
      </c>
      <c r="AD153" s="10">
        <f t="shared" si="58"/>
        <v>1.7492801084072047</v>
      </c>
      <c r="AE153" s="10">
        <f t="shared" si="59"/>
        <v>1.7492801084072047</v>
      </c>
      <c r="AF153" s="10">
        <f t="shared" si="60"/>
        <v>1.7492801084072047</v>
      </c>
      <c r="AG153" s="10">
        <f t="shared" si="61"/>
        <v>1.7492801084072047</v>
      </c>
      <c r="AH153" s="10">
        <f t="shared" si="62"/>
        <v>1.7492801084072047</v>
      </c>
      <c r="AI153" s="10">
        <f t="shared" si="63"/>
        <v>1.7492801084072047</v>
      </c>
      <c r="AJ153" s="10">
        <f t="shared" si="64"/>
        <v>1.7492801084072047</v>
      </c>
      <c r="AK153" s="10">
        <f t="shared" si="65"/>
        <v>1.7492801084072047</v>
      </c>
      <c r="AL153" s="10">
        <f t="shared" si="66"/>
        <v>1.7492801084072047</v>
      </c>
      <c r="AM153" s="10">
        <f t="shared" si="67"/>
        <v>1.7492801084072047</v>
      </c>
      <c r="AN153" s="10">
        <f t="shared" si="68"/>
        <v>1.7492801084072047</v>
      </c>
      <c r="AO153" s="10">
        <f t="shared" si="69"/>
        <v>1.7492801084072047</v>
      </c>
      <c r="AP153" s="10">
        <f t="shared" si="70"/>
        <v>1.7492801084072047</v>
      </c>
      <c r="AQ153" s="10">
        <f t="shared" si="71"/>
        <v>1.7492801084072047</v>
      </c>
      <c r="AR153" s="10">
        <f t="shared" si="72"/>
        <v>1.7492801084072047</v>
      </c>
      <c r="AS153" s="10">
        <f t="shared" si="73"/>
        <v>1.7492801084072047</v>
      </c>
    </row>
    <row r="154" spans="2:45" ht="13.5" hidden="1" thickBot="1">
      <c r="B154" s="7" t="s">
        <v>49</v>
      </c>
      <c r="C154" s="17">
        <f>B15</f>
        <v>0</v>
      </c>
      <c r="D154" s="18" t="str">
        <f aca="true" t="shared" si="103" ref="D154:V154">B33</f>
        <v>Incomplete</v>
      </c>
      <c r="E154" s="18" t="str">
        <f t="shared" si="103"/>
        <v>Incomplete</v>
      </c>
      <c r="F154" s="18" t="str">
        <f t="shared" si="103"/>
        <v>Incomplete</v>
      </c>
      <c r="G154" s="18" t="str">
        <f t="shared" si="103"/>
        <v>Incomplete</v>
      </c>
      <c r="H154" s="18" t="str">
        <f t="shared" si="103"/>
        <v>Incomplete</v>
      </c>
      <c r="I154" s="18" t="str">
        <f t="shared" si="103"/>
        <v>Incomplete</v>
      </c>
      <c r="J154" s="18" t="str">
        <f t="shared" si="103"/>
        <v>Incomplete</v>
      </c>
      <c r="K154" s="18" t="str">
        <f t="shared" si="103"/>
        <v>Incomplete</v>
      </c>
      <c r="L154" s="18" t="str">
        <f t="shared" si="103"/>
        <v>Incomplete</v>
      </c>
      <c r="M154" s="18" t="str">
        <f t="shared" si="103"/>
        <v>Incomplete</v>
      </c>
      <c r="N154" s="18" t="str">
        <f t="shared" si="103"/>
        <v>Incomplete</v>
      </c>
      <c r="O154" s="18" t="str">
        <f t="shared" si="103"/>
        <v>Incomplete</v>
      </c>
      <c r="P154" s="18" t="str">
        <f t="shared" si="103"/>
        <v>Incomplete</v>
      </c>
      <c r="Q154" s="18" t="str">
        <f t="shared" si="103"/>
        <v>Incomplete</v>
      </c>
      <c r="R154" s="18" t="str">
        <f t="shared" si="103"/>
        <v>Incomplete</v>
      </c>
      <c r="S154" s="18" t="str">
        <f t="shared" si="103"/>
        <v>Incomplete</v>
      </c>
      <c r="T154" s="18" t="str">
        <f t="shared" si="103"/>
        <v>Incomplete</v>
      </c>
      <c r="U154" s="18" t="str">
        <f t="shared" si="103"/>
        <v>Incomplete</v>
      </c>
      <c r="V154" s="18" t="str">
        <f t="shared" si="103"/>
        <v>Incomplete</v>
      </c>
      <c r="X154" s="15">
        <v>59.131</v>
      </c>
      <c r="Y154" s="16">
        <v>6.409</v>
      </c>
      <c r="Z154" s="10">
        <f t="shared" si="54"/>
        <v>-9.226244343891404</v>
      </c>
      <c r="AA154" s="10" t="e">
        <f t="shared" si="55"/>
        <v>#VALUE!</v>
      </c>
      <c r="AB154" s="10" t="e">
        <f t="shared" si="56"/>
        <v>#VALUE!</v>
      </c>
      <c r="AC154" s="10" t="e">
        <f t="shared" si="57"/>
        <v>#VALUE!</v>
      </c>
      <c r="AD154" s="10" t="e">
        <f t="shared" si="58"/>
        <v>#VALUE!</v>
      </c>
      <c r="AE154" s="10" t="e">
        <f t="shared" si="59"/>
        <v>#VALUE!</v>
      </c>
      <c r="AF154" s="10" t="e">
        <f t="shared" si="60"/>
        <v>#VALUE!</v>
      </c>
      <c r="AG154" s="10" t="e">
        <f t="shared" si="61"/>
        <v>#VALUE!</v>
      </c>
      <c r="AH154" s="10" t="e">
        <f t="shared" si="62"/>
        <v>#VALUE!</v>
      </c>
      <c r="AI154" s="10" t="e">
        <f t="shared" si="63"/>
        <v>#VALUE!</v>
      </c>
      <c r="AJ154" s="10" t="e">
        <f t="shared" si="64"/>
        <v>#VALUE!</v>
      </c>
      <c r="AK154" s="10" t="e">
        <f t="shared" si="65"/>
        <v>#VALUE!</v>
      </c>
      <c r="AL154" s="10" t="e">
        <f t="shared" si="66"/>
        <v>#VALUE!</v>
      </c>
      <c r="AM154" s="10" t="e">
        <f t="shared" si="67"/>
        <v>#VALUE!</v>
      </c>
      <c r="AN154" s="10" t="e">
        <f t="shared" si="68"/>
        <v>#VALUE!</v>
      </c>
      <c r="AO154" s="10" t="e">
        <f t="shared" si="69"/>
        <v>#VALUE!</v>
      </c>
      <c r="AP154" s="10" t="e">
        <f t="shared" si="70"/>
        <v>#VALUE!</v>
      </c>
      <c r="AQ154" s="10" t="e">
        <f t="shared" si="71"/>
        <v>#VALUE!</v>
      </c>
      <c r="AR154" s="10" t="e">
        <f t="shared" si="72"/>
        <v>#VALUE!</v>
      </c>
      <c r="AS154" s="10" t="e">
        <f t="shared" si="73"/>
        <v>#VALUE!</v>
      </c>
    </row>
    <row r="155" ht="12.75" hidden="1"/>
    <row r="156" spans="2:11" ht="12.75" hidden="1">
      <c r="B156" s="19" t="s">
        <v>14</v>
      </c>
      <c r="C156" s="19" t="s">
        <v>15</v>
      </c>
      <c r="E156" s="6"/>
      <c r="F156" s="6"/>
      <c r="G156" s="6"/>
      <c r="H156" s="6"/>
      <c r="I156" s="6"/>
      <c r="J156" s="6"/>
      <c r="K156" s="6"/>
    </row>
    <row r="157" spans="2:11" ht="12.75" hidden="1">
      <c r="B157" s="19">
        <v>57.341</v>
      </c>
      <c r="C157" s="19">
        <v>5.521</v>
      </c>
      <c r="E157" s="6"/>
      <c r="F157" s="6"/>
      <c r="G157" s="6"/>
      <c r="H157" s="6"/>
      <c r="I157" s="6"/>
      <c r="J157" s="6"/>
      <c r="K157" s="6"/>
    </row>
    <row r="158" spans="2:11" ht="12.75" hidden="1"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2:11" ht="12.75" hidden="1">
      <c r="B159" s="6" t="s">
        <v>16</v>
      </c>
      <c r="C159" s="6"/>
      <c r="D159" s="6"/>
      <c r="E159" s="6"/>
      <c r="F159" s="6"/>
      <c r="G159" s="6"/>
      <c r="H159" s="6"/>
      <c r="I159" s="6"/>
      <c r="J159" s="6"/>
      <c r="K159" s="6"/>
    </row>
    <row r="160" spans="2:32" ht="12.75" hidden="1">
      <c r="B160" s="6">
        <v>-0.1514</v>
      </c>
      <c r="C160" s="6">
        <v>0.10397</v>
      </c>
      <c r="D160" s="6">
        <v>0.16868</v>
      </c>
      <c r="E160" s="6">
        <v>0.13851</v>
      </c>
      <c r="F160" s="6">
        <v>-0.032896</v>
      </c>
      <c r="G160" s="6">
        <v>-0.0003911</v>
      </c>
      <c r="H160" s="6">
        <v>0.10694</v>
      </c>
      <c r="I160" s="6">
        <v>0.30239</v>
      </c>
      <c r="J160" s="6">
        <v>-0.13694</v>
      </c>
      <c r="K160" s="6">
        <v>-0.22382</v>
      </c>
      <c r="L160" s="3">
        <v>-0.26588</v>
      </c>
      <c r="M160" s="3">
        <v>0.099804</v>
      </c>
      <c r="N160" s="3">
        <v>0.23022</v>
      </c>
      <c r="O160" s="3">
        <v>-0.25817</v>
      </c>
      <c r="P160" s="3">
        <v>0.18566</v>
      </c>
      <c r="Q160" s="3">
        <v>-0.13623</v>
      </c>
      <c r="R160" s="3">
        <v>0.00086686</v>
      </c>
      <c r="S160" s="3">
        <v>0.074087</v>
      </c>
      <c r="T160" s="3">
        <v>-0.21211</v>
      </c>
      <c r="U160" s="3">
        <v>0.17571</v>
      </c>
      <c r="V160" s="3">
        <v>0.089635</v>
      </c>
      <c r="W160" s="3">
        <v>0.043077</v>
      </c>
      <c r="X160" s="3">
        <v>0.063984</v>
      </c>
      <c r="Y160" s="3">
        <v>-0.15087</v>
      </c>
      <c r="Z160" s="3">
        <v>0.030276</v>
      </c>
      <c r="AA160" s="3">
        <v>0.073811</v>
      </c>
      <c r="AB160" s="3">
        <v>0.11461</v>
      </c>
      <c r="AC160" s="3">
        <v>-0.021893</v>
      </c>
      <c r="AD160" s="3">
        <v>-0.0055839</v>
      </c>
      <c r="AE160" s="3">
        <v>0.37159</v>
      </c>
      <c r="AF160" s="3">
        <v>0.65796</v>
      </c>
    </row>
    <row r="161" spans="2:32" ht="12.75" hidden="1">
      <c r="B161" s="6">
        <v>0.055731</v>
      </c>
      <c r="C161" s="6">
        <v>-0.0047592</v>
      </c>
      <c r="D161" s="6">
        <v>0.31928</v>
      </c>
      <c r="E161" s="6">
        <v>-0.28854</v>
      </c>
      <c r="F161" s="6">
        <v>-0.11429</v>
      </c>
      <c r="G161" s="6">
        <v>0.11164</v>
      </c>
      <c r="H161" s="6">
        <v>-0.051255</v>
      </c>
      <c r="I161" s="6">
        <v>0.2379</v>
      </c>
      <c r="J161" s="6">
        <v>-0.24314</v>
      </c>
      <c r="K161" s="6">
        <v>0.13417</v>
      </c>
      <c r="L161" s="3">
        <v>-0.026585</v>
      </c>
      <c r="M161" s="3">
        <v>0.13829</v>
      </c>
      <c r="N161" s="3">
        <v>0.2879</v>
      </c>
      <c r="O161" s="3">
        <v>-0.18199</v>
      </c>
      <c r="P161" s="3">
        <v>-0.066492</v>
      </c>
      <c r="Q161" s="3">
        <v>-0.063204</v>
      </c>
      <c r="R161" s="3">
        <v>0.1558</v>
      </c>
      <c r="S161" s="3">
        <v>0.0064295</v>
      </c>
      <c r="T161" s="3">
        <v>-0.081012</v>
      </c>
      <c r="U161" s="3">
        <v>-0.01045</v>
      </c>
      <c r="V161" s="3">
        <v>-0.012062</v>
      </c>
      <c r="W161" s="3">
        <v>-0.075035</v>
      </c>
      <c r="X161" s="3">
        <v>-0.12997</v>
      </c>
      <c r="Y161" s="3">
        <v>-0.04021</v>
      </c>
      <c r="Z161" s="3">
        <v>0.10174</v>
      </c>
      <c r="AA161" s="3">
        <v>-0.023435</v>
      </c>
      <c r="AB161" s="3">
        <v>0.098825</v>
      </c>
      <c r="AC161" s="3">
        <v>0.047894</v>
      </c>
      <c r="AD161" s="3">
        <v>0.11007</v>
      </c>
      <c r="AE161" s="3">
        <v>0.20264</v>
      </c>
      <c r="AF161" s="3">
        <v>-0.29173</v>
      </c>
    </row>
    <row r="162" spans="2:11" ht="12.75" hidden="1"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2:11" ht="12.75" hidden="1">
      <c r="B163" s="6" t="s">
        <v>17</v>
      </c>
      <c r="C163" s="6"/>
      <c r="D163" s="6"/>
      <c r="E163" s="6"/>
      <c r="F163" s="6"/>
      <c r="G163" s="6"/>
      <c r="H163" s="6"/>
      <c r="I163" s="6"/>
      <c r="J163" s="6"/>
      <c r="K163" s="6"/>
    </row>
    <row r="164" spans="2:11" ht="12.75" hidden="1">
      <c r="B164" s="6">
        <v>1.0675</v>
      </c>
      <c r="C164" s="6">
        <v>-0.85317</v>
      </c>
      <c r="D164" s="6"/>
      <c r="E164" s="6"/>
      <c r="F164" s="6"/>
      <c r="G164" s="6"/>
      <c r="H164" s="6"/>
      <c r="I164" s="6"/>
      <c r="J164" s="6"/>
      <c r="K164" s="6"/>
    </row>
    <row r="165" spans="2:11" ht="12.75" hidden="1"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2:11" ht="12.75" hidden="1">
      <c r="B166" s="6" t="s">
        <v>18</v>
      </c>
      <c r="C166" s="6"/>
      <c r="D166" s="6"/>
      <c r="E166" s="6"/>
      <c r="F166" s="6"/>
      <c r="G166" s="6"/>
      <c r="H166" s="6"/>
      <c r="I166" s="6"/>
      <c r="J166" s="6"/>
      <c r="K166" s="6"/>
    </row>
    <row r="167" spans="2:11" ht="12.75" hidden="1">
      <c r="B167" s="6">
        <v>-0.29273</v>
      </c>
      <c r="C167" s="6"/>
      <c r="D167" s="6"/>
      <c r="E167" s="6"/>
      <c r="F167" s="6"/>
      <c r="G167" s="6"/>
      <c r="H167" s="6"/>
      <c r="I167" s="6"/>
      <c r="J167" s="6"/>
      <c r="K167" s="6"/>
    </row>
    <row r="168" spans="2:11" ht="12.75" hidden="1">
      <c r="B168" s="6">
        <v>-0.33395</v>
      </c>
      <c r="C168" s="6"/>
      <c r="D168" s="6"/>
      <c r="E168" s="6"/>
      <c r="F168" s="6"/>
      <c r="G168" s="6"/>
      <c r="H168" s="6"/>
      <c r="I168" s="6"/>
      <c r="J168" s="6"/>
      <c r="K168" s="6"/>
    </row>
    <row r="169" spans="2:11" ht="12.75" hidden="1"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ht="12.75" hidden="1">
      <c r="B170" s="6" t="s">
        <v>19</v>
      </c>
    </row>
    <row r="171" spans="2:11" ht="12.75" hidden="1">
      <c r="B171" s="6">
        <v>-0.067868</v>
      </c>
      <c r="D171" s="6"/>
      <c r="E171" s="6"/>
      <c r="F171" s="6"/>
      <c r="G171" s="6"/>
      <c r="H171" s="6"/>
      <c r="I171" s="6"/>
      <c r="J171" s="6"/>
      <c r="K171" s="6"/>
    </row>
    <row r="172" spans="4:11" ht="12.75" hidden="1">
      <c r="D172" s="6"/>
      <c r="E172" s="6"/>
      <c r="F172" s="6"/>
      <c r="G172" s="6"/>
      <c r="H172" s="6"/>
      <c r="I172" s="6"/>
      <c r="J172" s="6"/>
      <c r="K172" s="6"/>
    </row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spans="2:11" ht="12.75" hidden="1"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2:11" ht="12.75" hidden="1"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2:11" ht="12.75" hidden="1"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2:11" ht="12.75" hidden="1"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2:11" ht="12.75" hidden="1"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2:11" ht="12.75" hidden="1"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2:11" ht="12.75" hidden="1"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2:11" ht="12.75" hidden="1"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2:11" ht="12.75" hidden="1"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2:11" ht="12.75" hidden="1"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2:11" ht="12.75" hidden="1"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2:11" ht="12.75" hidden="1"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2:11" ht="12.75" hidden="1"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2:11" ht="12.75" hidden="1"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2:11" ht="12.75" hidden="1"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2:11" ht="12.75" hidden="1"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2:11" ht="12.75"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2:11" ht="12.75"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2:11" ht="12.75"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2:11" ht="12.75"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2:11" ht="12.75"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2:11" ht="12.75"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2:11" ht="12.75"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2:11" ht="12.75"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2:11" ht="12.75"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2:11" ht="12.75"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2:11" ht="12.75"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2:11" ht="12.75"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2:11" ht="12.75"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2:11" ht="12.75"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2:11" ht="12.75"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2:11" ht="12.75"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2:11" ht="12.75"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2:11" ht="12.75"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2:11" ht="12.75"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2:11" ht="12.75"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2:11" ht="12.75"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2:11" ht="12.75"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2:11" ht="12.75"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2:11" ht="12.75"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2:11" ht="12.75"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2:11" ht="12.75"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2:11" ht="12.75"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2:11" ht="12.75"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2:11" ht="12.75"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2:11" ht="12.75"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2:11" ht="12.75"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2:11" ht="12.75"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2:11" ht="12.75"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2:11" ht="12.75"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2:11" ht="12.75"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2:11" ht="12.75"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2:11" ht="12.75"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2:11" ht="12.75"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2:11" ht="12.75"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2:11" ht="12.75"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2:11" ht="12.75"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2:11" ht="12.75"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2:11" ht="12.75"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2:11" ht="12.75"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2:11" ht="12.75"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2:11" ht="12.75"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2:11" ht="12.75"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2:11" ht="12.75"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2:11" ht="12.75"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2:11" ht="12.75"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2:11" ht="12.75"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2:11" ht="12.75"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2:11" ht="12.75"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2:11" ht="12.75"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2:11" ht="12.75"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2:11" ht="12.75"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2:11" ht="12.75"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2:11" ht="12.75"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2:11" ht="12.75"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2:11" ht="12.75"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2:11" ht="12.75"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2:11" ht="12.75"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2:11" ht="12.75"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2:11" ht="12.75"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2:11" ht="12.75"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2:11" ht="12.75"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2:11" ht="12.75"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2:11" ht="12.75"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2:11" ht="12.75"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2:11" ht="12.75"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2:11" ht="12.75"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2:11" ht="12.75"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2:11" ht="12.75"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2:11" ht="12.75"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2:11" ht="12.75"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2:11" ht="12.75"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2:11" ht="12.75"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2:11" ht="12.75"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2:11" ht="12.75"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2:11" ht="12.75"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2:11" ht="12.75"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2:11" ht="12.75"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2:11" ht="12.75"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2:11" ht="12.75"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2:11" ht="12.75"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2:11" ht="12.75"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2:11" ht="12.75"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2:11" ht="12.75"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2:11" ht="12.75"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2:11" ht="12.75"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2:11" ht="12.75"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2:11" ht="12.75"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2:11" ht="12.75"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2:11" ht="12.75"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2:11" ht="12.75"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2:11" ht="12.75"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2:11" ht="12.75"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2:11" ht="12.75"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2:11" ht="12.75"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2:11" ht="12.75"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2:11" ht="12.75"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2:11" ht="12.75"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2:11" ht="12.75"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2:11" ht="12.75"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2:11" ht="12.75"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2:11" ht="12.75"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2:11" ht="12.75"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2:11" ht="12.75"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2:11" ht="12.75"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2:11" ht="12.75"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2:11" ht="12.75"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2:11" ht="12.75"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2:11" ht="12.75"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2:11" ht="12.75"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2:11" ht="12.75"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2:11" ht="12.75"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2:11" ht="12.75"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2:11" ht="12.75"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2:11" ht="12.75"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2:11" ht="12.75"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2:11" ht="12.75"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2:11" ht="12.75"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2:11" ht="12.75"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2:11" ht="12.75"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2:11" ht="12.75"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2:11" ht="12.75"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2:11" ht="12.75"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2:11" ht="12.75"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2:11" ht="12.75"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2:11" ht="12.75"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2:11" ht="12.75"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2:11" ht="12.75"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2:11" ht="12.75"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2:11" ht="12.75"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2:11" ht="12.75"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2:11" ht="12.75"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2:11" ht="12.75"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2:11" ht="12.75"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2:11" ht="12.75"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2:11" ht="12.75"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2:11" ht="12.75"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2:11" ht="12.75"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2:11" ht="12.75"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2:11" ht="12.75"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2:11" ht="12.75"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2:11" ht="12.75"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2:11" ht="12.75"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2:11" ht="12.75"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2:11" ht="12.75"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2:11" ht="12.75"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2:11" ht="12.75"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2:11" ht="12.75"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2:11" ht="12.75"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2:11" ht="12.75"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2:11" ht="12.75"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2:11" ht="12.75"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2:11" ht="12.75"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2:11" ht="12.75"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2:11" ht="12.75"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2:11" ht="12.75"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2:11" ht="12.75"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2:11" ht="12.75"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2:11" ht="12.75"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2:11" ht="12.75"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2:11" ht="12.75"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2:11" ht="12.75"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2:11" ht="12.75"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2:11" ht="12.75"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2:11" ht="12.75"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2:11" ht="12.75"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2:11" ht="12.75"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2:11" ht="12.75"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2:11" ht="12.75"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2:11" ht="12.75"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2:11" ht="12.75"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2:11" ht="12.75"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2:11" ht="12.75"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2:11" ht="12.75"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2:11" ht="12.75"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2:11" ht="12.75"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2:11" ht="12.75"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2:11" ht="12.75"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2:11" ht="12.75"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2:11" ht="12.75"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2:11" ht="12.75"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2:11" ht="12.75"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2:11" ht="12.75"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2:11" ht="12.75"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2:11" ht="12.75"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2:11" ht="12.75"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2:11" ht="12.75"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2:11" ht="12.75"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2:11" ht="12.75"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2:11" ht="12.75"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2:11" ht="12.75"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2:11" ht="12.75"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2:11" ht="12.75"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2:11" ht="12.75"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2:11" ht="12.75"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2:11" ht="12.75"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2:11" ht="12.75"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2:11" ht="12.75"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2:11" ht="12.75"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2:11" ht="12.75"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2:11" ht="12.75"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2:11" ht="12.75"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2:11" ht="12.75"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2:11" ht="12.75"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2:11" ht="12.75"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2:11" ht="12.75"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2:11" ht="12.75"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2:11" ht="12.75"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2:11" ht="12.75"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2:11" ht="12.75"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2:11" ht="12.75"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2:11" ht="12.75"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2:11" ht="12.75"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2:11" ht="12.75"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2:11" ht="12.75"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2:11" ht="12.75"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2:11" ht="12.75"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2:11" ht="12.75"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2:11" ht="12.75"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2:11" ht="12.75"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2:11" ht="12.75"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2:11" ht="12.75"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2:11" ht="12.75"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2:11" ht="12.75"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2:11" ht="12.75"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2:11" ht="12.75"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2:11" ht="12.75"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2:11" ht="12.75"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2:11" ht="12.75"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2:11" ht="12.75"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2:11" ht="12.75"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2:11" ht="12.75"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2:11" ht="12.75"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2:11" ht="12.75"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2:11" ht="12.75"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2:11" ht="12.75"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2:11" ht="12.75"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2:11" ht="12.75"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2:11" ht="12.75"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2:11" ht="12.75"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2:11" ht="12.75"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2:11" ht="12.75"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2:11" ht="12.75"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2:11" ht="12.75"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2:11" ht="12.75"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2:11" ht="12.75"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2:11" ht="12.75"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2:11" ht="12.75"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2:11" ht="12.75"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2:11" ht="12.75"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2:11" ht="12.75"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2:11" ht="12.75"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2:11" ht="12.75"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2:11" ht="12.75"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2:11" ht="12.75"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2:11" ht="12.75"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2:11" ht="12.75"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2:11" ht="12.75"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2:11" ht="12.75"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2:11" ht="12.75"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2:11" ht="12.75"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2:11" ht="12.75"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2:11" ht="12.75"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2:11" ht="12.75"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2:11" ht="12.75"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2:11" ht="12.75"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2:11" ht="12.75"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2:11" ht="12.75"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2:11" ht="12.75"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2:11" ht="12.75"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2:11" ht="12.75"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2:11" ht="12.75"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2:11" ht="12.75"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2:11" ht="12.75"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2:11" ht="12.75"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2:11" ht="12.75"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2:11" ht="12.75"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2:11" ht="12.75"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2:11" ht="12.75"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2:11" ht="12.75"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2:11" ht="12.75"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2:11" ht="12.75"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2:11" ht="12.75"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2:11" ht="12.75"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2:11" ht="12.75"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2:11" ht="12.75"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2:11" ht="12.75"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2:11" ht="12.75"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2:11" ht="12.75"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2:11" ht="12.75"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2:11" ht="12.75"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2:11" ht="12.75"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2:11" ht="12.75"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2:11" ht="12.75"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2:11" ht="12.75"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2:11" ht="12.75"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2:11" ht="12.75"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2:11" ht="12.75"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2:11" ht="12.75"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2:11" ht="12.75"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2:11" ht="12.75"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2:11" ht="12.75"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2:11" ht="12.75"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2:11" ht="12.75"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2:11" ht="12.75"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2:11" ht="12.75"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2:11" ht="12.75"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2:11" ht="12.75"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2:11" ht="12.75"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2:11" ht="12.75"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2:11" ht="12.75"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2:11" ht="12.75"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2:11" ht="12.75"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2:11" ht="12.75"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2:11" ht="12.75"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2:11" ht="12.75"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2:11" ht="12.75"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2:11" ht="12.75"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2:11" ht="12.75"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2:11" ht="12.75"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2:11" ht="12.75"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2:11" ht="12.75"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2:11" ht="12.75"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2:11" ht="12.75"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2:11" ht="12.75"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2:11" ht="12.75"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2:11" ht="12.75"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2:11" ht="12.75"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2:11" ht="12.75"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2:11" ht="12.75"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2:11" ht="12.75"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2:11" ht="12.75"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2:11" ht="12.75"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2:11" ht="12.75"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2:11" ht="12.75"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2:11" ht="12.75"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2:11" ht="12.75"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2:11" ht="12.75"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2:11" ht="12.75"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2:11" ht="12.75"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2:11" ht="12.75"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2:11" ht="12.75"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2:11" ht="12.75"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2:11" ht="12.75"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2:11" ht="12.75"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2:11" ht="12.75"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2:11" ht="12.75"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2:11" ht="12.75"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2:11" ht="12.75"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2:11" ht="12.75"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2:11" ht="12.75"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2:11" ht="12.75"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2:11" ht="12.75"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2:11" ht="12.75"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2:11" ht="12.75"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2:11" ht="12.75"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2:11" ht="12.75"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2:11" ht="12.75"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2:11" ht="12.75"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2:11" ht="12.75"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2:11" ht="12.75"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2:11" ht="12.75"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2:11" ht="12.75"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2:11" ht="12.75"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2:11" ht="12.75"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2:11" ht="12.75"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2:11" ht="12.75"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2:11" ht="12.75"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2:11" ht="12.75"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2:11" ht="12.75"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2:11" ht="12.75"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2:11" ht="12.75"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2:11" ht="12.75"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2:11" ht="12.75"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2:11" ht="12.75"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2:11" ht="12.75"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2:11" ht="12.75"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2:11" ht="12.75"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2:11" ht="12.75"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2:11" ht="12.75"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2:11" ht="12.75"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2:11" ht="12.75"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2:11" ht="12.75"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2:11" ht="12.75"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2:11" ht="12.75"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2:11" ht="12.75"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2:11" ht="12.75"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2:11" ht="12.75"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2:11" ht="12.75"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2:11" ht="12.75"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2:11" ht="12.75"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2:11" ht="12.75"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2:11" ht="12.75"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2:11" ht="12.75"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2:11" ht="12.75"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2:11" ht="12.75"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2:11" ht="12.75"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2:11" ht="12.75"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2:11" ht="12.75"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2:11" ht="12.75"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2:11" ht="12.75"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2:11" ht="12.75"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2:11" ht="12.75"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2:11" ht="12.75"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2:11" ht="12.75"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2:11" ht="12.75"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2:11" ht="12.75"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2:11" ht="12.75"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2:11" ht="12.75"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2:11" ht="12.75"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2:11" ht="12.75"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2:11" ht="12.75"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2:11" ht="12.75"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2:11" ht="12.75"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2:11" ht="12.75"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2:11" ht="12.75"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2:11" ht="12.75"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2:11" ht="12.75"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2:11" ht="12.75"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2:11" ht="12.75"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2:11" ht="12.75"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2:11" ht="12.75"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2:11" ht="12.75"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2:11" ht="12.75"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2:11" ht="12.75"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2:11" ht="12.75"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2:11" ht="12.75"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2:11" ht="12.75"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2:11" ht="12.75"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2:11" ht="12.75"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2:11" ht="12.75"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2:11" ht="12.75"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2:11" ht="12.75"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2:11" ht="12.75"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2:11" ht="12.75"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2:11" ht="12.75"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2:11" ht="12.75"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2:11" ht="12.75"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2:11" ht="12.75"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2:11" ht="12.75"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2:11" ht="12.75"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2:11" ht="12.75"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2:11" ht="12.75"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2:11" ht="12.75"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2:11" ht="12.75"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2:11" ht="12.75"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2:11" ht="12.75"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2:11" ht="12.75"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2:11" ht="12.75"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2:11" ht="12.75"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2:11" ht="12.75"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2:11" ht="12.75"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2:11" ht="12.75"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2:11" ht="12.75"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2:11" ht="12.75"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2:11" ht="12.75"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2:11" ht="12.75"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2:11" ht="12.75"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2:11" ht="12.75"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2:11" ht="12.75"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2:11" ht="12.75"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2:11" ht="12.75"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2:11" ht="12.75"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2:11" ht="12.75"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2:11" ht="12.75"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2:11" ht="12.75"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2:11" ht="12.75"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2:11" ht="12.75"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2:11" ht="12.75"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2:11" ht="12.75"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2:11" ht="12.75"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2:11" ht="12.75"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2:11" ht="12.75"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2:11" ht="12.75"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2:11" ht="12.75"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2:11" ht="12.75"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2:11" ht="12.75"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2:11" ht="12.75"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2:11" ht="12.75"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2:11" ht="12.75"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2:11" ht="12.75"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2:11" ht="12.75"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2:11" ht="12.75"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2:11" ht="12.75"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2:11" ht="12.75"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2:11" ht="12.75"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2:11" ht="12.75"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2:11" ht="12.75"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2:11" ht="12.75"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2:11" ht="12.75"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2:11" ht="12.75"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2:11" ht="12.75"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2:11" ht="12.75"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2:11" ht="12.75"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2:11" ht="12.75"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2:11" ht="12.75"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2:11" ht="12.75"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2:11" ht="12.75"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2:11" ht="12.75"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2:11" ht="12.75"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2:11" ht="12.75"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2:11" ht="12.75"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2:11" ht="12.75"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2:11" ht="12.75"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2:11" ht="12.75"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2:11" ht="12.75"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2:11" ht="12.75"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2:11" ht="12.75"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2:11" ht="12.75"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2:11" ht="12.75"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2:11" ht="12.75"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2:11" ht="12.75"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2:11" ht="12.75"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2:11" ht="12.75"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2:11" ht="12.75"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2:11" ht="12.75"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2:11" ht="12.75"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2:11" ht="12.75"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2:11" ht="12.75"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2:11" ht="12.75"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2:11" ht="12.75"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2:11" ht="12.75"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2:11" ht="12.75"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2:11" ht="12.75"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2:11" ht="12.75"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2:11" ht="12.75"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2:11" ht="12.75"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2:11" ht="12.75"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2:11" ht="12.75"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2:11" ht="12.75"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2:11" ht="12.75"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2:11" ht="12.75"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2:11" ht="12.75"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2:11" ht="12.75"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2:11" ht="12.75"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2:11" ht="12.75"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2:11" ht="12.75"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2:11" ht="12.75"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2:11" ht="12.75"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2:11" ht="12.75"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2:11" ht="12.75"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2:11" ht="12.75"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2:11" ht="12.75"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2:11" ht="12.75"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2:11" ht="12.75"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2:11" ht="12.75"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2:11" ht="12.75"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2:11" ht="12.75"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2:11" ht="12.75"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2:11" ht="12.75"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2:11" ht="12.75"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2:11" ht="12.75"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2:11" ht="12.75"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2:11" ht="12.75"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2:11" ht="12.75"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2:11" ht="12.75"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2:11" ht="12.75"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2:11" ht="12.75"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2:11" ht="12.75"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2:11" ht="12.75"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2:11" ht="12.75"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2:11" ht="12.75"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2:11" ht="12.75"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2:11" ht="12.75"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2:11" ht="12.75"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2:11" ht="12.75"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2:11" ht="12.75"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2:11" ht="12.75"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2:11" ht="12.75"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2:11" ht="12.75"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2:11" ht="12.75"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2:11" ht="12.75"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2:11" ht="12.75"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2:11" ht="12.75"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2:11" ht="12.75"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2:11" ht="12.75"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2:11" ht="12.75"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2:11" ht="12.75"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2:11" ht="12.75"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2:11" ht="12.75"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2:11" ht="12.75"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2:11" ht="12.75"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2:11" ht="12.75"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2:11" ht="12.75"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2:11" ht="12.75"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2:11" ht="12.75"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2:11" ht="12.75"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2:11" ht="12.75"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2:11" ht="12.75"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2:11" ht="12.75"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2:11" ht="12.75"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2:11" ht="12.75"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2:11" ht="12.75"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2:11" ht="12.75"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2:11" ht="12.75"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2:11" ht="12.75"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2:11" ht="12.75"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2:11" ht="12.75"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2:11" ht="12.75"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2:11" ht="12.75"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2:11" ht="12.75"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2:11" ht="12.75"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2:11" ht="12.75"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2:11" ht="12.75"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2:11" ht="12.75"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2:11" ht="12.75"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2:11" ht="12.75"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2:11" ht="12.75"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2:11" ht="12.75"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2:11" ht="12.75"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2:11" ht="12.75"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2:11" ht="12.75"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2:11" ht="12.75"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2:11" ht="12.75"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2:11" ht="12.75"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2:11" ht="12.75"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2:11" ht="12.75"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2:11" ht="12.75"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2:11" ht="12.75"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2:11" ht="12.75"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2:11" ht="12.75"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2:11" ht="12.75"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2:11" ht="12.75"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2:11" ht="12.75"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2:11" ht="12.75"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2:11" ht="12.75"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2:11" ht="12.75"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2:11" ht="12.75"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2:11" ht="12.75"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2:11" ht="12.75"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2:11" ht="12.75"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2:11" ht="12.75"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2:11" ht="12.75"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2:11" ht="12.75"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2:11" ht="12.75"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2:11" ht="12.75"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2:11" ht="12.75"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2:11" ht="12.75"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2:11" ht="12.75"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2:11" ht="12.75"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2:11" ht="12.75"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2:11" ht="12.75"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2:11" ht="12.75"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2:11" ht="12.75"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2:11" ht="12.75"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2:11" ht="12.75"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2:11" ht="12.75"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2:11" ht="12.75"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2:11" ht="12.75"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2:11" ht="12.75"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2:11" ht="12.75"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2:11" ht="12.75"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2:11" ht="12.75"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2:11" ht="12.75"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2:11" ht="12.75"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2:11" ht="12.75"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2:11" ht="12.75"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2:11" ht="12.75"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2:11" ht="12.75"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2:11" ht="12.75"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2:11" ht="12.75"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2:11" ht="12.75"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2:11" ht="12.75"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2:11" ht="12.75"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2:11" ht="12.75"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2:11" ht="12.75"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2:11" ht="12.75"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2:11" ht="12.75"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2:11" ht="12.75"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2:11" ht="12.75"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2:11" ht="12.75"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2:11" ht="12.75"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2:11" ht="12.75"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2:11" ht="12.75"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2:11" ht="12.75"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2:11" ht="12.75"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2:11" ht="12.75"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2:11" ht="12.75"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2:11" ht="12.75"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2:11" ht="12.75"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2:11" ht="12.75"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2:11" ht="12.75"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2:11" ht="12.75"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2:11" ht="12.75"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2:11" ht="12.75"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2:11" ht="12.75"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2:11" ht="12.75"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2:11" ht="12.75"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2:11" ht="12.75"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2:11" ht="12.75"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2:11" ht="12.75"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2:11" ht="12.75"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2:11" ht="12.75"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2:11" ht="12.75"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2:11" ht="12.75"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2:11" ht="12.75"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2:11" ht="12.75"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2:11" ht="12.75"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2:11" ht="12.75"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2:11" ht="12.75"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2:11" ht="12.75"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2:11" ht="12.75"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2:11" ht="12.75"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2:11" ht="12.75"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2:11" ht="12.75"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2:11" ht="12.75"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2:11" ht="12.75"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 spans="2:11" ht="12.75"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2:11" ht="12.75"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2:11" ht="12.75"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2:11" ht="12.75"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2:11" ht="12.75"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2:11" ht="12.75"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 spans="2:11" ht="12.75"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2:11" ht="12.75"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2:11" ht="12.75"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2:11" ht="12.75"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2:11" ht="12.75"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2:11" ht="12.75"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2:11" ht="12.75"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 spans="2:11" ht="12.75"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 spans="2:11" ht="12.75"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2:11" ht="12.75"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2:11" ht="12.75"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2:11" ht="12.75"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2:11" ht="12.75"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 spans="2:11" ht="12.75"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 spans="2:11" ht="12.75"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2:11" ht="12.75"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2:11" ht="12.75"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2:11" ht="12.75"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2:11" ht="12.75"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 spans="2:11" ht="12.75"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 spans="2:11" ht="12.75"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 spans="2:11" ht="12.75"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 spans="2:11" ht="12.75"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2:11" ht="12.75"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2:11" ht="12.75"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2:11" ht="12.75"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2:11" ht="12.75"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 spans="2:11" ht="12.75"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 spans="2:11" ht="12.75"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2:11" ht="12.75"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2:11" ht="12.75"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2:11" ht="12.75"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2:11" ht="12.75"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 spans="2:11" ht="12.75"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 spans="2:11" ht="12.75"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 spans="2:11" ht="12.75"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 spans="2:11" ht="12.75"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2:11" ht="12.75"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2:11" ht="12.75"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2:11" ht="12.75"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2:11" ht="12.75"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 spans="2:11" ht="12.75"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 spans="2:11" ht="12.75"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2:11" ht="12.75"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2:11" ht="12.75"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2:11" ht="12.75"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2:11" ht="12.75"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 spans="2:11" ht="12.75"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 spans="2:11" ht="12.75"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 spans="2:11" ht="12.75"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 spans="2:11" ht="12.75"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2:11" ht="12.75"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2:11" ht="12.75"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2:11" ht="12.75"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2:11" ht="12.75"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 spans="2:11" ht="12.75"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 spans="2:11" ht="12.75"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2:11" ht="12.75"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2:11" ht="12.75"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2:11" ht="12.75"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2:11" ht="12.75"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 spans="2:11" ht="12.75"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 spans="2:11" ht="12.75"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 spans="2:11" ht="12.75"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 spans="2:11" ht="12.75"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2:11" ht="12.75"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2:11" ht="12.75"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2:11" ht="12.75"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2:11" ht="12.75"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 spans="2:11" ht="12.75"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 spans="2:11" ht="12.75"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2:11" ht="12.75"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2:11" ht="12.75"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2:11" ht="12.75"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2:11" ht="12.75"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 spans="2:11" ht="12.75"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 spans="2:11" ht="12.75"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 spans="2:11" ht="12.75"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 spans="2:11" ht="12.75"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2:11" ht="12.75"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2:11" ht="12.75"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2:11" ht="12.75"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2:11" ht="12.75"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2:11" ht="12.75"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  <row r="1002" spans="2:11" ht="12.75">
      <c r="B1002" s="6"/>
      <c r="C1002" s="6"/>
      <c r="D1002" s="6"/>
      <c r="E1002" s="6"/>
      <c r="F1002" s="6"/>
      <c r="G1002" s="6"/>
      <c r="H1002" s="6"/>
      <c r="I1002" s="6"/>
      <c r="J1002" s="6"/>
      <c r="K1002" s="6"/>
    </row>
    <row r="1003" spans="2:11" ht="12.75">
      <c r="B1003" s="6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2:11" ht="12.75">
      <c r="B1004" s="6"/>
      <c r="C1004" s="6"/>
      <c r="D1004" s="6"/>
      <c r="E1004" s="6"/>
      <c r="F1004" s="6"/>
      <c r="G1004" s="6"/>
      <c r="H1004" s="6"/>
      <c r="I1004" s="6"/>
      <c r="J1004" s="6"/>
      <c r="K1004" s="6"/>
    </row>
    <row r="1005" spans="2:11" ht="12.75">
      <c r="B1005" s="6"/>
      <c r="C1005" s="6"/>
      <c r="D1005" s="6"/>
      <c r="E1005" s="6"/>
      <c r="F1005" s="6"/>
      <c r="G1005" s="6"/>
      <c r="H1005" s="6"/>
      <c r="I1005" s="6"/>
      <c r="J1005" s="6"/>
      <c r="K1005" s="6"/>
    </row>
    <row r="1006" spans="2:11" ht="12.75">
      <c r="B1006" s="6"/>
      <c r="C1006" s="6"/>
      <c r="D1006" s="6"/>
      <c r="E1006" s="6"/>
      <c r="F1006" s="6"/>
      <c r="G1006" s="6"/>
      <c r="H1006" s="6"/>
      <c r="I1006" s="6"/>
      <c r="J1006" s="6"/>
      <c r="K1006" s="6"/>
    </row>
    <row r="1007" spans="2:11" ht="12.75">
      <c r="B1007" s="6"/>
      <c r="C1007" s="6"/>
      <c r="D1007" s="6"/>
      <c r="E1007" s="6"/>
      <c r="F1007" s="6"/>
      <c r="G1007" s="6"/>
      <c r="H1007" s="6"/>
      <c r="I1007" s="6"/>
      <c r="J1007" s="6"/>
      <c r="K1007" s="6"/>
    </row>
    <row r="1008" spans="2:11" ht="12.75">
      <c r="B1008" s="6"/>
      <c r="C1008" s="6"/>
      <c r="D1008" s="6"/>
      <c r="E1008" s="6"/>
      <c r="F1008" s="6"/>
      <c r="G1008" s="6"/>
      <c r="H1008" s="6"/>
      <c r="I1008" s="6"/>
      <c r="J1008" s="6"/>
      <c r="K1008" s="6"/>
    </row>
    <row r="1009" spans="2:11" ht="12.75">
      <c r="B1009" s="6"/>
      <c r="C1009" s="6"/>
      <c r="D1009" s="6"/>
      <c r="E1009" s="6"/>
      <c r="F1009" s="6"/>
      <c r="G1009" s="6"/>
      <c r="H1009" s="6"/>
      <c r="I1009" s="6"/>
      <c r="J1009" s="6"/>
      <c r="K1009" s="6"/>
    </row>
    <row r="1010" spans="2:11" ht="12.75">
      <c r="B1010" s="6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2:11" ht="12.75">
      <c r="B1011" s="6"/>
      <c r="C1011" s="6"/>
      <c r="D1011" s="6"/>
      <c r="E1011" s="6"/>
      <c r="F1011" s="6"/>
      <c r="G1011" s="6"/>
      <c r="H1011" s="6"/>
      <c r="I1011" s="6"/>
      <c r="J1011" s="6"/>
      <c r="K1011" s="6"/>
    </row>
    <row r="1012" spans="2:11" ht="12.75">
      <c r="B1012" s="6"/>
      <c r="C1012" s="6"/>
      <c r="D1012" s="6"/>
      <c r="E1012" s="6"/>
      <c r="F1012" s="6"/>
      <c r="G1012" s="6"/>
      <c r="H1012" s="6"/>
      <c r="I1012" s="6"/>
      <c r="J1012" s="6"/>
      <c r="K1012" s="6"/>
    </row>
    <row r="1013" spans="2:11" ht="12.75">
      <c r="B1013" s="6"/>
      <c r="C1013" s="6"/>
      <c r="D1013" s="6"/>
      <c r="E1013" s="6"/>
      <c r="F1013" s="6"/>
      <c r="G1013" s="6"/>
      <c r="H1013" s="6"/>
      <c r="I1013" s="6"/>
      <c r="J1013" s="6"/>
      <c r="K1013" s="6"/>
    </row>
    <row r="1014" spans="2:11" ht="12.75">
      <c r="B1014" s="6"/>
      <c r="C1014" s="6"/>
      <c r="D1014" s="6"/>
      <c r="E1014" s="6"/>
      <c r="F1014" s="6"/>
      <c r="G1014" s="6"/>
      <c r="H1014" s="6"/>
      <c r="I1014" s="6"/>
      <c r="J1014" s="6"/>
      <c r="K1014" s="6"/>
    </row>
    <row r="1015" spans="2:11" ht="12.75">
      <c r="B1015" s="6"/>
      <c r="C1015" s="6"/>
      <c r="D1015" s="6"/>
      <c r="E1015" s="6"/>
      <c r="F1015" s="6"/>
      <c r="G1015" s="6"/>
      <c r="H1015" s="6"/>
      <c r="I1015" s="6"/>
      <c r="J1015" s="6"/>
      <c r="K1015" s="6"/>
    </row>
    <row r="1016" spans="2:11" ht="12.75">
      <c r="B1016" s="6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2:11" ht="12.75">
      <c r="B1017" s="6"/>
      <c r="C1017" s="6"/>
      <c r="D1017" s="6"/>
      <c r="E1017" s="6"/>
      <c r="F1017" s="6"/>
      <c r="G1017" s="6"/>
      <c r="H1017" s="6"/>
      <c r="I1017" s="6"/>
      <c r="J1017" s="6"/>
      <c r="K1017" s="6"/>
    </row>
    <row r="1018" spans="2:11" ht="12.75">
      <c r="B1018" s="6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2:11" ht="12.75">
      <c r="B1019" s="6"/>
      <c r="C1019" s="6"/>
      <c r="D1019" s="6"/>
      <c r="E1019" s="6"/>
      <c r="F1019" s="6"/>
      <c r="G1019" s="6"/>
      <c r="H1019" s="6"/>
      <c r="I1019" s="6"/>
      <c r="J1019" s="6"/>
      <c r="K1019" s="6"/>
    </row>
    <row r="1020" spans="2:11" ht="12.75">
      <c r="B1020" s="6"/>
      <c r="C1020" s="6"/>
      <c r="D1020" s="6"/>
      <c r="E1020" s="6"/>
      <c r="F1020" s="6"/>
      <c r="G1020" s="6"/>
      <c r="H1020" s="6"/>
      <c r="I1020" s="6"/>
      <c r="J1020" s="6"/>
      <c r="K1020" s="6"/>
    </row>
    <row r="1021" spans="2:11" ht="12.75">
      <c r="B1021" s="6"/>
      <c r="C1021" s="6"/>
      <c r="D1021" s="6"/>
      <c r="E1021" s="6"/>
      <c r="F1021" s="6"/>
      <c r="G1021" s="6"/>
      <c r="H1021" s="6"/>
      <c r="I1021" s="6"/>
      <c r="J1021" s="6"/>
      <c r="K1021" s="6"/>
    </row>
    <row r="1022" spans="2:11" ht="12.75">
      <c r="B1022" s="6"/>
      <c r="C1022" s="6"/>
      <c r="D1022" s="6"/>
      <c r="E1022" s="6"/>
      <c r="F1022" s="6"/>
      <c r="G1022" s="6"/>
      <c r="H1022" s="6"/>
      <c r="I1022" s="6"/>
      <c r="J1022" s="6"/>
      <c r="K1022" s="6"/>
    </row>
    <row r="1023" spans="2:11" ht="12.75">
      <c r="B1023" s="6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2:11" ht="12.75"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  <row r="1025" spans="2:11" ht="12.75">
      <c r="B1025" s="6"/>
      <c r="C1025" s="6"/>
      <c r="D1025" s="6"/>
      <c r="E1025" s="6"/>
      <c r="F1025" s="6"/>
      <c r="G1025" s="6"/>
      <c r="H1025" s="6"/>
      <c r="I1025" s="6"/>
      <c r="J1025" s="6"/>
      <c r="K1025" s="6"/>
    </row>
    <row r="1026" spans="2:11" ht="12.75">
      <c r="B1026" s="6"/>
      <c r="C1026" s="6"/>
      <c r="D1026" s="6"/>
      <c r="E1026" s="6"/>
      <c r="F1026" s="6"/>
      <c r="G1026" s="6"/>
      <c r="H1026" s="6"/>
      <c r="I1026" s="6"/>
      <c r="J1026" s="6"/>
      <c r="K1026" s="6"/>
    </row>
    <row r="1027" spans="2:11" ht="12.75">
      <c r="B1027" s="6"/>
      <c r="C1027" s="6"/>
      <c r="D1027" s="6"/>
      <c r="E1027" s="6"/>
      <c r="F1027" s="6"/>
      <c r="G1027" s="6"/>
      <c r="H1027" s="6"/>
      <c r="I1027" s="6"/>
      <c r="J1027" s="6"/>
      <c r="K1027" s="6"/>
    </row>
    <row r="1028" spans="2:11" ht="12.75">
      <c r="B1028" s="6"/>
      <c r="C1028" s="6"/>
      <c r="D1028" s="6"/>
      <c r="E1028" s="6"/>
      <c r="F1028" s="6"/>
      <c r="G1028" s="6"/>
      <c r="H1028" s="6"/>
      <c r="I1028" s="6"/>
      <c r="J1028" s="6"/>
      <c r="K1028" s="6"/>
    </row>
    <row r="1029" spans="2:11" ht="12.75">
      <c r="B1029" s="6"/>
      <c r="C1029" s="6"/>
      <c r="D1029" s="6"/>
      <c r="E1029" s="6"/>
      <c r="F1029" s="6"/>
      <c r="G1029" s="6"/>
      <c r="H1029" s="6"/>
      <c r="I1029" s="6"/>
      <c r="J1029" s="6"/>
      <c r="K1029" s="6"/>
    </row>
    <row r="1030" spans="2:11" ht="12.75">
      <c r="B1030" s="6"/>
      <c r="C1030" s="6"/>
      <c r="D1030" s="6"/>
      <c r="E1030" s="6"/>
      <c r="F1030" s="6"/>
      <c r="G1030" s="6"/>
      <c r="H1030" s="6"/>
      <c r="I1030" s="6"/>
      <c r="J1030" s="6"/>
      <c r="K1030" s="6"/>
    </row>
    <row r="1031" spans="2:11" ht="12.75">
      <c r="B1031" s="6"/>
      <c r="C1031" s="6"/>
      <c r="D1031" s="6"/>
      <c r="E1031" s="6"/>
      <c r="F1031" s="6"/>
      <c r="G1031" s="6"/>
      <c r="H1031" s="6"/>
      <c r="I1031" s="6"/>
      <c r="J1031" s="6"/>
      <c r="K1031" s="6"/>
    </row>
    <row r="1032" spans="2:11" ht="12.75">
      <c r="B1032" s="6"/>
      <c r="C1032" s="6"/>
      <c r="D1032" s="6"/>
      <c r="E1032" s="6"/>
      <c r="F1032" s="6"/>
      <c r="G1032" s="6"/>
      <c r="H1032" s="6"/>
      <c r="I1032" s="6"/>
      <c r="J1032" s="6"/>
      <c r="K1032" s="6"/>
    </row>
    <row r="1033" spans="2:11" ht="12.75">
      <c r="B1033" s="6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2:11" ht="12.75">
      <c r="B1034" s="6"/>
      <c r="C1034" s="6"/>
      <c r="D1034" s="6"/>
      <c r="E1034" s="6"/>
      <c r="F1034" s="6"/>
      <c r="G1034" s="6"/>
      <c r="H1034" s="6"/>
      <c r="I1034" s="6"/>
      <c r="J1034" s="6"/>
      <c r="K1034" s="6"/>
    </row>
    <row r="1035" spans="2:11" ht="12.75">
      <c r="B1035" s="6"/>
      <c r="C1035" s="6"/>
      <c r="D1035" s="6"/>
      <c r="E1035" s="6"/>
      <c r="F1035" s="6"/>
      <c r="G1035" s="6"/>
      <c r="H1035" s="6"/>
      <c r="I1035" s="6"/>
      <c r="J1035" s="6"/>
      <c r="K1035" s="6"/>
    </row>
    <row r="1036" spans="2:11" ht="12.75">
      <c r="B1036" s="6"/>
      <c r="C1036" s="6"/>
      <c r="D1036" s="6"/>
      <c r="E1036" s="6"/>
      <c r="F1036" s="6"/>
      <c r="G1036" s="6"/>
      <c r="H1036" s="6"/>
      <c r="I1036" s="6"/>
      <c r="J1036" s="6"/>
      <c r="K1036" s="6"/>
    </row>
    <row r="1037" spans="2:11" ht="12.75">
      <c r="B1037" s="6"/>
      <c r="C1037" s="6"/>
      <c r="D1037" s="6"/>
      <c r="E1037" s="6"/>
      <c r="F1037" s="6"/>
      <c r="G1037" s="6"/>
      <c r="H1037" s="6"/>
      <c r="I1037" s="6"/>
      <c r="J1037" s="6"/>
      <c r="K1037" s="6"/>
    </row>
    <row r="1038" spans="2:11" ht="12.75">
      <c r="B1038" s="6"/>
      <c r="C1038" s="6"/>
      <c r="D1038" s="6"/>
      <c r="E1038" s="6"/>
      <c r="F1038" s="6"/>
      <c r="G1038" s="6"/>
      <c r="H1038" s="6"/>
      <c r="I1038" s="6"/>
      <c r="J1038" s="6"/>
      <c r="K1038" s="6"/>
    </row>
  </sheetData>
  <sheetProtection/>
  <mergeCells count="4">
    <mergeCell ref="Z62:AH62"/>
    <mergeCell ref="B62:K62"/>
    <mergeCell ref="B123:K123"/>
    <mergeCell ref="Z123:AH123"/>
  </mergeCells>
  <dataValidations count="16">
    <dataValidation type="list" allowBlank="1" showInputMessage="1" showErrorMessage="1" sqref="B17:U17">
      <formula1>"Lane Taper, Within WZ"</formula1>
    </dataValidation>
    <dataValidation type="list" allowBlank="1" showInputMessage="1" showErrorMessage="1" sqref="B14">
      <formula1>"Lane Closure, Median Crossover"</formula1>
    </dataValidation>
    <dataValidation errorStyle="warning" type="decimal" allowBlank="1" showInputMessage="1" showErrorMessage="1" prompt="Upstream Speed must be between 42 and 78 mph." error="Upstream Speed must be between 42 and 78 mph." sqref="B15">
      <formula1>42</formula1>
      <formula2>78</formula2>
    </dataValidation>
    <dataValidation type="list" allowBlank="1" showInputMessage="1" showErrorMessage="1" sqref="B20:U20">
      <formula1>"Permanent, Temporary"</formula1>
    </dataValidation>
    <dataValidation type="list" allowBlank="1" showInputMessage="1" showErrorMessage="1" sqref="B22:U22">
      <formula1>"Flat, Upgrade, Downgrade, Crest, Sag"</formula1>
    </dataValidation>
    <dataValidation type="list" allowBlank="1" showInputMessage="1" showErrorMessage="1" sqref="B19:U19">
      <formula1>"50,55,60,65,70"</formula1>
    </dataValidation>
    <dataValidation errorStyle="warning" type="decimal" allowBlank="1" showInputMessage="1" showErrorMessage="1" prompt="Length must be between 0 and 10.64" error="Length must be between 0 and 10.64&#10;" sqref="B18:U18">
      <formula1>0</formula1>
      <formula2>10.64</formula2>
    </dataValidation>
    <dataValidation errorStyle="warning" type="decimal" allowBlank="1" showInputMessage="1" showErrorMessage="1" prompt="Radius must be between 1911 and 99999" error="Radius must be between 1911 and 99999" sqref="B21:U21">
      <formula1>1911</formula1>
      <formula2>99999</formula2>
    </dataValidation>
    <dataValidation errorStyle="warning" type="decimal" allowBlank="1" showInputMessage="1" showErrorMessage="1" prompt="TWW must be between 11 and 24 feet" error="TWW must be between 11 and 24 feet" sqref="B23:U23">
      <formula1>11</formula1>
      <formula2>24</formula2>
    </dataValidation>
    <dataValidation errorStyle="warning" type="decimal" allowBlank="1" showInputMessage="1" showErrorMessage="1" prompt="RSW must be between 0 and 16 ft." error="RSW must be between 0 and 16 ft." sqref="B24:U24">
      <formula1>0</formula1>
      <formula2>16</formula2>
    </dataValidation>
    <dataValidation errorStyle="warning" type="decimal" allowBlank="1" showInputMessage="1" showErrorMessage="1" prompt="LSW must be between 0 and 36 ft." error="LSW must be between 0 and 36 ft." sqref="B25:U25">
      <formula1>0</formula1>
      <formula2>36</formula2>
    </dataValidation>
    <dataValidation errorStyle="warning" type="decimal" allowBlank="1" showInputMessage="1" showErrorMessage="1" prompt="TPW must be between 12 and 48 ft." error="TPW must be between 12 and 48 ft." sqref="B26:U26">
      <formula1>12</formula1>
      <formula2>48</formula2>
    </dataValidation>
    <dataValidation errorStyle="warning" type="decimal" allowBlank="1" showInputMessage="1" showErrorMessage="1" prompt="Loffset must be between 0 and 48" error="Loffset must be between 0 and 48" sqref="B28:U28">
      <formula1>0</formula1>
      <formula2>48</formula2>
    </dataValidation>
    <dataValidation errorStyle="warning" type="decimal" allowBlank="1" showInputMessage="1" showErrorMessage="1" prompt="Roffset must be between 0 and 24" error="Roffset must be between 0 and 24" sqref="B30:U30">
      <formula1>0</formula1>
      <formula2>24</formula2>
    </dataValidation>
    <dataValidation type="list" allowBlank="1" showInputMessage="1" showErrorMessage="1" sqref="B27:U27">
      <formula1>"None, Drum, Vertical Panel, Guardrail, Barrier, Opposing Traffic"</formula1>
    </dataValidation>
    <dataValidation type="list" allowBlank="1" showInputMessage="1" showErrorMessage="1" sqref="B29:U29">
      <formula1>"None, Drum, Vertical Panel,Guardrail, Barrier"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AS345"/>
  <sheetViews>
    <sheetView workbookViewId="0" topLeftCell="A1">
      <selection activeCell="A16" sqref="A16"/>
    </sheetView>
  </sheetViews>
  <sheetFormatPr defaultColWidth="9.140625" defaultRowHeight="12.75"/>
  <cols>
    <col min="1" max="1" width="34.57421875" style="3" bestFit="1" customWidth="1"/>
    <col min="2" max="2" width="13.57421875" style="3" customWidth="1"/>
    <col min="3" max="21" width="12.28125" style="3" customWidth="1"/>
    <col min="22" max="25" width="9.00390625" style="3" bestFit="1" customWidth="1"/>
    <col min="26" max="16384" width="8.8515625" style="3" customWidth="1"/>
  </cols>
  <sheetData>
    <row r="1" spans="10:14" ht="12.75">
      <c r="J1" s="1"/>
      <c r="K1" s="1"/>
      <c r="L1" s="1"/>
      <c r="M1" s="1"/>
      <c r="N1" s="1"/>
    </row>
    <row r="2" spans="10:14" ht="12.75">
      <c r="J2" s="1"/>
      <c r="K2" s="1"/>
      <c r="L2" s="1"/>
      <c r="M2" s="4"/>
      <c r="N2" s="1"/>
    </row>
    <row r="3" spans="10:14" ht="16.5" customHeight="1">
      <c r="J3" s="1"/>
      <c r="K3" s="1"/>
      <c r="L3" s="1"/>
      <c r="M3" s="5"/>
      <c r="N3" s="1"/>
    </row>
    <row r="4" spans="10:15" ht="15">
      <c r="J4" s="1"/>
      <c r="K4" s="1"/>
      <c r="L4" s="1"/>
      <c r="M4" s="5"/>
      <c r="N4" s="1"/>
      <c r="O4" s="5"/>
    </row>
    <row r="5" spans="10:15" ht="15">
      <c r="J5" s="1"/>
      <c r="K5" s="1"/>
      <c r="L5" s="1"/>
      <c r="M5" s="5"/>
      <c r="N5" s="1"/>
      <c r="O5" s="5"/>
    </row>
    <row r="6" spans="10:15" ht="15">
      <c r="J6" s="1"/>
      <c r="K6" s="1"/>
      <c r="L6" s="1"/>
      <c r="M6" s="5"/>
      <c r="N6" s="1"/>
      <c r="O6" s="5"/>
    </row>
    <row r="7" spans="10:15" ht="15">
      <c r="J7" s="1"/>
      <c r="K7" s="1"/>
      <c r="L7" s="1"/>
      <c r="M7" s="5"/>
      <c r="N7" s="1"/>
      <c r="O7" s="5"/>
    </row>
    <row r="8" spans="10:15" ht="15">
      <c r="J8" s="1"/>
      <c r="K8" s="1"/>
      <c r="L8" s="1"/>
      <c r="M8" s="5"/>
      <c r="N8" s="1"/>
      <c r="O8" s="5"/>
    </row>
    <row r="9" spans="10:15" ht="15">
      <c r="J9" s="1"/>
      <c r="K9" s="1"/>
      <c r="L9" s="1"/>
      <c r="M9" s="5"/>
      <c r="N9" s="1"/>
      <c r="O9" s="5"/>
    </row>
    <row r="10" spans="10:15" ht="15">
      <c r="J10" s="1"/>
      <c r="K10" s="1"/>
      <c r="L10" s="1"/>
      <c r="M10" s="5"/>
      <c r="N10" s="1"/>
      <c r="O10" s="5"/>
    </row>
    <row r="11" spans="10:15" ht="15">
      <c r="J11" s="1"/>
      <c r="K11" s="1"/>
      <c r="L11" s="1"/>
      <c r="M11" s="5"/>
      <c r="N11" s="1"/>
      <c r="O11" s="5"/>
    </row>
    <row r="12" spans="10:15" ht="8.25" customHeight="1">
      <c r="J12" s="1"/>
      <c r="K12" s="1"/>
      <c r="L12" s="1"/>
      <c r="M12" s="5"/>
      <c r="N12" s="1"/>
      <c r="O12" s="5"/>
    </row>
    <row r="13" spans="10:14" ht="42" customHeight="1">
      <c r="J13" s="1"/>
      <c r="K13" s="1"/>
      <c r="L13" s="1"/>
      <c r="M13" s="1"/>
      <c r="N13" s="1"/>
    </row>
    <row r="14" spans="1:14" ht="12" customHeight="1">
      <c r="A14" s="20" t="s">
        <v>0</v>
      </c>
      <c r="B14" s="21" t="str">
        <f>'ALL-USC'!B14</f>
        <v>Median Crossover</v>
      </c>
      <c r="C14" s="22"/>
      <c r="D14" s="23"/>
      <c r="E14" s="24"/>
      <c r="F14" s="24"/>
      <c r="G14" s="24"/>
      <c r="H14" s="24"/>
      <c r="I14" s="24"/>
      <c r="J14" s="24"/>
      <c r="K14" s="2"/>
      <c r="L14" s="1"/>
      <c r="M14" s="1"/>
      <c r="N14" s="1"/>
    </row>
    <row r="15" spans="1:14" ht="12" customHeight="1">
      <c r="A15" s="20" t="s">
        <v>22</v>
      </c>
      <c r="B15" s="21">
        <f>'ALL-USC'!B15</f>
        <v>0</v>
      </c>
      <c r="C15" s="23"/>
      <c r="D15" s="25"/>
      <c r="E15" s="25"/>
      <c r="F15" s="25"/>
      <c r="G15" s="26"/>
      <c r="H15" s="26"/>
      <c r="I15" s="26"/>
      <c r="J15" s="26"/>
      <c r="L15" s="1"/>
      <c r="M15" s="1"/>
      <c r="N15" s="1"/>
    </row>
    <row r="16" spans="1:21" ht="12" customHeight="1">
      <c r="A16" s="27" t="s">
        <v>10</v>
      </c>
      <c r="B16" s="28">
        <v>1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>
        <v>8</v>
      </c>
      <c r="J16" s="28">
        <v>9</v>
      </c>
      <c r="K16" s="28">
        <v>10</v>
      </c>
      <c r="L16" s="28">
        <v>11</v>
      </c>
      <c r="M16" s="28">
        <v>12</v>
      </c>
      <c r="N16" s="28">
        <v>13</v>
      </c>
      <c r="O16" s="28">
        <v>14</v>
      </c>
      <c r="P16" s="28">
        <v>15</v>
      </c>
      <c r="Q16" s="28">
        <v>16</v>
      </c>
      <c r="R16" s="28">
        <v>17</v>
      </c>
      <c r="S16" s="28">
        <v>18</v>
      </c>
      <c r="T16" s="28">
        <v>19</v>
      </c>
      <c r="U16" s="28">
        <v>20</v>
      </c>
    </row>
    <row r="17" spans="1:21" ht="12" customHeight="1">
      <c r="A17" s="20" t="s">
        <v>1</v>
      </c>
      <c r="B17" s="21" t="str">
        <f>'ALL-USC'!B17</f>
        <v>Lane Taper</v>
      </c>
      <c r="C17" s="21" t="str">
        <f>'ALL-USC'!C17</f>
        <v>Within WZ</v>
      </c>
      <c r="D17" s="21" t="str">
        <f>'ALL-USC'!D17</f>
        <v>Within WZ</v>
      </c>
      <c r="E17" s="21" t="str">
        <f>'ALL-USC'!E17</f>
        <v>Within WZ</v>
      </c>
      <c r="F17" s="21" t="str">
        <f>'ALL-USC'!F17</f>
        <v>Within WZ</v>
      </c>
      <c r="G17" s="21" t="str">
        <f>'ALL-USC'!G17</f>
        <v>Within WZ</v>
      </c>
      <c r="H17" s="21" t="str">
        <f>'ALL-USC'!H17</f>
        <v>Within WZ</v>
      </c>
      <c r="I17" s="21" t="str">
        <f>'ALL-USC'!I17</f>
        <v>Within WZ</v>
      </c>
      <c r="J17" s="21" t="str">
        <f>'ALL-USC'!J17</f>
        <v>Within WZ</v>
      </c>
      <c r="K17" s="21" t="str">
        <f>'ALL-USC'!K17</f>
        <v>Within WZ</v>
      </c>
      <c r="L17" s="21" t="str">
        <f>'ALL-USC'!L17</f>
        <v>Within WZ</v>
      </c>
      <c r="M17" s="21" t="str">
        <f>'ALL-USC'!M17</f>
        <v>Within WZ</v>
      </c>
      <c r="N17" s="21" t="str">
        <f>'ALL-USC'!N17</f>
        <v>Within WZ</v>
      </c>
      <c r="O17" s="21" t="str">
        <f>'ALL-USC'!O17</f>
        <v>Within WZ</v>
      </c>
      <c r="P17" s="21" t="str">
        <f>'ALL-USC'!P17</f>
        <v>Within WZ</v>
      </c>
      <c r="Q17" s="21" t="str">
        <f>'ALL-USC'!Q17</f>
        <v>Within WZ</v>
      </c>
      <c r="R17" s="21" t="str">
        <f>'ALL-USC'!R17</f>
        <v>Within WZ</v>
      </c>
      <c r="S17" s="21" t="str">
        <f>'ALL-USC'!S17</f>
        <v>Within WZ</v>
      </c>
      <c r="T17" s="21" t="str">
        <f>'ALL-USC'!T17</f>
        <v>Within WZ</v>
      </c>
      <c r="U17" s="21" t="str">
        <f>'ALL-USC'!U17</f>
        <v>Within WZ</v>
      </c>
    </row>
    <row r="18" spans="1:21" ht="12" customHeight="1">
      <c r="A18" s="20" t="s">
        <v>86</v>
      </c>
      <c r="B18" s="21">
        <f>'ALL-USC'!B18</f>
        <v>0</v>
      </c>
      <c r="C18" s="21">
        <f>'ALL-USC'!C18</f>
        <v>0</v>
      </c>
      <c r="D18" s="21">
        <f>'ALL-USC'!D18</f>
        <v>0</v>
      </c>
      <c r="E18" s="21">
        <f>'ALL-USC'!E18</f>
        <v>0</v>
      </c>
      <c r="F18" s="21">
        <f>'ALL-USC'!F18</f>
        <v>0</v>
      </c>
      <c r="G18" s="21">
        <f>'ALL-USC'!G18</f>
        <v>0</v>
      </c>
      <c r="H18" s="21">
        <f>'ALL-USC'!H18</f>
        <v>0</v>
      </c>
      <c r="I18" s="21">
        <f>'ALL-USC'!I18</f>
        <v>0</v>
      </c>
      <c r="J18" s="21">
        <f>'ALL-USC'!J18</f>
        <v>0</v>
      </c>
      <c r="K18" s="21">
        <f>'ALL-USC'!K18</f>
        <v>0</v>
      </c>
      <c r="L18" s="21">
        <f>'ALL-USC'!L18</f>
        <v>0</v>
      </c>
      <c r="M18" s="21">
        <f>'ALL-USC'!M18</f>
        <v>0</v>
      </c>
      <c r="N18" s="21">
        <f>'ALL-USC'!N18</f>
        <v>0</v>
      </c>
      <c r="O18" s="21">
        <f>'ALL-USC'!O18</f>
        <v>0</v>
      </c>
      <c r="P18" s="21">
        <f>'ALL-USC'!P18</f>
        <v>0</v>
      </c>
      <c r="Q18" s="21">
        <f>'ALL-USC'!Q18</f>
        <v>0</v>
      </c>
      <c r="R18" s="21">
        <f>'ALL-USC'!R18</f>
        <v>0</v>
      </c>
      <c r="S18" s="21">
        <f>'ALL-USC'!S18</f>
        <v>0</v>
      </c>
      <c r="T18" s="21">
        <f>'ALL-USC'!T18</f>
        <v>0</v>
      </c>
      <c r="U18" s="21">
        <f>'ALL-USC'!U18</f>
        <v>0</v>
      </c>
    </row>
    <row r="19" spans="1:21" ht="12" customHeight="1">
      <c r="A19" s="20" t="s">
        <v>23</v>
      </c>
      <c r="B19" s="21">
        <f>'ALL-USC'!B19</f>
        <v>50</v>
      </c>
      <c r="C19" s="21">
        <f>'ALL-USC'!C19</f>
        <v>50</v>
      </c>
      <c r="D19" s="21">
        <f>'ALL-USC'!D19</f>
        <v>50</v>
      </c>
      <c r="E19" s="21">
        <f>'ALL-USC'!E19</f>
        <v>50</v>
      </c>
      <c r="F19" s="21">
        <f>'ALL-USC'!F19</f>
        <v>50</v>
      </c>
      <c r="G19" s="21">
        <f>'ALL-USC'!G19</f>
        <v>50</v>
      </c>
      <c r="H19" s="21">
        <f>'ALL-USC'!H19</f>
        <v>50</v>
      </c>
      <c r="I19" s="21">
        <f>'ALL-USC'!I19</f>
        <v>50</v>
      </c>
      <c r="J19" s="21">
        <f>'ALL-USC'!J19</f>
        <v>50</v>
      </c>
      <c r="K19" s="21">
        <f>'ALL-USC'!K19</f>
        <v>50</v>
      </c>
      <c r="L19" s="21">
        <f>'ALL-USC'!L19</f>
        <v>50</v>
      </c>
      <c r="M19" s="21">
        <f>'ALL-USC'!M19</f>
        <v>50</v>
      </c>
      <c r="N19" s="21">
        <f>'ALL-USC'!N19</f>
        <v>50</v>
      </c>
      <c r="O19" s="21">
        <f>'ALL-USC'!O19</f>
        <v>50</v>
      </c>
      <c r="P19" s="21">
        <f>'ALL-USC'!P19</f>
        <v>50</v>
      </c>
      <c r="Q19" s="21">
        <f>'ALL-USC'!Q19</f>
        <v>50</v>
      </c>
      <c r="R19" s="21">
        <f>'ALL-USC'!R19</f>
        <v>50</v>
      </c>
      <c r="S19" s="21">
        <f>'ALL-USC'!S19</f>
        <v>50</v>
      </c>
      <c r="T19" s="21">
        <f>'ALL-USC'!T19</f>
        <v>50</v>
      </c>
      <c r="U19" s="21">
        <f>'ALL-USC'!U19</f>
        <v>50</v>
      </c>
    </row>
    <row r="20" spans="1:21" ht="12" customHeight="1">
      <c r="A20" s="20" t="s">
        <v>2</v>
      </c>
      <c r="B20" s="21" t="str">
        <f>'ALL-USC'!B20</f>
        <v>Permanent</v>
      </c>
      <c r="C20" s="21" t="str">
        <f>'ALL-USC'!C20</f>
        <v>Permanent</v>
      </c>
      <c r="D20" s="21" t="str">
        <f>'ALL-USC'!D20</f>
        <v>Permanent</v>
      </c>
      <c r="E20" s="21" t="str">
        <f>'ALL-USC'!E20</f>
        <v>Permanent</v>
      </c>
      <c r="F20" s="21" t="str">
        <f>'ALL-USC'!F20</f>
        <v>Permanent</v>
      </c>
      <c r="G20" s="21" t="str">
        <f>'ALL-USC'!G20</f>
        <v>Permanent</v>
      </c>
      <c r="H20" s="21" t="str">
        <f>'ALL-USC'!H20</f>
        <v>Permanent</v>
      </c>
      <c r="I20" s="21" t="str">
        <f>'ALL-USC'!I20</f>
        <v>Permanent</v>
      </c>
      <c r="J20" s="21" t="str">
        <f>'ALL-USC'!J20</f>
        <v>Permanent</v>
      </c>
      <c r="K20" s="21" t="str">
        <f>'ALL-USC'!K20</f>
        <v>Permanent</v>
      </c>
      <c r="L20" s="21" t="str">
        <f>'ALL-USC'!L20</f>
        <v>Permanent</v>
      </c>
      <c r="M20" s="21" t="str">
        <f>'ALL-USC'!M20</f>
        <v>Permanent</v>
      </c>
      <c r="N20" s="21" t="str">
        <f>'ALL-USC'!N20</f>
        <v>Permanent</v>
      </c>
      <c r="O20" s="21" t="str">
        <f>'ALL-USC'!O20</f>
        <v>Permanent</v>
      </c>
      <c r="P20" s="21" t="str">
        <f>'ALL-USC'!P20</f>
        <v>Permanent</v>
      </c>
      <c r="Q20" s="21" t="str">
        <f>'ALL-USC'!Q20</f>
        <v>Permanent</v>
      </c>
      <c r="R20" s="21" t="str">
        <f>'ALL-USC'!R20</f>
        <v>Permanent</v>
      </c>
      <c r="S20" s="21" t="str">
        <f>'ALL-USC'!S20</f>
        <v>Permanent</v>
      </c>
      <c r="T20" s="21" t="str">
        <f>'ALL-USC'!T20</f>
        <v>Permanent</v>
      </c>
      <c r="U20" s="21" t="str">
        <f>'ALL-USC'!U20</f>
        <v>Permanent</v>
      </c>
    </row>
    <row r="21" spans="1:21" ht="12" customHeight="1">
      <c r="A21" s="20" t="s">
        <v>50</v>
      </c>
      <c r="B21" s="21">
        <f>'ALL-USC'!B21</f>
        <v>0</v>
      </c>
      <c r="C21" s="21">
        <f>'ALL-USC'!C21</f>
        <v>0</v>
      </c>
      <c r="D21" s="21">
        <f>'ALL-USC'!D21</f>
        <v>0</v>
      </c>
      <c r="E21" s="21">
        <f>'ALL-USC'!E21</f>
        <v>0</v>
      </c>
      <c r="F21" s="21">
        <f>'ALL-USC'!F21</f>
        <v>0</v>
      </c>
      <c r="G21" s="21">
        <f>'ALL-USC'!G21</f>
        <v>0</v>
      </c>
      <c r="H21" s="21">
        <f>'ALL-USC'!H21</f>
        <v>0</v>
      </c>
      <c r="I21" s="21">
        <f>'ALL-USC'!I21</f>
        <v>0</v>
      </c>
      <c r="J21" s="21">
        <f>'ALL-USC'!J21</f>
        <v>0</v>
      </c>
      <c r="K21" s="21">
        <f>'ALL-USC'!K21</f>
        <v>0</v>
      </c>
      <c r="L21" s="21">
        <f>'ALL-USC'!L21</f>
        <v>0</v>
      </c>
      <c r="M21" s="21">
        <f>'ALL-USC'!M21</f>
        <v>0</v>
      </c>
      <c r="N21" s="21">
        <f>'ALL-USC'!N21</f>
        <v>0</v>
      </c>
      <c r="O21" s="21">
        <f>'ALL-USC'!O21</f>
        <v>0</v>
      </c>
      <c r="P21" s="21">
        <f>'ALL-USC'!P21</f>
        <v>0</v>
      </c>
      <c r="Q21" s="21">
        <f>'ALL-USC'!Q21</f>
        <v>0</v>
      </c>
      <c r="R21" s="21">
        <f>'ALL-USC'!R21</f>
        <v>0</v>
      </c>
      <c r="S21" s="21">
        <f>'ALL-USC'!S21</f>
        <v>0</v>
      </c>
      <c r="T21" s="21">
        <f>'ALL-USC'!T21</f>
        <v>0</v>
      </c>
      <c r="U21" s="21">
        <f>'ALL-USC'!U21</f>
        <v>0</v>
      </c>
    </row>
    <row r="22" spans="1:21" ht="12" customHeight="1">
      <c r="A22" s="20" t="s">
        <v>3</v>
      </c>
      <c r="B22" s="21" t="str">
        <f>'ALL-USC'!B22</f>
        <v>Flat</v>
      </c>
      <c r="C22" s="21" t="str">
        <f>'ALL-USC'!C22</f>
        <v>Flat</v>
      </c>
      <c r="D22" s="21" t="str">
        <f>'ALL-USC'!D22</f>
        <v>Flat</v>
      </c>
      <c r="E22" s="21" t="str">
        <f>'ALL-USC'!E22</f>
        <v>Flat</v>
      </c>
      <c r="F22" s="21" t="str">
        <f>'ALL-USC'!F22</f>
        <v>Flat</v>
      </c>
      <c r="G22" s="21" t="str">
        <f>'ALL-USC'!G22</f>
        <v>Flat</v>
      </c>
      <c r="H22" s="21" t="str">
        <f>'ALL-USC'!H22</f>
        <v>Flat</v>
      </c>
      <c r="I22" s="21" t="str">
        <f>'ALL-USC'!I22</f>
        <v>Flat</v>
      </c>
      <c r="J22" s="21" t="str">
        <f>'ALL-USC'!J22</f>
        <v>Flat</v>
      </c>
      <c r="K22" s="21" t="str">
        <f>'ALL-USC'!K22</f>
        <v>Flat</v>
      </c>
      <c r="L22" s="21" t="str">
        <f>'ALL-USC'!L22</f>
        <v>Flat</v>
      </c>
      <c r="M22" s="21" t="str">
        <f>'ALL-USC'!M22</f>
        <v>Flat</v>
      </c>
      <c r="N22" s="21" t="str">
        <f>'ALL-USC'!N22</f>
        <v>Flat</v>
      </c>
      <c r="O22" s="21" t="str">
        <f>'ALL-USC'!O22</f>
        <v>Flat</v>
      </c>
      <c r="P22" s="21" t="str">
        <f>'ALL-USC'!P22</f>
        <v>Flat</v>
      </c>
      <c r="Q22" s="21" t="str">
        <f>'ALL-USC'!Q22</f>
        <v>Flat</v>
      </c>
      <c r="R22" s="21" t="str">
        <f>'ALL-USC'!R22</f>
        <v>Flat</v>
      </c>
      <c r="S22" s="21" t="str">
        <f>'ALL-USC'!S22</f>
        <v>Flat</v>
      </c>
      <c r="T22" s="21" t="str">
        <f>'ALL-USC'!T22</f>
        <v>Flat</v>
      </c>
      <c r="U22" s="21" t="str">
        <f>'ALL-USC'!U22</f>
        <v>Flat</v>
      </c>
    </row>
    <row r="23" spans="1:21" ht="12" customHeight="1">
      <c r="A23" s="20" t="s">
        <v>51</v>
      </c>
      <c r="B23" s="21">
        <f>'ALL-USC'!B23</f>
        <v>0</v>
      </c>
      <c r="C23" s="21">
        <f>'ALL-USC'!C23</f>
        <v>0</v>
      </c>
      <c r="D23" s="21">
        <f>'ALL-USC'!D23</f>
        <v>0</v>
      </c>
      <c r="E23" s="21">
        <f>'ALL-USC'!E23</f>
        <v>0</v>
      </c>
      <c r="F23" s="21">
        <f>'ALL-USC'!F23</f>
        <v>0</v>
      </c>
      <c r="G23" s="21">
        <f>'ALL-USC'!G23</f>
        <v>0</v>
      </c>
      <c r="H23" s="21">
        <f>'ALL-USC'!H23</f>
        <v>0</v>
      </c>
      <c r="I23" s="21">
        <f>'ALL-USC'!I23</f>
        <v>0</v>
      </c>
      <c r="J23" s="21">
        <f>'ALL-USC'!J23</f>
        <v>0</v>
      </c>
      <c r="K23" s="21">
        <f>'ALL-USC'!K23</f>
        <v>0</v>
      </c>
      <c r="L23" s="21">
        <f>'ALL-USC'!L23</f>
        <v>0</v>
      </c>
      <c r="M23" s="21">
        <f>'ALL-USC'!M23</f>
        <v>0</v>
      </c>
      <c r="N23" s="21">
        <f>'ALL-USC'!N23</f>
        <v>0</v>
      </c>
      <c r="O23" s="21">
        <f>'ALL-USC'!O23</f>
        <v>0</v>
      </c>
      <c r="P23" s="21">
        <f>'ALL-USC'!P23</f>
        <v>0</v>
      </c>
      <c r="Q23" s="21">
        <f>'ALL-USC'!Q23</f>
        <v>0</v>
      </c>
      <c r="R23" s="21">
        <f>'ALL-USC'!R23</f>
        <v>0</v>
      </c>
      <c r="S23" s="21">
        <f>'ALL-USC'!S23</f>
        <v>0</v>
      </c>
      <c r="T23" s="21">
        <f>'ALL-USC'!T23</f>
        <v>0</v>
      </c>
      <c r="U23" s="21">
        <f>'ALL-USC'!U23</f>
        <v>0</v>
      </c>
    </row>
    <row r="24" spans="1:21" ht="12" customHeight="1">
      <c r="A24" s="20" t="s">
        <v>52</v>
      </c>
      <c r="B24" s="21">
        <f>'ALL-USC'!B24</f>
        <v>0</v>
      </c>
      <c r="C24" s="21">
        <f>'ALL-USC'!C24</f>
        <v>0</v>
      </c>
      <c r="D24" s="21">
        <f>'ALL-USC'!D24</f>
        <v>0</v>
      </c>
      <c r="E24" s="21">
        <f>'ALL-USC'!E24</f>
        <v>0</v>
      </c>
      <c r="F24" s="21">
        <f>'ALL-USC'!F24</f>
        <v>0</v>
      </c>
      <c r="G24" s="21">
        <f>'ALL-USC'!G24</f>
        <v>0</v>
      </c>
      <c r="H24" s="21">
        <f>'ALL-USC'!H24</f>
        <v>0</v>
      </c>
      <c r="I24" s="21">
        <f>'ALL-USC'!I24</f>
        <v>0</v>
      </c>
      <c r="J24" s="21">
        <f>'ALL-USC'!J24</f>
        <v>0</v>
      </c>
      <c r="K24" s="21">
        <f>'ALL-USC'!K24</f>
        <v>0</v>
      </c>
      <c r="L24" s="21">
        <f>'ALL-USC'!L24</f>
        <v>0</v>
      </c>
      <c r="M24" s="21">
        <f>'ALL-USC'!M24</f>
        <v>0</v>
      </c>
      <c r="N24" s="21">
        <f>'ALL-USC'!N24</f>
        <v>0</v>
      </c>
      <c r="O24" s="21">
        <f>'ALL-USC'!O24</f>
        <v>0</v>
      </c>
      <c r="P24" s="21">
        <f>'ALL-USC'!P24</f>
        <v>0</v>
      </c>
      <c r="Q24" s="21">
        <f>'ALL-USC'!Q24</f>
        <v>0</v>
      </c>
      <c r="R24" s="21">
        <f>'ALL-USC'!R24</f>
        <v>0</v>
      </c>
      <c r="S24" s="21">
        <f>'ALL-USC'!S24</f>
        <v>0</v>
      </c>
      <c r="T24" s="21">
        <f>'ALL-USC'!T24</f>
        <v>0</v>
      </c>
      <c r="U24" s="21">
        <f>'ALL-USC'!U24</f>
        <v>0</v>
      </c>
    </row>
    <row r="25" spans="1:21" ht="12" customHeight="1">
      <c r="A25" s="20" t="s">
        <v>53</v>
      </c>
      <c r="B25" s="21">
        <f>'ALL-USC'!B25</f>
        <v>0</v>
      </c>
      <c r="C25" s="21">
        <f>'ALL-USC'!C25</f>
        <v>0</v>
      </c>
      <c r="D25" s="21">
        <f>'ALL-USC'!D25</f>
        <v>0</v>
      </c>
      <c r="E25" s="21">
        <f>'ALL-USC'!E25</f>
        <v>0</v>
      </c>
      <c r="F25" s="21">
        <f>'ALL-USC'!F25</f>
        <v>0</v>
      </c>
      <c r="G25" s="21">
        <f>'ALL-USC'!G25</f>
        <v>0</v>
      </c>
      <c r="H25" s="21">
        <f>'ALL-USC'!H25</f>
        <v>0</v>
      </c>
      <c r="I25" s="21">
        <f>'ALL-USC'!I25</f>
        <v>0</v>
      </c>
      <c r="J25" s="21">
        <f>'ALL-USC'!J25</f>
        <v>0</v>
      </c>
      <c r="K25" s="21">
        <f>'ALL-USC'!K25</f>
        <v>0</v>
      </c>
      <c r="L25" s="21">
        <f>'ALL-USC'!L25</f>
        <v>0</v>
      </c>
      <c r="M25" s="21">
        <f>'ALL-USC'!M25</f>
        <v>0</v>
      </c>
      <c r="N25" s="21">
        <f>'ALL-USC'!N25</f>
        <v>0</v>
      </c>
      <c r="O25" s="21">
        <f>'ALL-USC'!O25</f>
        <v>0</v>
      </c>
      <c r="P25" s="21">
        <f>'ALL-USC'!P25</f>
        <v>0</v>
      </c>
      <c r="Q25" s="21">
        <f>'ALL-USC'!Q25</f>
        <v>0</v>
      </c>
      <c r="R25" s="21">
        <f>'ALL-USC'!R25</f>
        <v>0</v>
      </c>
      <c r="S25" s="21">
        <f>'ALL-USC'!S25</f>
        <v>0</v>
      </c>
      <c r="T25" s="21">
        <f>'ALL-USC'!T25</f>
        <v>0</v>
      </c>
      <c r="U25" s="21">
        <f>'ALL-USC'!U25</f>
        <v>0</v>
      </c>
    </row>
    <row r="26" spans="1:21" ht="12" customHeight="1">
      <c r="A26" s="20" t="s">
        <v>54</v>
      </c>
      <c r="B26" s="21">
        <f>'ALL-USC'!B26</f>
        <v>0</v>
      </c>
      <c r="C26" s="21">
        <f>'ALL-USC'!C26</f>
        <v>0</v>
      </c>
      <c r="D26" s="21">
        <f>'ALL-USC'!D26</f>
        <v>0</v>
      </c>
      <c r="E26" s="21">
        <f>'ALL-USC'!E26</f>
        <v>0</v>
      </c>
      <c r="F26" s="21">
        <f>'ALL-USC'!F26</f>
        <v>0</v>
      </c>
      <c r="G26" s="21">
        <f>'ALL-USC'!G26</f>
        <v>0</v>
      </c>
      <c r="H26" s="21">
        <f>'ALL-USC'!H26</f>
        <v>0</v>
      </c>
      <c r="I26" s="21">
        <f>'ALL-USC'!I26</f>
        <v>0</v>
      </c>
      <c r="J26" s="21">
        <f>'ALL-USC'!J26</f>
        <v>0</v>
      </c>
      <c r="K26" s="21">
        <f>'ALL-USC'!K26</f>
        <v>0</v>
      </c>
      <c r="L26" s="21">
        <f>'ALL-USC'!L26</f>
        <v>0</v>
      </c>
      <c r="M26" s="21">
        <f>'ALL-USC'!M26</f>
        <v>0</v>
      </c>
      <c r="N26" s="21">
        <f>'ALL-USC'!N26</f>
        <v>0</v>
      </c>
      <c r="O26" s="21">
        <f>'ALL-USC'!O26</f>
        <v>0</v>
      </c>
      <c r="P26" s="21">
        <f>'ALL-USC'!P26</f>
        <v>0</v>
      </c>
      <c r="Q26" s="21">
        <f>'ALL-USC'!Q26</f>
        <v>0</v>
      </c>
      <c r="R26" s="21">
        <f>'ALL-USC'!R26</f>
        <v>0</v>
      </c>
      <c r="S26" s="21">
        <f>'ALL-USC'!S26</f>
        <v>0</v>
      </c>
      <c r="T26" s="21">
        <f>'ALL-USC'!T26</f>
        <v>0</v>
      </c>
      <c r="U26" s="21">
        <f>'ALL-USC'!U26</f>
        <v>0</v>
      </c>
    </row>
    <row r="27" spans="1:21" ht="12" customHeight="1">
      <c r="A27" s="20" t="s">
        <v>8</v>
      </c>
      <c r="B27" s="21" t="str">
        <f>'ALL-USC'!B27</f>
        <v>None</v>
      </c>
      <c r="C27" s="21" t="str">
        <f>'ALL-USC'!C27</f>
        <v>None</v>
      </c>
      <c r="D27" s="21" t="str">
        <f>'ALL-USC'!D27</f>
        <v>None</v>
      </c>
      <c r="E27" s="21" t="str">
        <f>'ALL-USC'!E27</f>
        <v>None</v>
      </c>
      <c r="F27" s="21" t="str">
        <f>'ALL-USC'!F27</f>
        <v>None</v>
      </c>
      <c r="G27" s="21" t="str">
        <f>'ALL-USC'!G27</f>
        <v>None</v>
      </c>
      <c r="H27" s="21" t="str">
        <f>'ALL-USC'!H27</f>
        <v>None</v>
      </c>
      <c r="I27" s="21" t="str">
        <f>'ALL-USC'!I27</f>
        <v>None</v>
      </c>
      <c r="J27" s="21" t="str">
        <f>'ALL-USC'!J27</f>
        <v>None</v>
      </c>
      <c r="K27" s="21" t="str">
        <f>'ALL-USC'!K27</f>
        <v>None</v>
      </c>
      <c r="L27" s="21" t="str">
        <f>'ALL-USC'!L27</f>
        <v>None</v>
      </c>
      <c r="M27" s="21" t="str">
        <f>'ALL-USC'!M27</f>
        <v>None</v>
      </c>
      <c r="N27" s="21" t="str">
        <f>'ALL-USC'!N27</f>
        <v>None</v>
      </c>
      <c r="O27" s="21" t="str">
        <f>'ALL-USC'!O27</f>
        <v>None</v>
      </c>
      <c r="P27" s="21" t="str">
        <f>'ALL-USC'!P27</f>
        <v>None</v>
      </c>
      <c r="Q27" s="21" t="str">
        <f>'ALL-USC'!Q27</f>
        <v>None</v>
      </c>
      <c r="R27" s="21" t="str">
        <f>'ALL-USC'!R27</f>
        <v>None</v>
      </c>
      <c r="S27" s="21" t="str">
        <f>'ALL-USC'!S27</f>
        <v>None</v>
      </c>
      <c r="T27" s="21" t="str">
        <f>'ALL-USC'!T27</f>
        <v>None</v>
      </c>
      <c r="U27" s="21" t="str">
        <f>'ALL-USC'!U27</f>
        <v>None</v>
      </c>
    </row>
    <row r="28" spans="1:21" ht="12" customHeight="1">
      <c r="A28" s="20" t="s">
        <v>55</v>
      </c>
      <c r="B28" s="21">
        <f>'ALL-USC'!B28</f>
        <v>0</v>
      </c>
      <c r="C28" s="21">
        <f>'ALL-USC'!C28</f>
        <v>0</v>
      </c>
      <c r="D28" s="21">
        <f>'ALL-USC'!D28</f>
        <v>0</v>
      </c>
      <c r="E28" s="21">
        <f>'ALL-USC'!E28</f>
        <v>0</v>
      </c>
      <c r="F28" s="21">
        <f>'ALL-USC'!F28</f>
        <v>0</v>
      </c>
      <c r="G28" s="21">
        <f>'ALL-USC'!G28</f>
        <v>0</v>
      </c>
      <c r="H28" s="21">
        <f>'ALL-USC'!H28</f>
        <v>0</v>
      </c>
      <c r="I28" s="21">
        <f>'ALL-USC'!I28</f>
        <v>0</v>
      </c>
      <c r="J28" s="21">
        <f>'ALL-USC'!J28</f>
        <v>0</v>
      </c>
      <c r="K28" s="21">
        <f>'ALL-USC'!K28</f>
        <v>0</v>
      </c>
      <c r="L28" s="21">
        <f>'ALL-USC'!L28</f>
        <v>0</v>
      </c>
      <c r="M28" s="21">
        <f>'ALL-USC'!M28</f>
        <v>0</v>
      </c>
      <c r="N28" s="21">
        <f>'ALL-USC'!N28</f>
        <v>0</v>
      </c>
      <c r="O28" s="21">
        <f>'ALL-USC'!O28</f>
        <v>0</v>
      </c>
      <c r="P28" s="21">
        <f>'ALL-USC'!P28</f>
        <v>0</v>
      </c>
      <c r="Q28" s="21">
        <f>'ALL-USC'!Q28</f>
        <v>0</v>
      </c>
      <c r="R28" s="21">
        <f>'ALL-USC'!R28</f>
        <v>0</v>
      </c>
      <c r="S28" s="21">
        <f>'ALL-USC'!S28</f>
        <v>0</v>
      </c>
      <c r="T28" s="21">
        <f>'ALL-USC'!T28</f>
        <v>0</v>
      </c>
      <c r="U28" s="21">
        <f>'ALL-USC'!U28</f>
        <v>0</v>
      </c>
    </row>
    <row r="29" spans="1:21" ht="12" customHeight="1">
      <c r="A29" s="20" t="s">
        <v>9</v>
      </c>
      <c r="B29" s="21" t="str">
        <f>'ALL-USC'!B29</f>
        <v>None</v>
      </c>
      <c r="C29" s="21" t="str">
        <f>'ALL-USC'!C29</f>
        <v>None</v>
      </c>
      <c r="D29" s="21" t="str">
        <f>'ALL-USC'!D29</f>
        <v>None</v>
      </c>
      <c r="E29" s="21" t="str">
        <f>'ALL-USC'!E29</f>
        <v>None</v>
      </c>
      <c r="F29" s="21" t="str">
        <f>'ALL-USC'!F29</f>
        <v>None</v>
      </c>
      <c r="G29" s="21" t="str">
        <f>'ALL-USC'!G29</f>
        <v>None</v>
      </c>
      <c r="H29" s="21" t="str">
        <f>'ALL-USC'!H29</f>
        <v>None</v>
      </c>
      <c r="I29" s="21" t="str">
        <f>'ALL-USC'!I29</f>
        <v>None</v>
      </c>
      <c r="J29" s="21" t="str">
        <f>'ALL-USC'!J29</f>
        <v>None</v>
      </c>
      <c r="K29" s="21" t="str">
        <f>'ALL-USC'!K29</f>
        <v>None</v>
      </c>
      <c r="L29" s="21" t="str">
        <f>'ALL-USC'!L29</f>
        <v>None</v>
      </c>
      <c r="M29" s="21" t="str">
        <f>'ALL-USC'!M29</f>
        <v>None</v>
      </c>
      <c r="N29" s="21" t="str">
        <f>'ALL-USC'!N29</f>
        <v>None</v>
      </c>
      <c r="O29" s="21" t="str">
        <f>'ALL-USC'!O29</f>
        <v>None</v>
      </c>
      <c r="P29" s="21" t="str">
        <f>'ALL-USC'!P29</f>
        <v>None</v>
      </c>
      <c r="Q29" s="21" t="str">
        <f>'ALL-USC'!Q29</f>
        <v>None</v>
      </c>
      <c r="R29" s="21" t="str">
        <f>'ALL-USC'!R29</f>
        <v>None</v>
      </c>
      <c r="S29" s="21" t="str">
        <f>'ALL-USC'!S29</f>
        <v>None</v>
      </c>
      <c r="T29" s="21" t="str">
        <f>'ALL-USC'!T29</f>
        <v>None</v>
      </c>
      <c r="U29" s="21" t="str">
        <f>'ALL-USC'!U29</f>
        <v>None</v>
      </c>
    </row>
    <row r="30" spans="1:21" ht="12" customHeight="1">
      <c r="A30" s="20" t="s">
        <v>56</v>
      </c>
      <c r="B30" s="21">
        <f>'ALL-USC'!B30</f>
        <v>0</v>
      </c>
      <c r="C30" s="21">
        <f>'ALL-USC'!C30</f>
        <v>0</v>
      </c>
      <c r="D30" s="21">
        <f>'ALL-USC'!D30</f>
        <v>0</v>
      </c>
      <c r="E30" s="21">
        <f>'ALL-USC'!E30</f>
        <v>0</v>
      </c>
      <c r="F30" s="21">
        <f>'ALL-USC'!F30</f>
        <v>0</v>
      </c>
      <c r="G30" s="21">
        <f>'ALL-USC'!G30</f>
        <v>0</v>
      </c>
      <c r="H30" s="21">
        <f>'ALL-USC'!H30</f>
        <v>0</v>
      </c>
      <c r="I30" s="21">
        <f>'ALL-USC'!I30</f>
        <v>0</v>
      </c>
      <c r="J30" s="21">
        <f>'ALL-USC'!J30</f>
        <v>0</v>
      </c>
      <c r="K30" s="21">
        <f>'ALL-USC'!K30</f>
        <v>0</v>
      </c>
      <c r="L30" s="21">
        <f>'ALL-USC'!L30</f>
        <v>0</v>
      </c>
      <c r="M30" s="21">
        <f>'ALL-USC'!M30</f>
        <v>0</v>
      </c>
      <c r="N30" s="21">
        <f>'ALL-USC'!N30</f>
        <v>0</v>
      </c>
      <c r="O30" s="21">
        <f>'ALL-USC'!O30</f>
        <v>0</v>
      </c>
      <c r="P30" s="21">
        <f>'ALL-USC'!P30</f>
        <v>0</v>
      </c>
      <c r="Q30" s="21">
        <f>'ALL-USC'!Q30</f>
        <v>0</v>
      </c>
      <c r="R30" s="21">
        <f>'ALL-USC'!R30</f>
        <v>0</v>
      </c>
      <c r="S30" s="21">
        <f>'ALL-USC'!S30</f>
        <v>0</v>
      </c>
      <c r="T30" s="21">
        <f>'ALL-USC'!T30</f>
        <v>0</v>
      </c>
      <c r="U30" s="21">
        <f>'ALL-USC'!U30</f>
        <v>0</v>
      </c>
    </row>
    <row r="31" spans="1:21" ht="12" customHeight="1">
      <c r="A31" s="20" t="s">
        <v>64</v>
      </c>
      <c r="B31" s="37" t="e">
        <f>IF(COUNTBLANK($B$14:$B$15)+COUNTBLANK(B17:B30)&gt;0,"Incomplete",MAX((MMULT(($B$102:$C$102),2/(1+EXP(-2*(MMULT(($B$98:$AE$99),(Z$63:Z$92))+($B$105:$B$106))))-1)+$B$109)*$C$95+$B$95,0))</f>
        <v>#DIV/0!</v>
      </c>
      <c r="C31" s="37" t="e">
        <f aca="true" t="shared" si="0" ref="C31:U31">IF(COUNTBLANK($B$14:$B$15)+COUNTBLANK(C17:C30)&gt;0,"Incomplete",MAX((MMULT(($B$102:$C$102),2/(1+EXP(-2*(MMULT(($B$98:$AE$99),(AA$63:AA$92))+($B$105:$B$106))))-1)+$B$109)*$C$95+$B$95,0))</f>
        <v>#DIV/0!</v>
      </c>
      <c r="D31" s="37" t="e">
        <f t="shared" si="0"/>
        <v>#DIV/0!</v>
      </c>
      <c r="E31" s="37" t="e">
        <f t="shared" si="0"/>
        <v>#DIV/0!</v>
      </c>
      <c r="F31" s="37" t="e">
        <f t="shared" si="0"/>
        <v>#DIV/0!</v>
      </c>
      <c r="G31" s="37" t="e">
        <f t="shared" si="0"/>
        <v>#DIV/0!</v>
      </c>
      <c r="H31" s="37" t="e">
        <f t="shared" si="0"/>
        <v>#DIV/0!</v>
      </c>
      <c r="I31" s="37" t="e">
        <f t="shared" si="0"/>
        <v>#DIV/0!</v>
      </c>
      <c r="J31" s="37" t="e">
        <f t="shared" si="0"/>
        <v>#DIV/0!</v>
      </c>
      <c r="K31" s="37" t="e">
        <f t="shared" si="0"/>
        <v>#DIV/0!</v>
      </c>
      <c r="L31" s="37" t="e">
        <f t="shared" si="0"/>
        <v>#DIV/0!</v>
      </c>
      <c r="M31" s="37" t="e">
        <f t="shared" si="0"/>
        <v>#DIV/0!</v>
      </c>
      <c r="N31" s="37" t="e">
        <f t="shared" si="0"/>
        <v>#DIV/0!</v>
      </c>
      <c r="O31" s="37" t="e">
        <f t="shared" si="0"/>
        <v>#DIV/0!</v>
      </c>
      <c r="P31" s="37" t="e">
        <f t="shared" si="0"/>
        <v>#DIV/0!</v>
      </c>
      <c r="Q31" s="37" t="e">
        <f t="shared" si="0"/>
        <v>#DIV/0!</v>
      </c>
      <c r="R31" s="37" t="e">
        <f t="shared" si="0"/>
        <v>#DIV/0!</v>
      </c>
      <c r="S31" s="37" t="e">
        <f t="shared" si="0"/>
        <v>#DIV/0!</v>
      </c>
      <c r="T31" s="37" t="e">
        <f t="shared" si="0"/>
        <v>#DIV/0!</v>
      </c>
      <c r="U31" s="37" t="e">
        <f t="shared" si="0"/>
        <v>#DIV/0!</v>
      </c>
    </row>
    <row r="32" spans="1:21" ht="12" customHeight="1">
      <c r="A32" s="20" t="s">
        <v>87</v>
      </c>
      <c r="B32" s="37" t="e">
        <f>B33-1.036*SQRT(B31)</f>
        <v>#DIV/0!</v>
      </c>
      <c r="C32" s="37" t="e">
        <f aca="true" t="shared" si="1" ref="C32:U32">C33-1.036*SQRT(C31)</f>
        <v>#DIV/0!</v>
      </c>
      <c r="D32" s="37" t="e">
        <f t="shared" si="1"/>
        <v>#DIV/0!</v>
      </c>
      <c r="E32" s="37" t="e">
        <f t="shared" si="1"/>
        <v>#DIV/0!</v>
      </c>
      <c r="F32" s="37" t="e">
        <f t="shared" si="1"/>
        <v>#DIV/0!</v>
      </c>
      <c r="G32" s="37" t="e">
        <f t="shared" si="1"/>
        <v>#DIV/0!</v>
      </c>
      <c r="H32" s="37" t="e">
        <f t="shared" si="1"/>
        <v>#DIV/0!</v>
      </c>
      <c r="I32" s="37" t="e">
        <f t="shared" si="1"/>
        <v>#DIV/0!</v>
      </c>
      <c r="J32" s="37" t="e">
        <f t="shared" si="1"/>
        <v>#DIV/0!</v>
      </c>
      <c r="K32" s="37" t="e">
        <f t="shared" si="1"/>
        <v>#DIV/0!</v>
      </c>
      <c r="L32" s="37" t="e">
        <f t="shared" si="1"/>
        <v>#DIV/0!</v>
      </c>
      <c r="M32" s="37" t="e">
        <f t="shared" si="1"/>
        <v>#DIV/0!</v>
      </c>
      <c r="N32" s="37" t="e">
        <f t="shared" si="1"/>
        <v>#DIV/0!</v>
      </c>
      <c r="O32" s="37" t="e">
        <f t="shared" si="1"/>
        <v>#DIV/0!</v>
      </c>
      <c r="P32" s="37" t="e">
        <f t="shared" si="1"/>
        <v>#DIV/0!</v>
      </c>
      <c r="Q32" s="37" t="e">
        <f t="shared" si="1"/>
        <v>#DIV/0!</v>
      </c>
      <c r="R32" s="37" t="e">
        <f t="shared" si="1"/>
        <v>#DIV/0!</v>
      </c>
      <c r="S32" s="37" t="e">
        <f t="shared" si="1"/>
        <v>#DIV/0!</v>
      </c>
      <c r="T32" s="37" t="e">
        <f t="shared" si="1"/>
        <v>#DIV/0!</v>
      </c>
      <c r="U32" s="37" t="e">
        <f t="shared" si="1"/>
        <v>#DIV/0!</v>
      </c>
    </row>
    <row r="33" spans="1:21" ht="12" customHeight="1">
      <c r="A33" s="20" t="s">
        <v>82</v>
      </c>
      <c r="B33" s="37" t="e">
        <f>IF(COUNTBLANK($B$14:$B$15)+COUNTBLANK(B17:B30)&gt;0,"Incomplete",(MMULT(($B$164:$C$164),2/(1+EXP(-2*(MMULT(($B$160:$AF$161),(Z$124:Z$154))+($B$167:$B$168))))-1)+$B$171)*$C$157+$B$157)</f>
        <v>#DIV/0!</v>
      </c>
      <c r="C33" s="37" t="e">
        <f>IF(COUNTBLANK($B$14:$B$15)+COUNTBLANK(B17:C30)&gt;0,"Incomplete",(MMULT(($B$164:$C$164),2/(1+EXP(-2*(MMULT(($B$160:$AF$161),(AA$124:AA$154))+($B$167:$B$168))))-1)+$B$171)*$C$157+$B$157)</f>
        <v>#DIV/0!</v>
      </c>
      <c r="D33" s="37" t="e">
        <f>IF(COUNTBLANK($B$14:$B$15)+COUNTBLANK(B17:D30)&gt;0,"Incomplete",(MMULT(($B$164:$C$164),2/(1+EXP(-2*(MMULT(($B$160:$AF$161),(AB$124:AB$154))+($B$167:$B$168))))-1)+$B$171)*$C$157+$B$157)</f>
        <v>#DIV/0!</v>
      </c>
      <c r="E33" s="37" t="e">
        <f>IF(COUNTBLANK($B$14:$B$15)+COUNTBLANK(B17:E30)&gt;0,"Incomplete",(MMULT(($B$164:$C$164),2/(1+EXP(-2*(MMULT(($B$160:$AF$161),(AC$124:AC$154))+($B$167:$B$168))))-1)+$B$171)*$C$157+$B$157)</f>
        <v>#DIV/0!</v>
      </c>
      <c r="F33" s="37" t="e">
        <f>IF(COUNTBLANK($B$14:$B$15)+COUNTBLANK(B17:F30)&gt;0,"Incomplete",(MMULT(($B$164:$C$164),2/(1+EXP(-2*(MMULT(($B$160:$AF$161),(AD$124:AD$154))+($B$167:$B$168))))-1)+$B$171)*$C$157+$B$157)</f>
        <v>#DIV/0!</v>
      </c>
      <c r="G33" s="37" t="e">
        <f>IF(COUNTBLANK($B$14:$B$15)+COUNTBLANK(B17:G30)&gt;0,"Incomplete",(MMULT(($B$164:$C$164),2/(1+EXP(-2*(MMULT(($B$160:$AF$161),(AE$124:AE$154))+($B$167:$B$168))))-1)+$B$171)*$C$157+$B$157)</f>
        <v>#DIV/0!</v>
      </c>
      <c r="H33" s="37" t="e">
        <f>IF(COUNTBLANK($B$14:$B$15)+COUNTBLANK(B17:H30)&gt;0,"Incomplete",(MMULT(($B$164:$C$164),2/(1+EXP(-2*(MMULT(($B$160:$AF$161),(AF$124:AF$154))+($B$167:$B$168))))-1)+$B$171)*$C$157+$B$157)</f>
        <v>#DIV/0!</v>
      </c>
      <c r="I33" s="37" t="e">
        <f>IF(COUNTBLANK($B$14:$B$15)+COUNTBLANK(B17:I30)&gt;0,"Incomplete",(MMULT(($B$164:$C$164),2/(1+EXP(-2*(MMULT(($B$160:$AF$161),(AG$124:AG$154))+($B$167:$B$168))))-1)+$B$171)*$C$157+$B$157)</f>
        <v>#DIV/0!</v>
      </c>
      <c r="J33" s="37" t="e">
        <f>IF(COUNTBLANK($B$14:$B$15)+COUNTBLANK($B17:J30)&gt;0,"Incomplete",(MMULT(($B$164:$C$164),2/(1+EXP(-2*(MMULT(($B$160:$AF$161),(AH$124:AH$154))+($B$167:$B$168))))-1)+$B$171)*$C$157+$B$157)</f>
        <v>#DIV/0!</v>
      </c>
      <c r="K33" s="37" t="e">
        <f>IF(COUNTBLANK($B$14:$B$15)+COUNTBLANK($B17:K30)&gt;0,"Incomplete",(MMULT(($B$164:$C$164),2/(1+EXP(-2*(MMULT(($B$160:$AF$161),(AI$124:AI$154))+($B$167:$B$168))))-1)+$B$171)*$C$157+$B$157)</f>
        <v>#DIV/0!</v>
      </c>
      <c r="L33" s="37" t="e">
        <f>IF(COUNTBLANK($B$14:$B$15)+COUNTBLANK($B17:L30)&gt;0,"Incomplete",(MMULT(($B$164:$C$164),2/(1+EXP(-2*(MMULT(($B$160:$AF$161),(AJ$124:AJ$154))+($B$167:$B$168))))-1)+$B$171)*$C$157+$B$157)</f>
        <v>#DIV/0!</v>
      </c>
      <c r="M33" s="37" t="e">
        <f>IF(COUNTBLANK($B$14:$B$15)+COUNTBLANK($B17:M30)&gt;0,"Incomplete",(MMULT(($B$164:$C$164),2/(1+EXP(-2*(MMULT(($B$160:$AF$161),(AK$124:AK$154))+($B$167:$B$168))))-1)+$B$171)*$C$157+$B$157)</f>
        <v>#DIV/0!</v>
      </c>
      <c r="N33" s="37" t="e">
        <f>IF(COUNTBLANK($B$14:$B$15)+COUNTBLANK($B17:N30)&gt;0,"Incomplete",(MMULT(($B$164:$C$164),2/(1+EXP(-2*(MMULT(($B$160:$AF$161),(AL$124:AL$154))+($B$167:$B$168))))-1)+$B$171)*$C$157+$B$157)</f>
        <v>#DIV/0!</v>
      </c>
      <c r="O33" s="37" t="e">
        <f>IF(COUNTBLANK($B$14:$B$15)+COUNTBLANK($B17:O30)&gt;0,"Incomplete",(MMULT(($B$164:$C$164),2/(1+EXP(-2*(MMULT(($B$160:$AF$161),(AM$124:AM$154))+($B$167:$B$168))))-1)+$B$171)*$C$157+$B$157)</f>
        <v>#DIV/0!</v>
      </c>
      <c r="P33" s="37" t="e">
        <f>IF(COUNTBLANK($B$14:$B$15)+COUNTBLANK($B17:P30)&gt;0,"Incomplete",(MMULT(($B$164:$C$164),2/(1+EXP(-2*(MMULT(($B$160:$AF$161),(AN$124:AN$154))+($B$167:$B$168))))-1)+$B$171)*$C$157+$B$157)</f>
        <v>#DIV/0!</v>
      </c>
      <c r="Q33" s="37" t="e">
        <f>IF(COUNTBLANK($B$14:$B$15)+COUNTBLANK($B17:Q30)&gt;0,"Incomplete",(MMULT(($B$164:$C$164),2/(1+EXP(-2*(MMULT(($B$160:$AF$161),(AO$124:AO$154))+($B$167:$B$168))))-1)+$B$171)*$C$157+$B$157)</f>
        <v>#DIV/0!</v>
      </c>
      <c r="R33" s="37" t="e">
        <f>IF(COUNTBLANK($B$14:$B$15)+COUNTBLANK($B17:R30)&gt;0,"Incomplete",(MMULT(($B$164:$C$164),2/(1+EXP(-2*(MMULT(($B$160:$AF$161),(AP$124:AP$154))+($B$167:$B$168))))-1)+$B$171)*$C$157+$B$157)</f>
        <v>#DIV/0!</v>
      </c>
      <c r="S33" s="37" t="e">
        <f>IF(COUNTBLANK($B$14:$B$15)+COUNTBLANK($B17:S30)&gt;0,"Incomplete",(MMULT(($B$164:$C$164),2/(1+EXP(-2*(MMULT(($B$160:$AF$161),(AQ$124:AQ$154))+($B$167:$B$168))))-1)+$B$171)*$C$157+$B$157)</f>
        <v>#DIV/0!</v>
      </c>
      <c r="T33" s="37" t="e">
        <f>IF(COUNTBLANK($B$14:$B$15)+COUNTBLANK($B17:T30)&gt;0,"Incomplete",(MMULT(($B$164:$C$164),2/(1+EXP(-2*(MMULT(($B$160:$AF$161),(AR$124:AR$154))+($B$167:$B$168))))-1)+$B$171)*$C$157+$B$157)</f>
        <v>#DIV/0!</v>
      </c>
      <c r="U33" s="37" t="e">
        <f>IF(COUNTBLANK($B$14:$B$15)+COUNTBLANK($B17:U30)&gt;0,"Incomplete",(MMULT(($B$164:$C$164),2/(1+EXP(-2*(MMULT(($B$160:$AF$161),(AS$124:AS$154))+($B$167:$B$168))))-1)+$B$171)*$C$157+$B$157)</f>
        <v>#DIV/0!</v>
      </c>
    </row>
    <row r="34" spans="1:21" ht="12" customHeight="1">
      <c r="A34" s="20" t="s">
        <v>88</v>
      </c>
      <c r="B34" s="37" t="e">
        <f>B33+1.036*SQRT(B31)</f>
        <v>#DIV/0!</v>
      </c>
      <c r="C34" s="37" t="e">
        <f aca="true" t="shared" si="2" ref="C34:U34">C33+1.036*SQRT(C31)</f>
        <v>#DIV/0!</v>
      </c>
      <c r="D34" s="37" t="e">
        <f t="shared" si="2"/>
        <v>#DIV/0!</v>
      </c>
      <c r="E34" s="37" t="e">
        <f t="shared" si="2"/>
        <v>#DIV/0!</v>
      </c>
      <c r="F34" s="37" t="e">
        <f t="shared" si="2"/>
        <v>#DIV/0!</v>
      </c>
      <c r="G34" s="37" t="e">
        <f t="shared" si="2"/>
        <v>#DIV/0!</v>
      </c>
      <c r="H34" s="37" t="e">
        <f t="shared" si="2"/>
        <v>#DIV/0!</v>
      </c>
      <c r="I34" s="37" t="e">
        <f t="shared" si="2"/>
        <v>#DIV/0!</v>
      </c>
      <c r="J34" s="37" t="e">
        <f t="shared" si="2"/>
        <v>#DIV/0!</v>
      </c>
      <c r="K34" s="37" t="e">
        <f t="shared" si="2"/>
        <v>#DIV/0!</v>
      </c>
      <c r="L34" s="37" t="e">
        <f t="shared" si="2"/>
        <v>#DIV/0!</v>
      </c>
      <c r="M34" s="37" t="e">
        <f t="shared" si="2"/>
        <v>#DIV/0!</v>
      </c>
      <c r="N34" s="37" t="e">
        <f t="shared" si="2"/>
        <v>#DIV/0!</v>
      </c>
      <c r="O34" s="37" t="e">
        <f t="shared" si="2"/>
        <v>#DIV/0!</v>
      </c>
      <c r="P34" s="37" t="e">
        <f t="shared" si="2"/>
        <v>#DIV/0!</v>
      </c>
      <c r="Q34" s="37" t="e">
        <f t="shared" si="2"/>
        <v>#DIV/0!</v>
      </c>
      <c r="R34" s="37" t="e">
        <f t="shared" si="2"/>
        <v>#DIV/0!</v>
      </c>
      <c r="S34" s="37" t="e">
        <f t="shared" si="2"/>
        <v>#DIV/0!</v>
      </c>
      <c r="T34" s="37" t="e">
        <f t="shared" si="2"/>
        <v>#DIV/0!</v>
      </c>
      <c r="U34" s="37" t="e">
        <f t="shared" si="2"/>
        <v>#DIV/0!</v>
      </c>
    </row>
    <row r="37" spans="1:9" ht="12.75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2.75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2" customHeight="1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2.7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.7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2.75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2.7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2.7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2.7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2.7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2.7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2.7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2.75">
      <c r="A50" s="29"/>
      <c r="B50" s="29"/>
      <c r="C50" s="29"/>
      <c r="D50" s="29"/>
      <c r="E50" s="29"/>
      <c r="F50" s="29"/>
      <c r="G50" s="29"/>
      <c r="H50" s="29"/>
      <c r="I50" s="29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3.5" hidden="1" thickBot="1">
      <c r="B61" s="30" t="s">
        <v>67</v>
      </c>
    </row>
    <row r="62" spans="2:34" ht="12.75" hidden="1">
      <c r="B62" s="38" t="s">
        <v>20</v>
      </c>
      <c r="C62" s="42"/>
      <c r="D62" s="42"/>
      <c r="E62" s="42"/>
      <c r="F62" s="42"/>
      <c r="G62" s="42"/>
      <c r="H62" s="42"/>
      <c r="I62" s="42"/>
      <c r="J62" s="42"/>
      <c r="K62" s="44"/>
      <c r="X62" s="11" t="s">
        <v>12</v>
      </c>
      <c r="Y62" s="12" t="s">
        <v>13</v>
      </c>
      <c r="Z62" s="41" t="s">
        <v>21</v>
      </c>
      <c r="AA62" s="42"/>
      <c r="AB62" s="42"/>
      <c r="AC62" s="42"/>
      <c r="AD62" s="42"/>
      <c r="AE62" s="42"/>
      <c r="AF62" s="42"/>
      <c r="AG62" s="42"/>
      <c r="AH62" s="43"/>
    </row>
    <row r="63" spans="2:45" ht="12.75" hidden="1">
      <c r="B63" s="7" t="s">
        <v>24</v>
      </c>
      <c r="C63" s="17">
        <f aca="true" t="shared" si="3" ref="C63:V63">IF($B$14="Lane Closure",1,0)</f>
        <v>0</v>
      </c>
      <c r="D63" s="17">
        <f t="shared" si="3"/>
        <v>0</v>
      </c>
      <c r="E63" s="17">
        <f t="shared" si="3"/>
        <v>0</v>
      </c>
      <c r="F63" s="17">
        <f t="shared" si="3"/>
        <v>0</v>
      </c>
      <c r="G63" s="17">
        <f t="shared" si="3"/>
        <v>0</v>
      </c>
      <c r="H63" s="17">
        <f t="shared" si="3"/>
        <v>0</v>
      </c>
      <c r="I63" s="17">
        <f t="shared" si="3"/>
        <v>0</v>
      </c>
      <c r="J63" s="17">
        <f t="shared" si="3"/>
        <v>0</v>
      </c>
      <c r="K63" s="17">
        <f t="shared" si="3"/>
        <v>0</v>
      </c>
      <c r="L63" s="17">
        <f t="shared" si="3"/>
        <v>0</v>
      </c>
      <c r="M63" s="17">
        <f t="shared" si="3"/>
        <v>0</v>
      </c>
      <c r="N63" s="17">
        <f t="shared" si="3"/>
        <v>0</v>
      </c>
      <c r="O63" s="17">
        <f t="shared" si="3"/>
        <v>0</v>
      </c>
      <c r="P63" s="17">
        <f t="shared" si="3"/>
        <v>0</v>
      </c>
      <c r="Q63" s="17">
        <f t="shared" si="3"/>
        <v>0</v>
      </c>
      <c r="R63" s="17">
        <f t="shared" si="3"/>
        <v>0</v>
      </c>
      <c r="S63" s="17">
        <f t="shared" si="3"/>
        <v>0</v>
      </c>
      <c r="T63" s="17">
        <f t="shared" si="3"/>
        <v>0</v>
      </c>
      <c r="U63" s="17">
        <f t="shared" si="3"/>
        <v>0</v>
      </c>
      <c r="V63" s="17">
        <f t="shared" si="3"/>
        <v>0</v>
      </c>
      <c r="X63" s="13">
        <v>0.42982</v>
      </c>
      <c r="Y63" s="14">
        <v>0.49724</v>
      </c>
      <c r="Z63" s="10">
        <f aca="true" t="shared" si="4" ref="Z63:Z92">(C63-$X63)/$Y63</f>
        <v>-0.8644115517657469</v>
      </c>
      <c r="AA63" s="10">
        <f aca="true" t="shared" si="5" ref="AA63:AA92">(D63-$X63)/$Y63</f>
        <v>-0.8644115517657469</v>
      </c>
      <c r="AB63" s="10">
        <f aca="true" t="shared" si="6" ref="AB63:AB92">(E63-$X63)/$Y63</f>
        <v>-0.8644115517657469</v>
      </c>
      <c r="AC63" s="10">
        <f aca="true" t="shared" si="7" ref="AC63:AC92">(F63-$X63)/$Y63</f>
        <v>-0.8644115517657469</v>
      </c>
      <c r="AD63" s="10">
        <f aca="true" t="shared" si="8" ref="AD63:AD92">(G63-$X63)/$Y63</f>
        <v>-0.8644115517657469</v>
      </c>
      <c r="AE63" s="10">
        <f aca="true" t="shared" si="9" ref="AE63:AE92">(H63-$X63)/$Y63</f>
        <v>-0.8644115517657469</v>
      </c>
      <c r="AF63" s="10">
        <f aca="true" t="shared" si="10" ref="AF63:AF92">(I63-$X63)/$Y63</f>
        <v>-0.8644115517657469</v>
      </c>
      <c r="AG63" s="10">
        <f aca="true" t="shared" si="11" ref="AG63:AG92">(J63-$X63)/$Y63</f>
        <v>-0.8644115517657469</v>
      </c>
      <c r="AH63" s="10">
        <f aca="true" t="shared" si="12" ref="AH63:AH92">(K63-$X63)/$Y63</f>
        <v>-0.8644115517657469</v>
      </c>
      <c r="AI63" s="10">
        <f aca="true" t="shared" si="13" ref="AI63:AS76">(L63-$X63)/$Y63</f>
        <v>-0.8644115517657469</v>
      </c>
      <c r="AJ63" s="10">
        <f t="shared" si="13"/>
        <v>-0.8644115517657469</v>
      </c>
      <c r="AK63" s="10">
        <f t="shared" si="13"/>
        <v>-0.8644115517657469</v>
      </c>
      <c r="AL63" s="10">
        <f t="shared" si="13"/>
        <v>-0.8644115517657469</v>
      </c>
      <c r="AM63" s="10">
        <f t="shared" si="13"/>
        <v>-0.8644115517657469</v>
      </c>
      <c r="AN63" s="10">
        <f t="shared" si="13"/>
        <v>-0.8644115517657469</v>
      </c>
      <c r="AO63" s="10">
        <f t="shared" si="13"/>
        <v>-0.8644115517657469</v>
      </c>
      <c r="AP63" s="10">
        <f t="shared" si="13"/>
        <v>-0.8644115517657469</v>
      </c>
      <c r="AQ63" s="10">
        <f t="shared" si="13"/>
        <v>-0.8644115517657469</v>
      </c>
      <c r="AR63" s="10">
        <f t="shared" si="13"/>
        <v>-0.8644115517657469</v>
      </c>
      <c r="AS63" s="10">
        <f t="shared" si="13"/>
        <v>-0.8644115517657469</v>
      </c>
    </row>
    <row r="64" spans="2:45" ht="12.75" hidden="1">
      <c r="B64" s="7" t="s">
        <v>25</v>
      </c>
      <c r="C64" s="17">
        <f aca="true" t="shared" si="14" ref="C64:L64">IF(B17="Lane Taper",1,0)</f>
        <v>1</v>
      </c>
      <c r="D64" s="17">
        <f t="shared" si="14"/>
        <v>0</v>
      </c>
      <c r="E64" s="17">
        <f t="shared" si="14"/>
        <v>0</v>
      </c>
      <c r="F64" s="17">
        <f t="shared" si="14"/>
        <v>0</v>
      </c>
      <c r="G64" s="17">
        <f t="shared" si="14"/>
        <v>0</v>
      </c>
      <c r="H64" s="17">
        <f t="shared" si="14"/>
        <v>0</v>
      </c>
      <c r="I64" s="17">
        <f t="shared" si="14"/>
        <v>0</v>
      </c>
      <c r="J64" s="17">
        <f t="shared" si="14"/>
        <v>0</v>
      </c>
      <c r="K64" s="17">
        <f t="shared" si="14"/>
        <v>0</v>
      </c>
      <c r="L64" s="17">
        <f t="shared" si="14"/>
        <v>0</v>
      </c>
      <c r="M64" s="17">
        <f aca="true" t="shared" si="15" ref="M64:V64">IF(L17="Lane Taper",1,0)</f>
        <v>0</v>
      </c>
      <c r="N64" s="17">
        <f t="shared" si="15"/>
        <v>0</v>
      </c>
      <c r="O64" s="17">
        <f t="shared" si="15"/>
        <v>0</v>
      </c>
      <c r="P64" s="17">
        <f t="shared" si="15"/>
        <v>0</v>
      </c>
      <c r="Q64" s="17">
        <f t="shared" si="15"/>
        <v>0</v>
      </c>
      <c r="R64" s="17">
        <f t="shared" si="15"/>
        <v>0</v>
      </c>
      <c r="S64" s="17">
        <f t="shared" si="15"/>
        <v>0</v>
      </c>
      <c r="T64" s="17">
        <f t="shared" si="15"/>
        <v>0</v>
      </c>
      <c r="U64" s="17">
        <f t="shared" si="15"/>
        <v>0</v>
      </c>
      <c r="V64" s="17">
        <f t="shared" si="15"/>
        <v>0</v>
      </c>
      <c r="X64" s="13">
        <v>0.18421</v>
      </c>
      <c r="Y64" s="14">
        <v>0.38937</v>
      </c>
      <c r="Z64" s="10">
        <f t="shared" si="4"/>
        <v>2.0951537098389705</v>
      </c>
      <c r="AA64" s="10">
        <f t="shared" si="5"/>
        <v>-0.47309756786604007</v>
      </c>
      <c r="AB64" s="10">
        <f t="shared" si="6"/>
        <v>-0.47309756786604007</v>
      </c>
      <c r="AC64" s="10">
        <f t="shared" si="7"/>
        <v>-0.47309756786604007</v>
      </c>
      <c r="AD64" s="10">
        <f t="shared" si="8"/>
        <v>-0.47309756786604007</v>
      </c>
      <c r="AE64" s="10">
        <f t="shared" si="9"/>
        <v>-0.47309756786604007</v>
      </c>
      <c r="AF64" s="10">
        <f t="shared" si="10"/>
        <v>-0.47309756786604007</v>
      </c>
      <c r="AG64" s="10">
        <f t="shared" si="11"/>
        <v>-0.47309756786604007</v>
      </c>
      <c r="AH64" s="10">
        <f t="shared" si="12"/>
        <v>-0.47309756786604007</v>
      </c>
      <c r="AI64" s="10">
        <f t="shared" si="13"/>
        <v>-0.47309756786604007</v>
      </c>
      <c r="AJ64" s="10">
        <f t="shared" si="13"/>
        <v>-0.47309756786604007</v>
      </c>
      <c r="AK64" s="10">
        <f t="shared" si="13"/>
        <v>-0.47309756786604007</v>
      </c>
      <c r="AL64" s="10">
        <f t="shared" si="13"/>
        <v>-0.47309756786604007</v>
      </c>
      <c r="AM64" s="10">
        <f t="shared" si="13"/>
        <v>-0.47309756786604007</v>
      </c>
      <c r="AN64" s="10">
        <f t="shared" si="13"/>
        <v>-0.47309756786604007</v>
      </c>
      <c r="AO64" s="10">
        <f t="shared" si="13"/>
        <v>-0.47309756786604007</v>
      </c>
      <c r="AP64" s="10">
        <f t="shared" si="13"/>
        <v>-0.47309756786604007</v>
      </c>
      <c r="AQ64" s="10">
        <f t="shared" si="13"/>
        <v>-0.47309756786604007</v>
      </c>
      <c r="AR64" s="10">
        <f t="shared" si="13"/>
        <v>-0.47309756786604007</v>
      </c>
      <c r="AS64" s="10">
        <f t="shared" si="13"/>
        <v>-0.47309756786604007</v>
      </c>
    </row>
    <row r="65" spans="2:45" ht="12.75" hidden="1">
      <c r="B65" s="7" t="s">
        <v>26</v>
      </c>
      <c r="C65" s="17">
        <f aca="true" t="shared" si="16" ref="C65:L65">B18</f>
        <v>0</v>
      </c>
      <c r="D65" s="8">
        <f t="shared" si="16"/>
        <v>0</v>
      </c>
      <c r="E65" s="8">
        <f t="shared" si="16"/>
        <v>0</v>
      </c>
      <c r="F65" s="8">
        <f t="shared" si="16"/>
        <v>0</v>
      </c>
      <c r="G65" s="8">
        <f t="shared" si="16"/>
        <v>0</v>
      </c>
      <c r="H65" s="8">
        <f t="shared" si="16"/>
        <v>0</v>
      </c>
      <c r="I65" s="8">
        <f t="shared" si="16"/>
        <v>0</v>
      </c>
      <c r="J65" s="8">
        <f t="shared" si="16"/>
        <v>0</v>
      </c>
      <c r="K65" s="9">
        <f t="shared" si="16"/>
        <v>0</v>
      </c>
      <c r="L65" s="9">
        <f t="shared" si="16"/>
        <v>0</v>
      </c>
      <c r="M65" s="9">
        <f aca="true" t="shared" si="17" ref="M65:V65">L18</f>
        <v>0</v>
      </c>
      <c r="N65" s="9">
        <f t="shared" si="17"/>
        <v>0</v>
      </c>
      <c r="O65" s="9">
        <f t="shared" si="17"/>
        <v>0</v>
      </c>
      <c r="P65" s="9">
        <f t="shared" si="17"/>
        <v>0</v>
      </c>
      <c r="Q65" s="9">
        <f t="shared" si="17"/>
        <v>0</v>
      </c>
      <c r="R65" s="9">
        <f t="shared" si="17"/>
        <v>0</v>
      </c>
      <c r="S65" s="9">
        <f t="shared" si="17"/>
        <v>0</v>
      </c>
      <c r="T65" s="9">
        <f t="shared" si="17"/>
        <v>0</v>
      </c>
      <c r="U65" s="9">
        <f t="shared" si="17"/>
        <v>0</v>
      </c>
      <c r="V65" s="9">
        <f t="shared" si="17"/>
        <v>0</v>
      </c>
      <c r="X65" s="13">
        <v>2.5437</v>
      </c>
      <c r="Y65" s="14">
        <v>2.9951</v>
      </c>
      <c r="Z65" s="10">
        <f t="shared" si="4"/>
        <v>-0.8492871690427698</v>
      </c>
      <c r="AA65" s="10">
        <f t="shared" si="5"/>
        <v>-0.8492871690427698</v>
      </c>
      <c r="AB65" s="10">
        <f t="shared" si="6"/>
        <v>-0.8492871690427698</v>
      </c>
      <c r="AC65" s="10">
        <f t="shared" si="7"/>
        <v>-0.8492871690427698</v>
      </c>
      <c r="AD65" s="10">
        <f t="shared" si="8"/>
        <v>-0.8492871690427698</v>
      </c>
      <c r="AE65" s="10">
        <f t="shared" si="9"/>
        <v>-0.8492871690427698</v>
      </c>
      <c r="AF65" s="10">
        <f t="shared" si="10"/>
        <v>-0.8492871690427698</v>
      </c>
      <c r="AG65" s="10">
        <f t="shared" si="11"/>
        <v>-0.8492871690427698</v>
      </c>
      <c r="AH65" s="10">
        <f t="shared" si="12"/>
        <v>-0.8492871690427698</v>
      </c>
      <c r="AI65" s="10">
        <f t="shared" si="13"/>
        <v>-0.8492871690427698</v>
      </c>
      <c r="AJ65" s="10">
        <f t="shared" si="13"/>
        <v>-0.8492871690427698</v>
      </c>
      <c r="AK65" s="10">
        <f t="shared" si="13"/>
        <v>-0.8492871690427698</v>
      </c>
      <c r="AL65" s="10">
        <f t="shared" si="13"/>
        <v>-0.8492871690427698</v>
      </c>
      <c r="AM65" s="10">
        <f t="shared" si="13"/>
        <v>-0.8492871690427698</v>
      </c>
      <c r="AN65" s="10">
        <f t="shared" si="13"/>
        <v>-0.8492871690427698</v>
      </c>
      <c r="AO65" s="10">
        <f t="shared" si="13"/>
        <v>-0.8492871690427698</v>
      </c>
      <c r="AP65" s="10">
        <f t="shared" si="13"/>
        <v>-0.8492871690427698</v>
      </c>
      <c r="AQ65" s="10">
        <f t="shared" si="13"/>
        <v>-0.8492871690427698</v>
      </c>
      <c r="AR65" s="10">
        <f t="shared" si="13"/>
        <v>-0.8492871690427698</v>
      </c>
      <c r="AS65" s="10">
        <f t="shared" si="13"/>
        <v>-0.8492871690427698</v>
      </c>
    </row>
    <row r="66" spans="2:45" ht="12.75" hidden="1">
      <c r="B66" s="7" t="s">
        <v>27</v>
      </c>
      <c r="C66" s="17">
        <f aca="true" t="shared" si="18" ref="C66:L66">B19</f>
        <v>50</v>
      </c>
      <c r="D66" s="17">
        <f t="shared" si="18"/>
        <v>50</v>
      </c>
      <c r="E66" s="17">
        <f t="shared" si="18"/>
        <v>50</v>
      </c>
      <c r="F66" s="17">
        <f t="shared" si="18"/>
        <v>50</v>
      </c>
      <c r="G66" s="17">
        <f t="shared" si="18"/>
        <v>50</v>
      </c>
      <c r="H66" s="17">
        <f t="shared" si="18"/>
        <v>50</v>
      </c>
      <c r="I66" s="17">
        <f t="shared" si="18"/>
        <v>50</v>
      </c>
      <c r="J66" s="17">
        <f t="shared" si="18"/>
        <v>50</v>
      </c>
      <c r="K66" s="17">
        <f t="shared" si="18"/>
        <v>50</v>
      </c>
      <c r="L66" s="17">
        <f t="shared" si="18"/>
        <v>50</v>
      </c>
      <c r="M66" s="17">
        <f aca="true" t="shared" si="19" ref="M66:V66">L19</f>
        <v>50</v>
      </c>
      <c r="N66" s="17">
        <f t="shared" si="19"/>
        <v>50</v>
      </c>
      <c r="O66" s="17">
        <f t="shared" si="19"/>
        <v>50</v>
      </c>
      <c r="P66" s="17">
        <f t="shared" si="19"/>
        <v>50</v>
      </c>
      <c r="Q66" s="17">
        <f t="shared" si="19"/>
        <v>50</v>
      </c>
      <c r="R66" s="17">
        <f t="shared" si="19"/>
        <v>50</v>
      </c>
      <c r="S66" s="17">
        <f t="shared" si="19"/>
        <v>50</v>
      </c>
      <c r="T66" s="17">
        <f t="shared" si="19"/>
        <v>50</v>
      </c>
      <c r="U66" s="17">
        <f t="shared" si="19"/>
        <v>50</v>
      </c>
      <c r="V66" s="17">
        <f t="shared" si="19"/>
        <v>50</v>
      </c>
      <c r="X66" s="13">
        <v>60.219</v>
      </c>
      <c r="Y66" s="14">
        <v>7.0205</v>
      </c>
      <c r="Z66" s="10">
        <f t="shared" si="4"/>
        <v>-1.4555943308881134</v>
      </c>
      <c r="AA66" s="10">
        <f t="shared" si="5"/>
        <v>-1.4555943308881134</v>
      </c>
      <c r="AB66" s="10">
        <f t="shared" si="6"/>
        <v>-1.4555943308881134</v>
      </c>
      <c r="AC66" s="10">
        <f t="shared" si="7"/>
        <v>-1.4555943308881134</v>
      </c>
      <c r="AD66" s="10">
        <f t="shared" si="8"/>
        <v>-1.4555943308881134</v>
      </c>
      <c r="AE66" s="10">
        <f t="shared" si="9"/>
        <v>-1.4555943308881134</v>
      </c>
      <c r="AF66" s="10">
        <f t="shared" si="10"/>
        <v>-1.4555943308881134</v>
      </c>
      <c r="AG66" s="10">
        <f t="shared" si="11"/>
        <v>-1.4555943308881134</v>
      </c>
      <c r="AH66" s="10">
        <f t="shared" si="12"/>
        <v>-1.4555943308881134</v>
      </c>
      <c r="AI66" s="10">
        <f t="shared" si="13"/>
        <v>-1.4555943308881134</v>
      </c>
      <c r="AJ66" s="10">
        <f t="shared" si="13"/>
        <v>-1.4555943308881134</v>
      </c>
      <c r="AK66" s="10">
        <f t="shared" si="13"/>
        <v>-1.4555943308881134</v>
      </c>
      <c r="AL66" s="10">
        <f t="shared" si="13"/>
        <v>-1.4555943308881134</v>
      </c>
      <c r="AM66" s="10">
        <f t="shared" si="13"/>
        <v>-1.4555943308881134</v>
      </c>
      <c r="AN66" s="10">
        <f t="shared" si="13"/>
        <v>-1.4555943308881134</v>
      </c>
      <c r="AO66" s="10">
        <f t="shared" si="13"/>
        <v>-1.4555943308881134</v>
      </c>
      <c r="AP66" s="10">
        <f t="shared" si="13"/>
        <v>-1.4555943308881134</v>
      </c>
      <c r="AQ66" s="10">
        <f t="shared" si="13"/>
        <v>-1.4555943308881134</v>
      </c>
      <c r="AR66" s="10">
        <f t="shared" si="13"/>
        <v>-1.4555943308881134</v>
      </c>
      <c r="AS66" s="10">
        <f t="shared" si="13"/>
        <v>-1.4555943308881134</v>
      </c>
    </row>
    <row r="67" spans="2:45" ht="12.75" hidden="1">
      <c r="B67" s="7" t="s">
        <v>28</v>
      </c>
      <c r="C67" s="17">
        <f aca="true" t="shared" si="20" ref="C67:L67">IF(B20="Permanent",1,0)</f>
        <v>1</v>
      </c>
      <c r="D67" s="17">
        <f t="shared" si="20"/>
        <v>1</v>
      </c>
      <c r="E67" s="17">
        <f t="shared" si="20"/>
        <v>1</v>
      </c>
      <c r="F67" s="17">
        <f t="shared" si="20"/>
        <v>1</v>
      </c>
      <c r="G67" s="17">
        <f t="shared" si="20"/>
        <v>1</v>
      </c>
      <c r="H67" s="17">
        <f t="shared" si="20"/>
        <v>1</v>
      </c>
      <c r="I67" s="17">
        <f t="shared" si="20"/>
        <v>1</v>
      </c>
      <c r="J67" s="17">
        <f t="shared" si="20"/>
        <v>1</v>
      </c>
      <c r="K67" s="17">
        <f t="shared" si="20"/>
        <v>1</v>
      </c>
      <c r="L67" s="17">
        <f t="shared" si="20"/>
        <v>1</v>
      </c>
      <c r="M67" s="17">
        <f aca="true" t="shared" si="21" ref="M67:V67">IF(L20="Permanent",1,0)</f>
        <v>1</v>
      </c>
      <c r="N67" s="17">
        <f t="shared" si="21"/>
        <v>1</v>
      </c>
      <c r="O67" s="17">
        <f t="shared" si="21"/>
        <v>1</v>
      </c>
      <c r="P67" s="17">
        <f t="shared" si="21"/>
        <v>1</v>
      </c>
      <c r="Q67" s="17">
        <f t="shared" si="21"/>
        <v>1</v>
      </c>
      <c r="R67" s="17">
        <f t="shared" si="21"/>
        <v>1</v>
      </c>
      <c r="S67" s="17">
        <f t="shared" si="21"/>
        <v>1</v>
      </c>
      <c r="T67" s="17">
        <f t="shared" si="21"/>
        <v>1</v>
      </c>
      <c r="U67" s="17">
        <f t="shared" si="21"/>
        <v>1</v>
      </c>
      <c r="V67" s="17">
        <f t="shared" si="21"/>
        <v>1</v>
      </c>
      <c r="X67" s="13">
        <v>0.74561</v>
      </c>
      <c r="Y67" s="14">
        <v>0.43744</v>
      </c>
      <c r="Z67" s="10">
        <f t="shared" si="4"/>
        <v>0.5815426115581566</v>
      </c>
      <c r="AA67" s="10">
        <f t="shared" si="5"/>
        <v>0.5815426115581566</v>
      </c>
      <c r="AB67" s="10">
        <f t="shared" si="6"/>
        <v>0.5815426115581566</v>
      </c>
      <c r="AC67" s="10">
        <f t="shared" si="7"/>
        <v>0.5815426115581566</v>
      </c>
      <c r="AD67" s="10">
        <f t="shared" si="8"/>
        <v>0.5815426115581566</v>
      </c>
      <c r="AE67" s="10">
        <f t="shared" si="9"/>
        <v>0.5815426115581566</v>
      </c>
      <c r="AF67" s="10">
        <f t="shared" si="10"/>
        <v>0.5815426115581566</v>
      </c>
      <c r="AG67" s="10">
        <f t="shared" si="11"/>
        <v>0.5815426115581566</v>
      </c>
      <c r="AH67" s="10">
        <f t="shared" si="12"/>
        <v>0.5815426115581566</v>
      </c>
      <c r="AI67" s="10">
        <f t="shared" si="13"/>
        <v>0.5815426115581566</v>
      </c>
      <c r="AJ67" s="10">
        <f t="shared" si="13"/>
        <v>0.5815426115581566</v>
      </c>
      <c r="AK67" s="10">
        <f t="shared" si="13"/>
        <v>0.5815426115581566</v>
      </c>
      <c r="AL67" s="10">
        <f t="shared" si="13"/>
        <v>0.5815426115581566</v>
      </c>
      <c r="AM67" s="10">
        <f t="shared" si="13"/>
        <v>0.5815426115581566</v>
      </c>
      <c r="AN67" s="10">
        <f t="shared" si="13"/>
        <v>0.5815426115581566</v>
      </c>
      <c r="AO67" s="10">
        <f t="shared" si="13"/>
        <v>0.5815426115581566</v>
      </c>
      <c r="AP67" s="10">
        <f t="shared" si="13"/>
        <v>0.5815426115581566</v>
      </c>
      <c r="AQ67" s="10">
        <f t="shared" si="13"/>
        <v>0.5815426115581566</v>
      </c>
      <c r="AR67" s="10">
        <f t="shared" si="13"/>
        <v>0.5815426115581566</v>
      </c>
      <c r="AS67" s="10">
        <f t="shared" si="13"/>
        <v>0.5815426115581566</v>
      </c>
    </row>
    <row r="68" spans="2:45" ht="12.75" hidden="1">
      <c r="B68" s="7" t="s">
        <v>11</v>
      </c>
      <c r="C68" s="17" t="e">
        <f aca="true" t="shared" si="22" ref="C68:L68">IF(B21="",0,1/B21)</f>
        <v>#DIV/0!</v>
      </c>
      <c r="D68" s="17" t="e">
        <f t="shared" si="22"/>
        <v>#DIV/0!</v>
      </c>
      <c r="E68" s="17" t="e">
        <f t="shared" si="22"/>
        <v>#DIV/0!</v>
      </c>
      <c r="F68" s="17" t="e">
        <f t="shared" si="22"/>
        <v>#DIV/0!</v>
      </c>
      <c r="G68" s="17" t="e">
        <f t="shared" si="22"/>
        <v>#DIV/0!</v>
      </c>
      <c r="H68" s="17" t="e">
        <f t="shared" si="22"/>
        <v>#DIV/0!</v>
      </c>
      <c r="I68" s="17" t="e">
        <f t="shared" si="22"/>
        <v>#DIV/0!</v>
      </c>
      <c r="J68" s="17" t="e">
        <f t="shared" si="22"/>
        <v>#DIV/0!</v>
      </c>
      <c r="K68" s="17" t="e">
        <f t="shared" si="22"/>
        <v>#DIV/0!</v>
      </c>
      <c r="L68" s="17" t="e">
        <f t="shared" si="22"/>
        <v>#DIV/0!</v>
      </c>
      <c r="M68" s="17" t="e">
        <f aca="true" t="shared" si="23" ref="M68:V68">IF(L21="",0,1/L21)</f>
        <v>#DIV/0!</v>
      </c>
      <c r="N68" s="17" t="e">
        <f t="shared" si="23"/>
        <v>#DIV/0!</v>
      </c>
      <c r="O68" s="17" t="e">
        <f t="shared" si="23"/>
        <v>#DIV/0!</v>
      </c>
      <c r="P68" s="17" t="e">
        <f t="shared" si="23"/>
        <v>#DIV/0!</v>
      </c>
      <c r="Q68" s="17" t="e">
        <f t="shared" si="23"/>
        <v>#DIV/0!</v>
      </c>
      <c r="R68" s="17" t="e">
        <f t="shared" si="23"/>
        <v>#DIV/0!</v>
      </c>
      <c r="S68" s="17" t="e">
        <f t="shared" si="23"/>
        <v>#DIV/0!</v>
      </c>
      <c r="T68" s="17" t="e">
        <f t="shared" si="23"/>
        <v>#DIV/0!</v>
      </c>
      <c r="U68" s="17" t="e">
        <f t="shared" si="23"/>
        <v>#DIV/0!</v>
      </c>
      <c r="V68" s="17" t="e">
        <f t="shared" si="23"/>
        <v>#DIV/0!</v>
      </c>
      <c r="X68" s="31">
        <v>9.5254E-05</v>
      </c>
      <c r="Y68" s="14">
        <v>0.00014189</v>
      </c>
      <c r="Z68" s="10" t="e">
        <f t="shared" si="4"/>
        <v>#DIV/0!</v>
      </c>
      <c r="AA68" s="10" t="e">
        <f t="shared" si="5"/>
        <v>#DIV/0!</v>
      </c>
      <c r="AB68" s="10" t="e">
        <f t="shared" si="6"/>
        <v>#DIV/0!</v>
      </c>
      <c r="AC68" s="10" t="e">
        <f t="shared" si="7"/>
        <v>#DIV/0!</v>
      </c>
      <c r="AD68" s="10" t="e">
        <f t="shared" si="8"/>
        <v>#DIV/0!</v>
      </c>
      <c r="AE68" s="10" t="e">
        <f t="shared" si="9"/>
        <v>#DIV/0!</v>
      </c>
      <c r="AF68" s="10" t="e">
        <f t="shared" si="10"/>
        <v>#DIV/0!</v>
      </c>
      <c r="AG68" s="10" t="e">
        <f t="shared" si="11"/>
        <v>#DIV/0!</v>
      </c>
      <c r="AH68" s="10" t="e">
        <f t="shared" si="12"/>
        <v>#DIV/0!</v>
      </c>
      <c r="AI68" s="10" t="e">
        <f t="shared" si="13"/>
        <v>#DIV/0!</v>
      </c>
      <c r="AJ68" s="10" t="e">
        <f t="shared" si="13"/>
        <v>#DIV/0!</v>
      </c>
      <c r="AK68" s="10" t="e">
        <f t="shared" si="13"/>
        <v>#DIV/0!</v>
      </c>
      <c r="AL68" s="10" t="e">
        <f t="shared" si="13"/>
        <v>#DIV/0!</v>
      </c>
      <c r="AM68" s="10" t="e">
        <f t="shared" si="13"/>
        <v>#DIV/0!</v>
      </c>
      <c r="AN68" s="10" t="e">
        <f t="shared" si="13"/>
        <v>#DIV/0!</v>
      </c>
      <c r="AO68" s="10" t="e">
        <f t="shared" si="13"/>
        <v>#DIV/0!</v>
      </c>
      <c r="AP68" s="10" t="e">
        <f t="shared" si="13"/>
        <v>#DIV/0!</v>
      </c>
      <c r="AQ68" s="10" t="e">
        <f t="shared" si="13"/>
        <v>#DIV/0!</v>
      </c>
      <c r="AR68" s="10" t="e">
        <f t="shared" si="13"/>
        <v>#DIV/0!</v>
      </c>
      <c r="AS68" s="10" t="e">
        <f t="shared" si="13"/>
        <v>#DIV/0!</v>
      </c>
    </row>
    <row r="69" spans="2:45" ht="12.75" hidden="1">
      <c r="B69" s="7" t="s">
        <v>29</v>
      </c>
      <c r="C69" s="17">
        <f aca="true" t="shared" si="24" ref="C69:L69">IF(B22="Flat",1,0)</f>
        <v>1</v>
      </c>
      <c r="D69" s="17">
        <f t="shared" si="24"/>
        <v>1</v>
      </c>
      <c r="E69" s="17">
        <f t="shared" si="24"/>
        <v>1</v>
      </c>
      <c r="F69" s="17">
        <f t="shared" si="24"/>
        <v>1</v>
      </c>
      <c r="G69" s="17">
        <f t="shared" si="24"/>
        <v>1</v>
      </c>
      <c r="H69" s="17">
        <f t="shared" si="24"/>
        <v>1</v>
      </c>
      <c r="I69" s="17">
        <f t="shared" si="24"/>
        <v>1</v>
      </c>
      <c r="J69" s="17">
        <f t="shared" si="24"/>
        <v>1</v>
      </c>
      <c r="K69" s="17">
        <f t="shared" si="24"/>
        <v>1</v>
      </c>
      <c r="L69" s="17">
        <f t="shared" si="24"/>
        <v>1</v>
      </c>
      <c r="M69" s="17">
        <f aca="true" t="shared" si="25" ref="M69:V69">IF(L22="Flat",1,0)</f>
        <v>1</v>
      </c>
      <c r="N69" s="17">
        <f t="shared" si="25"/>
        <v>1</v>
      </c>
      <c r="O69" s="17">
        <f t="shared" si="25"/>
        <v>1</v>
      </c>
      <c r="P69" s="17">
        <f t="shared" si="25"/>
        <v>1</v>
      </c>
      <c r="Q69" s="17">
        <f t="shared" si="25"/>
        <v>1</v>
      </c>
      <c r="R69" s="17">
        <f t="shared" si="25"/>
        <v>1</v>
      </c>
      <c r="S69" s="17">
        <f t="shared" si="25"/>
        <v>1</v>
      </c>
      <c r="T69" s="17">
        <f t="shared" si="25"/>
        <v>1</v>
      </c>
      <c r="U69" s="17">
        <f t="shared" si="25"/>
        <v>1</v>
      </c>
      <c r="V69" s="17">
        <f t="shared" si="25"/>
        <v>1</v>
      </c>
      <c r="X69" s="13">
        <v>0.39474</v>
      </c>
      <c r="Y69" s="14">
        <v>0.49095</v>
      </c>
      <c r="Z69" s="10">
        <f t="shared" si="4"/>
        <v>1.2328343008453</v>
      </c>
      <c r="AA69" s="10">
        <f t="shared" si="5"/>
        <v>1.2328343008453</v>
      </c>
      <c r="AB69" s="10">
        <f t="shared" si="6"/>
        <v>1.2328343008453</v>
      </c>
      <c r="AC69" s="10">
        <f t="shared" si="7"/>
        <v>1.2328343008453</v>
      </c>
      <c r="AD69" s="10">
        <f t="shared" si="8"/>
        <v>1.2328343008453</v>
      </c>
      <c r="AE69" s="10">
        <f t="shared" si="9"/>
        <v>1.2328343008453</v>
      </c>
      <c r="AF69" s="10">
        <f t="shared" si="10"/>
        <v>1.2328343008453</v>
      </c>
      <c r="AG69" s="10">
        <f t="shared" si="11"/>
        <v>1.2328343008453</v>
      </c>
      <c r="AH69" s="10">
        <f t="shared" si="12"/>
        <v>1.2328343008453</v>
      </c>
      <c r="AI69" s="10">
        <f t="shared" si="13"/>
        <v>1.2328343008453</v>
      </c>
      <c r="AJ69" s="10">
        <f t="shared" si="13"/>
        <v>1.2328343008453</v>
      </c>
      <c r="AK69" s="10">
        <f t="shared" si="13"/>
        <v>1.2328343008453</v>
      </c>
      <c r="AL69" s="10">
        <f t="shared" si="13"/>
        <v>1.2328343008453</v>
      </c>
      <c r="AM69" s="10">
        <f t="shared" si="13"/>
        <v>1.2328343008453</v>
      </c>
      <c r="AN69" s="10">
        <f t="shared" si="13"/>
        <v>1.2328343008453</v>
      </c>
      <c r="AO69" s="10">
        <f t="shared" si="13"/>
        <v>1.2328343008453</v>
      </c>
      <c r="AP69" s="10">
        <f t="shared" si="13"/>
        <v>1.2328343008453</v>
      </c>
      <c r="AQ69" s="10">
        <f t="shared" si="13"/>
        <v>1.2328343008453</v>
      </c>
      <c r="AR69" s="10">
        <f t="shared" si="13"/>
        <v>1.2328343008453</v>
      </c>
      <c r="AS69" s="10">
        <f t="shared" si="13"/>
        <v>1.2328343008453</v>
      </c>
    </row>
    <row r="70" spans="2:45" ht="12.75" hidden="1">
      <c r="B70" s="7" t="s">
        <v>30</v>
      </c>
      <c r="C70" s="17">
        <f aca="true" t="shared" si="26" ref="C70:L70">IF(B22="Upgrade",1,0)</f>
        <v>0</v>
      </c>
      <c r="D70" s="17">
        <f t="shared" si="26"/>
        <v>0</v>
      </c>
      <c r="E70" s="17">
        <f t="shared" si="26"/>
        <v>0</v>
      </c>
      <c r="F70" s="17">
        <f t="shared" si="26"/>
        <v>0</v>
      </c>
      <c r="G70" s="17">
        <f t="shared" si="26"/>
        <v>0</v>
      </c>
      <c r="H70" s="17">
        <f t="shared" si="26"/>
        <v>0</v>
      </c>
      <c r="I70" s="17">
        <f t="shared" si="26"/>
        <v>0</v>
      </c>
      <c r="J70" s="17">
        <f t="shared" si="26"/>
        <v>0</v>
      </c>
      <c r="K70" s="17">
        <f t="shared" si="26"/>
        <v>0</v>
      </c>
      <c r="L70" s="17">
        <f t="shared" si="26"/>
        <v>0</v>
      </c>
      <c r="M70" s="17">
        <f aca="true" t="shared" si="27" ref="M70:V70">IF(L22="Upgrade",1,0)</f>
        <v>0</v>
      </c>
      <c r="N70" s="17">
        <f t="shared" si="27"/>
        <v>0</v>
      </c>
      <c r="O70" s="17">
        <f t="shared" si="27"/>
        <v>0</v>
      </c>
      <c r="P70" s="17">
        <f t="shared" si="27"/>
        <v>0</v>
      </c>
      <c r="Q70" s="17">
        <f t="shared" si="27"/>
        <v>0</v>
      </c>
      <c r="R70" s="17">
        <f t="shared" si="27"/>
        <v>0</v>
      </c>
      <c r="S70" s="17">
        <f t="shared" si="27"/>
        <v>0</v>
      </c>
      <c r="T70" s="17">
        <f t="shared" si="27"/>
        <v>0</v>
      </c>
      <c r="U70" s="17">
        <f t="shared" si="27"/>
        <v>0</v>
      </c>
      <c r="V70" s="17">
        <f t="shared" si="27"/>
        <v>0</v>
      </c>
      <c r="X70" s="13">
        <v>0.2193</v>
      </c>
      <c r="Y70" s="14">
        <v>0.4156</v>
      </c>
      <c r="Z70" s="10">
        <f t="shared" si="4"/>
        <v>-0.5276708373435995</v>
      </c>
      <c r="AA70" s="10">
        <f t="shared" si="5"/>
        <v>-0.5276708373435995</v>
      </c>
      <c r="AB70" s="10">
        <f t="shared" si="6"/>
        <v>-0.5276708373435995</v>
      </c>
      <c r="AC70" s="10">
        <f t="shared" si="7"/>
        <v>-0.5276708373435995</v>
      </c>
      <c r="AD70" s="10">
        <f t="shared" si="8"/>
        <v>-0.5276708373435995</v>
      </c>
      <c r="AE70" s="10">
        <f t="shared" si="9"/>
        <v>-0.5276708373435995</v>
      </c>
      <c r="AF70" s="10">
        <f t="shared" si="10"/>
        <v>-0.5276708373435995</v>
      </c>
      <c r="AG70" s="10">
        <f t="shared" si="11"/>
        <v>-0.5276708373435995</v>
      </c>
      <c r="AH70" s="10">
        <f t="shared" si="12"/>
        <v>-0.5276708373435995</v>
      </c>
      <c r="AI70" s="10">
        <f t="shared" si="13"/>
        <v>-0.5276708373435995</v>
      </c>
      <c r="AJ70" s="10">
        <f t="shared" si="13"/>
        <v>-0.5276708373435995</v>
      </c>
      <c r="AK70" s="10">
        <f t="shared" si="13"/>
        <v>-0.5276708373435995</v>
      </c>
      <c r="AL70" s="10">
        <f t="shared" si="13"/>
        <v>-0.5276708373435995</v>
      </c>
      <c r="AM70" s="10">
        <f t="shared" si="13"/>
        <v>-0.5276708373435995</v>
      </c>
      <c r="AN70" s="10">
        <f t="shared" si="13"/>
        <v>-0.5276708373435995</v>
      </c>
      <c r="AO70" s="10">
        <f t="shared" si="13"/>
        <v>-0.5276708373435995</v>
      </c>
      <c r="AP70" s="10">
        <f t="shared" si="13"/>
        <v>-0.5276708373435995</v>
      </c>
      <c r="AQ70" s="10">
        <f t="shared" si="13"/>
        <v>-0.5276708373435995</v>
      </c>
      <c r="AR70" s="10">
        <f t="shared" si="13"/>
        <v>-0.5276708373435995</v>
      </c>
      <c r="AS70" s="10">
        <f t="shared" si="13"/>
        <v>-0.5276708373435995</v>
      </c>
    </row>
    <row r="71" spans="2:45" ht="12.75" hidden="1">
      <c r="B71" s="7" t="s">
        <v>31</v>
      </c>
      <c r="C71" s="17">
        <f aca="true" t="shared" si="28" ref="C71:L71">IF(B22="Downgrade",1,0)</f>
        <v>0</v>
      </c>
      <c r="D71" s="17">
        <f t="shared" si="28"/>
        <v>0</v>
      </c>
      <c r="E71" s="17">
        <f t="shared" si="28"/>
        <v>0</v>
      </c>
      <c r="F71" s="17">
        <f t="shared" si="28"/>
        <v>0</v>
      </c>
      <c r="G71" s="17">
        <f t="shared" si="28"/>
        <v>0</v>
      </c>
      <c r="H71" s="17">
        <f t="shared" si="28"/>
        <v>0</v>
      </c>
      <c r="I71" s="17">
        <f t="shared" si="28"/>
        <v>0</v>
      </c>
      <c r="J71" s="17">
        <f t="shared" si="28"/>
        <v>0</v>
      </c>
      <c r="K71" s="17">
        <f t="shared" si="28"/>
        <v>0</v>
      </c>
      <c r="L71" s="17">
        <f t="shared" si="28"/>
        <v>0</v>
      </c>
      <c r="M71" s="17">
        <f aca="true" t="shared" si="29" ref="M71:V71">IF(L22="Downgrade",1,0)</f>
        <v>0</v>
      </c>
      <c r="N71" s="17">
        <f t="shared" si="29"/>
        <v>0</v>
      </c>
      <c r="O71" s="17">
        <f t="shared" si="29"/>
        <v>0</v>
      </c>
      <c r="P71" s="17">
        <f t="shared" si="29"/>
        <v>0</v>
      </c>
      <c r="Q71" s="17">
        <f t="shared" si="29"/>
        <v>0</v>
      </c>
      <c r="R71" s="17">
        <f t="shared" si="29"/>
        <v>0</v>
      </c>
      <c r="S71" s="17">
        <f t="shared" si="29"/>
        <v>0</v>
      </c>
      <c r="T71" s="17">
        <f t="shared" si="29"/>
        <v>0</v>
      </c>
      <c r="U71" s="17">
        <f t="shared" si="29"/>
        <v>0</v>
      </c>
      <c r="V71" s="17">
        <f t="shared" si="29"/>
        <v>0</v>
      </c>
      <c r="X71" s="13">
        <v>0.25439</v>
      </c>
      <c r="Y71" s="14">
        <v>0.43744</v>
      </c>
      <c r="Z71" s="10">
        <f t="shared" si="4"/>
        <v>-0.5815426115581566</v>
      </c>
      <c r="AA71" s="10">
        <f t="shared" si="5"/>
        <v>-0.5815426115581566</v>
      </c>
      <c r="AB71" s="10">
        <f t="shared" si="6"/>
        <v>-0.5815426115581566</v>
      </c>
      <c r="AC71" s="10">
        <f t="shared" si="7"/>
        <v>-0.5815426115581566</v>
      </c>
      <c r="AD71" s="10">
        <f t="shared" si="8"/>
        <v>-0.5815426115581566</v>
      </c>
      <c r="AE71" s="10">
        <f t="shared" si="9"/>
        <v>-0.5815426115581566</v>
      </c>
      <c r="AF71" s="10">
        <f t="shared" si="10"/>
        <v>-0.5815426115581566</v>
      </c>
      <c r="AG71" s="10">
        <f t="shared" si="11"/>
        <v>-0.5815426115581566</v>
      </c>
      <c r="AH71" s="10">
        <f t="shared" si="12"/>
        <v>-0.5815426115581566</v>
      </c>
      <c r="AI71" s="10">
        <f t="shared" si="13"/>
        <v>-0.5815426115581566</v>
      </c>
      <c r="AJ71" s="10">
        <f t="shared" si="13"/>
        <v>-0.5815426115581566</v>
      </c>
      <c r="AK71" s="10">
        <f t="shared" si="13"/>
        <v>-0.5815426115581566</v>
      </c>
      <c r="AL71" s="10">
        <f t="shared" si="13"/>
        <v>-0.5815426115581566</v>
      </c>
      <c r="AM71" s="10">
        <f t="shared" si="13"/>
        <v>-0.5815426115581566</v>
      </c>
      <c r="AN71" s="10">
        <f t="shared" si="13"/>
        <v>-0.5815426115581566</v>
      </c>
      <c r="AO71" s="10">
        <f t="shared" si="13"/>
        <v>-0.5815426115581566</v>
      </c>
      <c r="AP71" s="10">
        <f t="shared" si="13"/>
        <v>-0.5815426115581566</v>
      </c>
      <c r="AQ71" s="10">
        <f t="shared" si="13"/>
        <v>-0.5815426115581566</v>
      </c>
      <c r="AR71" s="10">
        <f t="shared" si="13"/>
        <v>-0.5815426115581566</v>
      </c>
      <c r="AS71" s="10">
        <f t="shared" si="13"/>
        <v>-0.5815426115581566</v>
      </c>
    </row>
    <row r="72" spans="2:45" ht="12.75" hidden="1">
      <c r="B72" s="7" t="s">
        <v>32</v>
      </c>
      <c r="C72" s="17">
        <f aca="true" t="shared" si="30" ref="C72:L72">IF(B22="Crest",1,0)</f>
        <v>0</v>
      </c>
      <c r="D72" s="17">
        <f t="shared" si="30"/>
        <v>0</v>
      </c>
      <c r="E72" s="17">
        <f t="shared" si="30"/>
        <v>0</v>
      </c>
      <c r="F72" s="17">
        <f t="shared" si="30"/>
        <v>0</v>
      </c>
      <c r="G72" s="17">
        <f t="shared" si="30"/>
        <v>0</v>
      </c>
      <c r="H72" s="17">
        <f t="shared" si="30"/>
        <v>0</v>
      </c>
      <c r="I72" s="17">
        <f t="shared" si="30"/>
        <v>0</v>
      </c>
      <c r="J72" s="17">
        <f t="shared" si="30"/>
        <v>0</v>
      </c>
      <c r="K72" s="17">
        <f t="shared" si="30"/>
        <v>0</v>
      </c>
      <c r="L72" s="17">
        <f t="shared" si="30"/>
        <v>0</v>
      </c>
      <c r="M72" s="17">
        <f aca="true" t="shared" si="31" ref="M72:V72">IF(L22="Crest",1,0)</f>
        <v>0</v>
      </c>
      <c r="N72" s="17">
        <f t="shared" si="31"/>
        <v>0</v>
      </c>
      <c r="O72" s="17">
        <f t="shared" si="31"/>
        <v>0</v>
      </c>
      <c r="P72" s="17">
        <f t="shared" si="31"/>
        <v>0</v>
      </c>
      <c r="Q72" s="17">
        <f t="shared" si="31"/>
        <v>0</v>
      </c>
      <c r="R72" s="17">
        <f t="shared" si="31"/>
        <v>0</v>
      </c>
      <c r="S72" s="17">
        <f t="shared" si="31"/>
        <v>0</v>
      </c>
      <c r="T72" s="17">
        <f t="shared" si="31"/>
        <v>0</v>
      </c>
      <c r="U72" s="17">
        <f t="shared" si="31"/>
        <v>0</v>
      </c>
      <c r="V72" s="17">
        <f t="shared" si="31"/>
        <v>0</v>
      </c>
      <c r="X72" s="13">
        <v>0.087719</v>
      </c>
      <c r="Y72" s="14">
        <v>0.28414</v>
      </c>
      <c r="Z72" s="10">
        <f t="shared" si="4"/>
        <v>-0.30871753361019216</v>
      </c>
      <c r="AA72" s="10">
        <f t="shared" si="5"/>
        <v>-0.30871753361019216</v>
      </c>
      <c r="AB72" s="10">
        <f t="shared" si="6"/>
        <v>-0.30871753361019216</v>
      </c>
      <c r="AC72" s="10">
        <f t="shared" si="7"/>
        <v>-0.30871753361019216</v>
      </c>
      <c r="AD72" s="10">
        <f t="shared" si="8"/>
        <v>-0.30871753361019216</v>
      </c>
      <c r="AE72" s="10">
        <f t="shared" si="9"/>
        <v>-0.30871753361019216</v>
      </c>
      <c r="AF72" s="10">
        <f t="shared" si="10"/>
        <v>-0.30871753361019216</v>
      </c>
      <c r="AG72" s="10">
        <f t="shared" si="11"/>
        <v>-0.30871753361019216</v>
      </c>
      <c r="AH72" s="10">
        <f t="shared" si="12"/>
        <v>-0.30871753361019216</v>
      </c>
      <c r="AI72" s="10">
        <f t="shared" si="13"/>
        <v>-0.30871753361019216</v>
      </c>
      <c r="AJ72" s="10">
        <f t="shared" si="13"/>
        <v>-0.30871753361019216</v>
      </c>
      <c r="AK72" s="10">
        <f t="shared" si="13"/>
        <v>-0.30871753361019216</v>
      </c>
      <c r="AL72" s="10">
        <f t="shared" si="13"/>
        <v>-0.30871753361019216</v>
      </c>
      <c r="AM72" s="10">
        <f t="shared" si="13"/>
        <v>-0.30871753361019216</v>
      </c>
      <c r="AN72" s="10">
        <f t="shared" si="13"/>
        <v>-0.30871753361019216</v>
      </c>
      <c r="AO72" s="10">
        <f t="shared" si="13"/>
        <v>-0.30871753361019216</v>
      </c>
      <c r="AP72" s="10">
        <f t="shared" si="13"/>
        <v>-0.30871753361019216</v>
      </c>
      <c r="AQ72" s="10">
        <f t="shared" si="13"/>
        <v>-0.30871753361019216</v>
      </c>
      <c r="AR72" s="10">
        <f t="shared" si="13"/>
        <v>-0.30871753361019216</v>
      </c>
      <c r="AS72" s="10">
        <f t="shared" si="13"/>
        <v>-0.30871753361019216</v>
      </c>
    </row>
    <row r="73" spans="2:45" ht="12.75" hidden="1">
      <c r="B73" s="7" t="s">
        <v>33</v>
      </c>
      <c r="C73" s="17">
        <f aca="true" t="shared" si="32" ref="C73:L73">IF(B22="Sag",1,0)</f>
        <v>0</v>
      </c>
      <c r="D73" s="17">
        <f t="shared" si="32"/>
        <v>0</v>
      </c>
      <c r="E73" s="17">
        <f t="shared" si="32"/>
        <v>0</v>
      </c>
      <c r="F73" s="17">
        <f t="shared" si="32"/>
        <v>0</v>
      </c>
      <c r="G73" s="17">
        <f t="shared" si="32"/>
        <v>0</v>
      </c>
      <c r="H73" s="17">
        <f t="shared" si="32"/>
        <v>0</v>
      </c>
      <c r="I73" s="17">
        <f t="shared" si="32"/>
        <v>0</v>
      </c>
      <c r="J73" s="17">
        <f t="shared" si="32"/>
        <v>0</v>
      </c>
      <c r="K73" s="17">
        <f t="shared" si="32"/>
        <v>0</v>
      </c>
      <c r="L73" s="17">
        <f t="shared" si="32"/>
        <v>0</v>
      </c>
      <c r="M73" s="17">
        <f aca="true" t="shared" si="33" ref="M73:V73">IF(L22="Sag",1,0)</f>
        <v>0</v>
      </c>
      <c r="N73" s="17">
        <f t="shared" si="33"/>
        <v>0</v>
      </c>
      <c r="O73" s="17">
        <f t="shared" si="33"/>
        <v>0</v>
      </c>
      <c r="P73" s="17">
        <f t="shared" si="33"/>
        <v>0</v>
      </c>
      <c r="Q73" s="17">
        <f t="shared" si="33"/>
        <v>0</v>
      </c>
      <c r="R73" s="17">
        <f t="shared" si="33"/>
        <v>0</v>
      </c>
      <c r="S73" s="17">
        <f t="shared" si="33"/>
        <v>0</v>
      </c>
      <c r="T73" s="17">
        <f t="shared" si="33"/>
        <v>0</v>
      </c>
      <c r="U73" s="17">
        <f t="shared" si="33"/>
        <v>0</v>
      </c>
      <c r="V73" s="17">
        <f t="shared" si="33"/>
        <v>0</v>
      </c>
      <c r="X73" s="13">
        <v>0.04386</v>
      </c>
      <c r="Y73" s="14">
        <v>0.20569</v>
      </c>
      <c r="Z73" s="10">
        <f t="shared" si="4"/>
        <v>-0.2132335067334338</v>
      </c>
      <c r="AA73" s="10">
        <f t="shared" si="5"/>
        <v>-0.2132335067334338</v>
      </c>
      <c r="AB73" s="10">
        <f t="shared" si="6"/>
        <v>-0.2132335067334338</v>
      </c>
      <c r="AC73" s="10">
        <f t="shared" si="7"/>
        <v>-0.2132335067334338</v>
      </c>
      <c r="AD73" s="10">
        <f t="shared" si="8"/>
        <v>-0.2132335067334338</v>
      </c>
      <c r="AE73" s="10">
        <f t="shared" si="9"/>
        <v>-0.2132335067334338</v>
      </c>
      <c r="AF73" s="10">
        <f t="shared" si="10"/>
        <v>-0.2132335067334338</v>
      </c>
      <c r="AG73" s="10">
        <f t="shared" si="11"/>
        <v>-0.2132335067334338</v>
      </c>
      <c r="AH73" s="10">
        <f t="shared" si="12"/>
        <v>-0.2132335067334338</v>
      </c>
      <c r="AI73" s="10">
        <f t="shared" si="13"/>
        <v>-0.2132335067334338</v>
      </c>
      <c r="AJ73" s="10">
        <f t="shared" si="13"/>
        <v>-0.2132335067334338</v>
      </c>
      <c r="AK73" s="10">
        <f t="shared" si="13"/>
        <v>-0.2132335067334338</v>
      </c>
      <c r="AL73" s="10">
        <f t="shared" si="13"/>
        <v>-0.2132335067334338</v>
      </c>
      <c r="AM73" s="10">
        <f t="shared" si="13"/>
        <v>-0.2132335067334338</v>
      </c>
      <c r="AN73" s="10">
        <f t="shared" si="13"/>
        <v>-0.2132335067334338</v>
      </c>
      <c r="AO73" s="10">
        <f t="shared" si="13"/>
        <v>-0.2132335067334338</v>
      </c>
      <c r="AP73" s="10">
        <f t="shared" si="13"/>
        <v>-0.2132335067334338</v>
      </c>
      <c r="AQ73" s="10">
        <f t="shared" si="13"/>
        <v>-0.2132335067334338</v>
      </c>
      <c r="AR73" s="10">
        <f t="shared" si="13"/>
        <v>-0.2132335067334338</v>
      </c>
      <c r="AS73" s="10">
        <f t="shared" si="13"/>
        <v>-0.2132335067334338</v>
      </c>
    </row>
    <row r="74" spans="2:45" ht="12.75" hidden="1">
      <c r="B74" s="7" t="s">
        <v>4</v>
      </c>
      <c r="C74" s="17">
        <f aca="true" t="shared" si="34" ref="C74:L74">B23</f>
        <v>0</v>
      </c>
      <c r="D74" s="17">
        <f t="shared" si="34"/>
        <v>0</v>
      </c>
      <c r="E74" s="17">
        <f t="shared" si="34"/>
        <v>0</v>
      </c>
      <c r="F74" s="17">
        <f t="shared" si="34"/>
        <v>0</v>
      </c>
      <c r="G74" s="17">
        <f t="shared" si="34"/>
        <v>0</v>
      </c>
      <c r="H74" s="17">
        <f t="shared" si="34"/>
        <v>0</v>
      </c>
      <c r="I74" s="17">
        <f t="shared" si="34"/>
        <v>0</v>
      </c>
      <c r="J74" s="17">
        <f t="shared" si="34"/>
        <v>0</v>
      </c>
      <c r="K74" s="17">
        <f t="shared" si="34"/>
        <v>0</v>
      </c>
      <c r="L74" s="17">
        <f t="shared" si="34"/>
        <v>0</v>
      </c>
      <c r="M74" s="17">
        <f aca="true" t="shared" si="35" ref="M74:V74">L23</f>
        <v>0</v>
      </c>
      <c r="N74" s="17">
        <f t="shared" si="35"/>
        <v>0</v>
      </c>
      <c r="O74" s="17">
        <f t="shared" si="35"/>
        <v>0</v>
      </c>
      <c r="P74" s="17">
        <f t="shared" si="35"/>
        <v>0</v>
      </c>
      <c r="Q74" s="17">
        <f t="shared" si="35"/>
        <v>0</v>
      </c>
      <c r="R74" s="17">
        <f t="shared" si="35"/>
        <v>0</v>
      </c>
      <c r="S74" s="17">
        <f t="shared" si="35"/>
        <v>0</v>
      </c>
      <c r="T74" s="17">
        <f t="shared" si="35"/>
        <v>0</v>
      </c>
      <c r="U74" s="17">
        <f t="shared" si="35"/>
        <v>0</v>
      </c>
      <c r="V74" s="17">
        <f t="shared" si="35"/>
        <v>0</v>
      </c>
      <c r="X74" s="13">
        <v>13.325</v>
      </c>
      <c r="Y74" s="14">
        <v>2.9494</v>
      </c>
      <c r="Z74" s="10">
        <f t="shared" si="4"/>
        <v>-4.517868040957483</v>
      </c>
      <c r="AA74" s="10">
        <f t="shared" si="5"/>
        <v>-4.517868040957483</v>
      </c>
      <c r="AB74" s="10">
        <f t="shared" si="6"/>
        <v>-4.517868040957483</v>
      </c>
      <c r="AC74" s="10">
        <f t="shared" si="7"/>
        <v>-4.517868040957483</v>
      </c>
      <c r="AD74" s="10">
        <f t="shared" si="8"/>
        <v>-4.517868040957483</v>
      </c>
      <c r="AE74" s="10">
        <f t="shared" si="9"/>
        <v>-4.517868040957483</v>
      </c>
      <c r="AF74" s="10">
        <f t="shared" si="10"/>
        <v>-4.517868040957483</v>
      </c>
      <c r="AG74" s="10">
        <f t="shared" si="11"/>
        <v>-4.517868040957483</v>
      </c>
      <c r="AH74" s="10">
        <f t="shared" si="12"/>
        <v>-4.517868040957483</v>
      </c>
      <c r="AI74" s="10">
        <f t="shared" si="13"/>
        <v>-4.517868040957483</v>
      </c>
      <c r="AJ74" s="10">
        <f t="shared" si="13"/>
        <v>-4.517868040957483</v>
      </c>
      <c r="AK74" s="10">
        <f t="shared" si="13"/>
        <v>-4.517868040957483</v>
      </c>
      <c r="AL74" s="10">
        <f t="shared" si="13"/>
        <v>-4.517868040957483</v>
      </c>
      <c r="AM74" s="10">
        <f t="shared" si="13"/>
        <v>-4.517868040957483</v>
      </c>
      <c r="AN74" s="10">
        <f t="shared" si="13"/>
        <v>-4.517868040957483</v>
      </c>
      <c r="AO74" s="10">
        <f t="shared" si="13"/>
        <v>-4.517868040957483</v>
      </c>
      <c r="AP74" s="10">
        <f t="shared" si="13"/>
        <v>-4.517868040957483</v>
      </c>
      <c r="AQ74" s="10">
        <f t="shared" si="13"/>
        <v>-4.517868040957483</v>
      </c>
      <c r="AR74" s="10">
        <f t="shared" si="13"/>
        <v>-4.517868040957483</v>
      </c>
      <c r="AS74" s="10">
        <f t="shared" si="13"/>
        <v>-4.517868040957483</v>
      </c>
    </row>
    <row r="75" spans="2:45" ht="12.75" hidden="1">
      <c r="B75" s="7" t="s">
        <v>5</v>
      </c>
      <c r="C75" s="17">
        <f aca="true" t="shared" si="36" ref="C75:L75">B24</f>
        <v>0</v>
      </c>
      <c r="D75" s="17">
        <f t="shared" si="36"/>
        <v>0</v>
      </c>
      <c r="E75" s="17">
        <f t="shared" si="36"/>
        <v>0</v>
      </c>
      <c r="F75" s="17">
        <f t="shared" si="36"/>
        <v>0</v>
      </c>
      <c r="G75" s="17">
        <f t="shared" si="36"/>
        <v>0</v>
      </c>
      <c r="H75" s="17">
        <f t="shared" si="36"/>
        <v>0</v>
      </c>
      <c r="I75" s="17">
        <f t="shared" si="36"/>
        <v>0</v>
      </c>
      <c r="J75" s="17">
        <f t="shared" si="36"/>
        <v>0</v>
      </c>
      <c r="K75" s="17">
        <f t="shared" si="36"/>
        <v>0</v>
      </c>
      <c r="L75" s="17">
        <f t="shared" si="36"/>
        <v>0</v>
      </c>
      <c r="M75" s="17">
        <f aca="true" t="shared" si="37" ref="M75:V75">L24</f>
        <v>0</v>
      </c>
      <c r="N75" s="17">
        <f t="shared" si="37"/>
        <v>0</v>
      </c>
      <c r="O75" s="17">
        <f t="shared" si="37"/>
        <v>0</v>
      </c>
      <c r="P75" s="17">
        <f t="shared" si="37"/>
        <v>0</v>
      </c>
      <c r="Q75" s="17">
        <f t="shared" si="37"/>
        <v>0</v>
      </c>
      <c r="R75" s="17">
        <f t="shared" si="37"/>
        <v>0</v>
      </c>
      <c r="S75" s="17">
        <f t="shared" si="37"/>
        <v>0</v>
      </c>
      <c r="T75" s="17">
        <f t="shared" si="37"/>
        <v>0</v>
      </c>
      <c r="U75" s="17">
        <f t="shared" si="37"/>
        <v>0</v>
      </c>
      <c r="V75" s="17">
        <f t="shared" si="37"/>
        <v>0</v>
      </c>
      <c r="X75" s="13">
        <v>3.9825</v>
      </c>
      <c r="Y75" s="14">
        <v>4.2405</v>
      </c>
      <c r="Z75" s="10">
        <f t="shared" si="4"/>
        <v>-0.939158118146445</v>
      </c>
      <c r="AA75" s="10">
        <f t="shared" si="5"/>
        <v>-0.939158118146445</v>
      </c>
      <c r="AB75" s="10">
        <f t="shared" si="6"/>
        <v>-0.939158118146445</v>
      </c>
      <c r="AC75" s="10">
        <f t="shared" si="7"/>
        <v>-0.939158118146445</v>
      </c>
      <c r="AD75" s="10">
        <f t="shared" si="8"/>
        <v>-0.939158118146445</v>
      </c>
      <c r="AE75" s="10">
        <f t="shared" si="9"/>
        <v>-0.939158118146445</v>
      </c>
      <c r="AF75" s="10">
        <f t="shared" si="10"/>
        <v>-0.939158118146445</v>
      </c>
      <c r="AG75" s="10">
        <f t="shared" si="11"/>
        <v>-0.939158118146445</v>
      </c>
      <c r="AH75" s="10">
        <f t="shared" si="12"/>
        <v>-0.939158118146445</v>
      </c>
      <c r="AI75" s="10">
        <f t="shared" si="13"/>
        <v>-0.939158118146445</v>
      </c>
      <c r="AJ75" s="10">
        <f t="shared" si="13"/>
        <v>-0.939158118146445</v>
      </c>
      <c r="AK75" s="10">
        <f t="shared" si="13"/>
        <v>-0.939158118146445</v>
      </c>
      <c r="AL75" s="10">
        <f t="shared" si="13"/>
        <v>-0.939158118146445</v>
      </c>
      <c r="AM75" s="10">
        <f t="shared" si="13"/>
        <v>-0.939158118146445</v>
      </c>
      <c r="AN75" s="10">
        <f t="shared" si="13"/>
        <v>-0.939158118146445</v>
      </c>
      <c r="AO75" s="10">
        <f t="shared" si="13"/>
        <v>-0.939158118146445</v>
      </c>
      <c r="AP75" s="10">
        <f t="shared" si="13"/>
        <v>-0.939158118146445</v>
      </c>
      <c r="AQ75" s="10">
        <f t="shared" si="13"/>
        <v>-0.939158118146445</v>
      </c>
      <c r="AR75" s="10">
        <f t="shared" si="13"/>
        <v>-0.939158118146445</v>
      </c>
      <c r="AS75" s="10">
        <f t="shared" si="13"/>
        <v>-0.939158118146445</v>
      </c>
    </row>
    <row r="76" spans="2:45" ht="12.75" hidden="1">
      <c r="B76" s="7" t="s">
        <v>6</v>
      </c>
      <c r="C76" s="17">
        <f aca="true" t="shared" si="38" ref="C76:L76">B25</f>
        <v>0</v>
      </c>
      <c r="D76" s="17">
        <f t="shared" si="38"/>
        <v>0</v>
      </c>
      <c r="E76" s="17">
        <f t="shared" si="38"/>
        <v>0</v>
      </c>
      <c r="F76" s="17">
        <f t="shared" si="38"/>
        <v>0</v>
      </c>
      <c r="G76" s="17">
        <f t="shared" si="38"/>
        <v>0</v>
      </c>
      <c r="H76" s="17">
        <f t="shared" si="38"/>
        <v>0</v>
      </c>
      <c r="I76" s="17">
        <f t="shared" si="38"/>
        <v>0</v>
      </c>
      <c r="J76" s="17">
        <f t="shared" si="38"/>
        <v>0</v>
      </c>
      <c r="K76" s="17">
        <f t="shared" si="38"/>
        <v>0</v>
      </c>
      <c r="L76" s="17">
        <f t="shared" si="38"/>
        <v>0</v>
      </c>
      <c r="M76" s="17">
        <f aca="true" t="shared" si="39" ref="M76:V76">L25</f>
        <v>0</v>
      </c>
      <c r="N76" s="17">
        <f t="shared" si="39"/>
        <v>0</v>
      </c>
      <c r="O76" s="17">
        <f t="shared" si="39"/>
        <v>0</v>
      </c>
      <c r="P76" s="17">
        <f t="shared" si="39"/>
        <v>0</v>
      </c>
      <c r="Q76" s="17">
        <f t="shared" si="39"/>
        <v>0</v>
      </c>
      <c r="R76" s="17">
        <f t="shared" si="39"/>
        <v>0</v>
      </c>
      <c r="S76" s="17">
        <f t="shared" si="39"/>
        <v>0</v>
      </c>
      <c r="T76" s="17">
        <f t="shared" si="39"/>
        <v>0</v>
      </c>
      <c r="U76" s="17">
        <f t="shared" si="39"/>
        <v>0</v>
      </c>
      <c r="V76" s="17">
        <f t="shared" si="39"/>
        <v>0</v>
      </c>
      <c r="X76" s="13">
        <v>3.3333</v>
      </c>
      <c r="Y76" s="14">
        <v>4.164</v>
      </c>
      <c r="Z76" s="10">
        <f t="shared" si="4"/>
        <v>-0.8005043227665707</v>
      </c>
      <c r="AA76" s="10">
        <f t="shared" si="5"/>
        <v>-0.8005043227665707</v>
      </c>
      <c r="AB76" s="10">
        <f t="shared" si="6"/>
        <v>-0.8005043227665707</v>
      </c>
      <c r="AC76" s="10">
        <f t="shared" si="7"/>
        <v>-0.8005043227665707</v>
      </c>
      <c r="AD76" s="10">
        <f t="shared" si="8"/>
        <v>-0.8005043227665707</v>
      </c>
      <c r="AE76" s="10">
        <f t="shared" si="9"/>
        <v>-0.8005043227665707</v>
      </c>
      <c r="AF76" s="10">
        <f t="shared" si="10"/>
        <v>-0.8005043227665707</v>
      </c>
      <c r="AG76" s="10">
        <f t="shared" si="11"/>
        <v>-0.8005043227665707</v>
      </c>
      <c r="AH76" s="10">
        <f t="shared" si="12"/>
        <v>-0.8005043227665707</v>
      </c>
      <c r="AI76" s="10">
        <f t="shared" si="13"/>
        <v>-0.8005043227665707</v>
      </c>
      <c r="AJ76" s="10">
        <f t="shared" si="13"/>
        <v>-0.8005043227665707</v>
      </c>
      <c r="AK76" s="10">
        <f t="shared" si="13"/>
        <v>-0.8005043227665707</v>
      </c>
      <c r="AL76" s="10">
        <f t="shared" si="13"/>
        <v>-0.8005043227665707</v>
      </c>
      <c r="AM76" s="10">
        <f t="shared" si="13"/>
        <v>-0.8005043227665707</v>
      </c>
      <c r="AN76" s="10">
        <f t="shared" si="13"/>
        <v>-0.8005043227665707</v>
      </c>
      <c r="AO76" s="10">
        <f t="shared" si="13"/>
        <v>-0.8005043227665707</v>
      </c>
      <c r="AP76" s="10">
        <f t="shared" si="13"/>
        <v>-0.8005043227665707</v>
      </c>
      <c r="AQ76" s="10">
        <f t="shared" si="13"/>
        <v>-0.8005043227665707</v>
      </c>
      <c r="AR76" s="10">
        <f t="shared" si="13"/>
        <v>-0.8005043227665707</v>
      </c>
      <c r="AS76" s="10">
        <f t="shared" si="13"/>
        <v>-0.8005043227665707</v>
      </c>
    </row>
    <row r="77" spans="2:45" ht="12.75" hidden="1">
      <c r="B77" s="7" t="s">
        <v>7</v>
      </c>
      <c r="C77" s="17">
        <f aca="true" t="shared" si="40" ref="C77:L77">B26</f>
        <v>0</v>
      </c>
      <c r="D77" s="17">
        <f t="shared" si="40"/>
        <v>0</v>
      </c>
      <c r="E77" s="17">
        <f t="shared" si="40"/>
        <v>0</v>
      </c>
      <c r="F77" s="17">
        <f t="shared" si="40"/>
        <v>0</v>
      </c>
      <c r="G77" s="17">
        <f t="shared" si="40"/>
        <v>0</v>
      </c>
      <c r="H77" s="17">
        <f t="shared" si="40"/>
        <v>0</v>
      </c>
      <c r="I77" s="17">
        <f t="shared" si="40"/>
        <v>0</v>
      </c>
      <c r="J77" s="17">
        <f t="shared" si="40"/>
        <v>0</v>
      </c>
      <c r="K77" s="17">
        <f t="shared" si="40"/>
        <v>0</v>
      </c>
      <c r="L77" s="17">
        <f t="shared" si="40"/>
        <v>0</v>
      </c>
      <c r="M77" s="17">
        <f aca="true" t="shared" si="41" ref="M77:V77">L26</f>
        <v>0</v>
      </c>
      <c r="N77" s="17">
        <f t="shared" si="41"/>
        <v>0</v>
      </c>
      <c r="O77" s="17">
        <f t="shared" si="41"/>
        <v>0</v>
      </c>
      <c r="P77" s="17">
        <f t="shared" si="41"/>
        <v>0</v>
      </c>
      <c r="Q77" s="17">
        <f t="shared" si="41"/>
        <v>0</v>
      </c>
      <c r="R77" s="17">
        <f t="shared" si="41"/>
        <v>0</v>
      </c>
      <c r="S77" s="17">
        <f t="shared" si="41"/>
        <v>0</v>
      </c>
      <c r="T77" s="17">
        <f t="shared" si="41"/>
        <v>0</v>
      </c>
      <c r="U77" s="17">
        <f t="shared" si="41"/>
        <v>0</v>
      </c>
      <c r="V77" s="17">
        <f t="shared" si="41"/>
        <v>0</v>
      </c>
      <c r="X77" s="13">
        <v>20.018</v>
      </c>
      <c r="Y77" s="14">
        <v>5.2326</v>
      </c>
      <c r="Z77" s="10">
        <f t="shared" si="4"/>
        <v>-3.825631617169285</v>
      </c>
      <c r="AA77" s="10">
        <f t="shared" si="5"/>
        <v>-3.825631617169285</v>
      </c>
      <c r="AB77" s="10">
        <f t="shared" si="6"/>
        <v>-3.825631617169285</v>
      </c>
      <c r="AC77" s="10">
        <f t="shared" si="7"/>
        <v>-3.825631617169285</v>
      </c>
      <c r="AD77" s="10">
        <f t="shared" si="8"/>
        <v>-3.825631617169285</v>
      </c>
      <c r="AE77" s="10">
        <f t="shared" si="9"/>
        <v>-3.825631617169285</v>
      </c>
      <c r="AF77" s="10">
        <f t="shared" si="10"/>
        <v>-3.825631617169285</v>
      </c>
      <c r="AG77" s="10">
        <f t="shared" si="11"/>
        <v>-3.825631617169285</v>
      </c>
      <c r="AH77" s="10">
        <f t="shared" si="12"/>
        <v>-3.825631617169285</v>
      </c>
      <c r="AI77" s="10">
        <f aca="true" t="shared" si="42" ref="AI77:AS92">(L77-$X77)/$Y77</f>
        <v>-3.825631617169285</v>
      </c>
      <c r="AJ77" s="10">
        <f t="shared" si="42"/>
        <v>-3.825631617169285</v>
      </c>
      <c r="AK77" s="10">
        <f t="shared" si="42"/>
        <v>-3.825631617169285</v>
      </c>
      <c r="AL77" s="10">
        <f t="shared" si="42"/>
        <v>-3.825631617169285</v>
      </c>
      <c r="AM77" s="10">
        <f t="shared" si="42"/>
        <v>-3.825631617169285</v>
      </c>
      <c r="AN77" s="10">
        <f t="shared" si="42"/>
        <v>-3.825631617169285</v>
      </c>
      <c r="AO77" s="10">
        <f t="shared" si="42"/>
        <v>-3.825631617169285</v>
      </c>
      <c r="AP77" s="10">
        <f t="shared" si="42"/>
        <v>-3.825631617169285</v>
      </c>
      <c r="AQ77" s="10">
        <f t="shared" si="42"/>
        <v>-3.825631617169285</v>
      </c>
      <c r="AR77" s="10">
        <f t="shared" si="42"/>
        <v>-3.825631617169285</v>
      </c>
      <c r="AS77" s="10">
        <f t="shared" si="42"/>
        <v>-3.825631617169285</v>
      </c>
    </row>
    <row r="78" spans="2:45" ht="12.75" hidden="1">
      <c r="B78" s="7" t="s">
        <v>34</v>
      </c>
      <c r="C78" s="17">
        <f aca="true" t="shared" si="43" ref="C78:L78">IF(B$27="None",1,0)</f>
        <v>1</v>
      </c>
      <c r="D78" s="17">
        <f t="shared" si="43"/>
        <v>1</v>
      </c>
      <c r="E78" s="17">
        <f t="shared" si="43"/>
        <v>1</v>
      </c>
      <c r="F78" s="17">
        <f t="shared" si="43"/>
        <v>1</v>
      </c>
      <c r="G78" s="17">
        <f t="shared" si="43"/>
        <v>1</v>
      </c>
      <c r="H78" s="17">
        <f t="shared" si="43"/>
        <v>1</v>
      </c>
      <c r="I78" s="17">
        <f t="shared" si="43"/>
        <v>1</v>
      </c>
      <c r="J78" s="17">
        <f t="shared" si="43"/>
        <v>1</v>
      </c>
      <c r="K78" s="17">
        <f t="shared" si="43"/>
        <v>1</v>
      </c>
      <c r="L78" s="17">
        <f t="shared" si="43"/>
        <v>1</v>
      </c>
      <c r="M78" s="17">
        <f aca="true" t="shared" si="44" ref="M78:V78">IF(L$27="None",1,0)</f>
        <v>1</v>
      </c>
      <c r="N78" s="17">
        <f t="shared" si="44"/>
        <v>1</v>
      </c>
      <c r="O78" s="17">
        <f t="shared" si="44"/>
        <v>1</v>
      </c>
      <c r="P78" s="17">
        <f t="shared" si="44"/>
        <v>1</v>
      </c>
      <c r="Q78" s="17">
        <f t="shared" si="44"/>
        <v>1</v>
      </c>
      <c r="R78" s="17">
        <f t="shared" si="44"/>
        <v>1</v>
      </c>
      <c r="S78" s="17">
        <f t="shared" si="44"/>
        <v>1</v>
      </c>
      <c r="T78" s="17">
        <f t="shared" si="44"/>
        <v>1</v>
      </c>
      <c r="U78" s="17">
        <f t="shared" si="44"/>
        <v>1</v>
      </c>
      <c r="V78" s="17">
        <f t="shared" si="44"/>
        <v>1</v>
      </c>
      <c r="X78" s="13">
        <v>0.38596</v>
      </c>
      <c r="Y78" s="14">
        <v>0.48897</v>
      </c>
      <c r="Z78" s="10">
        <f t="shared" si="4"/>
        <v>1.2557825633474444</v>
      </c>
      <c r="AA78" s="10">
        <f t="shared" si="5"/>
        <v>1.2557825633474444</v>
      </c>
      <c r="AB78" s="10">
        <f t="shared" si="6"/>
        <v>1.2557825633474444</v>
      </c>
      <c r="AC78" s="10">
        <f t="shared" si="7"/>
        <v>1.2557825633474444</v>
      </c>
      <c r="AD78" s="10">
        <f t="shared" si="8"/>
        <v>1.2557825633474444</v>
      </c>
      <c r="AE78" s="10">
        <f t="shared" si="9"/>
        <v>1.2557825633474444</v>
      </c>
      <c r="AF78" s="10">
        <f t="shared" si="10"/>
        <v>1.2557825633474444</v>
      </c>
      <c r="AG78" s="10">
        <f t="shared" si="11"/>
        <v>1.2557825633474444</v>
      </c>
      <c r="AH78" s="10">
        <f t="shared" si="12"/>
        <v>1.2557825633474444</v>
      </c>
      <c r="AI78" s="10">
        <f t="shared" si="42"/>
        <v>1.2557825633474444</v>
      </c>
      <c r="AJ78" s="10">
        <f t="shared" si="42"/>
        <v>1.2557825633474444</v>
      </c>
      <c r="AK78" s="10">
        <f t="shared" si="42"/>
        <v>1.2557825633474444</v>
      </c>
      <c r="AL78" s="10">
        <f t="shared" si="42"/>
        <v>1.2557825633474444</v>
      </c>
      <c r="AM78" s="10">
        <f t="shared" si="42"/>
        <v>1.2557825633474444</v>
      </c>
      <c r="AN78" s="10">
        <f t="shared" si="42"/>
        <v>1.2557825633474444</v>
      </c>
      <c r="AO78" s="10">
        <f t="shared" si="42"/>
        <v>1.2557825633474444</v>
      </c>
      <c r="AP78" s="10">
        <f t="shared" si="42"/>
        <v>1.2557825633474444</v>
      </c>
      <c r="AQ78" s="10">
        <f t="shared" si="42"/>
        <v>1.2557825633474444</v>
      </c>
      <c r="AR78" s="10">
        <f t="shared" si="42"/>
        <v>1.2557825633474444</v>
      </c>
      <c r="AS78" s="10">
        <f t="shared" si="42"/>
        <v>1.2557825633474444</v>
      </c>
    </row>
    <row r="79" spans="2:45" ht="12.75" hidden="1">
      <c r="B79" s="7" t="s">
        <v>35</v>
      </c>
      <c r="C79" s="17">
        <f>IF(B27="Drum",1,0)</f>
        <v>0</v>
      </c>
      <c r="D79" s="17">
        <f aca="true" t="shared" si="45" ref="D79:V79">IF(C27="Drum",1,0)</f>
        <v>0</v>
      </c>
      <c r="E79" s="17">
        <f t="shared" si="45"/>
        <v>0</v>
      </c>
      <c r="F79" s="17">
        <f t="shared" si="45"/>
        <v>0</v>
      </c>
      <c r="G79" s="17">
        <f t="shared" si="45"/>
        <v>0</v>
      </c>
      <c r="H79" s="17">
        <f t="shared" si="45"/>
        <v>0</v>
      </c>
      <c r="I79" s="17">
        <f t="shared" si="45"/>
        <v>0</v>
      </c>
      <c r="J79" s="17">
        <f t="shared" si="45"/>
        <v>0</v>
      </c>
      <c r="K79" s="17">
        <f t="shared" si="45"/>
        <v>0</v>
      </c>
      <c r="L79" s="17">
        <f t="shared" si="45"/>
        <v>0</v>
      </c>
      <c r="M79" s="17">
        <f t="shared" si="45"/>
        <v>0</v>
      </c>
      <c r="N79" s="17">
        <f t="shared" si="45"/>
        <v>0</v>
      </c>
      <c r="O79" s="17">
        <f t="shared" si="45"/>
        <v>0</v>
      </c>
      <c r="P79" s="17">
        <f t="shared" si="45"/>
        <v>0</v>
      </c>
      <c r="Q79" s="17">
        <f t="shared" si="45"/>
        <v>0</v>
      </c>
      <c r="R79" s="17">
        <f t="shared" si="45"/>
        <v>0</v>
      </c>
      <c r="S79" s="17">
        <f t="shared" si="45"/>
        <v>0</v>
      </c>
      <c r="T79" s="17">
        <f t="shared" si="45"/>
        <v>0</v>
      </c>
      <c r="U79" s="17">
        <f t="shared" si="45"/>
        <v>0</v>
      </c>
      <c r="V79" s="17">
        <f t="shared" si="45"/>
        <v>0</v>
      </c>
      <c r="X79" s="13">
        <v>0.12281</v>
      </c>
      <c r="Y79" s="14">
        <v>0.32966</v>
      </c>
      <c r="Z79" s="10">
        <f t="shared" si="4"/>
        <v>-0.3725353394406358</v>
      </c>
      <c r="AA79" s="10">
        <f t="shared" si="5"/>
        <v>-0.3725353394406358</v>
      </c>
      <c r="AB79" s="10">
        <f t="shared" si="6"/>
        <v>-0.3725353394406358</v>
      </c>
      <c r="AC79" s="10">
        <f t="shared" si="7"/>
        <v>-0.3725353394406358</v>
      </c>
      <c r="AD79" s="10">
        <f t="shared" si="8"/>
        <v>-0.3725353394406358</v>
      </c>
      <c r="AE79" s="10">
        <f t="shared" si="9"/>
        <v>-0.3725353394406358</v>
      </c>
      <c r="AF79" s="10">
        <f t="shared" si="10"/>
        <v>-0.3725353394406358</v>
      </c>
      <c r="AG79" s="10">
        <f t="shared" si="11"/>
        <v>-0.3725353394406358</v>
      </c>
      <c r="AH79" s="10">
        <f t="shared" si="12"/>
        <v>-0.3725353394406358</v>
      </c>
      <c r="AI79" s="10">
        <f t="shared" si="42"/>
        <v>-0.3725353394406358</v>
      </c>
      <c r="AJ79" s="10">
        <f t="shared" si="42"/>
        <v>-0.3725353394406358</v>
      </c>
      <c r="AK79" s="10">
        <f t="shared" si="42"/>
        <v>-0.3725353394406358</v>
      </c>
      <c r="AL79" s="10">
        <f t="shared" si="42"/>
        <v>-0.3725353394406358</v>
      </c>
      <c r="AM79" s="10">
        <f t="shared" si="42"/>
        <v>-0.3725353394406358</v>
      </c>
      <c r="AN79" s="10">
        <f t="shared" si="42"/>
        <v>-0.3725353394406358</v>
      </c>
      <c r="AO79" s="10">
        <f t="shared" si="42"/>
        <v>-0.3725353394406358</v>
      </c>
      <c r="AP79" s="10">
        <f t="shared" si="42"/>
        <v>-0.3725353394406358</v>
      </c>
      <c r="AQ79" s="10">
        <f t="shared" si="42"/>
        <v>-0.3725353394406358</v>
      </c>
      <c r="AR79" s="10">
        <f t="shared" si="42"/>
        <v>-0.3725353394406358</v>
      </c>
      <c r="AS79" s="10">
        <f t="shared" si="42"/>
        <v>-0.3725353394406358</v>
      </c>
    </row>
    <row r="80" spans="2:45" ht="12.75" hidden="1">
      <c r="B80" s="7" t="s">
        <v>36</v>
      </c>
      <c r="C80" s="17">
        <f>IF(B$27="Vertical Panel",1,0)</f>
        <v>0</v>
      </c>
      <c r="D80" s="17">
        <f aca="true" t="shared" si="46" ref="D80:V80">IF(C$27="Vertical Panel",1,0)</f>
        <v>0</v>
      </c>
      <c r="E80" s="17">
        <f t="shared" si="46"/>
        <v>0</v>
      </c>
      <c r="F80" s="17">
        <f t="shared" si="46"/>
        <v>0</v>
      </c>
      <c r="G80" s="17">
        <f t="shared" si="46"/>
        <v>0</v>
      </c>
      <c r="H80" s="17">
        <f t="shared" si="46"/>
        <v>0</v>
      </c>
      <c r="I80" s="17">
        <f t="shared" si="46"/>
        <v>0</v>
      </c>
      <c r="J80" s="17">
        <f t="shared" si="46"/>
        <v>0</v>
      </c>
      <c r="K80" s="17">
        <f t="shared" si="46"/>
        <v>0</v>
      </c>
      <c r="L80" s="17">
        <f t="shared" si="46"/>
        <v>0</v>
      </c>
      <c r="M80" s="17">
        <f t="shared" si="46"/>
        <v>0</v>
      </c>
      <c r="N80" s="17">
        <f t="shared" si="46"/>
        <v>0</v>
      </c>
      <c r="O80" s="17">
        <f t="shared" si="46"/>
        <v>0</v>
      </c>
      <c r="P80" s="17">
        <f t="shared" si="46"/>
        <v>0</v>
      </c>
      <c r="Q80" s="17">
        <f t="shared" si="46"/>
        <v>0</v>
      </c>
      <c r="R80" s="17">
        <f t="shared" si="46"/>
        <v>0</v>
      </c>
      <c r="S80" s="17">
        <f t="shared" si="46"/>
        <v>0</v>
      </c>
      <c r="T80" s="17">
        <f t="shared" si="46"/>
        <v>0</v>
      </c>
      <c r="U80" s="17">
        <f t="shared" si="46"/>
        <v>0</v>
      </c>
      <c r="V80" s="17">
        <f t="shared" si="46"/>
        <v>0</v>
      </c>
      <c r="X80" s="13">
        <v>0.017544</v>
      </c>
      <c r="Y80" s="14">
        <v>0.13187</v>
      </c>
      <c r="Z80" s="10">
        <f t="shared" si="4"/>
        <v>-0.13304011526503376</v>
      </c>
      <c r="AA80" s="10">
        <f t="shared" si="5"/>
        <v>-0.13304011526503376</v>
      </c>
      <c r="AB80" s="10">
        <f t="shared" si="6"/>
        <v>-0.13304011526503376</v>
      </c>
      <c r="AC80" s="10">
        <f t="shared" si="7"/>
        <v>-0.13304011526503376</v>
      </c>
      <c r="AD80" s="10">
        <f t="shared" si="8"/>
        <v>-0.13304011526503376</v>
      </c>
      <c r="AE80" s="10">
        <f t="shared" si="9"/>
        <v>-0.13304011526503376</v>
      </c>
      <c r="AF80" s="10">
        <f t="shared" si="10"/>
        <v>-0.13304011526503376</v>
      </c>
      <c r="AG80" s="10">
        <f t="shared" si="11"/>
        <v>-0.13304011526503376</v>
      </c>
      <c r="AH80" s="10">
        <f t="shared" si="12"/>
        <v>-0.13304011526503376</v>
      </c>
      <c r="AI80" s="10">
        <f t="shared" si="42"/>
        <v>-0.13304011526503376</v>
      </c>
      <c r="AJ80" s="10">
        <f t="shared" si="42"/>
        <v>-0.13304011526503376</v>
      </c>
      <c r="AK80" s="10">
        <f t="shared" si="42"/>
        <v>-0.13304011526503376</v>
      </c>
      <c r="AL80" s="10">
        <f t="shared" si="42"/>
        <v>-0.13304011526503376</v>
      </c>
      <c r="AM80" s="10">
        <f t="shared" si="42"/>
        <v>-0.13304011526503376</v>
      </c>
      <c r="AN80" s="10">
        <f t="shared" si="42"/>
        <v>-0.13304011526503376</v>
      </c>
      <c r="AO80" s="10">
        <f t="shared" si="42"/>
        <v>-0.13304011526503376</v>
      </c>
      <c r="AP80" s="10">
        <f t="shared" si="42"/>
        <v>-0.13304011526503376</v>
      </c>
      <c r="AQ80" s="10">
        <f t="shared" si="42"/>
        <v>-0.13304011526503376</v>
      </c>
      <c r="AR80" s="10">
        <f t="shared" si="42"/>
        <v>-0.13304011526503376</v>
      </c>
      <c r="AS80" s="10">
        <f t="shared" si="42"/>
        <v>-0.13304011526503376</v>
      </c>
    </row>
    <row r="81" spans="2:45" ht="12.75" hidden="1">
      <c r="B81" s="7" t="s">
        <v>37</v>
      </c>
      <c r="C81" s="17">
        <f>IF(B$27="Guardrail",1,0)</f>
        <v>0</v>
      </c>
      <c r="D81" s="17">
        <f aca="true" t="shared" si="47" ref="D81:V81">IF(C$27="Guardrail",1,0)</f>
        <v>0</v>
      </c>
      <c r="E81" s="17">
        <f t="shared" si="47"/>
        <v>0</v>
      </c>
      <c r="F81" s="17">
        <f t="shared" si="47"/>
        <v>0</v>
      </c>
      <c r="G81" s="17">
        <f t="shared" si="47"/>
        <v>0</v>
      </c>
      <c r="H81" s="17">
        <f t="shared" si="47"/>
        <v>0</v>
      </c>
      <c r="I81" s="17">
        <f t="shared" si="47"/>
        <v>0</v>
      </c>
      <c r="J81" s="17">
        <f t="shared" si="47"/>
        <v>0</v>
      </c>
      <c r="K81" s="17">
        <f t="shared" si="47"/>
        <v>0</v>
      </c>
      <c r="L81" s="17">
        <f t="shared" si="47"/>
        <v>0</v>
      </c>
      <c r="M81" s="17">
        <f t="shared" si="47"/>
        <v>0</v>
      </c>
      <c r="N81" s="17">
        <f t="shared" si="47"/>
        <v>0</v>
      </c>
      <c r="O81" s="17">
        <f t="shared" si="47"/>
        <v>0</v>
      </c>
      <c r="P81" s="17">
        <f t="shared" si="47"/>
        <v>0</v>
      </c>
      <c r="Q81" s="17">
        <f t="shared" si="47"/>
        <v>0</v>
      </c>
      <c r="R81" s="17">
        <f t="shared" si="47"/>
        <v>0</v>
      </c>
      <c r="S81" s="17">
        <f t="shared" si="47"/>
        <v>0</v>
      </c>
      <c r="T81" s="17">
        <f t="shared" si="47"/>
        <v>0</v>
      </c>
      <c r="U81" s="17">
        <f t="shared" si="47"/>
        <v>0</v>
      </c>
      <c r="V81" s="17">
        <f t="shared" si="47"/>
        <v>0</v>
      </c>
      <c r="X81" s="13">
        <v>0.035088</v>
      </c>
      <c r="Y81" s="14">
        <v>0.18481</v>
      </c>
      <c r="Z81" s="10">
        <f t="shared" si="4"/>
        <v>-0.18985985606839456</v>
      </c>
      <c r="AA81" s="10">
        <f t="shared" si="5"/>
        <v>-0.18985985606839456</v>
      </c>
      <c r="AB81" s="10">
        <f t="shared" si="6"/>
        <v>-0.18985985606839456</v>
      </c>
      <c r="AC81" s="10">
        <f t="shared" si="7"/>
        <v>-0.18985985606839456</v>
      </c>
      <c r="AD81" s="10">
        <f t="shared" si="8"/>
        <v>-0.18985985606839456</v>
      </c>
      <c r="AE81" s="10">
        <f t="shared" si="9"/>
        <v>-0.18985985606839456</v>
      </c>
      <c r="AF81" s="10">
        <f t="shared" si="10"/>
        <v>-0.18985985606839456</v>
      </c>
      <c r="AG81" s="10">
        <f t="shared" si="11"/>
        <v>-0.18985985606839456</v>
      </c>
      <c r="AH81" s="10">
        <f t="shared" si="12"/>
        <v>-0.18985985606839456</v>
      </c>
      <c r="AI81" s="10">
        <f t="shared" si="42"/>
        <v>-0.18985985606839456</v>
      </c>
      <c r="AJ81" s="10">
        <f t="shared" si="42"/>
        <v>-0.18985985606839456</v>
      </c>
      <c r="AK81" s="10">
        <f t="shared" si="42"/>
        <v>-0.18985985606839456</v>
      </c>
      <c r="AL81" s="10">
        <f t="shared" si="42"/>
        <v>-0.18985985606839456</v>
      </c>
      <c r="AM81" s="10">
        <f t="shared" si="42"/>
        <v>-0.18985985606839456</v>
      </c>
      <c r="AN81" s="10">
        <f t="shared" si="42"/>
        <v>-0.18985985606839456</v>
      </c>
      <c r="AO81" s="10">
        <f t="shared" si="42"/>
        <v>-0.18985985606839456</v>
      </c>
      <c r="AP81" s="10">
        <f t="shared" si="42"/>
        <v>-0.18985985606839456</v>
      </c>
      <c r="AQ81" s="10">
        <f t="shared" si="42"/>
        <v>-0.18985985606839456</v>
      </c>
      <c r="AR81" s="10">
        <f t="shared" si="42"/>
        <v>-0.18985985606839456</v>
      </c>
      <c r="AS81" s="10">
        <f t="shared" si="42"/>
        <v>-0.18985985606839456</v>
      </c>
    </row>
    <row r="82" spans="2:45" ht="12.75" hidden="1">
      <c r="B82" s="7" t="s">
        <v>38</v>
      </c>
      <c r="C82" s="17">
        <f aca="true" t="shared" si="48" ref="C82:L82">IF(B$27="Barrier",1,0)</f>
        <v>0</v>
      </c>
      <c r="D82" s="17">
        <f t="shared" si="48"/>
        <v>0</v>
      </c>
      <c r="E82" s="17">
        <f t="shared" si="48"/>
        <v>0</v>
      </c>
      <c r="F82" s="17">
        <f t="shared" si="48"/>
        <v>0</v>
      </c>
      <c r="G82" s="17">
        <f t="shared" si="48"/>
        <v>0</v>
      </c>
      <c r="H82" s="17">
        <f t="shared" si="48"/>
        <v>0</v>
      </c>
      <c r="I82" s="17">
        <f t="shared" si="48"/>
        <v>0</v>
      </c>
      <c r="J82" s="17">
        <f t="shared" si="48"/>
        <v>0</v>
      </c>
      <c r="K82" s="17">
        <f t="shared" si="48"/>
        <v>0</v>
      </c>
      <c r="L82" s="17">
        <f t="shared" si="48"/>
        <v>0</v>
      </c>
      <c r="M82" s="17">
        <f aca="true" t="shared" si="49" ref="M82:V82">IF(L$27="Barrier",1,0)</f>
        <v>0</v>
      </c>
      <c r="N82" s="17">
        <f t="shared" si="49"/>
        <v>0</v>
      </c>
      <c r="O82" s="17">
        <f t="shared" si="49"/>
        <v>0</v>
      </c>
      <c r="P82" s="17">
        <f t="shared" si="49"/>
        <v>0</v>
      </c>
      <c r="Q82" s="17">
        <f t="shared" si="49"/>
        <v>0</v>
      </c>
      <c r="R82" s="17">
        <f t="shared" si="49"/>
        <v>0</v>
      </c>
      <c r="S82" s="17">
        <f t="shared" si="49"/>
        <v>0</v>
      </c>
      <c r="T82" s="17">
        <f t="shared" si="49"/>
        <v>0</v>
      </c>
      <c r="U82" s="17">
        <f t="shared" si="49"/>
        <v>0</v>
      </c>
      <c r="V82" s="17">
        <f t="shared" si="49"/>
        <v>0</v>
      </c>
      <c r="X82" s="13">
        <v>0.42982</v>
      </c>
      <c r="Y82" s="14">
        <v>0.49724</v>
      </c>
      <c r="Z82" s="10">
        <f t="shared" si="4"/>
        <v>-0.8644115517657469</v>
      </c>
      <c r="AA82" s="10">
        <f t="shared" si="5"/>
        <v>-0.8644115517657469</v>
      </c>
      <c r="AB82" s="10">
        <f t="shared" si="6"/>
        <v>-0.8644115517657469</v>
      </c>
      <c r="AC82" s="10">
        <f t="shared" si="7"/>
        <v>-0.8644115517657469</v>
      </c>
      <c r="AD82" s="10">
        <f t="shared" si="8"/>
        <v>-0.8644115517657469</v>
      </c>
      <c r="AE82" s="10">
        <f t="shared" si="9"/>
        <v>-0.8644115517657469</v>
      </c>
      <c r="AF82" s="10">
        <f t="shared" si="10"/>
        <v>-0.8644115517657469</v>
      </c>
      <c r="AG82" s="10">
        <f t="shared" si="11"/>
        <v>-0.8644115517657469</v>
      </c>
      <c r="AH82" s="10">
        <f t="shared" si="12"/>
        <v>-0.8644115517657469</v>
      </c>
      <c r="AI82" s="10">
        <f t="shared" si="42"/>
        <v>-0.8644115517657469</v>
      </c>
      <c r="AJ82" s="10">
        <f t="shared" si="42"/>
        <v>-0.8644115517657469</v>
      </c>
      <c r="AK82" s="10">
        <f t="shared" si="42"/>
        <v>-0.8644115517657469</v>
      </c>
      <c r="AL82" s="10">
        <f t="shared" si="42"/>
        <v>-0.8644115517657469</v>
      </c>
      <c r="AM82" s="10">
        <f t="shared" si="42"/>
        <v>-0.8644115517657469</v>
      </c>
      <c r="AN82" s="10">
        <f t="shared" si="42"/>
        <v>-0.8644115517657469</v>
      </c>
      <c r="AO82" s="10">
        <f t="shared" si="42"/>
        <v>-0.8644115517657469</v>
      </c>
      <c r="AP82" s="10">
        <f t="shared" si="42"/>
        <v>-0.8644115517657469</v>
      </c>
      <c r="AQ82" s="10">
        <f t="shared" si="42"/>
        <v>-0.8644115517657469</v>
      </c>
      <c r="AR82" s="10">
        <f t="shared" si="42"/>
        <v>-0.8644115517657469</v>
      </c>
      <c r="AS82" s="10">
        <f t="shared" si="42"/>
        <v>-0.8644115517657469</v>
      </c>
    </row>
    <row r="83" spans="2:45" ht="12.75" hidden="1">
      <c r="B83" s="7" t="s">
        <v>39</v>
      </c>
      <c r="C83" s="17">
        <f aca="true" t="shared" si="50" ref="C83:L83">IF(B$27="Opposing Traffic",1,0)</f>
        <v>0</v>
      </c>
      <c r="D83" s="17">
        <f t="shared" si="50"/>
        <v>0</v>
      </c>
      <c r="E83" s="17">
        <f t="shared" si="50"/>
        <v>0</v>
      </c>
      <c r="F83" s="17">
        <f t="shared" si="50"/>
        <v>0</v>
      </c>
      <c r="G83" s="17">
        <f t="shared" si="50"/>
        <v>0</v>
      </c>
      <c r="H83" s="17">
        <f t="shared" si="50"/>
        <v>0</v>
      </c>
      <c r="I83" s="17">
        <f t="shared" si="50"/>
        <v>0</v>
      </c>
      <c r="J83" s="17">
        <f t="shared" si="50"/>
        <v>0</v>
      </c>
      <c r="K83" s="17">
        <f t="shared" si="50"/>
        <v>0</v>
      </c>
      <c r="L83" s="17">
        <f t="shared" si="50"/>
        <v>0</v>
      </c>
      <c r="M83" s="17">
        <f aca="true" t="shared" si="51" ref="M83:V83">IF(L$27="Opposing Traffic",1,0)</f>
        <v>0</v>
      </c>
      <c r="N83" s="17">
        <f t="shared" si="51"/>
        <v>0</v>
      </c>
      <c r="O83" s="17">
        <f t="shared" si="51"/>
        <v>0</v>
      </c>
      <c r="P83" s="17">
        <f t="shared" si="51"/>
        <v>0</v>
      </c>
      <c r="Q83" s="17">
        <f t="shared" si="51"/>
        <v>0</v>
      </c>
      <c r="R83" s="17">
        <f t="shared" si="51"/>
        <v>0</v>
      </c>
      <c r="S83" s="17">
        <f t="shared" si="51"/>
        <v>0</v>
      </c>
      <c r="T83" s="17">
        <f t="shared" si="51"/>
        <v>0</v>
      </c>
      <c r="U83" s="17">
        <f t="shared" si="51"/>
        <v>0</v>
      </c>
      <c r="V83" s="17">
        <f t="shared" si="51"/>
        <v>0</v>
      </c>
      <c r="X83" s="13">
        <v>0.0087719</v>
      </c>
      <c r="Y83" s="14">
        <v>0.093659</v>
      </c>
      <c r="Z83" s="10">
        <f t="shared" si="4"/>
        <v>-0.09365784388045995</v>
      </c>
      <c r="AA83" s="10">
        <f t="shared" si="5"/>
        <v>-0.09365784388045995</v>
      </c>
      <c r="AB83" s="10">
        <f t="shared" si="6"/>
        <v>-0.09365784388045995</v>
      </c>
      <c r="AC83" s="10">
        <f t="shared" si="7"/>
        <v>-0.09365784388045995</v>
      </c>
      <c r="AD83" s="10">
        <f t="shared" si="8"/>
        <v>-0.09365784388045995</v>
      </c>
      <c r="AE83" s="10">
        <f t="shared" si="9"/>
        <v>-0.09365784388045995</v>
      </c>
      <c r="AF83" s="10">
        <f t="shared" si="10"/>
        <v>-0.09365784388045995</v>
      </c>
      <c r="AG83" s="10">
        <f t="shared" si="11"/>
        <v>-0.09365784388045995</v>
      </c>
      <c r="AH83" s="10">
        <f t="shared" si="12"/>
        <v>-0.09365784388045995</v>
      </c>
      <c r="AI83" s="10">
        <f t="shared" si="42"/>
        <v>-0.09365784388045995</v>
      </c>
      <c r="AJ83" s="10">
        <f t="shared" si="42"/>
        <v>-0.09365784388045995</v>
      </c>
      <c r="AK83" s="10">
        <f t="shared" si="42"/>
        <v>-0.09365784388045995</v>
      </c>
      <c r="AL83" s="10">
        <f t="shared" si="42"/>
        <v>-0.09365784388045995</v>
      </c>
      <c r="AM83" s="10">
        <f t="shared" si="42"/>
        <v>-0.09365784388045995</v>
      </c>
      <c r="AN83" s="10">
        <f t="shared" si="42"/>
        <v>-0.09365784388045995</v>
      </c>
      <c r="AO83" s="10">
        <f t="shared" si="42"/>
        <v>-0.09365784388045995</v>
      </c>
      <c r="AP83" s="10">
        <f t="shared" si="42"/>
        <v>-0.09365784388045995</v>
      </c>
      <c r="AQ83" s="10">
        <f t="shared" si="42"/>
        <v>-0.09365784388045995</v>
      </c>
      <c r="AR83" s="10">
        <f t="shared" si="42"/>
        <v>-0.09365784388045995</v>
      </c>
      <c r="AS83" s="10">
        <f t="shared" si="42"/>
        <v>-0.09365784388045995</v>
      </c>
    </row>
    <row r="84" spans="2:45" ht="12.75" hidden="1">
      <c r="B84" s="7" t="s">
        <v>40</v>
      </c>
      <c r="C84" s="17">
        <f>IF(B28=99999,25,B28)</f>
        <v>0</v>
      </c>
      <c r="D84" s="17">
        <f aca="true" t="shared" si="52" ref="D84:V84">IF(C28=99999,25,C28)</f>
        <v>0</v>
      </c>
      <c r="E84" s="17">
        <f t="shared" si="52"/>
        <v>0</v>
      </c>
      <c r="F84" s="17">
        <f t="shared" si="52"/>
        <v>0</v>
      </c>
      <c r="G84" s="17">
        <f t="shared" si="52"/>
        <v>0</v>
      </c>
      <c r="H84" s="17">
        <f t="shared" si="52"/>
        <v>0</v>
      </c>
      <c r="I84" s="17">
        <f t="shared" si="52"/>
        <v>0</v>
      </c>
      <c r="J84" s="17">
        <f t="shared" si="52"/>
        <v>0</v>
      </c>
      <c r="K84" s="17">
        <f t="shared" si="52"/>
        <v>0</v>
      </c>
      <c r="L84" s="17">
        <f t="shared" si="52"/>
        <v>0</v>
      </c>
      <c r="M84" s="17">
        <f t="shared" si="52"/>
        <v>0</v>
      </c>
      <c r="N84" s="17">
        <f t="shared" si="52"/>
        <v>0</v>
      </c>
      <c r="O84" s="17">
        <f t="shared" si="52"/>
        <v>0</v>
      </c>
      <c r="P84" s="17">
        <f t="shared" si="52"/>
        <v>0</v>
      </c>
      <c r="Q84" s="17">
        <f t="shared" si="52"/>
        <v>0</v>
      </c>
      <c r="R84" s="17">
        <f t="shared" si="52"/>
        <v>0</v>
      </c>
      <c r="S84" s="17">
        <f t="shared" si="52"/>
        <v>0</v>
      </c>
      <c r="T84" s="17">
        <f t="shared" si="52"/>
        <v>0</v>
      </c>
      <c r="U84" s="17">
        <f t="shared" si="52"/>
        <v>0</v>
      </c>
      <c r="V84" s="17">
        <f t="shared" si="52"/>
        <v>0</v>
      </c>
      <c r="X84" s="13">
        <v>11.956</v>
      </c>
      <c r="Y84" s="14">
        <v>12.596</v>
      </c>
      <c r="Z84" s="10">
        <f t="shared" si="4"/>
        <v>-0.94919021911718</v>
      </c>
      <c r="AA84" s="10">
        <f t="shared" si="5"/>
        <v>-0.94919021911718</v>
      </c>
      <c r="AB84" s="10">
        <f t="shared" si="6"/>
        <v>-0.94919021911718</v>
      </c>
      <c r="AC84" s="10">
        <f t="shared" si="7"/>
        <v>-0.94919021911718</v>
      </c>
      <c r="AD84" s="10">
        <f t="shared" si="8"/>
        <v>-0.94919021911718</v>
      </c>
      <c r="AE84" s="10">
        <f t="shared" si="9"/>
        <v>-0.94919021911718</v>
      </c>
      <c r="AF84" s="10">
        <f t="shared" si="10"/>
        <v>-0.94919021911718</v>
      </c>
      <c r="AG84" s="10">
        <f t="shared" si="11"/>
        <v>-0.94919021911718</v>
      </c>
      <c r="AH84" s="10">
        <f t="shared" si="12"/>
        <v>-0.94919021911718</v>
      </c>
      <c r="AI84" s="10">
        <f t="shared" si="42"/>
        <v>-0.94919021911718</v>
      </c>
      <c r="AJ84" s="10">
        <f t="shared" si="42"/>
        <v>-0.94919021911718</v>
      </c>
      <c r="AK84" s="10">
        <f t="shared" si="42"/>
        <v>-0.94919021911718</v>
      </c>
      <c r="AL84" s="10">
        <f t="shared" si="42"/>
        <v>-0.94919021911718</v>
      </c>
      <c r="AM84" s="10">
        <f t="shared" si="42"/>
        <v>-0.94919021911718</v>
      </c>
      <c r="AN84" s="10">
        <f t="shared" si="42"/>
        <v>-0.94919021911718</v>
      </c>
      <c r="AO84" s="10">
        <f t="shared" si="42"/>
        <v>-0.94919021911718</v>
      </c>
      <c r="AP84" s="10">
        <f t="shared" si="42"/>
        <v>-0.94919021911718</v>
      </c>
      <c r="AQ84" s="10">
        <f t="shared" si="42"/>
        <v>-0.94919021911718</v>
      </c>
      <c r="AR84" s="10">
        <f t="shared" si="42"/>
        <v>-0.94919021911718</v>
      </c>
      <c r="AS84" s="10">
        <f t="shared" si="42"/>
        <v>-0.94919021911718</v>
      </c>
    </row>
    <row r="85" spans="2:45" ht="12.75" hidden="1">
      <c r="B85" s="7" t="s">
        <v>41</v>
      </c>
      <c r="C85" s="17">
        <f aca="true" t="shared" si="53" ref="C85:L85">IF(B$29="None",1,0)</f>
        <v>1</v>
      </c>
      <c r="D85" s="17">
        <f t="shared" si="53"/>
        <v>1</v>
      </c>
      <c r="E85" s="17">
        <f t="shared" si="53"/>
        <v>1</v>
      </c>
      <c r="F85" s="17">
        <f t="shared" si="53"/>
        <v>1</v>
      </c>
      <c r="G85" s="17">
        <f t="shared" si="53"/>
        <v>1</v>
      </c>
      <c r="H85" s="17">
        <f t="shared" si="53"/>
        <v>1</v>
      </c>
      <c r="I85" s="17">
        <f t="shared" si="53"/>
        <v>1</v>
      </c>
      <c r="J85" s="17">
        <f t="shared" si="53"/>
        <v>1</v>
      </c>
      <c r="K85" s="17">
        <f t="shared" si="53"/>
        <v>1</v>
      </c>
      <c r="L85" s="17">
        <f t="shared" si="53"/>
        <v>1</v>
      </c>
      <c r="M85" s="17">
        <f aca="true" t="shared" si="54" ref="M85:V85">IF(L$29="None",1,0)</f>
        <v>1</v>
      </c>
      <c r="N85" s="17">
        <f t="shared" si="54"/>
        <v>1</v>
      </c>
      <c r="O85" s="17">
        <f t="shared" si="54"/>
        <v>1</v>
      </c>
      <c r="P85" s="17">
        <f t="shared" si="54"/>
        <v>1</v>
      </c>
      <c r="Q85" s="17">
        <f t="shared" si="54"/>
        <v>1</v>
      </c>
      <c r="R85" s="17">
        <f t="shared" si="54"/>
        <v>1</v>
      </c>
      <c r="S85" s="17">
        <f t="shared" si="54"/>
        <v>1</v>
      </c>
      <c r="T85" s="17">
        <f t="shared" si="54"/>
        <v>1</v>
      </c>
      <c r="U85" s="17">
        <f t="shared" si="54"/>
        <v>1</v>
      </c>
      <c r="V85" s="17">
        <f t="shared" si="54"/>
        <v>1</v>
      </c>
      <c r="X85" s="13">
        <v>0.36842</v>
      </c>
      <c r="Y85" s="14">
        <v>0.48451</v>
      </c>
      <c r="Z85" s="10">
        <f t="shared" si="4"/>
        <v>1.3035437865059545</v>
      </c>
      <c r="AA85" s="10">
        <f t="shared" si="5"/>
        <v>1.3035437865059545</v>
      </c>
      <c r="AB85" s="10">
        <f t="shared" si="6"/>
        <v>1.3035437865059545</v>
      </c>
      <c r="AC85" s="10">
        <f t="shared" si="7"/>
        <v>1.3035437865059545</v>
      </c>
      <c r="AD85" s="10">
        <f t="shared" si="8"/>
        <v>1.3035437865059545</v>
      </c>
      <c r="AE85" s="10">
        <f t="shared" si="9"/>
        <v>1.3035437865059545</v>
      </c>
      <c r="AF85" s="10">
        <f t="shared" si="10"/>
        <v>1.3035437865059545</v>
      </c>
      <c r="AG85" s="10">
        <f t="shared" si="11"/>
        <v>1.3035437865059545</v>
      </c>
      <c r="AH85" s="10">
        <f t="shared" si="12"/>
        <v>1.3035437865059545</v>
      </c>
      <c r="AI85" s="10">
        <f t="shared" si="42"/>
        <v>1.3035437865059545</v>
      </c>
      <c r="AJ85" s="10">
        <f t="shared" si="42"/>
        <v>1.3035437865059545</v>
      </c>
      <c r="AK85" s="10">
        <f t="shared" si="42"/>
        <v>1.3035437865059545</v>
      </c>
      <c r="AL85" s="10">
        <f t="shared" si="42"/>
        <v>1.3035437865059545</v>
      </c>
      <c r="AM85" s="10">
        <f t="shared" si="42"/>
        <v>1.3035437865059545</v>
      </c>
      <c r="AN85" s="10">
        <f t="shared" si="42"/>
        <v>1.3035437865059545</v>
      </c>
      <c r="AO85" s="10">
        <f t="shared" si="42"/>
        <v>1.3035437865059545</v>
      </c>
      <c r="AP85" s="10">
        <f t="shared" si="42"/>
        <v>1.3035437865059545</v>
      </c>
      <c r="AQ85" s="10">
        <f t="shared" si="42"/>
        <v>1.3035437865059545</v>
      </c>
      <c r="AR85" s="10">
        <f t="shared" si="42"/>
        <v>1.3035437865059545</v>
      </c>
      <c r="AS85" s="10">
        <f t="shared" si="42"/>
        <v>1.3035437865059545</v>
      </c>
    </row>
    <row r="86" spans="2:45" ht="12.75" hidden="1">
      <c r="B86" s="7" t="s">
        <v>42</v>
      </c>
      <c r="C86" s="17">
        <f>IF(B$29="Drum",1,0)</f>
        <v>0</v>
      </c>
      <c r="D86" s="17">
        <f aca="true" t="shared" si="55" ref="D86:V86">IF(C$29="Drum",1,0)</f>
        <v>0</v>
      </c>
      <c r="E86" s="17">
        <f t="shared" si="55"/>
        <v>0</v>
      </c>
      <c r="F86" s="17">
        <f t="shared" si="55"/>
        <v>0</v>
      </c>
      <c r="G86" s="17">
        <f t="shared" si="55"/>
        <v>0</v>
      </c>
      <c r="H86" s="17">
        <f t="shared" si="55"/>
        <v>0</v>
      </c>
      <c r="I86" s="17">
        <f t="shared" si="55"/>
        <v>0</v>
      </c>
      <c r="J86" s="17">
        <f t="shared" si="55"/>
        <v>0</v>
      </c>
      <c r="K86" s="17">
        <f t="shared" si="55"/>
        <v>0</v>
      </c>
      <c r="L86" s="17">
        <f t="shared" si="55"/>
        <v>0</v>
      </c>
      <c r="M86" s="17">
        <f t="shared" si="55"/>
        <v>0</v>
      </c>
      <c r="N86" s="17">
        <f t="shared" si="55"/>
        <v>0</v>
      </c>
      <c r="O86" s="17">
        <f t="shared" si="55"/>
        <v>0</v>
      </c>
      <c r="P86" s="17">
        <f t="shared" si="55"/>
        <v>0</v>
      </c>
      <c r="Q86" s="17">
        <f t="shared" si="55"/>
        <v>0</v>
      </c>
      <c r="R86" s="17">
        <f t="shared" si="55"/>
        <v>0</v>
      </c>
      <c r="S86" s="17">
        <f t="shared" si="55"/>
        <v>0</v>
      </c>
      <c r="T86" s="17">
        <f t="shared" si="55"/>
        <v>0</v>
      </c>
      <c r="U86" s="17">
        <f t="shared" si="55"/>
        <v>0</v>
      </c>
      <c r="V86" s="17">
        <f t="shared" si="55"/>
        <v>0</v>
      </c>
      <c r="X86" s="13">
        <v>0.21053</v>
      </c>
      <c r="Y86" s="14">
        <v>0.40948</v>
      </c>
      <c r="Z86" s="10">
        <f t="shared" si="4"/>
        <v>-0.514139884731855</v>
      </c>
      <c r="AA86" s="10">
        <f t="shared" si="5"/>
        <v>-0.514139884731855</v>
      </c>
      <c r="AB86" s="10">
        <f t="shared" si="6"/>
        <v>-0.514139884731855</v>
      </c>
      <c r="AC86" s="10">
        <f t="shared" si="7"/>
        <v>-0.514139884731855</v>
      </c>
      <c r="AD86" s="10">
        <f t="shared" si="8"/>
        <v>-0.514139884731855</v>
      </c>
      <c r="AE86" s="10">
        <f t="shared" si="9"/>
        <v>-0.514139884731855</v>
      </c>
      <c r="AF86" s="10">
        <f t="shared" si="10"/>
        <v>-0.514139884731855</v>
      </c>
      <c r="AG86" s="10">
        <f t="shared" si="11"/>
        <v>-0.514139884731855</v>
      </c>
      <c r="AH86" s="10">
        <f t="shared" si="12"/>
        <v>-0.514139884731855</v>
      </c>
      <c r="AI86" s="10">
        <f t="shared" si="42"/>
        <v>-0.514139884731855</v>
      </c>
      <c r="AJ86" s="10">
        <f t="shared" si="42"/>
        <v>-0.514139884731855</v>
      </c>
      <c r="AK86" s="10">
        <f t="shared" si="42"/>
        <v>-0.514139884731855</v>
      </c>
      <c r="AL86" s="10">
        <f t="shared" si="42"/>
        <v>-0.514139884731855</v>
      </c>
      <c r="AM86" s="10">
        <f t="shared" si="42"/>
        <v>-0.514139884731855</v>
      </c>
      <c r="AN86" s="10">
        <f t="shared" si="42"/>
        <v>-0.514139884731855</v>
      </c>
      <c r="AO86" s="10">
        <f t="shared" si="42"/>
        <v>-0.514139884731855</v>
      </c>
      <c r="AP86" s="10">
        <f t="shared" si="42"/>
        <v>-0.514139884731855</v>
      </c>
      <c r="AQ86" s="10">
        <f t="shared" si="42"/>
        <v>-0.514139884731855</v>
      </c>
      <c r="AR86" s="10">
        <f t="shared" si="42"/>
        <v>-0.514139884731855</v>
      </c>
      <c r="AS86" s="10">
        <f t="shared" si="42"/>
        <v>-0.514139884731855</v>
      </c>
    </row>
    <row r="87" spans="2:45" ht="12.75" hidden="1">
      <c r="B87" s="7" t="s">
        <v>43</v>
      </c>
      <c r="C87" s="17">
        <f>IF(B$29="Vertical Panel",1,0)</f>
        <v>0</v>
      </c>
      <c r="D87" s="17">
        <f aca="true" t="shared" si="56" ref="D87:V87">IF(C$29="Vertical Panel",1,0)</f>
        <v>0</v>
      </c>
      <c r="E87" s="17">
        <f t="shared" si="56"/>
        <v>0</v>
      </c>
      <c r="F87" s="17">
        <f t="shared" si="56"/>
        <v>0</v>
      </c>
      <c r="G87" s="17">
        <f t="shared" si="56"/>
        <v>0</v>
      </c>
      <c r="H87" s="17">
        <f t="shared" si="56"/>
        <v>0</v>
      </c>
      <c r="I87" s="17">
        <f t="shared" si="56"/>
        <v>0</v>
      </c>
      <c r="J87" s="17">
        <f t="shared" si="56"/>
        <v>0</v>
      </c>
      <c r="K87" s="17">
        <f t="shared" si="56"/>
        <v>0</v>
      </c>
      <c r="L87" s="17">
        <f t="shared" si="56"/>
        <v>0</v>
      </c>
      <c r="M87" s="17">
        <f t="shared" si="56"/>
        <v>0</v>
      </c>
      <c r="N87" s="17">
        <f t="shared" si="56"/>
        <v>0</v>
      </c>
      <c r="O87" s="17">
        <f t="shared" si="56"/>
        <v>0</v>
      </c>
      <c r="P87" s="17">
        <f t="shared" si="56"/>
        <v>0</v>
      </c>
      <c r="Q87" s="17">
        <f t="shared" si="56"/>
        <v>0</v>
      </c>
      <c r="R87" s="17">
        <f t="shared" si="56"/>
        <v>0</v>
      </c>
      <c r="S87" s="17">
        <f t="shared" si="56"/>
        <v>0</v>
      </c>
      <c r="T87" s="17">
        <f t="shared" si="56"/>
        <v>0</v>
      </c>
      <c r="U87" s="17">
        <f t="shared" si="56"/>
        <v>0</v>
      </c>
      <c r="V87" s="17">
        <f t="shared" si="56"/>
        <v>0</v>
      </c>
      <c r="X87" s="13">
        <v>0.078947</v>
      </c>
      <c r="Y87" s="14">
        <v>0.27085</v>
      </c>
      <c r="Z87" s="10">
        <f t="shared" si="4"/>
        <v>-0.2914786782351856</v>
      </c>
      <c r="AA87" s="10">
        <f t="shared" si="5"/>
        <v>-0.2914786782351856</v>
      </c>
      <c r="AB87" s="10">
        <f t="shared" si="6"/>
        <v>-0.2914786782351856</v>
      </c>
      <c r="AC87" s="10">
        <f t="shared" si="7"/>
        <v>-0.2914786782351856</v>
      </c>
      <c r="AD87" s="10">
        <f t="shared" si="8"/>
        <v>-0.2914786782351856</v>
      </c>
      <c r="AE87" s="10">
        <f t="shared" si="9"/>
        <v>-0.2914786782351856</v>
      </c>
      <c r="AF87" s="10">
        <f t="shared" si="10"/>
        <v>-0.2914786782351856</v>
      </c>
      <c r="AG87" s="10">
        <f t="shared" si="11"/>
        <v>-0.2914786782351856</v>
      </c>
      <c r="AH87" s="10">
        <f t="shared" si="12"/>
        <v>-0.2914786782351856</v>
      </c>
      <c r="AI87" s="10">
        <f t="shared" si="42"/>
        <v>-0.2914786782351856</v>
      </c>
      <c r="AJ87" s="10">
        <f t="shared" si="42"/>
        <v>-0.2914786782351856</v>
      </c>
      <c r="AK87" s="10">
        <f t="shared" si="42"/>
        <v>-0.2914786782351856</v>
      </c>
      <c r="AL87" s="10">
        <f t="shared" si="42"/>
        <v>-0.2914786782351856</v>
      </c>
      <c r="AM87" s="10">
        <f t="shared" si="42"/>
        <v>-0.2914786782351856</v>
      </c>
      <c r="AN87" s="10">
        <f t="shared" si="42"/>
        <v>-0.2914786782351856</v>
      </c>
      <c r="AO87" s="10">
        <f t="shared" si="42"/>
        <v>-0.2914786782351856</v>
      </c>
      <c r="AP87" s="10">
        <f t="shared" si="42"/>
        <v>-0.2914786782351856</v>
      </c>
      <c r="AQ87" s="10">
        <f t="shared" si="42"/>
        <v>-0.2914786782351856</v>
      </c>
      <c r="AR87" s="10">
        <f t="shared" si="42"/>
        <v>-0.2914786782351856</v>
      </c>
      <c r="AS87" s="10">
        <f t="shared" si="42"/>
        <v>-0.2914786782351856</v>
      </c>
    </row>
    <row r="88" spans="2:45" ht="12.75" hidden="1">
      <c r="B88" s="7" t="s">
        <v>44</v>
      </c>
      <c r="C88" s="17">
        <f>IF(B$29="Guardrail",1,0)</f>
        <v>0</v>
      </c>
      <c r="D88" s="17">
        <f aca="true" t="shared" si="57" ref="D88:V88">IF(C$29="Guardrail",1,0)</f>
        <v>0</v>
      </c>
      <c r="E88" s="17">
        <f t="shared" si="57"/>
        <v>0</v>
      </c>
      <c r="F88" s="17">
        <f t="shared" si="57"/>
        <v>0</v>
      </c>
      <c r="G88" s="17">
        <f t="shared" si="57"/>
        <v>0</v>
      </c>
      <c r="H88" s="17">
        <f t="shared" si="57"/>
        <v>0</v>
      </c>
      <c r="I88" s="17">
        <f t="shared" si="57"/>
        <v>0</v>
      </c>
      <c r="J88" s="17">
        <f t="shared" si="57"/>
        <v>0</v>
      </c>
      <c r="K88" s="17">
        <f t="shared" si="57"/>
        <v>0</v>
      </c>
      <c r="L88" s="17">
        <f t="shared" si="57"/>
        <v>0</v>
      </c>
      <c r="M88" s="17">
        <f t="shared" si="57"/>
        <v>0</v>
      </c>
      <c r="N88" s="17">
        <f t="shared" si="57"/>
        <v>0</v>
      </c>
      <c r="O88" s="17">
        <f t="shared" si="57"/>
        <v>0</v>
      </c>
      <c r="P88" s="17">
        <f t="shared" si="57"/>
        <v>0</v>
      </c>
      <c r="Q88" s="17">
        <f t="shared" si="57"/>
        <v>0</v>
      </c>
      <c r="R88" s="17">
        <f t="shared" si="57"/>
        <v>0</v>
      </c>
      <c r="S88" s="17">
        <f t="shared" si="57"/>
        <v>0</v>
      </c>
      <c r="T88" s="17">
        <f t="shared" si="57"/>
        <v>0</v>
      </c>
      <c r="U88" s="17">
        <f t="shared" si="57"/>
        <v>0</v>
      </c>
      <c r="V88" s="17">
        <f t="shared" si="57"/>
        <v>0</v>
      </c>
      <c r="X88" s="13">
        <v>0.070175</v>
      </c>
      <c r="Y88" s="14">
        <v>0.25657</v>
      </c>
      <c r="Z88" s="10">
        <f t="shared" si="4"/>
        <v>-0.2735121019604786</v>
      </c>
      <c r="AA88" s="10">
        <f t="shared" si="5"/>
        <v>-0.2735121019604786</v>
      </c>
      <c r="AB88" s="10">
        <f t="shared" si="6"/>
        <v>-0.2735121019604786</v>
      </c>
      <c r="AC88" s="10">
        <f t="shared" si="7"/>
        <v>-0.2735121019604786</v>
      </c>
      <c r="AD88" s="10">
        <f t="shared" si="8"/>
        <v>-0.2735121019604786</v>
      </c>
      <c r="AE88" s="10">
        <f t="shared" si="9"/>
        <v>-0.2735121019604786</v>
      </c>
      <c r="AF88" s="10">
        <f t="shared" si="10"/>
        <v>-0.2735121019604786</v>
      </c>
      <c r="AG88" s="10">
        <f t="shared" si="11"/>
        <v>-0.2735121019604786</v>
      </c>
      <c r="AH88" s="10">
        <f t="shared" si="12"/>
        <v>-0.2735121019604786</v>
      </c>
      <c r="AI88" s="10">
        <f t="shared" si="42"/>
        <v>-0.2735121019604786</v>
      </c>
      <c r="AJ88" s="10">
        <f t="shared" si="42"/>
        <v>-0.2735121019604786</v>
      </c>
      <c r="AK88" s="10">
        <f t="shared" si="42"/>
        <v>-0.2735121019604786</v>
      </c>
      <c r="AL88" s="10">
        <f t="shared" si="42"/>
        <v>-0.2735121019604786</v>
      </c>
      <c r="AM88" s="10">
        <f t="shared" si="42"/>
        <v>-0.2735121019604786</v>
      </c>
      <c r="AN88" s="10">
        <f t="shared" si="42"/>
        <v>-0.2735121019604786</v>
      </c>
      <c r="AO88" s="10">
        <f t="shared" si="42"/>
        <v>-0.2735121019604786</v>
      </c>
      <c r="AP88" s="10">
        <f t="shared" si="42"/>
        <v>-0.2735121019604786</v>
      </c>
      <c r="AQ88" s="10">
        <f t="shared" si="42"/>
        <v>-0.2735121019604786</v>
      </c>
      <c r="AR88" s="10">
        <f t="shared" si="42"/>
        <v>-0.2735121019604786</v>
      </c>
      <c r="AS88" s="10">
        <f t="shared" si="42"/>
        <v>-0.2735121019604786</v>
      </c>
    </row>
    <row r="89" spans="2:45" ht="12.75" hidden="1">
      <c r="B89" s="7" t="s">
        <v>45</v>
      </c>
      <c r="C89" s="17">
        <f aca="true" t="shared" si="58" ref="C89:L89">IF(B$29="Barrier",1,0)</f>
        <v>0</v>
      </c>
      <c r="D89" s="17">
        <f t="shared" si="58"/>
        <v>0</v>
      </c>
      <c r="E89" s="17">
        <f t="shared" si="58"/>
        <v>0</v>
      </c>
      <c r="F89" s="17">
        <f t="shared" si="58"/>
        <v>0</v>
      </c>
      <c r="G89" s="17">
        <f t="shared" si="58"/>
        <v>0</v>
      </c>
      <c r="H89" s="17">
        <f t="shared" si="58"/>
        <v>0</v>
      </c>
      <c r="I89" s="17">
        <f t="shared" si="58"/>
        <v>0</v>
      </c>
      <c r="J89" s="17">
        <f t="shared" si="58"/>
        <v>0</v>
      </c>
      <c r="K89" s="17">
        <f t="shared" si="58"/>
        <v>0</v>
      </c>
      <c r="L89" s="17">
        <f t="shared" si="58"/>
        <v>0</v>
      </c>
      <c r="M89" s="17">
        <f aca="true" t="shared" si="59" ref="M89:V89">IF(L$29="Barrier",1,0)</f>
        <v>0</v>
      </c>
      <c r="N89" s="17">
        <f t="shared" si="59"/>
        <v>0</v>
      </c>
      <c r="O89" s="17">
        <f t="shared" si="59"/>
        <v>0</v>
      </c>
      <c r="P89" s="17">
        <f t="shared" si="59"/>
        <v>0</v>
      </c>
      <c r="Q89" s="17">
        <f t="shared" si="59"/>
        <v>0</v>
      </c>
      <c r="R89" s="17">
        <f t="shared" si="59"/>
        <v>0</v>
      </c>
      <c r="S89" s="17">
        <f t="shared" si="59"/>
        <v>0</v>
      </c>
      <c r="T89" s="17">
        <f t="shared" si="59"/>
        <v>0</v>
      </c>
      <c r="U89" s="17">
        <f t="shared" si="59"/>
        <v>0</v>
      </c>
      <c r="V89" s="17">
        <f t="shared" si="59"/>
        <v>0</v>
      </c>
      <c r="X89" s="13">
        <v>0.19298</v>
      </c>
      <c r="Y89" s="14">
        <v>0.39638</v>
      </c>
      <c r="Z89" s="10">
        <f t="shared" si="4"/>
        <v>-0.48685604722740805</v>
      </c>
      <c r="AA89" s="10">
        <f t="shared" si="5"/>
        <v>-0.48685604722740805</v>
      </c>
      <c r="AB89" s="10">
        <f t="shared" si="6"/>
        <v>-0.48685604722740805</v>
      </c>
      <c r="AC89" s="10">
        <f t="shared" si="7"/>
        <v>-0.48685604722740805</v>
      </c>
      <c r="AD89" s="10">
        <f t="shared" si="8"/>
        <v>-0.48685604722740805</v>
      </c>
      <c r="AE89" s="10">
        <f t="shared" si="9"/>
        <v>-0.48685604722740805</v>
      </c>
      <c r="AF89" s="10">
        <f t="shared" si="10"/>
        <v>-0.48685604722740805</v>
      </c>
      <c r="AG89" s="10">
        <f t="shared" si="11"/>
        <v>-0.48685604722740805</v>
      </c>
      <c r="AH89" s="10">
        <f t="shared" si="12"/>
        <v>-0.48685604722740805</v>
      </c>
      <c r="AI89" s="10">
        <f t="shared" si="42"/>
        <v>-0.48685604722740805</v>
      </c>
      <c r="AJ89" s="10">
        <f t="shared" si="42"/>
        <v>-0.48685604722740805</v>
      </c>
      <c r="AK89" s="10">
        <f t="shared" si="42"/>
        <v>-0.48685604722740805</v>
      </c>
      <c r="AL89" s="10">
        <f t="shared" si="42"/>
        <v>-0.48685604722740805</v>
      </c>
      <c r="AM89" s="10">
        <f t="shared" si="42"/>
        <v>-0.48685604722740805</v>
      </c>
      <c r="AN89" s="10">
        <f t="shared" si="42"/>
        <v>-0.48685604722740805</v>
      </c>
      <c r="AO89" s="10">
        <f t="shared" si="42"/>
        <v>-0.48685604722740805</v>
      </c>
      <c r="AP89" s="10">
        <f t="shared" si="42"/>
        <v>-0.48685604722740805</v>
      </c>
      <c r="AQ89" s="10">
        <f t="shared" si="42"/>
        <v>-0.48685604722740805</v>
      </c>
      <c r="AR89" s="10">
        <f t="shared" si="42"/>
        <v>-0.48685604722740805</v>
      </c>
      <c r="AS89" s="10">
        <f t="shared" si="42"/>
        <v>-0.48685604722740805</v>
      </c>
    </row>
    <row r="90" spans="2:45" ht="12.75" hidden="1">
      <c r="B90" s="7" t="s">
        <v>46</v>
      </c>
      <c r="C90" s="17">
        <f>IF(B30=99999,25,B30)</f>
        <v>0</v>
      </c>
      <c r="D90" s="17">
        <f aca="true" t="shared" si="60" ref="D90:V90">IF(C30=99999,25,C30)</f>
        <v>0</v>
      </c>
      <c r="E90" s="17">
        <f t="shared" si="60"/>
        <v>0</v>
      </c>
      <c r="F90" s="17">
        <f t="shared" si="60"/>
        <v>0</v>
      </c>
      <c r="G90" s="17">
        <f t="shared" si="60"/>
        <v>0</v>
      </c>
      <c r="H90" s="17">
        <f t="shared" si="60"/>
        <v>0</v>
      </c>
      <c r="I90" s="17">
        <f t="shared" si="60"/>
        <v>0</v>
      </c>
      <c r="J90" s="17">
        <f t="shared" si="60"/>
        <v>0</v>
      </c>
      <c r="K90" s="17">
        <f t="shared" si="60"/>
        <v>0</v>
      </c>
      <c r="L90" s="17">
        <f t="shared" si="60"/>
        <v>0</v>
      </c>
      <c r="M90" s="17">
        <f t="shared" si="60"/>
        <v>0</v>
      </c>
      <c r="N90" s="17">
        <f t="shared" si="60"/>
        <v>0</v>
      </c>
      <c r="O90" s="17">
        <f t="shared" si="60"/>
        <v>0</v>
      </c>
      <c r="P90" s="17">
        <f t="shared" si="60"/>
        <v>0</v>
      </c>
      <c r="Q90" s="17">
        <f t="shared" si="60"/>
        <v>0</v>
      </c>
      <c r="R90" s="17">
        <f t="shared" si="60"/>
        <v>0</v>
      </c>
      <c r="S90" s="17">
        <f t="shared" si="60"/>
        <v>0</v>
      </c>
      <c r="T90" s="17">
        <f t="shared" si="60"/>
        <v>0</v>
      </c>
      <c r="U90" s="17">
        <f t="shared" si="60"/>
        <v>0</v>
      </c>
      <c r="V90" s="17">
        <f t="shared" si="60"/>
        <v>0</v>
      </c>
      <c r="X90" s="13">
        <v>10.772</v>
      </c>
      <c r="Y90" s="14">
        <v>11.264</v>
      </c>
      <c r="Z90" s="10">
        <f t="shared" si="4"/>
        <v>-0.9563210227272728</v>
      </c>
      <c r="AA90" s="10">
        <f t="shared" si="5"/>
        <v>-0.9563210227272728</v>
      </c>
      <c r="AB90" s="10">
        <f t="shared" si="6"/>
        <v>-0.9563210227272728</v>
      </c>
      <c r="AC90" s="10">
        <f t="shared" si="7"/>
        <v>-0.9563210227272728</v>
      </c>
      <c r="AD90" s="10">
        <f t="shared" si="8"/>
        <v>-0.9563210227272728</v>
      </c>
      <c r="AE90" s="10">
        <f t="shared" si="9"/>
        <v>-0.9563210227272728</v>
      </c>
      <c r="AF90" s="10">
        <f t="shared" si="10"/>
        <v>-0.9563210227272728</v>
      </c>
      <c r="AG90" s="10">
        <f t="shared" si="11"/>
        <v>-0.9563210227272728</v>
      </c>
      <c r="AH90" s="10">
        <f t="shared" si="12"/>
        <v>-0.9563210227272728</v>
      </c>
      <c r="AI90" s="10">
        <f t="shared" si="42"/>
        <v>-0.9563210227272728</v>
      </c>
      <c r="AJ90" s="10">
        <f t="shared" si="42"/>
        <v>-0.9563210227272728</v>
      </c>
      <c r="AK90" s="10">
        <f t="shared" si="42"/>
        <v>-0.9563210227272728</v>
      </c>
      <c r="AL90" s="10">
        <f t="shared" si="42"/>
        <v>-0.9563210227272728</v>
      </c>
      <c r="AM90" s="10">
        <f t="shared" si="42"/>
        <v>-0.9563210227272728</v>
      </c>
      <c r="AN90" s="10">
        <f t="shared" si="42"/>
        <v>-0.9563210227272728</v>
      </c>
      <c r="AO90" s="10">
        <f t="shared" si="42"/>
        <v>-0.9563210227272728</v>
      </c>
      <c r="AP90" s="10">
        <f t="shared" si="42"/>
        <v>-0.9563210227272728</v>
      </c>
      <c r="AQ90" s="10">
        <f t="shared" si="42"/>
        <v>-0.9563210227272728</v>
      </c>
      <c r="AR90" s="10">
        <f t="shared" si="42"/>
        <v>-0.9563210227272728</v>
      </c>
      <c r="AS90" s="10">
        <f t="shared" si="42"/>
        <v>-0.9563210227272728</v>
      </c>
    </row>
    <row r="91" spans="2:45" ht="12.75" hidden="1">
      <c r="B91" s="7" t="s">
        <v>47</v>
      </c>
      <c r="C91" s="7">
        <f aca="true" t="shared" si="61" ref="C91:V91">$B$15</f>
        <v>0</v>
      </c>
      <c r="D91" s="7">
        <f t="shared" si="61"/>
        <v>0</v>
      </c>
      <c r="E91" s="7">
        <f t="shared" si="61"/>
        <v>0</v>
      </c>
      <c r="F91" s="7">
        <f t="shared" si="61"/>
        <v>0</v>
      </c>
      <c r="G91" s="7">
        <f t="shared" si="61"/>
        <v>0</v>
      </c>
      <c r="H91" s="7">
        <f t="shared" si="61"/>
        <v>0</v>
      </c>
      <c r="I91" s="7">
        <f t="shared" si="61"/>
        <v>0</v>
      </c>
      <c r="J91" s="7">
        <f t="shared" si="61"/>
        <v>0</v>
      </c>
      <c r="K91" s="7">
        <f t="shared" si="61"/>
        <v>0</v>
      </c>
      <c r="L91" s="7">
        <f t="shared" si="61"/>
        <v>0</v>
      </c>
      <c r="M91" s="7">
        <f t="shared" si="61"/>
        <v>0</v>
      </c>
      <c r="N91" s="7">
        <f t="shared" si="61"/>
        <v>0</v>
      </c>
      <c r="O91" s="7">
        <f t="shared" si="61"/>
        <v>0</v>
      </c>
      <c r="P91" s="7">
        <f t="shared" si="61"/>
        <v>0</v>
      </c>
      <c r="Q91" s="7">
        <f t="shared" si="61"/>
        <v>0</v>
      </c>
      <c r="R91" s="7">
        <f t="shared" si="61"/>
        <v>0</v>
      </c>
      <c r="S91" s="7">
        <f t="shared" si="61"/>
        <v>0</v>
      </c>
      <c r="T91" s="7">
        <f t="shared" si="61"/>
        <v>0</v>
      </c>
      <c r="U91" s="7">
        <f t="shared" si="61"/>
        <v>0</v>
      </c>
      <c r="V91" s="7">
        <f t="shared" si="61"/>
        <v>0</v>
      </c>
      <c r="X91" s="13">
        <v>64.274</v>
      </c>
      <c r="Y91" s="14">
        <v>5.4792</v>
      </c>
      <c r="Z91" s="10">
        <f t="shared" si="4"/>
        <v>-11.730544605051833</v>
      </c>
      <c r="AA91" s="10">
        <f t="shared" si="5"/>
        <v>-11.730544605051833</v>
      </c>
      <c r="AB91" s="10">
        <f t="shared" si="6"/>
        <v>-11.730544605051833</v>
      </c>
      <c r="AC91" s="10">
        <f t="shared" si="7"/>
        <v>-11.730544605051833</v>
      </c>
      <c r="AD91" s="10">
        <f t="shared" si="8"/>
        <v>-11.730544605051833</v>
      </c>
      <c r="AE91" s="10">
        <f t="shared" si="9"/>
        <v>-11.730544605051833</v>
      </c>
      <c r="AF91" s="10">
        <f t="shared" si="10"/>
        <v>-11.730544605051833</v>
      </c>
      <c r="AG91" s="10">
        <f t="shared" si="11"/>
        <v>-11.730544605051833</v>
      </c>
      <c r="AH91" s="10">
        <f t="shared" si="12"/>
        <v>-11.730544605051833</v>
      </c>
      <c r="AI91" s="10">
        <f t="shared" si="42"/>
        <v>-11.730544605051833</v>
      </c>
      <c r="AJ91" s="10">
        <f t="shared" si="42"/>
        <v>-11.730544605051833</v>
      </c>
      <c r="AK91" s="10">
        <f t="shared" si="42"/>
        <v>-11.730544605051833</v>
      </c>
      <c r="AL91" s="10">
        <f t="shared" si="42"/>
        <v>-11.730544605051833</v>
      </c>
      <c r="AM91" s="10">
        <f t="shared" si="42"/>
        <v>-11.730544605051833</v>
      </c>
      <c r="AN91" s="10">
        <f t="shared" si="42"/>
        <v>-11.730544605051833</v>
      </c>
      <c r="AO91" s="10">
        <f t="shared" si="42"/>
        <v>-11.730544605051833</v>
      </c>
      <c r="AP91" s="10">
        <f t="shared" si="42"/>
        <v>-11.730544605051833</v>
      </c>
      <c r="AQ91" s="10">
        <f t="shared" si="42"/>
        <v>-11.730544605051833</v>
      </c>
      <c r="AR91" s="10">
        <f t="shared" si="42"/>
        <v>-11.730544605051833</v>
      </c>
      <c r="AS91" s="10">
        <f t="shared" si="42"/>
        <v>-11.730544605051833</v>
      </c>
    </row>
    <row r="92" spans="2:45" ht="12.75" hidden="1">
      <c r="B92" s="7" t="s">
        <v>48</v>
      </c>
      <c r="C92" s="17">
        <v>0</v>
      </c>
      <c r="D92" s="8">
        <f>IF((D65-C65)&lt;0.1,10,1/(D65-C65))</f>
        <v>10</v>
      </c>
      <c r="E92" s="8">
        <f aca="true" t="shared" si="62" ref="E92:V92">IF((E65-D65)&lt;0.1,10,1/(E65-D65))</f>
        <v>10</v>
      </c>
      <c r="F92" s="8">
        <f t="shared" si="62"/>
        <v>10</v>
      </c>
      <c r="G92" s="8">
        <f t="shared" si="62"/>
        <v>10</v>
      </c>
      <c r="H92" s="8">
        <f t="shared" si="62"/>
        <v>10</v>
      </c>
      <c r="I92" s="8">
        <f t="shared" si="62"/>
        <v>10</v>
      </c>
      <c r="J92" s="8">
        <f t="shared" si="62"/>
        <v>10</v>
      </c>
      <c r="K92" s="8">
        <f t="shared" si="62"/>
        <v>10</v>
      </c>
      <c r="L92" s="8">
        <f t="shared" si="62"/>
        <v>10</v>
      </c>
      <c r="M92" s="8">
        <f t="shared" si="62"/>
        <v>10</v>
      </c>
      <c r="N92" s="8">
        <f t="shared" si="62"/>
        <v>10</v>
      </c>
      <c r="O92" s="8">
        <f t="shared" si="62"/>
        <v>10</v>
      </c>
      <c r="P92" s="8">
        <f t="shared" si="62"/>
        <v>10</v>
      </c>
      <c r="Q92" s="8">
        <f t="shared" si="62"/>
        <v>10</v>
      </c>
      <c r="R92" s="8">
        <f t="shared" si="62"/>
        <v>10</v>
      </c>
      <c r="S92" s="8">
        <f t="shared" si="62"/>
        <v>10</v>
      </c>
      <c r="T92" s="8">
        <f t="shared" si="62"/>
        <v>10</v>
      </c>
      <c r="U92" s="8">
        <f t="shared" si="62"/>
        <v>10</v>
      </c>
      <c r="V92" s="8">
        <f t="shared" si="62"/>
        <v>10</v>
      </c>
      <c r="X92" s="13">
        <v>3.8037</v>
      </c>
      <c r="Y92" s="14">
        <v>3.5422</v>
      </c>
      <c r="Z92" s="10">
        <f t="shared" si="4"/>
        <v>-1.073824177065101</v>
      </c>
      <c r="AA92" s="10">
        <f t="shared" si="5"/>
        <v>1.7492801084072047</v>
      </c>
      <c r="AB92" s="10">
        <f t="shared" si="6"/>
        <v>1.7492801084072047</v>
      </c>
      <c r="AC92" s="10">
        <f t="shared" si="7"/>
        <v>1.7492801084072047</v>
      </c>
      <c r="AD92" s="10">
        <f t="shared" si="8"/>
        <v>1.7492801084072047</v>
      </c>
      <c r="AE92" s="10">
        <f t="shared" si="9"/>
        <v>1.7492801084072047</v>
      </c>
      <c r="AF92" s="10">
        <f t="shared" si="10"/>
        <v>1.7492801084072047</v>
      </c>
      <c r="AG92" s="10">
        <f t="shared" si="11"/>
        <v>1.7492801084072047</v>
      </c>
      <c r="AH92" s="10">
        <f t="shared" si="12"/>
        <v>1.7492801084072047</v>
      </c>
      <c r="AI92" s="10">
        <f t="shared" si="42"/>
        <v>1.7492801084072047</v>
      </c>
      <c r="AJ92" s="10">
        <f t="shared" si="42"/>
        <v>1.7492801084072047</v>
      </c>
      <c r="AK92" s="10">
        <f t="shared" si="42"/>
        <v>1.7492801084072047</v>
      </c>
      <c r="AL92" s="10">
        <f t="shared" si="42"/>
        <v>1.7492801084072047</v>
      </c>
      <c r="AM92" s="10">
        <f t="shared" si="42"/>
        <v>1.7492801084072047</v>
      </c>
      <c r="AN92" s="10">
        <f t="shared" si="42"/>
        <v>1.7492801084072047</v>
      </c>
      <c r="AO92" s="10">
        <f t="shared" si="42"/>
        <v>1.7492801084072047</v>
      </c>
      <c r="AP92" s="10">
        <f t="shared" si="42"/>
        <v>1.7492801084072047</v>
      </c>
      <c r="AQ92" s="10">
        <f t="shared" si="42"/>
        <v>1.7492801084072047</v>
      </c>
      <c r="AR92" s="10">
        <f t="shared" si="42"/>
        <v>1.7492801084072047</v>
      </c>
      <c r="AS92" s="10">
        <f t="shared" si="42"/>
        <v>1.7492801084072047</v>
      </c>
    </row>
    <row r="93" ht="12.75" hidden="1"/>
    <row r="94" spans="2:11" ht="12.75" hidden="1">
      <c r="B94" s="19" t="s">
        <v>14</v>
      </c>
      <c r="C94" s="19" t="s">
        <v>15</v>
      </c>
      <c r="E94" s="6"/>
      <c r="F94" s="6"/>
      <c r="G94" s="6"/>
      <c r="H94" s="6"/>
      <c r="I94" s="6"/>
      <c r="J94" s="6"/>
      <c r="K94" s="6"/>
    </row>
    <row r="95" spans="2:11" ht="12.75" hidden="1">
      <c r="B95" s="19">
        <v>25.361</v>
      </c>
      <c r="C95" s="19">
        <v>10.095</v>
      </c>
      <c r="E95" s="6"/>
      <c r="F95" s="6"/>
      <c r="G95" s="6"/>
      <c r="H95" s="6"/>
      <c r="I95" s="6"/>
      <c r="J95" s="6"/>
      <c r="K95" s="6"/>
    </row>
    <row r="96" spans="2:11" ht="12.75" hidden="1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2.75" hidden="1">
      <c r="B97" s="6" t="s">
        <v>16</v>
      </c>
      <c r="C97" s="6"/>
      <c r="D97" s="6"/>
      <c r="E97" s="6"/>
      <c r="F97" s="6"/>
      <c r="G97" s="6"/>
      <c r="H97" s="6"/>
      <c r="I97" s="6"/>
      <c r="J97" s="6"/>
      <c r="K97" s="6"/>
    </row>
    <row r="98" spans="2:31" ht="12.75" hidden="1">
      <c r="B98" s="6">
        <v>-0.26694</v>
      </c>
      <c r="C98" s="6">
        <v>-0.084615</v>
      </c>
      <c r="D98" s="6">
        <v>0.22925</v>
      </c>
      <c r="E98" s="6">
        <v>0.19388</v>
      </c>
      <c r="F98" s="6">
        <v>-0.17174</v>
      </c>
      <c r="G98" s="6">
        <v>-0.015685</v>
      </c>
      <c r="H98" s="6">
        <v>-0.25523</v>
      </c>
      <c r="I98" s="6">
        <v>0.21988</v>
      </c>
      <c r="J98" s="6">
        <v>0.10397</v>
      </c>
      <c r="K98" s="6">
        <v>0.037476</v>
      </c>
      <c r="L98" s="3">
        <v>-0.10804</v>
      </c>
      <c r="M98" s="3">
        <v>0.018691</v>
      </c>
      <c r="N98" s="3">
        <v>-0.048556</v>
      </c>
      <c r="O98" s="3">
        <v>0.36868</v>
      </c>
      <c r="P98" s="3">
        <v>-0.3308</v>
      </c>
      <c r="Q98" s="3">
        <v>-0.21216</v>
      </c>
      <c r="R98" s="3">
        <v>0.50553</v>
      </c>
      <c r="S98" s="3">
        <v>-0.01997</v>
      </c>
      <c r="T98" s="3">
        <v>0.15254</v>
      </c>
      <c r="U98" s="3">
        <v>-0.19277</v>
      </c>
      <c r="V98" s="3">
        <v>0.078988</v>
      </c>
      <c r="W98" s="3">
        <v>0.26096</v>
      </c>
      <c r="X98" s="3">
        <v>-0.44499</v>
      </c>
      <c r="Y98" s="3">
        <v>-0.070071</v>
      </c>
      <c r="Z98" s="3">
        <v>-0.21783</v>
      </c>
      <c r="AA98" s="3">
        <v>-0.0076525</v>
      </c>
      <c r="AB98" s="3">
        <v>-0.51635</v>
      </c>
      <c r="AC98" s="3">
        <v>-0.13471</v>
      </c>
      <c r="AD98" s="3">
        <v>0.013601</v>
      </c>
      <c r="AE98" s="3">
        <v>-0.034844</v>
      </c>
    </row>
    <row r="99" spans="2:31" ht="12.75" hidden="1">
      <c r="B99" s="6">
        <v>0.37324</v>
      </c>
      <c r="C99" s="6">
        <v>0.30065</v>
      </c>
      <c r="D99" s="6">
        <v>-0.39318</v>
      </c>
      <c r="E99" s="6">
        <v>0.15647</v>
      </c>
      <c r="F99" s="6">
        <v>-0.041456</v>
      </c>
      <c r="G99" s="6">
        <v>0.027212</v>
      </c>
      <c r="H99" s="6">
        <v>0.18774</v>
      </c>
      <c r="I99" s="6">
        <v>-0.14996</v>
      </c>
      <c r="J99" s="6">
        <v>-0.023306</v>
      </c>
      <c r="K99" s="6">
        <v>-0.073244</v>
      </c>
      <c r="L99" s="3">
        <v>0.0055973</v>
      </c>
      <c r="M99" s="3">
        <v>0.34255</v>
      </c>
      <c r="N99" s="3">
        <v>0.35635</v>
      </c>
      <c r="O99" s="3">
        <v>-0.2934</v>
      </c>
      <c r="P99" s="3">
        <v>-0.13525</v>
      </c>
      <c r="Q99" s="3">
        <v>-0.17436</v>
      </c>
      <c r="R99" s="3">
        <v>0.16274</v>
      </c>
      <c r="S99" s="3">
        <v>0.062206</v>
      </c>
      <c r="T99" s="3">
        <v>-0.30587</v>
      </c>
      <c r="U99" s="3">
        <v>0.16275</v>
      </c>
      <c r="V99" s="3">
        <v>-0.010557</v>
      </c>
      <c r="W99" s="3">
        <v>0.14658</v>
      </c>
      <c r="X99" s="3">
        <v>-0.23094</v>
      </c>
      <c r="Y99" s="3">
        <v>-0.42984</v>
      </c>
      <c r="Z99" s="3">
        <v>-0.071085</v>
      </c>
      <c r="AA99" s="3">
        <v>-0.38531</v>
      </c>
      <c r="AB99" s="3">
        <v>-0.14112</v>
      </c>
      <c r="AC99" s="3">
        <v>-0.2501</v>
      </c>
      <c r="AD99" s="3">
        <v>0.14649</v>
      </c>
      <c r="AE99" s="3">
        <v>-0.29563</v>
      </c>
    </row>
    <row r="100" spans="2:11" ht="12.75" hidden="1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2.75" hidden="1">
      <c r="B101" s="6" t="s">
        <v>17</v>
      </c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2.75" hidden="1">
      <c r="B102" s="6">
        <v>1.4232</v>
      </c>
      <c r="C102" s="6">
        <v>1.1035</v>
      </c>
      <c r="D102" s="6"/>
      <c r="E102" s="6"/>
      <c r="F102" s="6"/>
      <c r="G102" s="6"/>
      <c r="H102" s="6"/>
      <c r="I102" s="6"/>
      <c r="J102" s="6"/>
      <c r="K102" s="6"/>
    </row>
    <row r="103" spans="2:11" ht="12.75" hidden="1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2.75" hidden="1">
      <c r="B104" s="6" t="s">
        <v>18</v>
      </c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2.75" hidden="1">
      <c r="B105" s="6">
        <v>-0.79632</v>
      </c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2.75" hidden="1">
      <c r="B106" s="6">
        <v>0.1451</v>
      </c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2.75" hidden="1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ht="12.75" hidden="1">
      <c r="B108" s="6" t="s">
        <v>19</v>
      </c>
    </row>
    <row r="109" spans="2:11" ht="12.75" hidden="1">
      <c r="B109" s="6">
        <v>0.59508</v>
      </c>
      <c r="D109" s="6"/>
      <c r="E109" s="6"/>
      <c r="F109" s="6"/>
      <c r="G109" s="6"/>
      <c r="H109" s="6"/>
      <c r="I109" s="6"/>
      <c r="J109" s="6"/>
      <c r="K109" s="6"/>
    </row>
    <row r="110" spans="4:11" ht="12.75" hidden="1">
      <c r="D110" s="6"/>
      <c r="E110" s="6"/>
      <c r="F110" s="6"/>
      <c r="G110" s="6"/>
      <c r="H110" s="6"/>
      <c r="I110" s="6"/>
      <c r="J110" s="6"/>
      <c r="K110" s="6"/>
    </row>
    <row r="111" ht="12.75" hidden="1"/>
    <row r="112" ht="12.75" hidden="1"/>
    <row r="113" ht="12.75" hidden="1"/>
    <row r="114" ht="12.75" hidden="1"/>
    <row r="115" ht="12.75" hidden="1"/>
    <row r="116" ht="12.75" hidden="1">
      <c r="B116" s="6"/>
    </row>
    <row r="117" ht="12.75" hidden="1">
      <c r="B117" s="6"/>
    </row>
    <row r="118" ht="12.75" hidden="1">
      <c r="B118" s="6"/>
    </row>
    <row r="119" ht="12.75" hidden="1">
      <c r="B119" s="6"/>
    </row>
    <row r="120" ht="12.75" hidden="1">
      <c r="B120" s="6"/>
    </row>
    <row r="121" ht="12.75" hidden="1"/>
    <row r="122" ht="13.5" hidden="1" thickBot="1">
      <c r="B122" s="30" t="s">
        <v>62</v>
      </c>
    </row>
    <row r="123" spans="2:34" ht="12.75" hidden="1">
      <c r="B123" s="38" t="s">
        <v>20</v>
      </c>
      <c r="C123" s="42"/>
      <c r="D123" s="42"/>
      <c r="E123" s="42"/>
      <c r="F123" s="42"/>
      <c r="G123" s="42"/>
      <c r="H123" s="42"/>
      <c r="I123" s="42"/>
      <c r="J123" s="42"/>
      <c r="K123" s="44"/>
      <c r="X123" s="11" t="s">
        <v>12</v>
      </c>
      <c r="Y123" s="12" t="s">
        <v>13</v>
      </c>
      <c r="Z123" s="41" t="s">
        <v>21</v>
      </c>
      <c r="AA123" s="42"/>
      <c r="AB123" s="42"/>
      <c r="AC123" s="42"/>
      <c r="AD123" s="42"/>
      <c r="AE123" s="42"/>
      <c r="AF123" s="42"/>
      <c r="AG123" s="42"/>
      <c r="AH123" s="43"/>
    </row>
    <row r="124" spans="2:45" ht="12.75" hidden="1">
      <c r="B124" s="7" t="s">
        <v>24</v>
      </c>
      <c r="C124" s="17">
        <f aca="true" t="shared" si="63" ref="C124:V124">IF($B$14="Lane Closure",1,0)</f>
        <v>0</v>
      </c>
      <c r="D124" s="17">
        <f t="shared" si="63"/>
        <v>0</v>
      </c>
      <c r="E124" s="17">
        <f t="shared" si="63"/>
        <v>0</v>
      </c>
      <c r="F124" s="17">
        <f t="shared" si="63"/>
        <v>0</v>
      </c>
      <c r="G124" s="17">
        <f t="shared" si="63"/>
        <v>0</v>
      </c>
      <c r="H124" s="17">
        <f t="shared" si="63"/>
        <v>0</v>
      </c>
      <c r="I124" s="17">
        <f t="shared" si="63"/>
        <v>0</v>
      </c>
      <c r="J124" s="17">
        <f t="shared" si="63"/>
        <v>0</v>
      </c>
      <c r="K124" s="17">
        <f t="shared" si="63"/>
        <v>0</v>
      </c>
      <c r="L124" s="17">
        <f t="shared" si="63"/>
        <v>0</v>
      </c>
      <c r="M124" s="17">
        <f t="shared" si="63"/>
        <v>0</v>
      </c>
      <c r="N124" s="17">
        <f t="shared" si="63"/>
        <v>0</v>
      </c>
      <c r="O124" s="17">
        <f t="shared" si="63"/>
        <v>0</v>
      </c>
      <c r="P124" s="17">
        <f t="shared" si="63"/>
        <v>0</v>
      </c>
      <c r="Q124" s="17">
        <f t="shared" si="63"/>
        <v>0</v>
      </c>
      <c r="R124" s="17">
        <f t="shared" si="63"/>
        <v>0</v>
      </c>
      <c r="S124" s="17">
        <f t="shared" si="63"/>
        <v>0</v>
      </c>
      <c r="T124" s="17">
        <f t="shared" si="63"/>
        <v>0</v>
      </c>
      <c r="U124" s="17">
        <f t="shared" si="63"/>
        <v>0</v>
      </c>
      <c r="V124" s="17">
        <f t="shared" si="63"/>
        <v>0</v>
      </c>
      <c r="X124" s="13">
        <v>0.42982</v>
      </c>
      <c r="Y124" s="14">
        <v>0.49724</v>
      </c>
      <c r="Z124" s="10">
        <f aca="true" t="shared" si="64" ref="Z124:Z154">(C124-$X124)/$Y124</f>
        <v>-0.8644115517657469</v>
      </c>
      <c r="AA124" s="10">
        <f aca="true" t="shared" si="65" ref="AA124:AA154">(D124-$X124)/$Y124</f>
        <v>-0.8644115517657469</v>
      </c>
      <c r="AB124" s="10">
        <f aca="true" t="shared" si="66" ref="AB124:AB154">(E124-$X124)/$Y124</f>
        <v>-0.8644115517657469</v>
      </c>
      <c r="AC124" s="10">
        <f aca="true" t="shared" si="67" ref="AC124:AC154">(F124-$X124)/$Y124</f>
        <v>-0.8644115517657469</v>
      </c>
      <c r="AD124" s="10">
        <f aca="true" t="shared" si="68" ref="AD124:AD154">(G124-$X124)/$Y124</f>
        <v>-0.8644115517657469</v>
      </c>
      <c r="AE124" s="10">
        <f aca="true" t="shared" si="69" ref="AE124:AE154">(H124-$X124)/$Y124</f>
        <v>-0.8644115517657469</v>
      </c>
      <c r="AF124" s="10">
        <f aca="true" t="shared" si="70" ref="AF124:AF154">(I124-$X124)/$Y124</f>
        <v>-0.8644115517657469</v>
      </c>
      <c r="AG124" s="10">
        <f aca="true" t="shared" si="71" ref="AG124:AG154">(J124-$X124)/$Y124</f>
        <v>-0.8644115517657469</v>
      </c>
      <c r="AH124" s="10">
        <f aca="true" t="shared" si="72" ref="AH124:AH154">(K124-$X124)/$Y124</f>
        <v>-0.8644115517657469</v>
      </c>
      <c r="AI124" s="10">
        <f aca="true" t="shared" si="73" ref="AI124:AS137">(L124-$X124)/$Y124</f>
        <v>-0.8644115517657469</v>
      </c>
      <c r="AJ124" s="10">
        <f t="shared" si="73"/>
        <v>-0.8644115517657469</v>
      </c>
      <c r="AK124" s="10">
        <f t="shared" si="73"/>
        <v>-0.8644115517657469</v>
      </c>
      <c r="AL124" s="10">
        <f t="shared" si="73"/>
        <v>-0.8644115517657469</v>
      </c>
      <c r="AM124" s="10">
        <f t="shared" si="73"/>
        <v>-0.8644115517657469</v>
      </c>
      <c r="AN124" s="10">
        <f t="shared" si="73"/>
        <v>-0.8644115517657469</v>
      </c>
      <c r="AO124" s="10">
        <f t="shared" si="73"/>
        <v>-0.8644115517657469</v>
      </c>
      <c r="AP124" s="10">
        <f t="shared" si="73"/>
        <v>-0.8644115517657469</v>
      </c>
      <c r="AQ124" s="10">
        <f t="shared" si="73"/>
        <v>-0.8644115517657469</v>
      </c>
      <c r="AR124" s="10">
        <f t="shared" si="73"/>
        <v>-0.8644115517657469</v>
      </c>
      <c r="AS124" s="10">
        <f t="shared" si="73"/>
        <v>-0.8644115517657469</v>
      </c>
    </row>
    <row r="125" spans="2:45" ht="12.75" hidden="1">
      <c r="B125" s="7" t="s">
        <v>25</v>
      </c>
      <c r="C125" s="17">
        <f aca="true" t="shared" si="74" ref="C125:L125">IF(B17="Lane Taper",1,0)</f>
        <v>1</v>
      </c>
      <c r="D125" s="17">
        <f t="shared" si="74"/>
        <v>0</v>
      </c>
      <c r="E125" s="17">
        <f t="shared" si="74"/>
        <v>0</v>
      </c>
      <c r="F125" s="17">
        <f t="shared" si="74"/>
        <v>0</v>
      </c>
      <c r="G125" s="17">
        <f t="shared" si="74"/>
        <v>0</v>
      </c>
      <c r="H125" s="17">
        <f t="shared" si="74"/>
        <v>0</v>
      </c>
      <c r="I125" s="17">
        <f t="shared" si="74"/>
        <v>0</v>
      </c>
      <c r="J125" s="17">
        <f t="shared" si="74"/>
        <v>0</v>
      </c>
      <c r="K125" s="17">
        <f t="shared" si="74"/>
        <v>0</v>
      </c>
      <c r="L125" s="17">
        <f t="shared" si="74"/>
        <v>0</v>
      </c>
      <c r="M125" s="17">
        <f aca="true" t="shared" si="75" ref="M125:V125">IF(L17="Lane Taper",1,0)</f>
        <v>0</v>
      </c>
      <c r="N125" s="17">
        <f t="shared" si="75"/>
        <v>0</v>
      </c>
      <c r="O125" s="17">
        <f t="shared" si="75"/>
        <v>0</v>
      </c>
      <c r="P125" s="17">
        <f t="shared" si="75"/>
        <v>0</v>
      </c>
      <c r="Q125" s="17">
        <f t="shared" si="75"/>
        <v>0</v>
      </c>
      <c r="R125" s="17">
        <f t="shared" si="75"/>
        <v>0</v>
      </c>
      <c r="S125" s="17">
        <f t="shared" si="75"/>
        <v>0</v>
      </c>
      <c r="T125" s="17">
        <f t="shared" si="75"/>
        <v>0</v>
      </c>
      <c r="U125" s="17">
        <f t="shared" si="75"/>
        <v>0</v>
      </c>
      <c r="V125" s="17">
        <f t="shared" si="75"/>
        <v>0</v>
      </c>
      <c r="X125" s="13">
        <v>0.18421</v>
      </c>
      <c r="Y125" s="14">
        <v>0.38937</v>
      </c>
      <c r="Z125" s="10">
        <f t="shared" si="64"/>
        <v>2.0951537098389705</v>
      </c>
      <c r="AA125" s="10">
        <f t="shared" si="65"/>
        <v>-0.47309756786604007</v>
      </c>
      <c r="AB125" s="10">
        <f t="shared" si="66"/>
        <v>-0.47309756786604007</v>
      </c>
      <c r="AC125" s="10">
        <f t="shared" si="67"/>
        <v>-0.47309756786604007</v>
      </c>
      <c r="AD125" s="10">
        <f t="shared" si="68"/>
        <v>-0.47309756786604007</v>
      </c>
      <c r="AE125" s="10">
        <f t="shared" si="69"/>
        <v>-0.47309756786604007</v>
      </c>
      <c r="AF125" s="10">
        <f t="shared" si="70"/>
        <v>-0.47309756786604007</v>
      </c>
      <c r="AG125" s="10">
        <f t="shared" si="71"/>
        <v>-0.47309756786604007</v>
      </c>
      <c r="AH125" s="10">
        <f t="shared" si="72"/>
        <v>-0.47309756786604007</v>
      </c>
      <c r="AI125" s="10">
        <f t="shared" si="73"/>
        <v>-0.47309756786604007</v>
      </c>
      <c r="AJ125" s="10">
        <f t="shared" si="73"/>
        <v>-0.47309756786604007</v>
      </c>
      <c r="AK125" s="10">
        <f t="shared" si="73"/>
        <v>-0.47309756786604007</v>
      </c>
      <c r="AL125" s="10">
        <f t="shared" si="73"/>
        <v>-0.47309756786604007</v>
      </c>
      <c r="AM125" s="10">
        <f t="shared" si="73"/>
        <v>-0.47309756786604007</v>
      </c>
      <c r="AN125" s="10">
        <f t="shared" si="73"/>
        <v>-0.47309756786604007</v>
      </c>
      <c r="AO125" s="10">
        <f t="shared" si="73"/>
        <v>-0.47309756786604007</v>
      </c>
      <c r="AP125" s="10">
        <f t="shared" si="73"/>
        <v>-0.47309756786604007</v>
      </c>
      <c r="AQ125" s="10">
        <f t="shared" si="73"/>
        <v>-0.47309756786604007</v>
      </c>
      <c r="AR125" s="10">
        <f t="shared" si="73"/>
        <v>-0.47309756786604007</v>
      </c>
      <c r="AS125" s="10">
        <f t="shared" si="73"/>
        <v>-0.47309756786604007</v>
      </c>
    </row>
    <row r="126" spans="2:45" ht="12.75" hidden="1">
      <c r="B126" s="7" t="s">
        <v>26</v>
      </c>
      <c r="C126" s="17">
        <f aca="true" t="shared" si="76" ref="C126:L126">B18</f>
        <v>0</v>
      </c>
      <c r="D126" s="17">
        <f t="shared" si="76"/>
        <v>0</v>
      </c>
      <c r="E126" s="17">
        <f t="shared" si="76"/>
        <v>0</v>
      </c>
      <c r="F126" s="17">
        <f t="shared" si="76"/>
        <v>0</v>
      </c>
      <c r="G126" s="17">
        <f t="shared" si="76"/>
        <v>0</v>
      </c>
      <c r="H126" s="17">
        <f t="shared" si="76"/>
        <v>0</v>
      </c>
      <c r="I126" s="17">
        <f t="shared" si="76"/>
        <v>0</v>
      </c>
      <c r="J126" s="17">
        <f t="shared" si="76"/>
        <v>0</v>
      </c>
      <c r="K126" s="17">
        <f t="shared" si="76"/>
        <v>0</v>
      </c>
      <c r="L126" s="17">
        <f t="shared" si="76"/>
        <v>0</v>
      </c>
      <c r="M126" s="17">
        <f aca="true" t="shared" si="77" ref="M126:V126">L18</f>
        <v>0</v>
      </c>
      <c r="N126" s="17">
        <f t="shared" si="77"/>
        <v>0</v>
      </c>
      <c r="O126" s="17">
        <f t="shared" si="77"/>
        <v>0</v>
      </c>
      <c r="P126" s="17">
        <f t="shared" si="77"/>
        <v>0</v>
      </c>
      <c r="Q126" s="17">
        <f t="shared" si="77"/>
        <v>0</v>
      </c>
      <c r="R126" s="17">
        <f t="shared" si="77"/>
        <v>0</v>
      </c>
      <c r="S126" s="17">
        <f t="shared" si="77"/>
        <v>0</v>
      </c>
      <c r="T126" s="17">
        <f t="shared" si="77"/>
        <v>0</v>
      </c>
      <c r="U126" s="17">
        <f t="shared" si="77"/>
        <v>0</v>
      </c>
      <c r="V126" s="17">
        <f t="shared" si="77"/>
        <v>0</v>
      </c>
      <c r="X126" s="13">
        <v>2.5437</v>
      </c>
      <c r="Y126" s="14">
        <v>2.9951</v>
      </c>
      <c r="Z126" s="10">
        <f t="shared" si="64"/>
        <v>-0.8492871690427698</v>
      </c>
      <c r="AA126" s="10">
        <f t="shared" si="65"/>
        <v>-0.8492871690427698</v>
      </c>
      <c r="AB126" s="10">
        <f t="shared" si="66"/>
        <v>-0.8492871690427698</v>
      </c>
      <c r="AC126" s="10">
        <f t="shared" si="67"/>
        <v>-0.8492871690427698</v>
      </c>
      <c r="AD126" s="10">
        <f t="shared" si="68"/>
        <v>-0.8492871690427698</v>
      </c>
      <c r="AE126" s="10">
        <f t="shared" si="69"/>
        <v>-0.8492871690427698</v>
      </c>
      <c r="AF126" s="10">
        <f t="shared" si="70"/>
        <v>-0.8492871690427698</v>
      </c>
      <c r="AG126" s="10">
        <f t="shared" si="71"/>
        <v>-0.8492871690427698</v>
      </c>
      <c r="AH126" s="10">
        <f t="shared" si="72"/>
        <v>-0.8492871690427698</v>
      </c>
      <c r="AI126" s="10">
        <f t="shared" si="73"/>
        <v>-0.8492871690427698</v>
      </c>
      <c r="AJ126" s="10">
        <f t="shared" si="73"/>
        <v>-0.8492871690427698</v>
      </c>
      <c r="AK126" s="10">
        <f t="shared" si="73"/>
        <v>-0.8492871690427698</v>
      </c>
      <c r="AL126" s="10">
        <f t="shared" si="73"/>
        <v>-0.8492871690427698</v>
      </c>
      <c r="AM126" s="10">
        <f t="shared" si="73"/>
        <v>-0.8492871690427698</v>
      </c>
      <c r="AN126" s="10">
        <f t="shared" si="73"/>
        <v>-0.8492871690427698</v>
      </c>
      <c r="AO126" s="10">
        <f t="shared" si="73"/>
        <v>-0.8492871690427698</v>
      </c>
      <c r="AP126" s="10">
        <f t="shared" si="73"/>
        <v>-0.8492871690427698</v>
      </c>
      <c r="AQ126" s="10">
        <f t="shared" si="73"/>
        <v>-0.8492871690427698</v>
      </c>
      <c r="AR126" s="10">
        <f t="shared" si="73"/>
        <v>-0.8492871690427698</v>
      </c>
      <c r="AS126" s="10">
        <f t="shared" si="73"/>
        <v>-0.8492871690427698</v>
      </c>
    </row>
    <row r="127" spans="2:45" ht="12.75" hidden="1">
      <c r="B127" s="7" t="s">
        <v>27</v>
      </c>
      <c r="C127" s="17">
        <f aca="true" t="shared" si="78" ref="C127:L127">B19</f>
        <v>50</v>
      </c>
      <c r="D127" s="17">
        <f t="shared" si="78"/>
        <v>50</v>
      </c>
      <c r="E127" s="17">
        <f t="shared" si="78"/>
        <v>50</v>
      </c>
      <c r="F127" s="17">
        <f t="shared" si="78"/>
        <v>50</v>
      </c>
      <c r="G127" s="17">
        <f t="shared" si="78"/>
        <v>50</v>
      </c>
      <c r="H127" s="17">
        <f t="shared" si="78"/>
        <v>50</v>
      </c>
      <c r="I127" s="17">
        <f t="shared" si="78"/>
        <v>50</v>
      </c>
      <c r="J127" s="17">
        <f t="shared" si="78"/>
        <v>50</v>
      </c>
      <c r="K127" s="17">
        <f t="shared" si="78"/>
        <v>50</v>
      </c>
      <c r="L127" s="17">
        <f t="shared" si="78"/>
        <v>50</v>
      </c>
      <c r="M127" s="17">
        <f aca="true" t="shared" si="79" ref="M127:V127">L19</f>
        <v>50</v>
      </c>
      <c r="N127" s="17">
        <f t="shared" si="79"/>
        <v>50</v>
      </c>
      <c r="O127" s="17">
        <f t="shared" si="79"/>
        <v>50</v>
      </c>
      <c r="P127" s="17">
        <f t="shared" si="79"/>
        <v>50</v>
      </c>
      <c r="Q127" s="17">
        <f t="shared" si="79"/>
        <v>50</v>
      </c>
      <c r="R127" s="17">
        <f t="shared" si="79"/>
        <v>50</v>
      </c>
      <c r="S127" s="17">
        <f t="shared" si="79"/>
        <v>50</v>
      </c>
      <c r="T127" s="17">
        <f t="shared" si="79"/>
        <v>50</v>
      </c>
      <c r="U127" s="17">
        <f t="shared" si="79"/>
        <v>50</v>
      </c>
      <c r="V127" s="17">
        <f t="shared" si="79"/>
        <v>50</v>
      </c>
      <c r="X127" s="13">
        <v>60.219</v>
      </c>
      <c r="Y127" s="14">
        <v>7.0205</v>
      </c>
      <c r="Z127" s="10">
        <f t="shared" si="64"/>
        <v>-1.4555943308881134</v>
      </c>
      <c r="AA127" s="10">
        <f t="shared" si="65"/>
        <v>-1.4555943308881134</v>
      </c>
      <c r="AB127" s="10">
        <f t="shared" si="66"/>
        <v>-1.4555943308881134</v>
      </c>
      <c r="AC127" s="10">
        <f t="shared" si="67"/>
        <v>-1.4555943308881134</v>
      </c>
      <c r="AD127" s="10">
        <f t="shared" si="68"/>
        <v>-1.4555943308881134</v>
      </c>
      <c r="AE127" s="10">
        <f t="shared" si="69"/>
        <v>-1.4555943308881134</v>
      </c>
      <c r="AF127" s="10">
        <f t="shared" si="70"/>
        <v>-1.4555943308881134</v>
      </c>
      <c r="AG127" s="10">
        <f t="shared" si="71"/>
        <v>-1.4555943308881134</v>
      </c>
      <c r="AH127" s="10">
        <f t="shared" si="72"/>
        <v>-1.4555943308881134</v>
      </c>
      <c r="AI127" s="10">
        <f t="shared" si="73"/>
        <v>-1.4555943308881134</v>
      </c>
      <c r="AJ127" s="10">
        <f t="shared" si="73"/>
        <v>-1.4555943308881134</v>
      </c>
      <c r="AK127" s="10">
        <f t="shared" si="73"/>
        <v>-1.4555943308881134</v>
      </c>
      <c r="AL127" s="10">
        <f t="shared" si="73"/>
        <v>-1.4555943308881134</v>
      </c>
      <c r="AM127" s="10">
        <f t="shared" si="73"/>
        <v>-1.4555943308881134</v>
      </c>
      <c r="AN127" s="10">
        <f t="shared" si="73"/>
        <v>-1.4555943308881134</v>
      </c>
      <c r="AO127" s="10">
        <f t="shared" si="73"/>
        <v>-1.4555943308881134</v>
      </c>
      <c r="AP127" s="10">
        <f t="shared" si="73"/>
        <v>-1.4555943308881134</v>
      </c>
      <c r="AQ127" s="10">
        <f t="shared" si="73"/>
        <v>-1.4555943308881134</v>
      </c>
      <c r="AR127" s="10">
        <f t="shared" si="73"/>
        <v>-1.4555943308881134</v>
      </c>
      <c r="AS127" s="10">
        <f t="shared" si="73"/>
        <v>-1.4555943308881134</v>
      </c>
    </row>
    <row r="128" spans="2:45" ht="12.75" hidden="1">
      <c r="B128" s="7" t="s">
        <v>28</v>
      </c>
      <c r="C128" s="17">
        <f aca="true" t="shared" si="80" ref="C128:L128">IF(B20="Permanent",1,0)</f>
        <v>1</v>
      </c>
      <c r="D128" s="17">
        <f t="shared" si="80"/>
        <v>1</v>
      </c>
      <c r="E128" s="17">
        <f t="shared" si="80"/>
        <v>1</v>
      </c>
      <c r="F128" s="17">
        <f t="shared" si="80"/>
        <v>1</v>
      </c>
      <c r="G128" s="17">
        <f t="shared" si="80"/>
        <v>1</v>
      </c>
      <c r="H128" s="17">
        <f t="shared" si="80"/>
        <v>1</v>
      </c>
      <c r="I128" s="17">
        <f t="shared" si="80"/>
        <v>1</v>
      </c>
      <c r="J128" s="17">
        <f t="shared" si="80"/>
        <v>1</v>
      </c>
      <c r="K128" s="17">
        <f t="shared" si="80"/>
        <v>1</v>
      </c>
      <c r="L128" s="17">
        <f t="shared" si="80"/>
        <v>1</v>
      </c>
      <c r="M128" s="17">
        <f aca="true" t="shared" si="81" ref="M128:V128">IF(L20="Permanent",1,0)</f>
        <v>1</v>
      </c>
      <c r="N128" s="17">
        <f t="shared" si="81"/>
        <v>1</v>
      </c>
      <c r="O128" s="17">
        <f t="shared" si="81"/>
        <v>1</v>
      </c>
      <c r="P128" s="17">
        <f t="shared" si="81"/>
        <v>1</v>
      </c>
      <c r="Q128" s="17">
        <f t="shared" si="81"/>
        <v>1</v>
      </c>
      <c r="R128" s="17">
        <f t="shared" si="81"/>
        <v>1</v>
      </c>
      <c r="S128" s="17">
        <f t="shared" si="81"/>
        <v>1</v>
      </c>
      <c r="T128" s="17">
        <f t="shared" si="81"/>
        <v>1</v>
      </c>
      <c r="U128" s="17">
        <f t="shared" si="81"/>
        <v>1</v>
      </c>
      <c r="V128" s="17">
        <f t="shared" si="81"/>
        <v>1</v>
      </c>
      <c r="X128" s="13">
        <v>0.74561</v>
      </c>
      <c r="Y128" s="14">
        <v>0.43744</v>
      </c>
      <c r="Z128" s="10">
        <f t="shared" si="64"/>
        <v>0.5815426115581566</v>
      </c>
      <c r="AA128" s="10">
        <f t="shared" si="65"/>
        <v>0.5815426115581566</v>
      </c>
      <c r="AB128" s="10">
        <f t="shared" si="66"/>
        <v>0.5815426115581566</v>
      </c>
      <c r="AC128" s="10">
        <f t="shared" si="67"/>
        <v>0.5815426115581566</v>
      </c>
      <c r="AD128" s="10">
        <f t="shared" si="68"/>
        <v>0.5815426115581566</v>
      </c>
      <c r="AE128" s="10">
        <f t="shared" si="69"/>
        <v>0.5815426115581566</v>
      </c>
      <c r="AF128" s="10">
        <f t="shared" si="70"/>
        <v>0.5815426115581566</v>
      </c>
      <c r="AG128" s="10">
        <f t="shared" si="71"/>
        <v>0.5815426115581566</v>
      </c>
      <c r="AH128" s="10">
        <f t="shared" si="72"/>
        <v>0.5815426115581566</v>
      </c>
      <c r="AI128" s="10">
        <f t="shared" si="73"/>
        <v>0.5815426115581566</v>
      </c>
      <c r="AJ128" s="10">
        <f t="shared" si="73"/>
        <v>0.5815426115581566</v>
      </c>
      <c r="AK128" s="10">
        <f t="shared" si="73"/>
        <v>0.5815426115581566</v>
      </c>
      <c r="AL128" s="10">
        <f t="shared" si="73"/>
        <v>0.5815426115581566</v>
      </c>
      <c r="AM128" s="10">
        <f t="shared" si="73"/>
        <v>0.5815426115581566</v>
      </c>
      <c r="AN128" s="10">
        <f t="shared" si="73"/>
        <v>0.5815426115581566</v>
      </c>
      <c r="AO128" s="10">
        <f t="shared" si="73"/>
        <v>0.5815426115581566</v>
      </c>
      <c r="AP128" s="10">
        <f t="shared" si="73"/>
        <v>0.5815426115581566</v>
      </c>
      <c r="AQ128" s="10">
        <f t="shared" si="73"/>
        <v>0.5815426115581566</v>
      </c>
      <c r="AR128" s="10">
        <f t="shared" si="73"/>
        <v>0.5815426115581566</v>
      </c>
      <c r="AS128" s="10">
        <f t="shared" si="73"/>
        <v>0.5815426115581566</v>
      </c>
    </row>
    <row r="129" spans="2:45" ht="12.75" hidden="1">
      <c r="B129" s="7" t="s">
        <v>11</v>
      </c>
      <c r="C129" s="17" t="e">
        <f aca="true" t="shared" si="82" ref="C129:L129">IF(B21="",0,1/B21)</f>
        <v>#DIV/0!</v>
      </c>
      <c r="D129" s="17" t="e">
        <f t="shared" si="82"/>
        <v>#DIV/0!</v>
      </c>
      <c r="E129" s="17" t="e">
        <f t="shared" si="82"/>
        <v>#DIV/0!</v>
      </c>
      <c r="F129" s="17" t="e">
        <f t="shared" si="82"/>
        <v>#DIV/0!</v>
      </c>
      <c r="G129" s="17" t="e">
        <f t="shared" si="82"/>
        <v>#DIV/0!</v>
      </c>
      <c r="H129" s="17" t="e">
        <f t="shared" si="82"/>
        <v>#DIV/0!</v>
      </c>
      <c r="I129" s="17" t="e">
        <f t="shared" si="82"/>
        <v>#DIV/0!</v>
      </c>
      <c r="J129" s="17" t="e">
        <f t="shared" si="82"/>
        <v>#DIV/0!</v>
      </c>
      <c r="K129" s="17" t="e">
        <f t="shared" si="82"/>
        <v>#DIV/0!</v>
      </c>
      <c r="L129" s="17" t="e">
        <f t="shared" si="82"/>
        <v>#DIV/0!</v>
      </c>
      <c r="M129" s="17" t="e">
        <f aca="true" t="shared" si="83" ref="M129:V129">IF(L21="",0,1/L21)</f>
        <v>#DIV/0!</v>
      </c>
      <c r="N129" s="17" t="e">
        <f t="shared" si="83"/>
        <v>#DIV/0!</v>
      </c>
      <c r="O129" s="17" t="e">
        <f t="shared" si="83"/>
        <v>#DIV/0!</v>
      </c>
      <c r="P129" s="17" t="e">
        <f t="shared" si="83"/>
        <v>#DIV/0!</v>
      </c>
      <c r="Q129" s="17" t="e">
        <f t="shared" si="83"/>
        <v>#DIV/0!</v>
      </c>
      <c r="R129" s="17" t="e">
        <f t="shared" si="83"/>
        <v>#DIV/0!</v>
      </c>
      <c r="S129" s="17" t="e">
        <f t="shared" si="83"/>
        <v>#DIV/0!</v>
      </c>
      <c r="T129" s="17" t="e">
        <f t="shared" si="83"/>
        <v>#DIV/0!</v>
      </c>
      <c r="U129" s="17" t="e">
        <f t="shared" si="83"/>
        <v>#DIV/0!</v>
      </c>
      <c r="V129" s="17" t="e">
        <f t="shared" si="83"/>
        <v>#DIV/0!</v>
      </c>
      <c r="X129" s="31">
        <v>9.5254E-05</v>
      </c>
      <c r="Y129" s="14">
        <v>0.00014189</v>
      </c>
      <c r="Z129" s="10" t="e">
        <f t="shared" si="64"/>
        <v>#DIV/0!</v>
      </c>
      <c r="AA129" s="10" t="e">
        <f t="shared" si="65"/>
        <v>#DIV/0!</v>
      </c>
      <c r="AB129" s="10" t="e">
        <f t="shared" si="66"/>
        <v>#DIV/0!</v>
      </c>
      <c r="AC129" s="10" t="e">
        <f t="shared" si="67"/>
        <v>#DIV/0!</v>
      </c>
      <c r="AD129" s="10" t="e">
        <f t="shared" si="68"/>
        <v>#DIV/0!</v>
      </c>
      <c r="AE129" s="10" t="e">
        <f t="shared" si="69"/>
        <v>#DIV/0!</v>
      </c>
      <c r="AF129" s="10" t="e">
        <f t="shared" si="70"/>
        <v>#DIV/0!</v>
      </c>
      <c r="AG129" s="10" t="e">
        <f t="shared" si="71"/>
        <v>#DIV/0!</v>
      </c>
      <c r="AH129" s="10" t="e">
        <f t="shared" si="72"/>
        <v>#DIV/0!</v>
      </c>
      <c r="AI129" s="10" t="e">
        <f t="shared" si="73"/>
        <v>#DIV/0!</v>
      </c>
      <c r="AJ129" s="10" t="e">
        <f t="shared" si="73"/>
        <v>#DIV/0!</v>
      </c>
      <c r="AK129" s="10" t="e">
        <f t="shared" si="73"/>
        <v>#DIV/0!</v>
      </c>
      <c r="AL129" s="10" t="e">
        <f t="shared" si="73"/>
        <v>#DIV/0!</v>
      </c>
      <c r="AM129" s="10" t="e">
        <f t="shared" si="73"/>
        <v>#DIV/0!</v>
      </c>
      <c r="AN129" s="10" t="e">
        <f t="shared" si="73"/>
        <v>#DIV/0!</v>
      </c>
      <c r="AO129" s="10" t="e">
        <f t="shared" si="73"/>
        <v>#DIV/0!</v>
      </c>
      <c r="AP129" s="10" t="e">
        <f t="shared" si="73"/>
        <v>#DIV/0!</v>
      </c>
      <c r="AQ129" s="10" t="e">
        <f t="shared" si="73"/>
        <v>#DIV/0!</v>
      </c>
      <c r="AR129" s="10" t="e">
        <f t="shared" si="73"/>
        <v>#DIV/0!</v>
      </c>
      <c r="AS129" s="10" t="e">
        <f t="shared" si="73"/>
        <v>#DIV/0!</v>
      </c>
    </row>
    <row r="130" spans="2:45" ht="12.75" hidden="1">
      <c r="B130" s="7" t="s">
        <v>29</v>
      </c>
      <c r="C130" s="17">
        <f aca="true" t="shared" si="84" ref="C130:L130">IF(B22="Flat",1,0)</f>
        <v>1</v>
      </c>
      <c r="D130" s="17">
        <f t="shared" si="84"/>
        <v>1</v>
      </c>
      <c r="E130" s="17">
        <f t="shared" si="84"/>
        <v>1</v>
      </c>
      <c r="F130" s="17">
        <f t="shared" si="84"/>
        <v>1</v>
      </c>
      <c r="G130" s="17">
        <f t="shared" si="84"/>
        <v>1</v>
      </c>
      <c r="H130" s="17">
        <f t="shared" si="84"/>
        <v>1</v>
      </c>
      <c r="I130" s="17">
        <f t="shared" si="84"/>
        <v>1</v>
      </c>
      <c r="J130" s="17">
        <f t="shared" si="84"/>
        <v>1</v>
      </c>
      <c r="K130" s="17">
        <f t="shared" si="84"/>
        <v>1</v>
      </c>
      <c r="L130" s="17">
        <f t="shared" si="84"/>
        <v>1</v>
      </c>
      <c r="M130" s="17">
        <f aca="true" t="shared" si="85" ref="M130:V130">IF(L22="Flat",1,0)</f>
        <v>1</v>
      </c>
      <c r="N130" s="17">
        <f t="shared" si="85"/>
        <v>1</v>
      </c>
      <c r="O130" s="17">
        <f t="shared" si="85"/>
        <v>1</v>
      </c>
      <c r="P130" s="17">
        <f t="shared" si="85"/>
        <v>1</v>
      </c>
      <c r="Q130" s="17">
        <f t="shared" si="85"/>
        <v>1</v>
      </c>
      <c r="R130" s="17">
        <f t="shared" si="85"/>
        <v>1</v>
      </c>
      <c r="S130" s="17">
        <f t="shared" si="85"/>
        <v>1</v>
      </c>
      <c r="T130" s="17">
        <f t="shared" si="85"/>
        <v>1</v>
      </c>
      <c r="U130" s="17">
        <f t="shared" si="85"/>
        <v>1</v>
      </c>
      <c r="V130" s="17">
        <f t="shared" si="85"/>
        <v>1</v>
      </c>
      <c r="X130" s="13">
        <v>0.39474</v>
      </c>
      <c r="Y130" s="14">
        <v>0.49095</v>
      </c>
      <c r="Z130" s="10">
        <f t="shared" si="64"/>
        <v>1.2328343008453</v>
      </c>
      <c r="AA130" s="10">
        <f t="shared" si="65"/>
        <v>1.2328343008453</v>
      </c>
      <c r="AB130" s="10">
        <f t="shared" si="66"/>
        <v>1.2328343008453</v>
      </c>
      <c r="AC130" s="10">
        <f t="shared" si="67"/>
        <v>1.2328343008453</v>
      </c>
      <c r="AD130" s="10">
        <f t="shared" si="68"/>
        <v>1.2328343008453</v>
      </c>
      <c r="AE130" s="10">
        <f t="shared" si="69"/>
        <v>1.2328343008453</v>
      </c>
      <c r="AF130" s="10">
        <f t="shared" si="70"/>
        <v>1.2328343008453</v>
      </c>
      <c r="AG130" s="10">
        <f t="shared" si="71"/>
        <v>1.2328343008453</v>
      </c>
      <c r="AH130" s="10">
        <f t="shared" si="72"/>
        <v>1.2328343008453</v>
      </c>
      <c r="AI130" s="10">
        <f t="shared" si="73"/>
        <v>1.2328343008453</v>
      </c>
      <c r="AJ130" s="10">
        <f t="shared" si="73"/>
        <v>1.2328343008453</v>
      </c>
      <c r="AK130" s="10">
        <f t="shared" si="73"/>
        <v>1.2328343008453</v>
      </c>
      <c r="AL130" s="10">
        <f t="shared" si="73"/>
        <v>1.2328343008453</v>
      </c>
      <c r="AM130" s="10">
        <f t="shared" si="73"/>
        <v>1.2328343008453</v>
      </c>
      <c r="AN130" s="10">
        <f t="shared" si="73"/>
        <v>1.2328343008453</v>
      </c>
      <c r="AO130" s="10">
        <f t="shared" si="73"/>
        <v>1.2328343008453</v>
      </c>
      <c r="AP130" s="10">
        <f t="shared" si="73"/>
        <v>1.2328343008453</v>
      </c>
      <c r="AQ130" s="10">
        <f t="shared" si="73"/>
        <v>1.2328343008453</v>
      </c>
      <c r="AR130" s="10">
        <f t="shared" si="73"/>
        <v>1.2328343008453</v>
      </c>
      <c r="AS130" s="10">
        <f t="shared" si="73"/>
        <v>1.2328343008453</v>
      </c>
    </row>
    <row r="131" spans="2:45" ht="12.75" hidden="1">
      <c r="B131" s="7" t="s">
        <v>30</v>
      </c>
      <c r="C131" s="17">
        <f aca="true" t="shared" si="86" ref="C131:L131">IF(B22="Upgrade",1,0)</f>
        <v>0</v>
      </c>
      <c r="D131" s="17">
        <f t="shared" si="86"/>
        <v>0</v>
      </c>
      <c r="E131" s="17">
        <f t="shared" si="86"/>
        <v>0</v>
      </c>
      <c r="F131" s="17">
        <f t="shared" si="86"/>
        <v>0</v>
      </c>
      <c r="G131" s="17">
        <f t="shared" si="86"/>
        <v>0</v>
      </c>
      <c r="H131" s="17">
        <f t="shared" si="86"/>
        <v>0</v>
      </c>
      <c r="I131" s="17">
        <f t="shared" si="86"/>
        <v>0</v>
      </c>
      <c r="J131" s="17">
        <f t="shared" si="86"/>
        <v>0</v>
      </c>
      <c r="K131" s="17">
        <f t="shared" si="86"/>
        <v>0</v>
      </c>
      <c r="L131" s="17">
        <f t="shared" si="86"/>
        <v>0</v>
      </c>
      <c r="M131" s="17">
        <f aca="true" t="shared" si="87" ref="M131:V131">IF(L22="Upgrade",1,0)</f>
        <v>0</v>
      </c>
      <c r="N131" s="17">
        <f t="shared" si="87"/>
        <v>0</v>
      </c>
      <c r="O131" s="17">
        <f t="shared" si="87"/>
        <v>0</v>
      </c>
      <c r="P131" s="17">
        <f t="shared" si="87"/>
        <v>0</v>
      </c>
      <c r="Q131" s="17">
        <f t="shared" si="87"/>
        <v>0</v>
      </c>
      <c r="R131" s="17">
        <f t="shared" si="87"/>
        <v>0</v>
      </c>
      <c r="S131" s="17">
        <f t="shared" si="87"/>
        <v>0</v>
      </c>
      <c r="T131" s="17">
        <f t="shared" si="87"/>
        <v>0</v>
      </c>
      <c r="U131" s="17">
        <f t="shared" si="87"/>
        <v>0</v>
      </c>
      <c r="V131" s="17">
        <f t="shared" si="87"/>
        <v>0</v>
      </c>
      <c r="X131" s="13">
        <v>0.2193</v>
      </c>
      <c r="Y131" s="14">
        <v>0.4156</v>
      </c>
      <c r="Z131" s="10">
        <f t="shared" si="64"/>
        <v>-0.5276708373435995</v>
      </c>
      <c r="AA131" s="10">
        <f t="shared" si="65"/>
        <v>-0.5276708373435995</v>
      </c>
      <c r="AB131" s="10">
        <f t="shared" si="66"/>
        <v>-0.5276708373435995</v>
      </c>
      <c r="AC131" s="10">
        <f t="shared" si="67"/>
        <v>-0.5276708373435995</v>
      </c>
      <c r="AD131" s="10">
        <f t="shared" si="68"/>
        <v>-0.5276708373435995</v>
      </c>
      <c r="AE131" s="10">
        <f t="shared" si="69"/>
        <v>-0.5276708373435995</v>
      </c>
      <c r="AF131" s="10">
        <f t="shared" si="70"/>
        <v>-0.5276708373435995</v>
      </c>
      <c r="AG131" s="10">
        <f t="shared" si="71"/>
        <v>-0.5276708373435995</v>
      </c>
      <c r="AH131" s="10">
        <f t="shared" si="72"/>
        <v>-0.5276708373435995</v>
      </c>
      <c r="AI131" s="10">
        <f t="shared" si="73"/>
        <v>-0.5276708373435995</v>
      </c>
      <c r="AJ131" s="10">
        <f t="shared" si="73"/>
        <v>-0.5276708373435995</v>
      </c>
      <c r="AK131" s="10">
        <f t="shared" si="73"/>
        <v>-0.5276708373435995</v>
      </c>
      <c r="AL131" s="10">
        <f t="shared" si="73"/>
        <v>-0.5276708373435995</v>
      </c>
      <c r="AM131" s="10">
        <f t="shared" si="73"/>
        <v>-0.5276708373435995</v>
      </c>
      <c r="AN131" s="10">
        <f t="shared" si="73"/>
        <v>-0.5276708373435995</v>
      </c>
      <c r="AO131" s="10">
        <f t="shared" si="73"/>
        <v>-0.5276708373435995</v>
      </c>
      <c r="AP131" s="10">
        <f t="shared" si="73"/>
        <v>-0.5276708373435995</v>
      </c>
      <c r="AQ131" s="10">
        <f t="shared" si="73"/>
        <v>-0.5276708373435995</v>
      </c>
      <c r="AR131" s="10">
        <f t="shared" si="73"/>
        <v>-0.5276708373435995</v>
      </c>
      <c r="AS131" s="10">
        <f t="shared" si="73"/>
        <v>-0.5276708373435995</v>
      </c>
    </row>
    <row r="132" spans="2:45" ht="12.75" hidden="1">
      <c r="B132" s="7" t="s">
        <v>31</v>
      </c>
      <c r="C132" s="17">
        <f aca="true" t="shared" si="88" ref="C132:L132">IF(B22="Downgrade",1,0)</f>
        <v>0</v>
      </c>
      <c r="D132" s="17">
        <f t="shared" si="88"/>
        <v>0</v>
      </c>
      <c r="E132" s="17">
        <f t="shared" si="88"/>
        <v>0</v>
      </c>
      <c r="F132" s="17">
        <f t="shared" si="88"/>
        <v>0</v>
      </c>
      <c r="G132" s="17">
        <f t="shared" si="88"/>
        <v>0</v>
      </c>
      <c r="H132" s="17">
        <f t="shared" si="88"/>
        <v>0</v>
      </c>
      <c r="I132" s="17">
        <f t="shared" si="88"/>
        <v>0</v>
      </c>
      <c r="J132" s="17">
        <f t="shared" si="88"/>
        <v>0</v>
      </c>
      <c r="K132" s="17">
        <f t="shared" si="88"/>
        <v>0</v>
      </c>
      <c r="L132" s="17">
        <f t="shared" si="88"/>
        <v>0</v>
      </c>
      <c r="M132" s="17">
        <f aca="true" t="shared" si="89" ref="M132:V132">IF(L22="Downgrade",1,0)</f>
        <v>0</v>
      </c>
      <c r="N132" s="17">
        <f t="shared" si="89"/>
        <v>0</v>
      </c>
      <c r="O132" s="17">
        <f t="shared" si="89"/>
        <v>0</v>
      </c>
      <c r="P132" s="17">
        <f t="shared" si="89"/>
        <v>0</v>
      </c>
      <c r="Q132" s="17">
        <f t="shared" si="89"/>
        <v>0</v>
      </c>
      <c r="R132" s="17">
        <f t="shared" si="89"/>
        <v>0</v>
      </c>
      <c r="S132" s="17">
        <f t="shared" si="89"/>
        <v>0</v>
      </c>
      <c r="T132" s="17">
        <f t="shared" si="89"/>
        <v>0</v>
      </c>
      <c r="U132" s="17">
        <f t="shared" si="89"/>
        <v>0</v>
      </c>
      <c r="V132" s="17">
        <f t="shared" si="89"/>
        <v>0</v>
      </c>
      <c r="X132" s="13">
        <v>0.25439</v>
      </c>
      <c r="Y132" s="14">
        <v>0.43744</v>
      </c>
      <c r="Z132" s="10">
        <f t="shared" si="64"/>
        <v>-0.5815426115581566</v>
      </c>
      <c r="AA132" s="10">
        <f t="shared" si="65"/>
        <v>-0.5815426115581566</v>
      </c>
      <c r="AB132" s="10">
        <f t="shared" si="66"/>
        <v>-0.5815426115581566</v>
      </c>
      <c r="AC132" s="10">
        <f t="shared" si="67"/>
        <v>-0.5815426115581566</v>
      </c>
      <c r="AD132" s="10">
        <f t="shared" si="68"/>
        <v>-0.5815426115581566</v>
      </c>
      <c r="AE132" s="10">
        <f t="shared" si="69"/>
        <v>-0.5815426115581566</v>
      </c>
      <c r="AF132" s="10">
        <f t="shared" si="70"/>
        <v>-0.5815426115581566</v>
      </c>
      <c r="AG132" s="10">
        <f t="shared" si="71"/>
        <v>-0.5815426115581566</v>
      </c>
      <c r="AH132" s="10">
        <f t="shared" si="72"/>
        <v>-0.5815426115581566</v>
      </c>
      <c r="AI132" s="10">
        <f t="shared" si="73"/>
        <v>-0.5815426115581566</v>
      </c>
      <c r="AJ132" s="10">
        <f t="shared" si="73"/>
        <v>-0.5815426115581566</v>
      </c>
      <c r="AK132" s="10">
        <f t="shared" si="73"/>
        <v>-0.5815426115581566</v>
      </c>
      <c r="AL132" s="10">
        <f t="shared" si="73"/>
        <v>-0.5815426115581566</v>
      </c>
      <c r="AM132" s="10">
        <f t="shared" si="73"/>
        <v>-0.5815426115581566</v>
      </c>
      <c r="AN132" s="10">
        <f t="shared" si="73"/>
        <v>-0.5815426115581566</v>
      </c>
      <c r="AO132" s="10">
        <f t="shared" si="73"/>
        <v>-0.5815426115581566</v>
      </c>
      <c r="AP132" s="10">
        <f t="shared" si="73"/>
        <v>-0.5815426115581566</v>
      </c>
      <c r="AQ132" s="10">
        <f t="shared" si="73"/>
        <v>-0.5815426115581566</v>
      </c>
      <c r="AR132" s="10">
        <f t="shared" si="73"/>
        <v>-0.5815426115581566</v>
      </c>
      <c r="AS132" s="10">
        <f t="shared" si="73"/>
        <v>-0.5815426115581566</v>
      </c>
    </row>
    <row r="133" spans="2:45" ht="12.75" hidden="1">
      <c r="B133" s="7" t="s">
        <v>32</v>
      </c>
      <c r="C133" s="17">
        <f aca="true" t="shared" si="90" ref="C133:L133">IF(B22="Crest",1,0)</f>
        <v>0</v>
      </c>
      <c r="D133" s="17">
        <f t="shared" si="90"/>
        <v>0</v>
      </c>
      <c r="E133" s="17">
        <f t="shared" si="90"/>
        <v>0</v>
      </c>
      <c r="F133" s="17">
        <f t="shared" si="90"/>
        <v>0</v>
      </c>
      <c r="G133" s="17">
        <f t="shared" si="90"/>
        <v>0</v>
      </c>
      <c r="H133" s="17">
        <f t="shared" si="90"/>
        <v>0</v>
      </c>
      <c r="I133" s="17">
        <f t="shared" si="90"/>
        <v>0</v>
      </c>
      <c r="J133" s="17">
        <f t="shared" si="90"/>
        <v>0</v>
      </c>
      <c r="K133" s="17">
        <f t="shared" si="90"/>
        <v>0</v>
      </c>
      <c r="L133" s="17">
        <f t="shared" si="90"/>
        <v>0</v>
      </c>
      <c r="M133" s="17">
        <f aca="true" t="shared" si="91" ref="M133:V133">IF(L22="Crest",1,0)</f>
        <v>0</v>
      </c>
      <c r="N133" s="17">
        <f t="shared" si="91"/>
        <v>0</v>
      </c>
      <c r="O133" s="17">
        <f t="shared" si="91"/>
        <v>0</v>
      </c>
      <c r="P133" s="17">
        <f t="shared" si="91"/>
        <v>0</v>
      </c>
      <c r="Q133" s="17">
        <f t="shared" si="91"/>
        <v>0</v>
      </c>
      <c r="R133" s="17">
        <f t="shared" si="91"/>
        <v>0</v>
      </c>
      <c r="S133" s="17">
        <f t="shared" si="91"/>
        <v>0</v>
      </c>
      <c r="T133" s="17">
        <f t="shared" si="91"/>
        <v>0</v>
      </c>
      <c r="U133" s="17">
        <f t="shared" si="91"/>
        <v>0</v>
      </c>
      <c r="V133" s="17">
        <f t="shared" si="91"/>
        <v>0</v>
      </c>
      <c r="X133" s="13">
        <v>0.087719</v>
      </c>
      <c r="Y133" s="14">
        <v>0.28414</v>
      </c>
      <c r="Z133" s="10">
        <f t="shared" si="64"/>
        <v>-0.30871753361019216</v>
      </c>
      <c r="AA133" s="10">
        <f t="shared" si="65"/>
        <v>-0.30871753361019216</v>
      </c>
      <c r="AB133" s="10">
        <f t="shared" si="66"/>
        <v>-0.30871753361019216</v>
      </c>
      <c r="AC133" s="10">
        <f t="shared" si="67"/>
        <v>-0.30871753361019216</v>
      </c>
      <c r="AD133" s="10">
        <f t="shared" si="68"/>
        <v>-0.30871753361019216</v>
      </c>
      <c r="AE133" s="10">
        <f t="shared" si="69"/>
        <v>-0.30871753361019216</v>
      </c>
      <c r="AF133" s="10">
        <f t="shared" si="70"/>
        <v>-0.30871753361019216</v>
      </c>
      <c r="AG133" s="10">
        <f t="shared" si="71"/>
        <v>-0.30871753361019216</v>
      </c>
      <c r="AH133" s="10">
        <f t="shared" si="72"/>
        <v>-0.30871753361019216</v>
      </c>
      <c r="AI133" s="10">
        <f t="shared" si="73"/>
        <v>-0.30871753361019216</v>
      </c>
      <c r="AJ133" s="10">
        <f t="shared" si="73"/>
        <v>-0.30871753361019216</v>
      </c>
      <c r="AK133" s="10">
        <f t="shared" si="73"/>
        <v>-0.30871753361019216</v>
      </c>
      <c r="AL133" s="10">
        <f t="shared" si="73"/>
        <v>-0.30871753361019216</v>
      </c>
      <c r="AM133" s="10">
        <f t="shared" si="73"/>
        <v>-0.30871753361019216</v>
      </c>
      <c r="AN133" s="10">
        <f t="shared" si="73"/>
        <v>-0.30871753361019216</v>
      </c>
      <c r="AO133" s="10">
        <f t="shared" si="73"/>
        <v>-0.30871753361019216</v>
      </c>
      <c r="AP133" s="10">
        <f t="shared" si="73"/>
        <v>-0.30871753361019216</v>
      </c>
      <c r="AQ133" s="10">
        <f t="shared" si="73"/>
        <v>-0.30871753361019216</v>
      </c>
      <c r="AR133" s="10">
        <f t="shared" si="73"/>
        <v>-0.30871753361019216</v>
      </c>
      <c r="AS133" s="10">
        <f t="shared" si="73"/>
        <v>-0.30871753361019216</v>
      </c>
    </row>
    <row r="134" spans="2:45" ht="12.75" hidden="1">
      <c r="B134" s="7" t="s">
        <v>33</v>
      </c>
      <c r="C134" s="17">
        <f aca="true" t="shared" si="92" ref="C134:L134">IF(B22="Sag",1,0)</f>
        <v>0</v>
      </c>
      <c r="D134" s="17">
        <f t="shared" si="92"/>
        <v>0</v>
      </c>
      <c r="E134" s="17">
        <f t="shared" si="92"/>
        <v>0</v>
      </c>
      <c r="F134" s="17">
        <f t="shared" si="92"/>
        <v>0</v>
      </c>
      <c r="G134" s="17">
        <f t="shared" si="92"/>
        <v>0</v>
      </c>
      <c r="H134" s="17">
        <f t="shared" si="92"/>
        <v>0</v>
      </c>
      <c r="I134" s="17">
        <f t="shared" si="92"/>
        <v>0</v>
      </c>
      <c r="J134" s="17">
        <f t="shared" si="92"/>
        <v>0</v>
      </c>
      <c r="K134" s="17">
        <f t="shared" si="92"/>
        <v>0</v>
      </c>
      <c r="L134" s="17">
        <f t="shared" si="92"/>
        <v>0</v>
      </c>
      <c r="M134" s="17">
        <f aca="true" t="shared" si="93" ref="M134:V134">IF(L22="Sag",1,0)</f>
        <v>0</v>
      </c>
      <c r="N134" s="17">
        <f t="shared" si="93"/>
        <v>0</v>
      </c>
      <c r="O134" s="17">
        <f t="shared" si="93"/>
        <v>0</v>
      </c>
      <c r="P134" s="17">
        <f t="shared" si="93"/>
        <v>0</v>
      </c>
      <c r="Q134" s="17">
        <f t="shared" si="93"/>
        <v>0</v>
      </c>
      <c r="R134" s="17">
        <f t="shared" si="93"/>
        <v>0</v>
      </c>
      <c r="S134" s="17">
        <f t="shared" si="93"/>
        <v>0</v>
      </c>
      <c r="T134" s="17">
        <f t="shared" si="93"/>
        <v>0</v>
      </c>
      <c r="U134" s="17">
        <f t="shared" si="93"/>
        <v>0</v>
      </c>
      <c r="V134" s="17">
        <f t="shared" si="93"/>
        <v>0</v>
      </c>
      <c r="X134" s="13">
        <v>0.04386</v>
      </c>
      <c r="Y134" s="14">
        <v>0.20569</v>
      </c>
      <c r="Z134" s="10">
        <f t="shared" si="64"/>
        <v>-0.2132335067334338</v>
      </c>
      <c r="AA134" s="10">
        <f t="shared" si="65"/>
        <v>-0.2132335067334338</v>
      </c>
      <c r="AB134" s="10">
        <f t="shared" si="66"/>
        <v>-0.2132335067334338</v>
      </c>
      <c r="AC134" s="10">
        <f t="shared" si="67"/>
        <v>-0.2132335067334338</v>
      </c>
      <c r="AD134" s="10">
        <f t="shared" si="68"/>
        <v>-0.2132335067334338</v>
      </c>
      <c r="AE134" s="10">
        <f t="shared" si="69"/>
        <v>-0.2132335067334338</v>
      </c>
      <c r="AF134" s="10">
        <f t="shared" si="70"/>
        <v>-0.2132335067334338</v>
      </c>
      <c r="AG134" s="10">
        <f t="shared" si="71"/>
        <v>-0.2132335067334338</v>
      </c>
      <c r="AH134" s="10">
        <f t="shared" si="72"/>
        <v>-0.2132335067334338</v>
      </c>
      <c r="AI134" s="10">
        <f t="shared" si="73"/>
        <v>-0.2132335067334338</v>
      </c>
      <c r="AJ134" s="10">
        <f t="shared" si="73"/>
        <v>-0.2132335067334338</v>
      </c>
      <c r="AK134" s="10">
        <f t="shared" si="73"/>
        <v>-0.2132335067334338</v>
      </c>
      <c r="AL134" s="10">
        <f t="shared" si="73"/>
        <v>-0.2132335067334338</v>
      </c>
      <c r="AM134" s="10">
        <f t="shared" si="73"/>
        <v>-0.2132335067334338</v>
      </c>
      <c r="AN134" s="10">
        <f t="shared" si="73"/>
        <v>-0.2132335067334338</v>
      </c>
      <c r="AO134" s="10">
        <f t="shared" si="73"/>
        <v>-0.2132335067334338</v>
      </c>
      <c r="AP134" s="10">
        <f t="shared" si="73"/>
        <v>-0.2132335067334338</v>
      </c>
      <c r="AQ134" s="10">
        <f t="shared" si="73"/>
        <v>-0.2132335067334338</v>
      </c>
      <c r="AR134" s="10">
        <f t="shared" si="73"/>
        <v>-0.2132335067334338</v>
      </c>
      <c r="AS134" s="10">
        <f t="shared" si="73"/>
        <v>-0.2132335067334338</v>
      </c>
    </row>
    <row r="135" spans="2:45" ht="12.75" hidden="1">
      <c r="B135" s="7" t="s">
        <v>4</v>
      </c>
      <c r="C135" s="17">
        <f aca="true" t="shared" si="94" ref="C135:L135">B23</f>
        <v>0</v>
      </c>
      <c r="D135" s="17">
        <f t="shared" si="94"/>
        <v>0</v>
      </c>
      <c r="E135" s="17">
        <f t="shared" si="94"/>
        <v>0</v>
      </c>
      <c r="F135" s="17">
        <f t="shared" si="94"/>
        <v>0</v>
      </c>
      <c r="G135" s="17">
        <f t="shared" si="94"/>
        <v>0</v>
      </c>
      <c r="H135" s="17">
        <f t="shared" si="94"/>
        <v>0</v>
      </c>
      <c r="I135" s="17">
        <f t="shared" si="94"/>
        <v>0</v>
      </c>
      <c r="J135" s="17">
        <f t="shared" si="94"/>
        <v>0</v>
      </c>
      <c r="K135" s="17">
        <f t="shared" si="94"/>
        <v>0</v>
      </c>
      <c r="L135" s="17">
        <f t="shared" si="94"/>
        <v>0</v>
      </c>
      <c r="M135" s="17">
        <f aca="true" t="shared" si="95" ref="M135:V135">L23</f>
        <v>0</v>
      </c>
      <c r="N135" s="17">
        <f t="shared" si="95"/>
        <v>0</v>
      </c>
      <c r="O135" s="17">
        <f t="shared" si="95"/>
        <v>0</v>
      </c>
      <c r="P135" s="17">
        <f t="shared" si="95"/>
        <v>0</v>
      </c>
      <c r="Q135" s="17">
        <f t="shared" si="95"/>
        <v>0</v>
      </c>
      <c r="R135" s="17">
        <f t="shared" si="95"/>
        <v>0</v>
      </c>
      <c r="S135" s="17">
        <f t="shared" si="95"/>
        <v>0</v>
      </c>
      <c r="T135" s="17">
        <f t="shared" si="95"/>
        <v>0</v>
      </c>
      <c r="U135" s="17">
        <f t="shared" si="95"/>
        <v>0</v>
      </c>
      <c r="V135" s="17">
        <f t="shared" si="95"/>
        <v>0</v>
      </c>
      <c r="X135" s="13">
        <v>13.325</v>
      </c>
      <c r="Y135" s="14">
        <v>2.9494</v>
      </c>
      <c r="Z135" s="10">
        <f t="shared" si="64"/>
        <v>-4.517868040957483</v>
      </c>
      <c r="AA135" s="10">
        <f t="shared" si="65"/>
        <v>-4.517868040957483</v>
      </c>
      <c r="AB135" s="10">
        <f t="shared" si="66"/>
        <v>-4.517868040957483</v>
      </c>
      <c r="AC135" s="10">
        <f t="shared" si="67"/>
        <v>-4.517868040957483</v>
      </c>
      <c r="AD135" s="10">
        <f t="shared" si="68"/>
        <v>-4.517868040957483</v>
      </c>
      <c r="AE135" s="10">
        <f t="shared" si="69"/>
        <v>-4.517868040957483</v>
      </c>
      <c r="AF135" s="10">
        <f t="shared" si="70"/>
        <v>-4.517868040957483</v>
      </c>
      <c r="AG135" s="10">
        <f t="shared" si="71"/>
        <v>-4.517868040957483</v>
      </c>
      <c r="AH135" s="10">
        <f t="shared" si="72"/>
        <v>-4.517868040957483</v>
      </c>
      <c r="AI135" s="10">
        <f t="shared" si="73"/>
        <v>-4.517868040957483</v>
      </c>
      <c r="AJ135" s="10">
        <f t="shared" si="73"/>
        <v>-4.517868040957483</v>
      </c>
      <c r="AK135" s="10">
        <f t="shared" si="73"/>
        <v>-4.517868040957483</v>
      </c>
      <c r="AL135" s="10">
        <f t="shared" si="73"/>
        <v>-4.517868040957483</v>
      </c>
      <c r="AM135" s="10">
        <f t="shared" si="73"/>
        <v>-4.517868040957483</v>
      </c>
      <c r="AN135" s="10">
        <f t="shared" si="73"/>
        <v>-4.517868040957483</v>
      </c>
      <c r="AO135" s="10">
        <f t="shared" si="73"/>
        <v>-4.517868040957483</v>
      </c>
      <c r="AP135" s="10">
        <f t="shared" si="73"/>
        <v>-4.517868040957483</v>
      </c>
      <c r="AQ135" s="10">
        <f t="shared" si="73"/>
        <v>-4.517868040957483</v>
      </c>
      <c r="AR135" s="10">
        <f t="shared" si="73"/>
        <v>-4.517868040957483</v>
      </c>
      <c r="AS135" s="10">
        <f t="shared" si="73"/>
        <v>-4.517868040957483</v>
      </c>
    </row>
    <row r="136" spans="2:45" ht="12.75" hidden="1">
      <c r="B136" s="7" t="s">
        <v>5</v>
      </c>
      <c r="C136" s="17">
        <f aca="true" t="shared" si="96" ref="C136:L136">B24</f>
        <v>0</v>
      </c>
      <c r="D136" s="17">
        <f t="shared" si="96"/>
        <v>0</v>
      </c>
      <c r="E136" s="17">
        <f t="shared" si="96"/>
        <v>0</v>
      </c>
      <c r="F136" s="17">
        <f t="shared" si="96"/>
        <v>0</v>
      </c>
      <c r="G136" s="17">
        <f t="shared" si="96"/>
        <v>0</v>
      </c>
      <c r="H136" s="17">
        <f t="shared" si="96"/>
        <v>0</v>
      </c>
      <c r="I136" s="17">
        <f t="shared" si="96"/>
        <v>0</v>
      </c>
      <c r="J136" s="17">
        <f t="shared" si="96"/>
        <v>0</v>
      </c>
      <c r="K136" s="17">
        <f t="shared" si="96"/>
        <v>0</v>
      </c>
      <c r="L136" s="17">
        <f t="shared" si="96"/>
        <v>0</v>
      </c>
      <c r="M136" s="17">
        <f aca="true" t="shared" si="97" ref="M136:V136">L24</f>
        <v>0</v>
      </c>
      <c r="N136" s="17">
        <f t="shared" si="97"/>
        <v>0</v>
      </c>
      <c r="O136" s="17">
        <f t="shared" si="97"/>
        <v>0</v>
      </c>
      <c r="P136" s="17">
        <f t="shared" si="97"/>
        <v>0</v>
      </c>
      <c r="Q136" s="17">
        <f t="shared" si="97"/>
        <v>0</v>
      </c>
      <c r="R136" s="17">
        <f t="shared" si="97"/>
        <v>0</v>
      </c>
      <c r="S136" s="17">
        <f t="shared" si="97"/>
        <v>0</v>
      </c>
      <c r="T136" s="17">
        <f t="shared" si="97"/>
        <v>0</v>
      </c>
      <c r="U136" s="17">
        <f t="shared" si="97"/>
        <v>0</v>
      </c>
      <c r="V136" s="17">
        <f t="shared" si="97"/>
        <v>0</v>
      </c>
      <c r="X136" s="13">
        <v>3.9825</v>
      </c>
      <c r="Y136" s="14">
        <v>4.2405</v>
      </c>
      <c r="Z136" s="10">
        <f t="shared" si="64"/>
        <v>-0.939158118146445</v>
      </c>
      <c r="AA136" s="10">
        <f t="shared" si="65"/>
        <v>-0.939158118146445</v>
      </c>
      <c r="AB136" s="10">
        <f t="shared" si="66"/>
        <v>-0.939158118146445</v>
      </c>
      <c r="AC136" s="10">
        <f t="shared" si="67"/>
        <v>-0.939158118146445</v>
      </c>
      <c r="AD136" s="10">
        <f t="shared" si="68"/>
        <v>-0.939158118146445</v>
      </c>
      <c r="AE136" s="10">
        <f t="shared" si="69"/>
        <v>-0.939158118146445</v>
      </c>
      <c r="AF136" s="10">
        <f t="shared" si="70"/>
        <v>-0.939158118146445</v>
      </c>
      <c r="AG136" s="10">
        <f t="shared" si="71"/>
        <v>-0.939158118146445</v>
      </c>
      <c r="AH136" s="10">
        <f t="shared" si="72"/>
        <v>-0.939158118146445</v>
      </c>
      <c r="AI136" s="10">
        <f t="shared" si="73"/>
        <v>-0.939158118146445</v>
      </c>
      <c r="AJ136" s="10">
        <f t="shared" si="73"/>
        <v>-0.939158118146445</v>
      </c>
      <c r="AK136" s="10">
        <f t="shared" si="73"/>
        <v>-0.939158118146445</v>
      </c>
      <c r="AL136" s="10">
        <f t="shared" si="73"/>
        <v>-0.939158118146445</v>
      </c>
      <c r="AM136" s="10">
        <f t="shared" si="73"/>
        <v>-0.939158118146445</v>
      </c>
      <c r="AN136" s="10">
        <f t="shared" si="73"/>
        <v>-0.939158118146445</v>
      </c>
      <c r="AO136" s="10">
        <f t="shared" si="73"/>
        <v>-0.939158118146445</v>
      </c>
      <c r="AP136" s="10">
        <f t="shared" si="73"/>
        <v>-0.939158118146445</v>
      </c>
      <c r="AQ136" s="10">
        <f t="shared" si="73"/>
        <v>-0.939158118146445</v>
      </c>
      <c r="AR136" s="10">
        <f t="shared" si="73"/>
        <v>-0.939158118146445</v>
      </c>
      <c r="AS136" s="10">
        <f t="shared" si="73"/>
        <v>-0.939158118146445</v>
      </c>
    </row>
    <row r="137" spans="2:45" ht="12.75" hidden="1">
      <c r="B137" s="7" t="s">
        <v>6</v>
      </c>
      <c r="C137" s="17">
        <f aca="true" t="shared" si="98" ref="C137:L137">B25</f>
        <v>0</v>
      </c>
      <c r="D137" s="17">
        <f t="shared" si="98"/>
        <v>0</v>
      </c>
      <c r="E137" s="17">
        <f t="shared" si="98"/>
        <v>0</v>
      </c>
      <c r="F137" s="17">
        <f t="shared" si="98"/>
        <v>0</v>
      </c>
      <c r="G137" s="17">
        <f t="shared" si="98"/>
        <v>0</v>
      </c>
      <c r="H137" s="17">
        <f t="shared" si="98"/>
        <v>0</v>
      </c>
      <c r="I137" s="17">
        <f t="shared" si="98"/>
        <v>0</v>
      </c>
      <c r="J137" s="17">
        <f t="shared" si="98"/>
        <v>0</v>
      </c>
      <c r="K137" s="17">
        <f t="shared" si="98"/>
        <v>0</v>
      </c>
      <c r="L137" s="17">
        <f t="shared" si="98"/>
        <v>0</v>
      </c>
      <c r="M137" s="17">
        <f aca="true" t="shared" si="99" ref="M137:V137">L25</f>
        <v>0</v>
      </c>
      <c r="N137" s="17">
        <f t="shared" si="99"/>
        <v>0</v>
      </c>
      <c r="O137" s="17">
        <f t="shared" si="99"/>
        <v>0</v>
      </c>
      <c r="P137" s="17">
        <f t="shared" si="99"/>
        <v>0</v>
      </c>
      <c r="Q137" s="17">
        <f t="shared" si="99"/>
        <v>0</v>
      </c>
      <c r="R137" s="17">
        <f t="shared" si="99"/>
        <v>0</v>
      </c>
      <c r="S137" s="17">
        <f t="shared" si="99"/>
        <v>0</v>
      </c>
      <c r="T137" s="17">
        <f t="shared" si="99"/>
        <v>0</v>
      </c>
      <c r="U137" s="17">
        <f t="shared" si="99"/>
        <v>0</v>
      </c>
      <c r="V137" s="17">
        <f t="shared" si="99"/>
        <v>0</v>
      </c>
      <c r="X137" s="13">
        <v>3.3333</v>
      </c>
      <c r="Y137" s="14">
        <v>4.164</v>
      </c>
      <c r="Z137" s="10">
        <f t="shared" si="64"/>
        <v>-0.8005043227665707</v>
      </c>
      <c r="AA137" s="10">
        <f t="shared" si="65"/>
        <v>-0.8005043227665707</v>
      </c>
      <c r="AB137" s="10">
        <f t="shared" si="66"/>
        <v>-0.8005043227665707</v>
      </c>
      <c r="AC137" s="10">
        <f t="shared" si="67"/>
        <v>-0.8005043227665707</v>
      </c>
      <c r="AD137" s="10">
        <f t="shared" si="68"/>
        <v>-0.8005043227665707</v>
      </c>
      <c r="AE137" s="10">
        <f t="shared" si="69"/>
        <v>-0.8005043227665707</v>
      </c>
      <c r="AF137" s="10">
        <f t="shared" si="70"/>
        <v>-0.8005043227665707</v>
      </c>
      <c r="AG137" s="10">
        <f t="shared" si="71"/>
        <v>-0.8005043227665707</v>
      </c>
      <c r="AH137" s="10">
        <f t="shared" si="72"/>
        <v>-0.8005043227665707</v>
      </c>
      <c r="AI137" s="10">
        <f t="shared" si="73"/>
        <v>-0.8005043227665707</v>
      </c>
      <c r="AJ137" s="10">
        <f t="shared" si="73"/>
        <v>-0.8005043227665707</v>
      </c>
      <c r="AK137" s="10">
        <f t="shared" si="73"/>
        <v>-0.8005043227665707</v>
      </c>
      <c r="AL137" s="10">
        <f t="shared" si="73"/>
        <v>-0.8005043227665707</v>
      </c>
      <c r="AM137" s="10">
        <f t="shared" si="73"/>
        <v>-0.8005043227665707</v>
      </c>
      <c r="AN137" s="10">
        <f t="shared" si="73"/>
        <v>-0.8005043227665707</v>
      </c>
      <c r="AO137" s="10">
        <f t="shared" si="73"/>
        <v>-0.8005043227665707</v>
      </c>
      <c r="AP137" s="10">
        <f t="shared" si="73"/>
        <v>-0.8005043227665707</v>
      </c>
      <c r="AQ137" s="10">
        <f t="shared" si="73"/>
        <v>-0.8005043227665707</v>
      </c>
      <c r="AR137" s="10">
        <f t="shared" si="73"/>
        <v>-0.8005043227665707</v>
      </c>
      <c r="AS137" s="10">
        <f t="shared" si="73"/>
        <v>-0.8005043227665707</v>
      </c>
    </row>
    <row r="138" spans="2:45" ht="12.75" hidden="1">
      <c r="B138" s="7" t="s">
        <v>7</v>
      </c>
      <c r="C138" s="17">
        <f aca="true" t="shared" si="100" ref="C138:L138">B26</f>
        <v>0</v>
      </c>
      <c r="D138" s="17">
        <f t="shared" si="100"/>
        <v>0</v>
      </c>
      <c r="E138" s="17">
        <f t="shared" si="100"/>
        <v>0</v>
      </c>
      <c r="F138" s="17">
        <f t="shared" si="100"/>
        <v>0</v>
      </c>
      <c r="G138" s="17">
        <f t="shared" si="100"/>
        <v>0</v>
      </c>
      <c r="H138" s="17">
        <f t="shared" si="100"/>
        <v>0</v>
      </c>
      <c r="I138" s="17">
        <f t="shared" si="100"/>
        <v>0</v>
      </c>
      <c r="J138" s="17">
        <f t="shared" si="100"/>
        <v>0</v>
      </c>
      <c r="K138" s="17">
        <f t="shared" si="100"/>
        <v>0</v>
      </c>
      <c r="L138" s="17">
        <f t="shared" si="100"/>
        <v>0</v>
      </c>
      <c r="M138" s="17">
        <f aca="true" t="shared" si="101" ref="M138:V138">L26</f>
        <v>0</v>
      </c>
      <c r="N138" s="17">
        <f t="shared" si="101"/>
        <v>0</v>
      </c>
      <c r="O138" s="17">
        <f t="shared" si="101"/>
        <v>0</v>
      </c>
      <c r="P138" s="17">
        <f t="shared" si="101"/>
        <v>0</v>
      </c>
      <c r="Q138" s="17">
        <f t="shared" si="101"/>
        <v>0</v>
      </c>
      <c r="R138" s="17">
        <f t="shared" si="101"/>
        <v>0</v>
      </c>
      <c r="S138" s="17">
        <f t="shared" si="101"/>
        <v>0</v>
      </c>
      <c r="T138" s="17">
        <f t="shared" si="101"/>
        <v>0</v>
      </c>
      <c r="U138" s="17">
        <f t="shared" si="101"/>
        <v>0</v>
      </c>
      <c r="V138" s="17">
        <f t="shared" si="101"/>
        <v>0</v>
      </c>
      <c r="X138" s="13">
        <v>20.018</v>
      </c>
      <c r="Y138" s="14">
        <v>5.2326</v>
      </c>
      <c r="Z138" s="10">
        <f t="shared" si="64"/>
        <v>-3.825631617169285</v>
      </c>
      <c r="AA138" s="10">
        <f t="shared" si="65"/>
        <v>-3.825631617169285</v>
      </c>
      <c r="AB138" s="10">
        <f t="shared" si="66"/>
        <v>-3.825631617169285</v>
      </c>
      <c r="AC138" s="10">
        <f t="shared" si="67"/>
        <v>-3.825631617169285</v>
      </c>
      <c r="AD138" s="10">
        <f t="shared" si="68"/>
        <v>-3.825631617169285</v>
      </c>
      <c r="AE138" s="10">
        <f t="shared" si="69"/>
        <v>-3.825631617169285</v>
      </c>
      <c r="AF138" s="10">
        <f t="shared" si="70"/>
        <v>-3.825631617169285</v>
      </c>
      <c r="AG138" s="10">
        <f t="shared" si="71"/>
        <v>-3.825631617169285</v>
      </c>
      <c r="AH138" s="10">
        <f t="shared" si="72"/>
        <v>-3.825631617169285</v>
      </c>
      <c r="AI138" s="10">
        <f aca="true" t="shared" si="102" ref="AI138:AS153">(L138-$X138)/$Y138</f>
        <v>-3.825631617169285</v>
      </c>
      <c r="AJ138" s="10">
        <f t="shared" si="102"/>
        <v>-3.825631617169285</v>
      </c>
      <c r="AK138" s="10">
        <f t="shared" si="102"/>
        <v>-3.825631617169285</v>
      </c>
      <c r="AL138" s="10">
        <f t="shared" si="102"/>
        <v>-3.825631617169285</v>
      </c>
      <c r="AM138" s="10">
        <f t="shared" si="102"/>
        <v>-3.825631617169285</v>
      </c>
      <c r="AN138" s="10">
        <f t="shared" si="102"/>
        <v>-3.825631617169285</v>
      </c>
      <c r="AO138" s="10">
        <f t="shared" si="102"/>
        <v>-3.825631617169285</v>
      </c>
      <c r="AP138" s="10">
        <f t="shared" si="102"/>
        <v>-3.825631617169285</v>
      </c>
      <c r="AQ138" s="10">
        <f t="shared" si="102"/>
        <v>-3.825631617169285</v>
      </c>
      <c r="AR138" s="10">
        <f t="shared" si="102"/>
        <v>-3.825631617169285</v>
      </c>
      <c r="AS138" s="10">
        <f t="shared" si="102"/>
        <v>-3.825631617169285</v>
      </c>
    </row>
    <row r="139" spans="2:45" ht="12.75" hidden="1">
      <c r="B139" s="7" t="s">
        <v>34</v>
      </c>
      <c r="C139" s="17">
        <f aca="true" t="shared" si="103" ref="C139:L139">IF(B$27="None",1,0)</f>
        <v>1</v>
      </c>
      <c r="D139" s="17">
        <f t="shared" si="103"/>
        <v>1</v>
      </c>
      <c r="E139" s="17">
        <f t="shared" si="103"/>
        <v>1</v>
      </c>
      <c r="F139" s="17">
        <f t="shared" si="103"/>
        <v>1</v>
      </c>
      <c r="G139" s="17">
        <f t="shared" si="103"/>
        <v>1</v>
      </c>
      <c r="H139" s="17">
        <f t="shared" si="103"/>
        <v>1</v>
      </c>
      <c r="I139" s="17">
        <f t="shared" si="103"/>
        <v>1</v>
      </c>
      <c r="J139" s="17">
        <f t="shared" si="103"/>
        <v>1</v>
      </c>
      <c r="K139" s="17">
        <f t="shared" si="103"/>
        <v>1</v>
      </c>
      <c r="L139" s="17">
        <f t="shared" si="103"/>
        <v>1</v>
      </c>
      <c r="M139" s="17">
        <f aca="true" t="shared" si="104" ref="M139:V139">IF(L$27="None",1,0)</f>
        <v>1</v>
      </c>
      <c r="N139" s="17">
        <f t="shared" si="104"/>
        <v>1</v>
      </c>
      <c r="O139" s="17">
        <f t="shared" si="104"/>
        <v>1</v>
      </c>
      <c r="P139" s="17">
        <f t="shared" si="104"/>
        <v>1</v>
      </c>
      <c r="Q139" s="17">
        <f t="shared" si="104"/>
        <v>1</v>
      </c>
      <c r="R139" s="17">
        <f t="shared" si="104"/>
        <v>1</v>
      </c>
      <c r="S139" s="17">
        <f t="shared" si="104"/>
        <v>1</v>
      </c>
      <c r="T139" s="17">
        <f t="shared" si="104"/>
        <v>1</v>
      </c>
      <c r="U139" s="17">
        <f t="shared" si="104"/>
        <v>1</v>
      </c>
      <c r="V139" s="17">
        <f t="shared" si="104"/>
        <v>1</v>
      </c>
      <c r="X139" s="13">
        <v>0.38596</v>
      </c>
      <c r="Y139" s="14">
        <v>0.48897</v>
      </c>
      <c r="Z139" s="10">
        <f t="shared" si="64"/>
        <v>1.2557825633474444</v>
      </c>
      <c r="AA139" s="10">
        <f t="shared" si="65"/>
        <v>1.2557825633474444</v>
      </c>
      <c r="AB139" s="10">
        <f t="shared" si="66"/>
        <v>1.2557825633474444</v>
      </c>
      <c r="AC139" s="10">
        <f t="shared" si="67"/>
        <v>1.2557825633474444</v>
      </c>
      <c r="AD139" s="10">
        <f t="shared" si="68"/>
        <v>1.2557825633474444</v>
      </c>
      <c r="AE139" s="10">
        <f t="shared" si="69"/>
        <v>1.2557825633474444</v>
      </c>
      <c r="AF139" s="10">
        <f t="shared" si="70"/>
        <v>1.2557825633474444</v>
      </c>
      <c r="AG139" s="10">
        <f t="shared" si="71"/>
        <v>1.2557825633474444</v>
      </c>
      <c r="AH139" s="10">
        <f t="shared" si="72"/>
        <v>1.2557825633474444</v>
      </c>
      <c r="AI139" s="10">
        <f t="shared" si="102"/>
        <v>1.2557825633474444</v>
      </c>
      <c r="AJ139" s="10">
        <f t="shared" si="102"/>
        <v>1.2557825633474444</v>
      </c>
      <c r="AK139" s="10">
        <f t="shared" si="102"/>
        <v>1.2557825633474444</v>
      </c>
      <c r="AL139" s="10">
        <f t="shared" si="102"/>
        <v>1.2557825633474444</v>
      </c>
      <c r="AM139" s="10">
        <f t="shared" si="102"/>
        <v>1.2557825633474444</v>
      </c>
      <c r="AN139" s="10">
        <f t="shared" si="102"/>
        <v>1.2557825633474444</v>
      </c>
      <c r="AO139" s="10">
        <f t="shared" si="102"/>
        <v>1.2557825633474444</v>
      </c>
      <c r="AP139" s="10">
        <f t="shared" si="102"/>
        <v>1.2557825633474444</v>
      </c>
      <c r="AQ139" s="10">
        <f t="shared" si="102"/>
        <v>1.2557825633474444</v>
      </c>
      <c r="AR139" s="10">
        <f t="shared" si="102"/>
        <v>1.2557825633474444</v>
      </c>
      <c r="AS139" s="10">
        <f t="shared" si="102"/>
        <v>1.2557825633474444</v>
      </c>
    </row>
    <row r="140" spans="2:45" ht="12.75" hidden="1">
      <c r="B140" s="7" t="s">
        <v>35</v>
      </c>
      <c r="C140" s="17">
        <f>IF(B27="Drum",1,0)</f>
        <v>0</v>
      </c>
      <c r="D140" s="17">
        <f aca="true" t="shared" si="105" ref="D140:V140">IF(C27="Drum",1,0)</f>
        <v>0</v>
      </c>
      <c r="E140" s="17">
        <f t="shared" si="105"/>
        <v>0</v>
      </c>
      <c r="F140" s="17">
        <f t="shared" si="105"/>
        <v>0</v>
      </c>
      <c r="G140" s="17">
        <f t="shared" si="105"/>
        <v>0</v>
      </c>
      <c r="H140" s="17">
        <f t="shared" si="105"/>
        <v>0</v>
      </c>
      <c r="I140" s="17">
        <f t="shared" si="105"/>
        <v>0</v>
      </c>
      <c r="J140" s="17">
        <f t="shared" si="105"/>
        <v>0</v>
      </c>
      <c r="K140" s="17">
        <f t="shared" si="105"/>
        <v>0</v>
      </c>
      <c r="L140" s="17">
        <f t="shared" si="105"/>
        <v>0</v>
      </c>
      <c r="M140" s="17">
        <f t="shared" si="105"/>
        <v>0</v>
      </c>
      <c r="N140" s="17">
        <f t="shared" si="105"/>
        <v>0</v>
      </c>
      <c r="O140" s="17">
        <f t="shared" si="105"/>
        <v>0</v>
      </c>
      <c r="P140" s="17">
        <f t="shared" si="105"/>
        <v>0</v>
      </c>
      <c r="Q140" s="17">
        <f t="shared" si="105"/>
        <v>0</v>
      </c>
      <c r="R140" s="17">
        <f t="shared" si="105"/>
        <v>0</v>
      </c>
      <c r="S140" s="17">
        <f t="shared" si="105"/>
        <v>0</v>
      </c>
      <c r="T140" s="17">
        <f t="shared" si="105"/>
        <v>0</v>
      </c>
      <c r="U140" s="17">
        <f t="shared" si="105"/>
        <v>0</v>
      </c>
      <c r="V140" s="17">
        <f t="shared" si="105"/>
        <v>0</v>
      </c>
      <c r="X140" s="13">
        <v>0.12281</v>
      </c>
      <c r="Y140" s="14">
        <v>0.32966</v>
      </c>
      <c r="Z140" s="10">
        <f t="shared" si="64"/>
        <v>-0.3725353394406358</v>
      </c>
      <c r="AA140" s="10">
        <f t="shared" si="65"/>
        <v>-0.3725353394406358</v>
      </c>
      <c r="AB140" s="10">
        <f t="shared" si="66"/>
        <v>-0.3725353394406358</v>
      </c>
      <c r="AC140" s="10">
        <f t="shared" si="67"/>
        <v>-0.3725353394406358</v>
      </c>
      <c r="AD140" s="10">
        <f t="shared" si="68"/>
        <v>-0.3725353394406358</v>
      </c>
      <c r="AE140" s="10">
        <f t="shared" si="69"/>
        <v>-0.3725353394406358</v>
      </c>
      <c r="AF140" s="10">
        <f t="shared" si="70"/>
        <v>-0.3725353394406358</v>
      </c>
      <c r="AG140" s="10">
        <f t="shared" si="71"/>
        <v>-0.3725353394406358</v>
      </c>
      <c r="AH140" s="10">
        <f t="shared" si="72"/>
        <v>-0.3725353394406358</v>
      </c>
      <c r="AI140" s="10">
        <f t="shared" si="102"/>
        <v>-0.3725353394406358</v>
      </c>
      <c r="AJ140" s="10">
        <f t="shared" si="102"/>
        <v>-0.3725353394406358</v>
      </c>
      <c r="AK140" s="10">
        <f t="shared" si="102"/>
        <v>-0.3725353394406358</v>
      </c>
      <c r="AL140" s="10">
        <f t="shared" si="102"/>
        <v>-0.3725353394406358</v>
      </c>
      <c r="AM140" s="10">
        <f t="shared" si="102"/>
        <v>-0.3725353394406358</v>
      </c>
      <c r="AN140" s="10">
        <f t="shared" si="102"/>
        <v>-0.3725353394406358</v>
      </c>
      <c r="AO140" s="10">
        <f t="shared" si="102"/>
        <v>-0.3725353394406358</v>
      </c>
      <c r="AP140" s="10">
        <f t="shared" si="102"/>
        <v>-0.3725353394406358</v>
      </c>
      <c r="AQ140" s="10">
        <f t="shared" si="102"/>
        <v>-0.3725353394406358</v>
      </c>
      <c r="AR140" s="10">
        <f t="shared" si="102"/>
        <v>-0.3725353394406358</v>
      </c>
      <c r="AS140" s="10">
        <f t="shared" si="102"/>
        <v>-0.3725353394406358</v>
      </c>
    </row>
    <row r="141" spans="2:45" ht="12.75" hidden="1">
      <c r="B141" s="7" t="s">
        <v>36</v>
      </c>
      <c r="C141" s="17">
        <f>IF(B$27="Vertical Panel",1,0)</f>
        <v>0</v>
      </c>
      <c r="D141" s="17">
        <f aca="true" t="shared" si="106" ref="D141:V141">IF(C$27="Vertical Panel",1,0)</f>
        <v>0</v>
      </c>
      <c r="E141" s="17">
        <f t="shared" si="106"/>
        <v>0</v>
      </c>
      <c r="F141" s="17">
        <f t="shared" si="106"/>
        <v>0</v>
      </c>
      <c r="G141" s="17">
        <f t="shared" si="106"/>
        <v>0</v>
      </c>
      <c r="H141" s="17">
        <f t="shared" si="106"/>
        <v>0</v>
      </c>
      <c r="I141" s="17">
        <f t="shared" si="106"/>
        <v>0</v>
      </c>
      <c r="J141" s="17">
        <f t="shared" si="106"/>
        <v>0</v>
      </c>
      <c r="K141" s="17">
        <f t="shared" si="106"/>
        <v>0</v>
      </c>
      <c r="L141" s="17">
        <f t="shared" si="106"/>
        <v>0</v>
      </c>
      <c r="M141" s="17">
        <f t="shared" si="106"/>
        <v>0</v>
      </c>
      <c r="N141" s="17">
        <f t="shared" si="106"/>
        <v>0</v>
      </c>
      <c r="O141" s="17">
        <f t="shared" si="106"/>
        <v>0</v>
      </c>
      <c r="P141" s="17">
        <f t="shared" si="106"/>
        <v>0</v>
      </c>
      <c r="Q141" s="17">
        <f t="shared" si="106"/>
        <v>0</v>
      </c>
      <c r="R141" s="17">
        <f t="shared" si="106"/>
        <v>0</v>
      </c>
      <c r="S141" s="17">
        <f t="shared" si="106"/>
        <v>0</v>
      </c>
      <c r="T141" s="17">
        <f t="shared" si="106"/>
        <v>0</v>
      </c>
      <c r="U141" s="17">
        <f t="shared" si="106"/>
        <v>0</v>
      </c>
      <c r="V141" s="17">
        <f t="shared" si="106"/>
        <v>0</v>
      </c>
      <c r="X141" s="13">
        <v>0.017544</v>
      </c>
      <c r="Y141" s="14">
        <v>0.13187</v>
      </c>
      <c r="Z141" s="10">
        <f t="shared" si="64"/>
        <v>-0.13304011526503376</v>
      </c>
      <c r="AA141" s="10">
        <f t="shared" si="65"/>
        <v>-0.13304011526503376</v>
      </c>
      <c r="AB141" s="10">
        <f t="shared" si="66"/>
        <v>-0.13304011526503376</v>
      </c>
      <c r="AC141" s="10">
        <f t="shared" si="67"/>
        <v>-0.13304011526503376</v>
      </c>
      <c r="AD141" s="10">
        <f t="shared" si="68"/>
        <v>-0.13304011526503376</v>
      </c>
      <c r="AE141" s="10">
        <f t="shared" si="69"/>
        <v>-0.13304011526503376</v>
      </c>
      <c r="AF141" s="10">
        <f t="shared" si="70"/>
        <v>-0.13304011526503376</v>
      </c>
      <c r="AG141" s="10">
        <f t="shared" si="71"/>
        <v>-0.13304011526503376</v>
      </c>
      <c r="AH141" s="10">
        <f t="shared" si="72"/>
        <v>-0.13304011526503376</v>
      </c>
      <c r="AI141" s="10">
        <f t="shared" si="102"/>
        <v>-0.13304011526503376</v>
      </c>
      <c r="AJ141" s="10">
        <f t="shared" si="102"/>
        <v>-0.13304011526503376</v>
      </c>
      <c r="AK141" s="10">
        <f t="shared" si="102"/>
        <v>-0.13304011526503376</v>
      </c>
      <c r="AL141" s="10">
        <f t="shared" si="102"/>
        <v>-0.13304011526503376</v>
      </c>
      <c r="AM141" s="10">
        <f t="shared" si="102"/>
        <v>-0.13304011526503376</v>
      </c>
      <c r="AN141" s="10">
        <f t="shared" si="102"/>
        <v>-0.13304011526503376</v>
      </c>
      <c r="AO141" s="10">
        <f t="shared" si="102"/>
        <v>-0.13304011526503376</v>
      </c>
      <c r="AP141" s="10">
        <f t="shared" si="102"/>
        <v>-0.13304011526503376</v>
      </c>
      <c r="AQ141" s="10">
        <f t="shared" si="102"/>
        <v>-0.13304011526503376</v>
      </c>
      <c r="AR141" s="10">
        <f t="shared" si="102"/>
        <v>-0.13304011526503376</v>
      </c>
      <c r="AS141" s="10">
        <f t="shared" si="102"/>
        <v>-0.13304011526503376</v>
      </c>
    </row>
    <row r="142" spans="2:45" ht="12.75" hidden="1">
      <c r="B142" s="7" t="s">
        <v>37</v>
      </c>
      <c r="C142" s="17">
        <f aca="true" t="shared" si="107" ref="C142:L142">IF(B$27="Guiderail",1,0)</f>
        <v>0</v>
      </c>
      <c r="D142" s="17">
        <f t="shared" si="107"/>
        <v>0</v>
      </c>
      <c r="E142" s="17">
        <f t="shared" si="107"/>
        <v>0</v>
      </c>
      <c r="F142" s="17">
        <f t="shared" si="107"/>
        <v>0</v>
      </c>
      <c r="G142" s="17">
        <f t="shared" si="107"/>
        <v>0</v>
      </c>
      <c r="H142" s="17">
        <f t="shared" si="107"/>
        <v>0</v>
      </c>
      <c r="I142" s="17">
        <f t="shared" si="107"/>
        <v>0</v>
      </c>
      <c r="J142" s="17">
        <f t="shared" si="107"/>
        <v>0</v>
      </c>
      <c r="K142" s="17">
        <f t="shared" si="107"/>
        <v>0</v>
      </c>
      <c r="L142" s="17">
        <f t="shared" si="107"/>
        <v>0</v>
      </c>
      <c r="M142" s="17">
        <f aca="true" t="shared" si="108" ref="M142:V142">IF(L$27="Guiderail",1,0)</f>
        <v>0</v>
      </c>
      <c r="N142" s="17">
        <f t="shared" si="108"/>
        <v>0</v>
      </c>
      <c r="O142" s="17">
        <f t="shared" si="108"/>
        <v>0</v>
      </c>
      <c r="P142" s="17">
        <f t="shared" si="108"/>
        <v>0</v>
      </c>
      <c r="Q142" s="17">
        <f t="shared" si="108"/>
        <v>0</v>
      </c>
      <c r="R142" s="17">
        <f t="shared" si="108"/>
        <v>0</v>
      </c>
      <c r="S142" s="17">
        <f t="shared" si="108"/>
        <v>0</v>
      </c>
      <c r="T142" s="17">
        <f t="shared" si="108"/>
        <v>0</v>
      </c>
      <c r="U142" s="17">
        <f t="shared" si="108"/>
        <v>0</v>
      </c>
      <c r="V142" s="17">
        <f t="shared" si="108"/>
        <v>0</v>
      </c>
      <c r="X142" s="13">
        <v>0.035088</v>
      </c>
      <c r="Y142" s="14">
        <v>0.18481</v>
      </c>
      <c r="Z142" s="10">
        <f t="shared" si="64"/>
        <v>-0.18985985606839456</v>
      </c>
      <c r="AA142" s="10">
        <f t="shared" si="65"/>
        <v>-0.18985985606839456</v>
      </c>
      <c r="AB142" s="10">
        <f t="shared" si="66"/>
        <v>-0.18985985606839456</v>
      </c>
      <c r="AC142" s="10">
        <f t="shared" si="67"/>
        <v>-0.18985985606839456</v>
      </c>
      <c r="AD142" s="10">
        <f t="shared" si="68"/>
        <v>-0.18985985606839456</v>
      </c>
      <c r="AE142" s="10">
        <f t="shared" si="69"/>
        <v>-0.18985985606839456</v>
      </c>
      <c r="AF142" s="10">
        <f t="shared" si="70"/>
        <v>-0.18985985606839456</v>
      </c>
      <c r="AG142" s="10">
        <f t="shared" si="71"/>
        <v>-0.18985985606839456</v>
      </c>
      <c r="AH142" s="10">
        <f t="shared" si="72"/>
        <v>-0.18985985606839456</v>
      </c>
      <c r="AI142" s="10">
        <f t="shared" si="102"/>
        <v>-0.18985985606839456</v>
      </c>
      <c r="AJ142" s="10">
        <f t="shared" si="102"/>
        <v>-0.18985985606839456</v>
      </c>
      <c r="AK142" s="10">
        <f t="shared" si="102"/>
        <v>-0.18985985606839456</v>
      </c>
      <c r="AL142" s="10">
        <f t="shared" si="102"/>
        <v>-0.18985985606839456</v>
      </c>
      <c r="AM142" s="10">
        <f t="shared" si="102"/>
        <v>-0.18985985606839456</v>
      </c>
      <c r="AN142" s="10">
        <f t="shared" si="102"/>
        <v>-0.18985985606839456</v>
      </c>
      <c r="AO142" s="10">
        <f t="shared" si="102"/>
        <v>-0.18985985606839456</v>
      </c>
      <c r="AP142" s="10">
        <f t="shared" si="102"/>
        <v>-0.18985985606839456</v>
      </c>
      <c r="AQ142" s="10">
        <f t="shared" si="102"/>
        <v>-0.18985985606839456</v>
      </c>
      <c r="AR142" s="10">
        <f t="shared" si="102"/>
        <v>-0.18985985606839456</v>
      </c>
      <c r="AS142" s="10">
        <f t="shared" si="102"/>
        <v>-0.18985985606839456</v>
      </c>
    </row>
    <row r="143" spans="2:45" ht="12.75" hidden="1">
      <c r="B143" s="7" t="s">
        <v>38</v>
      </c>
      <c r="C143" s="17">
        <f aca="true" t="shared" si="109" ref="C143:L143">IF(B$27="Barrier",1,0)</f>
        <v>0</v>
      </c>
      <c r="D143" s="17">
        <f t="shared" si="109"/>
        <v>0</v>
      </c>
      <c r="E143" s="17">
        <f t="shared" si="109"/>
        <v>0</v>
      </c>
      <c r="F143" s="17">
        <f t="shared" si="109"/>
        <v>0</v>
      </c>
      <c r="G143" s="17">
        <f t="shared" si="109"/>
        <v>0</v>
      </c>
      <c r="H143" s="17">
        <f t="shared" si="109"/>
        <v>0</v>
      </c>
      <c r="I143" s="17">
        <f t="shared" si="109"/>
        <v>0</v>
      </c>
      <c r="J143" s="17">
        <f t="shared" si="109"/>
        <v>0</v>
      </c>
      <c r="K143" s="17">
        <f t="shared" si="109"/>
        <v>0</v>
      </c>
      <c r="L143" s="17">
        <f t="shared" si="109"/>
        <v>0</v>
      </c>
      <c r="M143" s="17">
        <f aca="true" t="shared" si="110" ref="M143:V143">IF(L$27="Barrier",1,0)</f>
        <v>0</v>
      </c>
      <c r="N143" s="17">
        <f t="shared" si="110"/>
        <v>0</v>
      </c>
      <c r="O143" s="17">
        <f t="shared" si="110"/>
        <v>0</v>
      </c>
      <c r="P143" s="17">
        <f t="shared" si="110"/>
        <v>0</v>
      </c>
      <c r="Q143" s="17">
        <f t="shared" si="110"/>
        <v>0</v>
      </c>
      <c r="R143" s="17">
        <f t="shared" si="110"/>
        <v>0</v>
      </c>
      <c r="S143" s="17">
        <f t="shared" si="110"/>
        <v>0</v>
      </c>
      <c r="T143" s="17">
        <f t="shared" si="110"/>
        <v>0</v>
      </c>
      <c r="U143" s="17">
        <f t="shared" si="110"/>
        <v>0</v>
      </c>
      <c r="V143" s="17">
        <f t="shared" si="110"/>
        <v>0</v>
      </c>
      <c r="X143" s="13">
        <v>0.42982</v>
      </c>
      <c r="Y143" s="14">
        <v>0.49724</v>
      </c>
      <c r="Z143" s="10">
        <f t="shared" si="64"/>
        <v>-0.8644115517657469</v>
      </c>
      <c r="AA143" s="10">
        <f t="shared" si="65"/>
        <v>-0.8644115517657469</v>
      </c>
      <c r="AB143" s="10">
        <f t="shared" si="66"/>
        <v>-0.8644115517657469</v>
      </c>
      <c r="AC143" s="10">
        <f t="shared" si="67"/>
        <v>-0.8644115517657469</v>
      </c>
      <c r="AD143" s="10">
        <f t="shared" si="68"/>
        <v>-0.8644115517657469</v>
      </c>
      <c r="AE143" s="10">
        <f t="shared" si="69"/>
        <v>-0.8644115517657469</v>
      </c>
      <c r="AF143" s="10">
        <f t="shared" si="70"/>
        <v>-0.8644115517657469</v>
      </c>
      <c r="AG143" s="10">
        <f t="shared" si="71"/>
        <v>-0.8644115517657469</v>
      </c>
      <c r="AH143" s="10">
        <f t="shared" si="72"/>
        <v>-0.8644115517657469</v>
      </c>
      <c r="AI143" s="10">
        <f t="shared" si="102"/>
        <v>-0.8644115517657469</v>
      </c>
      <c r="AJ143" s="10">
        <f t="shared" si="102"/>
        <v>-0.8644115517657469</v>
      </c>
      <c r="AK143" s="10">
        <f t="shared" si="102"/>
        <v>-0.8644115517657469</v>
      </c>
      <c r="AL143" s="10">
        <f t="shared" si="102"/>
        <v>-0.8644115517657469</v>
      </c>
      <c r="AM143" s="10">
        <f t="shared" si="102"/>
        <v>-0.8644115517657469</v>
      </c>
      <c r="AN143" s="10">
        <f t="shared" si="102"/>
        <v>-0.8644115517657469</v>
      </c>
      <c r="AO143" s="10">
        <f t="shared" si="102"/>
        <v>-0.8644115517657469</v>
      </c>
      <c r="AP143" s="10">
        <f t="shared" si="102"/>
        <v>-0.8644115517657469</v>
      </c>
      <c r="AQ143" s="10">
        <f t="shared" si="102"/>
        <v>-0.8644115517657469</v>
      </c>
      <c r="AR143" s="10">
        <f t="shared" si="102"/>
        <v>-0.8644115517657469</v>
      </c>
      <c r="AS143" s="10">
        <f t="shared" si="102"/>
        <v>-0.8644115517657469</v>
      </c>
    </row>
    <row r="144" spans="2:45" ht="12.75" hidden="1">
      <c r="B144" s="7" t="s">
        <v>39</v>
      </c>
      <c r="C144" s="17">
        <f aca="true" t="shared" si="111" ref="C144:L144">IF(B$27="Opposing Traffic",1,0)</f>
        <v>0</v>
      </c>
      <c r="D144" s="17">
        <f t="shared" si="111"/>
        <v>0</v>
      </c>
      <c r="E144" s="17">
        <f t="shared" si="111"/>
        <v>0</v>
      </c>
      <c r="F144" s="17">
        <f t="shared" si="111"/>
        <v>0</v>
      </c>
      <c r="G144" s="17">
        <f t="shared" si="111"/>
        <v>0</v>
      </c>
      <c r="H144" s="17">
        <f t="shared" si="111"/>
        <v>0</v>
      </c>
      <c r="I144" s="17">
        <f t="shared" si="111"/>
        <v>0</v>
      </c>
      <c r="J144" s="17">
        <f t="shared" si="111"/>
        <v>0</v>
      </c>
      <c r="K144" s="17">
        <f t="shared" si="111"/>
        <v>0</v>
      </c>
      <c r="L144" s="17">
        <f t="shared" si="111"/>
        <v>0</v>
      </c>
      <c r="M144" s="17">
        <f aca="true" t="shared" si="112" ref="M144:V144">IF(L$27="Opposing Traffic",1,0)</f>
        <v>0</v>
      </c>
      <c r="N144" s="17">
        <f t="shared" si="112"/>
        <v>0</v>
      </c>
      <c r="O144" s="17">
        <f t="shared" si="112"/>
        <v>0</v>
      </c>
      <c r="P144" s="17">
        <f t="shared" si="112"/>
        <v>0</v>
      </c>
      <c r="Q144" s="17">
        <f t="shared" si="112"/>
        <v>0</v>
      </c>
      <c r="R144" s="17">
        <f t="shared" si="112"/>
        <v>0</v>
      </c>
      <c r="S144" s="17">
        <f t="shared" si="112"/>
        <v>0</v>
      </c>
      <c r="T144" s="17">
        <f t="shared" si="112"/>
        <v>0</v>
      </c>
      <c r="U144" s="17">
        <f t="shared" si="112"/>
        <v>0</v>
      </c>
      <c r="V144" s="17">
        <f t="shared" si="112"/>
        <v>0</v>
      </c>
      <c r="X144" s="13">
        <v>0.0087719</v>
      </c>
      <c r="Y144" s="14">
        <v>0.093659</v>
      </c>
      <c r="Z144" s="10">
        <f t="shared" si="64"/>
        <v>-0.09365784388045995</v>
      </c>
      <c r="AA144" s="10">
        <f t="shared" si="65"/>
        <v>-0.09365784388045995</v>
      </c>
      <c r="AB144" s="10">
        <f t="shared" si="66"/>
        <v>-0.09365784388045995</v>
      </c>
      <c r="AC144" s="10">
        <f t="shared" si="67"/>
        <v>-0.09365784388045995</v>
      </c>
      <c r="AD144" s="10">
        <f t="shared" si="68"/>
        <v>-0.09365784388045995</v>
      </c>
      <c r="AE144" s="10">
        <f t="shared" si="69"/>
        <v>-0.09365784388045995</v>
      </c>
      <c r="AF144" s="10">
        <f t="shared" si="70"/>
        <v>-0.09365784388045995</v>
      </c>
      <c r="AG144" s="10">
        <f t="shared" si="71"/>
        <v>-0.09365784388045995</v>
      </c>
      <c r="AH144" s="10">
        <f t="shared" si="72"/>
        <v>-0.09365784388045995</v>
      </c>
      <c r="AI144" s="10">
        <f t="shared" si="102"/>
        <v>-0.09365784388045995</v>
      </c>
      <c r="AJ144" s="10">
        <f t="shared" si="102"/>
        <v>-0.09365784388045995</v>
      </c>
      <c r="AK144" s="10">
        <f t="shared" si="102"/>
        <v>-0.09365784388045995</v>
      </c>
      <c r="AL144" s="10">
        <f t="shared" si="102"/>
        <v>-0.09365784388045995</v>
      </c>
      <c r="AM144" s="10">
        <f t="shared" si="102"/>
        <v>-0.09365784388045995</v>
      </c>
      <c r="AN144" s="10">
        <f t="shared" si="102"/>
        <v>-0.09365784388045995</v>
      </c>
      <c r="AO144" s="10">
        <f t="shared" si="102"/>
        <v>-0.09365784388045995</v>
      </c>
      <c r="AP144" s="10">
        <f t="shared" si="102"/>
        <v>-0.09365784388045995</v>
      </c>
      <c r="AQ144" s="10">
        <f t="shared" si="102"/>
        <v>-0.09365784388045995</v>
      </c>
      <c r="AR144" s="10">
        <f t="shared" si="102"/>
        <v>-0.09365784388045995</v>
      </c>
      <c r="AS144" s="10">
        <f t="shared" si="102"/>
        <v>-0.09365784388045995</v>
      </c>
    </row>
    <row r="145" spans="2:45" ht="12.75" hidden="1">
      <c r="B145" s="7" t="s">
        <v>40</v>
      </c>
      <c r="C145" s="17">
        <f>IF(B28=99999,25,B28)</f>
        <v>0</v>
      </c>
      <c r="D145" s="17">
        <f aca="true" t="shared" si="113" ref="D145:V145">IF(C28=99999,25,C28)</f>
        <v>0</v>
      </c>
      <c r="E145" s="17">
        <f t="shared" si="113"/>
        <v>0</v>
      </c>
      <c r="F145" s="17">
        <f t="shared" si="113"/>
        <v>0</v>
      </c>
      <c r="G145" s="17">
        <f t="shared" si="113"/>
        <v>0</v>
      </c>
      <c r="H145" s="17">
        <f t="shared" si="113"/>
        <v>0</v>
      </c>
      <c r="I145" s="17">
        <f t="shared" si="113"/>
        <v>0</v>
      </c>
      <c r="J145" s="17">
        <f t="shared" si="113"/>
        <v>0</v>
      </c>
      <c r="K145" s="17">
        <f t="shared" si="113"/>
        <v>0</v>
      </c>
      <c r="L145" s="17">
        <f t="shared" si="113"/>
        <v>0</v>
      </c>
      <c r="M145" s="17">
        <f t="shared" si="113"/>
        <v>0</v>
      </c>
      <c r="N145" s="17">
        <f t="shared" si="113"/>
        <v>0</v>
      </c>
      <c r="O145" s="17">
        <f t="shared" si="113"/>
        <v>0</v>
      </c>
      <c r="P145" s="17">
        <f t="shared" si="113"/>
        <v>0</v>
      </c>
      <c r="Q145" s="17">
        <f t="shared" si="113"/>
        <v>0</v>
      </c>
      <c r="R145" s="17">
        <f t="shared" si="113"/>
        <v>0</v>
      </c>
      <c r="S145" s="17">
        <f t="shared" si="113"/>
        <v>0</v>
      </c>
      <c r="T145" s="17">
        <f t="shared" si="113"/>
        <v>0</v>
      </c>
      <c r="U145" s="17">
        <f t="shared" si="113"/>
        <v>0</v>
      </c>
      <c r="V145" s="17">
        <f t="shared" si="113"/>
        <v>0</v>
      </c>
      <c r="X145" s="13">
        <v>11.956</v>
      </c>
      <c r="Y145" s="14">
        <v>12.596</v>
      </c>
      <c r="Z145" s="10">
        <f t="shared" si="64"/>
        <v>-0.94919021911718</v>
      </c>
      <c r="AA145" s="10">
        <f t="shared" si="65"/>
        <v>-0.94919021911718</v>
      </c>
      <c r="AB145" s="10">
        <f t="shared" si="66"/>
        <v>-0.94919021911718</v>
      </c>
      <c r="AC145" s="10">
        <f t="shared" si="67"/>
        <v>-0.94919021911718</v>
      </c>
      <c r="AD145" s="10">
        <f t="shared" si="68"/>
        <v>-0.94919021911718</v>
      </c>
      <c r="AE145" s="10">
        <f t="shared" si="69"/>
        <v>-0.94919021911718</v>
      </c>
      <c r="AF145" s="10">
        <f t="shared" si="70"/>
        <v>-0.94919021911718</v>
      </c>
      <c r="AG145" s="10">
        <f t="shared" si="71"/>
        <v>-0.94919021911718</v>
      </c>
      <c r="AH145" s="10">
        <f t="shared" si="72"/>
        <v>-0.94919021911718</v>
      </c>
      <c r="AI145" s="10">
        <f t="shared" si="102"/>
        <v>-0.94919021911718</v>
      </c>
      <c r="AJ145" s="10">
        <f t="shared" si="102"/>
        <v>-0.94919021911718</v>
      </c>
      <c r="AK145" s="10">
        <f t="shared" si="102"/>
        <v>-0.94919021911718</v>
      </c>
      <c r="AL145" s="10">
        <f t="shared" si="102"/>
        <v>-0.94919021911718</v>
      </c>
      <c r="AM145" s="10">
        <f t="shared" si="102"/>
        <v>-0.94919021911718</v>
      </c>
      <c r="AN145" s="10">
        <f t="shared" si="102"/>
        <v>-0.94919021911718</v>
      </c>
      <c r="AO145" s="10">
        <f t="shared" si="102"/>
        <v>-0.94919021911718</v>
      </c>
      <c r="AP145" s="10">
        <f t="shared" si="102"/>
        <v>-0.94919021911718</v>
      </c>
      <c r="AQ145" s="10">
        <f t="shared" si="102"/>
        <v>-0.94919021911718</v>
      </c>
      <c r="AR145" s="10">
        <f t="shared" si="102"/>
        <v>-0.94919021911718</v>
      </c>
      <c r="AS145" s="10">
        <f t="shared" si="102"/>
        <v>-0.94919021911718</v>
      </c>
    </row>
    <row r="146" spans="2:45" ht="12.75" hidden="1">
      <c r="B146" s="7" t="s">
        <v>41</v>
      </c>
      <c r="C146" s="17">
        <f aca="true" t="shared" si="114" ref="C146:L146">IF(B$29="None",1,0)</f>
        <v>1</v>
      </c>
      <c r="D146" s="17">
        <f t="shared" si="114"/>
        <v>1</v>
      </c>
      <c r="E146" s="17">
        <f t="shared" si="114"/>
        <v>1</v>
      </c>
      <c r="F146" s="17">
        <f t="shared" si="114"/>
        <v>1</v>
      </c>
      <c r="G146" s="17">
        <f t="shared" si="114"/>
        <v>1</v>
      </c>
      <c r="H146" s="17">
        <f t="shared" si="114"/>
        <v>1</v>
      </c>
      <c r="I146" s="17">
        <f t="shared" si="114"/>
        <v>1</v>
      </c>
      <c r="J146" s="17">
        <f t="shared" si="114"/>
        <v>1</v>
      </c>
      <c r="K146" s="17">
        <f t="shared" si="114"/>
        <v>1</v>
      </c>
      <c r="L146" s="17">
        <f t="shared" si="114"/>
        <v>1</v>
      </c>
      <c r="M146" s="17">
        <f aca="true" t="shared" si="115" ref="M146:V146">IF(L$29="None",1,0)</f>
        <v>1</v>
      </c>
      <c r="N146" s="17">
        <f t="shared" si="115"/>
        <v>1</v>
      </c>
      <c r="O146" s="17">
        <f t="shared" si="115"/>
        <v>1</v>
      </c>
      <c r="P146" s="17">
        <f t="shared" si="115"/>
        <v>1</v>
      </c>
      <c r="Q146" s="17">
        <f t="shared" si="115"/>
        <v>1</v>
      </c>
      <c r="R146" s="17">
        <f t="shared" si="115"/>
        <v>1</v>
      </c>
      <c r="S146" s="17">
        <f t="shared" si="115"/>
        <v>1</v>
      </c>
      <c r="T146" s="17">
        <f t="shared" si="115"/>
        <v>1</v>
      </c>
      <c r="U146" s="17">
        <f t="shared" si="115"/>
        <v>1</v>
      </c>
      <c r="V146" s="17">
        <f t="shared" si="115"/>
        <v>1</v>
      </c>
      <c r="X146" s="13">
        <v>0.36842</v>
      </c>
      <c r="Y146" s="14">
        <v>0.48451</v>
      </c>
      <c r="Z146" s="10">
        <f t="shared" si="64"/>
        <v>1.3035437865059545</v>
      </c>
      <c r="AA146" s="10">
        <f t="shared" si="65"/>
        <v>1.3035437865059545</v>
      </c>
      <c r="AB146" s="10">
        <f t="shared" si="66"/>
        <v>1.3035437865059545</v>
      </c>
      <c r="AC146" s="10">
        <f t="shared" si="67"/>
        <v>1.3035437865059545</v>
      </c>
      <c r="AD146" s="10">
        <f t="shared" si="68"/>
        <v>1.3035437865059545</v>
      </c>
      <c r="AE146" s="10">
        <f t="shared" si="69"/>
        <v>1.3035437865059545</v>
      </c>
      <c r="AF146" s="10">
        <f t="shared" si="70"/>
        <v>1.3035437865059545</v>
      </c>
      <c r="AG146" s="10">
        <f t="shared" si="71"/>
        <v>1.3035437865059545</v>
      </c>
      <c r="AH146" s="10">
        <f t="shared" si="72"/>
        <v>1.3035437865059545</v>
      </c>
      <c r="AI146" s="10">
        <f t="shared" si="102"/>
        <v>1.3035437865059545</v>
      </c>
      <c r="AJ146" s="10">
        <f t="shared" si="102"/>
        <v>1.3035437865059545</v>
      </c>
      <c r="AK146" s="10">
        <f t="shared" si="102"/>
        <v>1.3035437865059545</v>
      </c>
      <c r="AL146" s="10">
        <f t="shared" si="102"/>
        <v>1.3035437865059545</v>
      </c>
      <c r="AM146" s="10">
        <f t="shared" si="102"/>
        <v>1.3035437865059545</v>
      </c>
      <c r="AN146" s="10">
        <f t="shared" si="102"/>
        <v>1.3035437865059545</v>
      </c>
      <c r="AO146" s="10">
        <f t="shared" si="102"/>
        <v>1.3035437865059545</v>
      </c>
      <c r="AP146" s="10">
        <f t="shared" si="102"/>
        <v>1.3035437865059545</v>
      </c>
      <c r="AQ146" s="10">
        <f t="shared" si="102"/>
        <v>1.3035437865059545</v>
      </c>
      <c r="AR146" s="10">
        <f t="shared" si="102"/>
        <v>1.3035437865059545</v>
      </c>
      <c r="AS146" s="10">
        <f t="shared" si="102"/>
        <v>1.3035437865059545</v>
      </c>
    </row>
    <row r="147" spans="2:45" ht="12.75" hidden="1">
      <c r="B147" s="7" t="s">
        <v>42</v>
      </c>
      <c r="C147" s="17">
        <f>IF(B$29="Drum",1,0)</f>
        <v>0</v>
      </c>
      <c r="D147" s="17">
        <f aca="true" t="shared" si="116" ref="D147:V147">IF(C$29="Drum",1,0)</f>
        <v>0</v>
      </c>
      <c r="E147" s="17">
        <f t="shared" si="116"/>
        <v>0</v>
      </c>
      <c r="F147" s="17">
        <f t="shared" si="116"/>
        <v>0</v>
      </c>
      <c r="G147" s="17">
        <f t="shared" si="116"/>
        <v>0</v>
      </c>
      <c r="H147" s="17">
        <f t="shared" si="116"/>
        <v>0</v>
      </c>
      <c r="I147" s="17">
        <f t="shared" si="116"/>
        <v>0</v>
      </c>
      <c r="J147" s="17">
        <f t="shared" si="116"/>
        <v>0</v>
      </c>
      <c r="K147" s="17">
        <f t="shared" si="116"/>
        <v>0</v>
      </c>
      <c r="L147" s="17">
        <f t="shared" si="116"/>
        <v>0</v>
      </c>
      <c r="M147" s="17">
        <f t="shared" si="116"/>
        <v>0</v>
      </c>
      <c r="N147" s="17">
        <f t="shared" si="116"/>
        <v>0</v>
      </c>
      <c r="O147" s="17">
        <f t="shared" si="116"/>
        <v>0</v>
      </c>
      <c r="P147" s="17">
        <f t="shared" si="116"/>
        <v>0</v>
      </c>
      <c r="Q147" s="17">
        <f t="shared" si="116"/>
        <v>0</v>
      </c>
      <c r="R147" s="17">
        <f t="shared" si="116"/>
        <v>0</v>
      </c>
      <c r="S147" s="17">
        <f t="shared" si="116"/>
        <v>0</v>
      </c>
      <c r="T147" s="17">
        <f t="shared" si="116"/>
        <v>0</v>
      </c>
      <c r="U147" s="17">
        <f t="shared" si="116"/>
        <v>0</v>
      </c>
      <c r="V147" s="17">
        <f t="shared" si="116"/>
        <v>0</v>
      </c>
      <c r="X147" s="13">
        <v>0.21053</v>
      </c>
      <c r="Y147" s="14">
        <v>0.40948</v>
      </c>
      <c r="Z147" s="10">
        <f t="shared" si="64"/>
        <v>-0.514139884731855</v>
      </c>
      <c r="AA147" s="10">
        <f t="shared" si="65"/>
        <v>-0.514139884731855</v>
      </c>
      <c r="AB147" s="10">
        <f t="shared" si="66"/>
        <v>-0.514139884731855</v>
      </c>
      <c r="AC147" s="10">
        <f t="shared" si="67"/>
        <v>-0.514139884731855</v>
      </c>
      <c r="AD147" s="10">
        <f t="shared" si="68"/>
        <v>-0.514139884731855</v>
      </c>
      <c r="AE147" s="10">
        <f t="shared" si="69"/>
        <v>-0.514139884731855</v>
      </c>
      <c r="AF147" s="10">
        <f t="shared" si="70"/>
        <v>-0.514139884731855</v>
      </c>
      <c r="AG147" s="10">
        <f t="shared" si="71"/>
        <v>-0.514139884731855</v>
      </c>
      <c r="AH147" s="10">
        <f t="shared" si="72"/>
        <v>-0.514139884731855</v>
      </c>
      <c r="AI147" s="10">
        <f t="shared" si="102"/>
        <v>-0.514139884731855</v>
      </c>
      <c r="AJ147" s="10">
        <f t="shared" si="102"/>
        <v>-0.514139884731855</v>
      </c>
      <c r="AK147" s="10">
        <f t="shared" si="102"/>
        <v>-0.514139884731855</v>
      </c>
      <c r="AL147" s="10">
        <f t="shared" si="102"/>
        <v>-0.514139884731855</v>
      </c>
      <c r="AM147" s="10">
        <f t="shared" si="102"/>
        <v>-0.514139884731855</v>
      </c>
      <c r="AN147" s="10">
        <f t="shared" si="102"/>
        <v>-0.514139884731855</v>
      </c>
      <c r="AO147" s="10">
        <f t="shared" si="102"/>
        <v>-0.514139884731855</v>
      </c>
      <c r="AP147" s="10">
        <f t="shared" si="102"/>
        <v>-0.514139884731855</v>
      </c>
      <c r="AQ147" s="10">
        <f t="shared" si="102"/>
        <v>-0.514139884731855</v>
      </c>
      <c r="AR147" s="10">
        <f t="shared" si="102"/>
        <v>-0.514139884731855</v>
      </c>
      <c r="AS147" s="10">
        <f t="shared" si="102"/>
        <v>-0.514139884731855</v>
      </c>
    </row>
    <row r="148" spans="2:45" ht="12.75" hidden="1">
      <c r="B148" s="7" t="s">
        <v>43</v>
      </c>
      <c r="C148" s="17">
        <f>IF(B$29="Vertical Panel",1,0)</f>
        <v>0</v>
      </c>
      <c r="D148" s="17">
        <f aca="true" t="shared" si="117" ref="D148:V148">IF(C$29="Vertical Panel",1,0)</f>
        <v>0</v>
      </c>
      <c r="E148" s="17">
        <f t="shared" si="117"/>
        <v>0</v>
      </c>
      <c r="F148" s="17">
        <f t="shared" si="117"/>
        <v>0</v>
      </c>
      <c r="G148" s="17">
        <f t="shared" si="117"/>
        <v>0</v>
      </c>
      <c r="H148" s="17">
        <f t="shared" si="117"/>
        <v>0</v>
      </c>
      <c r="I148" s="17">
        <f t="shared" si="117"/>
        <v>0</v>
      </c>
      <c r="J148" s="17">
        <f t="shared" si="117"/>
        <v>0</v>
      </c>
      <c r="K148" s="17">
        <f t="shared" si="117"/>
        <v>0</v>
      </c>
      <c r="L148" s="17">
        <f t="shared" si="117"/>
        <v>0</v>
      </c>
      <c r="M148" s="17">
        <f t="shared" si="117"/>
        <v>0</v>
      </c>
      <c r="N148" s="17">
        <f t="shared" si="117"/>
        <v>0</v>
      </c>
      <c r="O148" s="17">
        <f t="shared" si="117"/>
        <v>0</v>
      </c>
      <c r="P148" s="17">
        <f t="shared" si="117"/>
        <v>0</v>
      </c>
      <c r="Q148" s="17">
        <f t="shared" si="117"/>
        <v>0</v>
      </c>
      <c r="R148" s="17">
        <f t="shared" si="117"/>
        <v>0</v>
      </c>
      <c r="S148" s="17">
        <f t="shared" si="117"/>
        <v>0</v>
      </c>
      <c r="T148" s="17">
        <f t="shared" si="117"/>
        <v>0</v>
      </c>
      <c r="U148" s="17">
        <f t="shared" si="117"/>
        <v>0</v>
      </c>
      <c r="V148" s="17">
        <f t="shared" si="117"/>
        <v>0</v>
      </c>
      <c r="X148" s="13">
        <v>0.078947</v>
      </c>
      <c r="Y148" s="14">
        <v>0.27085</v>
      </c>
      <c r="Z148" s="10">
        <f t="shared" si="64"/>
        <v>-0.2914786782351856</v>
      </c>
      <c r="AA148" s="10">
        <f t="shared" si="65"/>
        <v>-0.2914786782351856</v>
      </c>
      <c r="AB148" s="10">
        <f t="shared" si="66"/>
        <v>-0.2914786782351856</v>
      </c>
      <c r="AC148" s="10">
        <f t="shared" si="67"/>
        <v>-0.2914786782351856</v>
      </c>
      <c r="AD148" s="10">
        <f t="shared" si="68"/>
        <v>-0.2914786782351856</v>
      </c>
      <c r="AE148" s="10">
        <f t="shared" si="69"/>
        <v>-0.2914786782351856</v>
      </c>
      <c r="AF148" s="10">
        <f t="shared" si="70"/>
        <v>-0.2914786782351856</v>
      </c>
      <c r="AG148" s="10">
        <f t="shared" si="71"/>
        <v>-0.2914786782351856</v>
      </c>
      <c r="AH148" s="10">
        <f t="shared" si="72"/>
        <v>-0.2914786782351856</v>
      </c>
      <c r="AI148" s="10">
        <f t="shared" si="102"/>
        <v>-0.2914786782351856</v>
      </c>
      <c r="AJ148" s="10">
        <f t="shared" si="102"/>
        <v>-0.2914786782351856</v>
      </c>
      <c r="AK148" s="10">
        <f t="shared" si="102"/>
        <v>-0.2914786782351856</v>
      </c>
      <c r="AL148" s="10">
        <f t="shared" si="102"/>
        <v>-0.2914786782351856</v>
      </c>
      <c r="AM148" s="10">
        <f t="shared" si="102"/>
        <v>-0.2914786782351856</v>
      </c>
      <c r="AN148" s="10">
        <f t="shared" si="102"/>
        <v>-0.2914786782351856</v>
      </c>
      <c r="AO148" s="10">
        <f t="shared" si="102"/>
        <v>-0.2914786782351856</v>
      </c>
      <c r="AP148" s="10">
        <f t="shared" si="102"/>
        <v>-0.2914786782351856</v>
      </c>
      <c r="AQ148" s="10">
        <f t="shared" si="102"/>
        <v>-0.2914786782351856</v>
      </c>
      <c r="AR148" s="10">
        <f t="shared" si="102"/>
        <v>-0.2914786782351856</v>
      </c>
      <c r="AS148" s="10">
        <f t="shared" si="102"/>
        <v>-0.2914786782351856</v>
      </c>
    </row>
    <row r="149" spans="2:45" ht="12.75" hidden="1">
      <c r="B149" s="7" t="s">
        <v>44</v>
      </c>
      <c r="C149" s="17">
        <f aca="true" t="shared" si="118" ref="C149:L149">IF(B$29="Guiderail",1,0)</f>
        <v>0</v>
      </c>
      <c r="D149" s="17">
        <f t="shared" si="118"/>
        <v>0</v>
      </c>
      <c r="E149" s="17">
        <f t="shared" si="118"/>
        <v>0</v>
      </c>
      <c r="F149" s="17">
        <f t="shared" si="118"/>
        <v>0</v>
      </c>
      <c r="G149" s="17">
        <f t="shared" si="118"/>
        <v>0</v>
      </c>
      <c r="H149" s="17">
        <f t="shared" si="118"/>
        <v>0</v>
      </c>
      <c r="I149" s="17">
        <f t="shared" si="118"/>
        <v>0</v>
      </c>
      <c r="J149" s="17">
        <f t="shared" si="118"/>
        <v>0</v>
      </c>
      <c r="K149" s="17">
        <f t="shared" si="118"/>
        <v>0</v>
      </c>
      <c r="L149" s="17">
        <f t="shared" si="118"/>
        <v>0</v>
      </c>
      <c r="M149" s="17">
        <f aca="true" t="shared" si="119" ref="M149:V149">IF(L$29="Guiderail",1,0)</f>
        <v>0</v>
      </c>
      <c r="N149" s="17">
        <f t="shared" si="119"/>
        <v>0</v>
      </c>
      <c r="O149" s="17">
        <f t="shared" si="119"/>
        <v>0</v>
      </c>
      <c r="P149" s="17">
        <f t="shared" si="119"/>
        <v>0</v>
      </c>
      <c r="Q149" s="17">
        <f t="shared" si="119"/>
        <v>0</v>
      </c>
      <c r="R149" s="17">
        <f t="shared" si="119"/>
        <v>0</v>
      </c>
      <c r="S149" s="17">
        <f t="shared" si="119"/>
        <v>0</v>
      </c>
      <c r="T149" s="17">
        <f t="shared" si="119"/>
        <v>0</v>
      </c>
      <c r="U149" s="17">
        <f t="shared" si="119"/>
        <v>0</v>
      </c>
      <c r="V149" s="17">
        <f t="shared" si="119"/>
        <v>0</v>
      </c>
      <c r="X149" s="13">
        <v>0.070175</v>
      </c>
      <c r="Y149" s="14">
        <v>0.25657</v>
      </c>
      <c r="Z149" s="10">
        <f t="shared" si="64"/>
        <v>-0.2735121019604786</v>
      </c>
      <c r="AA149" s="10">
        <f t="shared" si="65"/>
        <v>-0.2735121019604786</v>
      </c>
      <c r="AB149" s="10">
        <f t="shared" si="66"/>
        <v>-0.2735121019604786</v>
      </c>
      <c r="AC149" s="10">
        <f t="shared" si="67"/>
        <v>-0.2735121019604786</v>
      </c>
      <c r="AD149" s="10">
        <f t="shared" si="68"/>
        <v>-0.2735121019604786</v>
      </c>
      <c r="AE149" s="10">
        <f t="shared" si="69"/>
        <v>-0.2735121019604786</v>
      </c>
      <c r="AF149" s="10">
        <f t="shared" si="70"/>
        <v>-0.2735121019604786</v>
      </c>
      <c r="AG149" s="10">
        <f t="shared" si="71"/>
        <v>-0.2735121019604786</v>
      </c>
      <c r="AH149" s="10">
        <f t="shared" si="72"/>
        <v>-0.2735121019604786</v>
      </c>
      <c r="AI149" s="10">
        <f t="shared" si="102"/>
        <v>-0.2735121019604786</v>
      </c>
      <c r="AJ149" s="10">
        <f t="shared" si="102"/>
        <v>-0.2735121019604786</v>
      </c>
      <c r="AK149" s="10">
        <f t="shared" si="102"/>
        <v>-0.2735121019604786</v>
      </c>
      <c r="AL149" s="10">
        <f t="shared" si="102"/>
        <v>-0.2735121019604786</v>
      </c>
      <c r="AM149" s="10">
        <f t="shared" si="102"/>
        <v>-0.2735121019604786</v>
      </c>
      <c r="AN149" s="10">
        <f t="shared" si="102"/>
        <v>-0.2735121019604786</v>
      </c>
      <c r="AO149" s="10">
        <f t="shared" si="102"/>
        <v>-0.2735121019604786</v>
      </c>
      <c r="AP149" s="10">
        <f t="shared" si="102"/>
        <v>-0.2735121019604786</v>
      </c>
      <c r="AQ149" s="10">
        <f t="shared" si="102"/>
        <v>-0.2735121019604786</v>
      </c>
      <c r="AR149" s="10">
        <f t="shared" si="102"/>
        <v>-0.2735121019604786</v>
      </c>
      <c r="AS149" s="10">
        <f t="shared" si="102"/>
        <v>-0.2735121019604786</v>
      </c>
    </row>
    <row r="150" spans="2:45" ht="12.75" hidden="1">
      <c r="B150" s="7" t="s">
        <v>45</v>
      </c>
      <c r="C150" s="17">
        <f aca="true" t="shared" si="120" ref="C150:L150">IF(B$29="Barrier",1,0)</f>
        <v>0</v>
      </c>
      <c r="D150" s="17">
        <f t="shared" si="120"/>
        <v>0</v>
      </c>
      <c r="E150" s="17">
        <f t="shared" si="120"/>
        <v>0</v>
      </c>
      <c r="F150" s="17">
        <f t="shared" si="120"/>
        <v>0</v>
      </c>
      <c r="G150" s="17">
        <f t="shared" si="120"/>
        <v>0</v>
      </c>
      <c r="H150" s="17">
        <f t="shared" si="120"/>
        <v>0</v>
      </c>
      <c r="I150" s="17">
        <f t="shared" si="120"/>
        <v>0</v>
      </c>
      <c r="J150" s="17">
        <f t="shared" si="120"/>
        <v>0</v>
      </c>
      <c r="K150" s="17">
        <f t="shared" si="120"/>
        <v>0</v>
      </c>
      <c r="L150" s="17">
        <f t="shared" si="120"/>
        <v>0</v>
      </c>
      <c r="M150" s="17">
        <f aca="true" t="shared" si="121" ref="M150:V150">IF(L$29="Barrier",1,0)</f>
        <v>0</v>
      </c>
      <c r="N150" s="17">
        <f t="shared" si="121"/>
        <v>0</v>
      </c>
      <c r="O150" s="17">
        <f t="shared" si="121"/>
        <v>0</v>
      </c>
      <c r="P150" s="17">
        <f t="shared" si="121"/>
        <v>0</v>
      </c>
      <c r="Q150" s="17">
        <f t="shared" si="121"/>
        <v>0</v>
      </c>
      <c r="R150" s="17">
        <f t="shared" si="121"/>
        <v>0</v>
      </c>
      <c r="S150" s="17">
        <f t="shared" si="121"/>
        <v>0</v>
      </c>
      <c r="T150" s="17">
        <f t="shared" si="121"/>
        <v>0</v>
      </c>
      <c r="U150" s="17">
        <f t="shared" si="121"/>
        <v>0</v>
      </c>
      <c r="V150" s="17">
        <f t="shared" si="121"/>
        <v>0</v>
      </c>
      <c r="X150" s="13">
        <v>0.19298</v>
      </c>
      <c r="Y150" s="14">
        <v>0.39638</v>
      </c>
      <c r="Z150" s="10">
        <f t="shared" si="64"/>
        <v>-0.48685604722740805</v>
      </c>
      <c r="AA150" s="10">
        <f t="shared" si="65"/>
        <v>-0.48685604722740805</v>
      </c>
      <c r="AB150" s="10">
        <f t="shared" si="66"/>
        <v>-0.48685604722740805</v>
      </c>
      <c r="AC150" s="10">
        <f t="shared" si="67"/>
        <v>-0.48685604722740805</v>
      </c>
      <c r="AD150" s="10">
        <f t="shared" si="68"/>
        <v>-0.48685604722740805</v>
      </c>
      <c r="AE150" s="10">
        <f t="shared" si="69"/>
        <v>-0.48685604722740805</v>
      </c>
      <c r="AF150" s="10">
        <f t="shared" si="70"/>
        <v>-0.48685604722740805</v>
      </c>
      <c r="AG150" s="10">
        <f t="shared" si="71"/>
        <v>-0.48685604722740805</v>
      </c>
      <c r="AH150" s="10">
        <f t="shared" si="72"/>
        <v>-0.48685604722740805</v>
      </c>
      <c r="AI150" s="10">
        <f t="shared" si="102"/>
        <v>-0.48685604722740805</v>
      </c>
      <c r="AJ150" s="10">
        <f t="shared" si="102"/>
        <v>-0.48685604722740805</v>
      </c>
      <c r="AK150" s="10">
        <f t="shared" si="102"/>
        <v>-0.48685604722740805</v>
      </c>
      <c r="AL150" s="10">
        <f t="shared" si="102"/>
        <v>-0.48685604722740805</v>
      </c>
      <c r="AM150" s="10">
        <f t="shared" si="102"/>
        <v>-0.48685604722740805</v>
      </c>
      <c r="AN150" s="10">
        <f t="shared" si="102"/>
        <v>-0.48685604722740805</v>
      </c>
      <c r="AO150" s="10">
        <f t="shared" si="102"/>
        <v>-0.48685604722740805</v>
      </c>
      <c r="AP150" s="10">
        <f t="shared" si="102"/>
        <v>-0.48685604722740805</v>
      </c>
      <c r="AQ150" s="10">
        <f t="shared" si="102"/>
        <v>-0.48685604722740805</v>
      </c>
      <c r="AR150" s="10">
        <f t="shared" si="102"/>
        <v>-0.48685604722740805</v>
      </c>
      <c r="AS150" s="10">
        <f t="shared" si="102"/>
        <v>-0.48685604722740805</v>
      </c>
    </row>
    <row r="151" spans="2:45" ht="12.75" hidden="1">
      <c r="B151" s="7" t="s">
        <v>46</v>
      </c>
      <c r="C151" s="17">
        <f>IF(B30=99999,25,B30)</f>
        <v>0</v>
      </c>
      <c r="D151" s="17">
        <f aca="true" t="shared" si="122" ref="D151:V151">IF(C30=99999,25,C30)</f>
        <v>0</v>
      </c>
      <c r="E151" s="17">
        <f t="shared" si="122"/>
        <v>0</v>
      </c>
      <c r="F151" s="17">
        <f t="shared" si="122"/>
        <v>0</v>
      </c>
      <c r="G151" s="17">
        <f t="shared" si="122"/>
        <v>0</v>
      </c>
      <c r="H151" s="17">
        <f t="shared" si="122"/>
        <v>0</v>
      </c>
      <c r="I151" s="17">
        <f t="shared" si="122"/>
        <v>0</v>
      </c>
      <c r="J151" s="17">
        <f t="shared" si="122"/>
        <v>0</v>
      </c>
      <c r="K151" s="17">
        <f t="shared" si="122"/>
        <v>0</v>
      </c>
      <c r="L151" s="17">
        <f t="shared" si="122"/>
        <v>0</v>
      </c>
      <c r="M151" s="17">
        <f t="shared" si="122"/>
        <v>0</v>
      </c>
      <c r="N151" s="17">
        <f t="shared" si="122"/>
        <v>0</v>
      </c>
      <c r="O151" s="17">
        <f t="shared" si="122"/>
        <v>0</v>
      </c>
      <c r="P151" s="17">
        <f t="shared" si="122"/>
        <v>0</v>
      </c>
      <c r="Q151" s="17">
        <f t="shared" si="122"/>
        <v>0</v>
      </c>
      <c r="R151" s="17">
        <f t="shared" si="122"/>
        <v>0</v>
      </c>
      <c r="S151" s="17">
        <f t="shared" si="122"/>
        <v>0</v>
      </c>
      <c r="T151" s="17">
        <f t="shared" si="122"/>
        <v>0</v>
      </c>
      <c r="U151" s="17">
        <f t="shared" si="122"/>
        <v>0</v>
      </c>
      <c r="V151" s="17">
        <f t="shared" si="122"/>
        <v>0</v>
      </c>
      <c r="X151" s="13">
        <v>10.772</v>
      </c>
      <c r="Y151" s="14">
        <v>11.264</v>
      </c>
      <c r="Z151" s="10">
        <f t="shared" si="64"/>
        <v>-0.9563210227272728</v>
      </c>
      <c r="AA151" s="10">
        <f t="shared" si="65"/>
        <v>-0.9563210227272728</v>
      </c>
      <c r="AB151" s="10">
        <f t="shared" si="66"/>
        <v>-0.9563210227272728</v>
      </c>
      <c r="AC151" s="10">
        <f t="shared" si="67"/>
        <v>-0.9563210227272728</v>
      </c>
      <c r="AD151" s="10">
        <f t="shared" si="68"/>
        <v>-0.9563210227272728</v>
      </c>
      <c r="AE151" s="10">
        <f t="shared" si="69"/>
        <v>-0.9563210227272728</v>
      </c>
      <c r="AF151" s="10">
        <f t="shared" si="70"/>
        <v>-0.9563210227272728</v>
      </c>
      <c r="AG151" s="10">
        <f t="shared" si="71"/>
        <v>-0.9563210227272728</v>
      </c>
      <c r="AH151" s="10">
        <f t="shared" si="72"/>
        <v>-0.9563210227272728</v>
      </c>
      <c r="AI151" s="10">
        <f t="shared" si="102"/>
        <v>-0.9563210227272728</v>
      </c>
      <c r="AJ151" s="10">
        <f t="shared" si="102"/>
        <v>-0.9563210227272728</v>
      </c>
      <c r="AK151" s="10">
        <f t="shared" si="102"/>
        <v>-0.9563210227272728</v>
      </c>
      <c r="AL151" s="10">
        <f t="shared" si="102"/>
        <v>-0.9563210227272728</v>
      </c>
      <c r="AM151" s="10">
        <f t="shared" si="102"/>
        <v>-0.9563210227272728</v>
      </c>
      <c r="AN151" s="10">
        <f t="shared" si="102"/>
        <v>-0.9563210227272728</v>
      </c>
      <c r="AO151" s="10">
        <f t="shared" si="102"/>
        <v>-0.9563210227272728</v>
      </c>
      <c r="AP151" s="10">
        <f t="shared" si="102"/>
        <v>-0.9563210227272728</v>
      </c>
      <c r="AQ151" s="10">
        <f t="shared" si="102"/>
        <v>-0.9563210227272728</v>
      </c>
      <c r="AR151" s="10">
        <f t="shared" si="102"/>
        <v>-0.9563210227272728</v>
      </c>
      <c r="AS151" s="10">
        <f t="shared" si="102"/>
        <v>-0.9563210227272728</v>
      </c>
    </row>
    <row r="152" spans="2:45" ht="12.75" hidden="1">
      <c r="B152" s="7" t="s">
        <v>47</v>
      </c>
      <c r="C152" s="7">
        <f aca="true" t="shared" si="123" ref="C152:V152">$B$15</f>
        <v>0</v>
      </c>
      <c r="D152" s="7">
        <f t="shared" si="123"/>
        <v>0</v>
      </c>
      <c r="E152" s="7">
        <f t="shared" si="123"/>
        <v>0</v>
      </c>
      <c r="F152" s="7">
        <f t="shared" si="123"/>
        <v>0</v>
      </c>
      <c r="G152" s="7">
        <f t="shared" si="123"/>
        <v>0</v>
      </c>
      <c r="H152" s="7">
        <f t="shared" si="123"/>
        <v>0</v>
      </c>
      <c r="I152" s="7">
        <f t="shared" si="123"/>
        <v>0</v>
      </c>
      <c r="J152" s="7">
        <f t="shared" si="123"/>
        <v>0</v>
      </c>
      <c r="K152" s="7">
        <f t="shared" si="123"/>
        <v>0</v>
      </c>
      <c r="L152" s="7">
        <f t="shared" si="123"/>
        <v>0</v>
      </c>
      <c r="M152" s="7">
        <f t="shared" si="123"/>
        <v>0</v>
      </c>
      <c r="N152" s="7">
        <f t="shared" si="123"/>
        <v>0</v>
      </c>
      <c r="O152" s="7">
        <f t="shared" si="123"/>
        <v>0</v>
      </c>
      <c r="P152" s="7">
        <f t="shared" si="123"/>
        <v>0</v>
      </c>
      <c r="Q152" s="7">
        <f t="shared" si="123"/>
        <v>0</v>
      </c>
      <c r="R152" s="7">
        <f t="shared" si="123"/>
        <v>0</v>
      </c>
      <c r="S152" s="7">
        <f t="shared" si="123"/>
        <v>0</v>
      </c>
      <c r="T152" s="7">
        <f t="shared" si="123"/>
        <v>0</v>
      </c>
      <c r="U152" s="7">
        <f t="shared" si="123"/>
        <v>0</v>
      </c>
      <c r="V152" s="7">
        <f t="shared" si="123"/>
        <v>0</v>
      </c>
      <c r="X152" s="13">
        <v>68.808</v>
      </c>
      <c r="Y152" s="14">
        <v>5.3946</v>
      </c>
      <c r="Z152" s="10">
        <f t="shared" si="64"/>
        <v>-12.754977199421646</v>
      </c>
      <c r="AA152" s="10">
        <f t="shared" si="65"/>
        <v>-12.754977199421646</v>
      </c>
      <c r="AB152" s="10">
        <f t="shared" si="66"/>
        <v>-12.754977199421646</v>
      </c>
      <c r="AC152" s="10">
        <f t="shared" si="67"/>
        <v>-12.754977199421646</v>
      </c>
      <c r="AD152" s="10">
        <f t="shared" si="68"/>
        <v>-12.754977199421646</v>
      </c>
      <c r="AE152" s="10">
        <f t="shared" si="69"/>
        <v>-12.754977199421646</v>
      </c>
      <c r="AF152" s="10">
        <f t="shared" si="70"/>
        <v>-12.754977199421646</v>
      </c>
      <c r="AG152" s="10">
        <f t="shared" si="71"/>
        <v>-12.754977199421646</v>
      </c>
      <c r="AH152" s="10">
        <f t="shared" si="72"/>
        <v>-12.754977199421646</v>
      </c>
      <c r="AI152" s="10">
        <f t="shared" si="102"/>
        <v>-12.754977199421646</v>
      </c>
      <c r="AJ152" s="10">
        <f t="shared" si="102"/>
        <v>-12.754977199421646</v>
      </c>
      <c r="AK152" s="10">
        <f t="shared" si="102"/>
        <v>-12.754977199421646</v>
      </c>
      <c r="AL152" s="10">
        <f t="shared" si="102"/>
        <v>-12.754977199421646</v>
      </c>
      <c r="AM152" s="10">
        <f t="shared" si="102"/>
        <v>-12.754977199421646</v>
      </c>
      <c r="AN152" s="10">
        <f t="shared" si="102"/>
        <v>-12.754977199421646</v>
      </c>
      <c r="AO152" s="10">
        <f t="shared" si="102"/>
        <v>-12.754977199421646</v>
      </c>
      <c r="AP152" s="10">
        <f t="shared" si="102"/>
        <v>-12.754977199421646</v>
      </c>
      <c r="AQ152" s="10">
        <f t="shared" si="102"/>
        <v>-12.754977199421646</v>
      </c>
      <c r="AR152" s="10">
        <f t="shared" si="102"/>
        <v>-12.754977199421646</v>
      </c>
      <c r="AS152" s="10">
        <f t="shared" si="102"/>
        <v>-12.754977199421646</v>
      </c>
    </row>
    <row r="153" spans="2:45" ht="12.75" hidden="1">
      <c r="B153" s="7" t="s">
        <v>48</v>
      </c>
      <c r="C153" s="17">
        <v>0</v>
      </c>
      <c r="D153" s="8">
        <f>IF((D126-C126)&lt;0.1,10,1/(D126-C126))</f>
        <v>10</v>
      </c>
      <c r="E153" s="8">
        <f aca="true" t="shared" si="124" ref="E153:V153">IF((E126-D126)&lt;0.1,10,1/(E126-D126))</f>
        <v>10</v>
      </c>
      <c r="F153" s="8">
        <f t="shared" si="124"/>
        <v>10</v>
      </c>
      <c r="G153" s="8">
        <f t="shared" si="124"/>
        <v>10</v>
      </c>
      <c r="H153" s="8">
        <f t="shared" si="124"/>
        <v>10</v>
      </c>
      <c r="I153" s="8">
        <f t="shared" si="124"/>
        <v>10</v>
      </c>
      <c r="J153" s="8">
        <f t="shared" si="124"/>
        <v>10</v>
      </c>
      <c r="K153" s="8">
        <f t="shared" si="124"/>
        <v>10</v>
      </c>
      <c r="L153" s="8">
        <f t="shared" si="124"/>
        <v>10</v>
      </c>
      <c r="M153" s="8">
        <f t="shared" si="124"/>
        <v>10</v>
      </c>
      <c r="N153" s="8">
        <f t="shared" si="124"/>
        <v>10</v>
      </c>
      <c r="O153" s="8">
        <f t="shared" si="124"/>
        <v>10</v>
      </c>
      <c r="P153" s="8">
        <f t="shared" si="124"/>
        <v>10</v>
      </c>
      <c r="Q153" s="8">
        <f t="shared" si="124"/>
        <v>10</v>
      </c>
      <c r="R153" s="8">
        <f t="shared" si="124"/>
        <v>10</v>
      </c>
      <c r="S153" s="8">
        <f t="shared" si="124"/>
        <v>10</v>
      </c>
      <c r="T153" s="8">
        <f t="shared" si="124"/>
        <v>10</v>
      </c>
      <c r="U153" s="8">
        <f t="shared" si="124"/>
        <v>10</v>
      </c>
      <c r="V153" s="8">
        <f t="shared" si="124"/>
        <v>10</v>
      </c>
      <c r="X153" s="13">
        <v>3.8037</v>
      </c>
      <c r="Y153" s="14">
        <v>3.5422</v>
      </c>
      <c r="Z153" s="10">
        <f t="shared" si="64"/>
        <v>-1.073824177065101</v>
      </c>
      <c r="AA153" s="10">
        <f t="shared" si="65"/>
        <v>1.7492801084072047</v>
      </c>
      <c r="AB153" s="10">
        <f t="shared" si="66"/>
        <v>1.7492801084072047</v>
      </c>
      <c r="AC153" s="10">
        <f t="shared" si="67"/>
        <v>1.7492801084072047</v>
      </c>
      <c r="AD153" s="10">
        <f t="shared" si="68"/>
        <v>1.7492801084072047</v>
      </c>
      <c r="AE153" s="10">
        <f t="shared" si="69"/>
        <v>1.7492801084072047</v>
      </c>
      <c r="AF153" s="10">
        <f t="shared" si="70"/>
        <v>1.7492801084072047</v>
      </c>
      <c r="AG153" s="10">
        <f t="shared" si="71"/>
        <v>1.7492801084072047</v>
      </c>
      <c r="AH153" s="10">
        <f t="shared" si="72"/>
        <v>1.7492801084072047</v>
      </c>
      <c r="AI153" s="10">
        <f t="shared" si="102"/>
        <v>1.7492801084072047</v>
      </c>
      <c r="AJ153" s="10">
        <f t="shared" si="102"/>
        <v>1.7492801084072047</v>
      </c>
      <c r="AK153" s="10">
        <f t="shared" si="102"/>
        <v>1.7492801084072047</v>
      </c>
      <c r="AL153" s="10">
        <f t="shared" si="102"/>
        <v>1.7492801084072047</v>
      </c>
      <c r="AM153" s="10">
        <f t="shared" si="102"/>
        <v>1.7492801084072047</v>
      </c>
      <c r="AN153" s="10">
        <f t="shared" si="102"/>
        <v>1.7492801084072047</v>
      </c>
      <c r="AO153" s="10">
        <f t="shared" si="102"/>
        <v>1.7492801084072047</v>
      </c>
      <c r="AP153" s="10">
        <f t="shared" si="102"/>
        <v>1.7492801084072047</v>
      </c>
      <c r="AQ153" s="10">
        <f t="shared" si="102"/>
        <v>1.7492801084072047</v>
      </c>
      <c r="AR153" s="10">
        <f t="shared" si="102"/>
        <v>1.7492801084072047</v>
      </c>
      <c r="AS153" s="10">
        <f t="shared" si="102"/>
        <v>1.7492801084072047</v>
      </c>
    </row>
    <row r="154" spans="2:45" ht="13.5" hidden="1" thickBot="1">
      <c r="B154" s="7" t="s">
        <v>49</v>
      </c>
      <c r="C154" s="17">
        <f>B15</f>
        <v>0</v>
      </c>
      <c r="D154" s="18" t="e">
        <f>B33</f>
        <v>#DIV/0!</v>
      </c>
      <c r="E154" s="18" t="e">
        <f aca="true" t="shared" si="125" ref="E154:K154">C33</f>
        <v>#DIV/0!</v>
      </c>
      <c r="F154" s="18" t="e">
        <f t="shared" si="125"/>
        <v>#DIV/0!</v>
      </c>
      <c r="G154" s="18" t="e">
        <f t="shared" si="125"/>
        <v>#DIV/0!</v>
      </c>
      <c r="H154" s="18" t="e">
        <f t="shared" si="125"/>
        <v>#DIV/0!</v>
      </c>
      <c r="I154" s="18" t="e">
        <f t="shared" si="125"/>
        <v>#DIV/0!</v>
      </c>
      <c r="J154" s="18" t="e">
        <f t="shared" si="125"/>
        <v>#DIV/0!</v>
      </c>
      <c r="K154" s="18" t="e">
        <f t="shared" si="125"/>
        <v>#DIV/0!</v>
      </c>
      <c r="L154" s="18" t="e">
        <f aca="true" t="shared" si="126" ref="L154:V154">J33</f>
        <v>#DIV/0!</v>
      </c>
      <c r="M154" s="18" t="e">
        <f t="shared" si="126"/>
        <v>#DIV/0!</v>
      </c>
      <c r="N154" s="18" t="e">
        <f t="shared" si="126"/>
        <v>#DIV/0!</v>
      </c>
      <c r="O154" s="18" t="e">
        <f t="shared" si="126"/>
        <v>#DIV/0!</v>
      </c>
      <c r="P154" s="18" t="e">
        <f t="shared" si="126"/>
        <v>#DIV/0!</v>
      </c>
      <c r="Q154" s="18" t="e">
        <f t="shared" si="126"/>
        <v>#DIV/0!</v>
      </c>
      <c r="R154" s="18" t="e">
        <f t="shared" si="126"/>
        <v>#DIV/0!</v>
      </c>
      <c r="S154" s="18" t="e">
        <f t="shared" si="126"/>
        <v>#DIV/0!</v>
      </c>
      <c r="T154" s="18" t="e">
        <f t="shared" si="126"/>
        <v>#DIV/0!</v>
      </c>
      <c r="U154" s="18" t="e">
        <f t="shared" si="126"/>
        <v>#DIV/0!</v>
      </c>
      <c r="V154" s="18" t="e">
        <f t="shared" si="126"/>
        <v>#DIV/0!</v>
      </c>
      <c r="X154" s="15">
        <v>59.508</v>
      </c>
      <c r="Y154" s="16">
        <v>6.623</v>
      </c>
      <c r="Z154" s="10">
        <f t="shared" si="64"/>
        <v>-8.985052091197343</v>
      </c>
      <c r="AA154" s="10" t="e">
        <f t="shared" si="65"/>
        <v>#DIV/0!</v>
      </c>
      <c r="AB154" s="10" t="e">
        <f t="shared" si="66"/>
        <v>#DIV/0!</v>
      </c>
      <c r="AC154" s="10" t="e">
        <f t="shared" si="67"/>
        <v>#DIV/0!</v>
      </c>
      <c r="AD154" s="10" t="e">
        <f t="shared" si="68"/>
        <v>#DIV/0!</v>
      </c>
      <c r="AE154" s="10" t="e">
        <f t="shared" si="69"/>
        <v>#DIV/0!</v>
      </c>
      <c r="AF154" s="10" t="e">
        <f t="shared" si="70"/>
        <v>#DIV/0!</v>
      </c>
      <c r="AG154" s="10" t="e">
        <f t="shared" si="71"/>
        <v>#DIV/0!</v>
      </c>
      <c r="AH154" s="10" t="e">
        <f t="shared" si="72"/>
        <v>#DIV/0!</v>
      </c>
      <c r="AI154" s="10" t="e">
        <f aca="true" t="shared" si="127" ref="AI154:AS154">(L154-$X154)/$Y154</f>
        <v>#DIV/0!</v>
      </c>
      <c r="AJ154" s="10" t="e">
        <f t="shared" si="127"/>
        <v>#DIV/0!</v>
      </c>
      <c r="AK154" s="10" t="e">
        <f t="shared" si="127"/>
        <v>#DIV/0!</v>
      </c>
      <c r="AL154" s="10" t="e">
        <f t="shared" si="127"/>
        <v>#DIV/0!</v>
      </c>
      <c r="AM154" s="10" t="e">
        <f t="shared" si="127"/>
        <v>#DIV/0!</v>
      </c>
      <c r="AN154" s="10" t="e">
        <f t="shared" si="127"/>
        <v>#DIV/0!</v>
      </c>
      <c r="AO154" s="10" t="e">
        <f t="shared" si="127"/>
        <v>#DIV/0!</v>
      </c>
      <c r="AP154" s="10" t="e">
        <f t="shared" si="127"/>
        <v>#DIV/0!</v>
      </c>
      <c r="AQ154" s="10" t="e">
        <f t="shared" si="127"/>
        <v>#DIV/0!</v>
      </c>
      <c r="AR154" s="10" t="e">
        <f t="shared" si="127"/>
        <v>#DIV/0!</v>
      </c>
      <c r="AS154" s="10" t="e">
        <f t="shared" si="127"/>
        <v>#DIV/0!</v>
      </c>
    </row>
    <row r="155" ht="12.75" hidden="1"/>
    <row r="156" spans="2:11" ht="12.75" hidden="1">
      <c r="B156" s="19" t="s">
        <v>14</v>
      </c>
      <c r="C156" s="19" t="s">
        <v>15</v>
      </c>
      <c r="E156" s="6"/>
      <c r="F156" s="6"/>
      <c r="G156" s="6"/>
      <c r="H156" s="6"/>
      <c r="I156" s="6"/>
      <c r="J156" s="6"/>
      <c r="K156" s="6"/>
    </row>
    <row r="157" spans="2:11" ht="12.75" hidden="1">
      <c r="B157" s="19">
        <v>57.903</v>
      </c>
      <c r="C157" s="19">
        <v>5.7349</v>
      </c>
      <c r="E157" s="6"/>
      <c r="F157" s="6"/>
      <c r="G157" s="6"/>
      <c r="H157" s="6"/>
      <c r="I157" s="6"/>
      <c r="J157" s="6"/>
      <c r="K157" s="6"/>
    </row>
    <row r="158" spans="2:11" ht="12.75" hidden="1"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2:11" ht="12.75" hidden="1">
      <c r="B159" s="6" t="s">
        <v>16</v>
      </c>
      <c r="C159" s="6"/>
      <c r="D159" s="6"/>
      <c r="E159" s="6"/>
      <c r="F159" s="6"/>
      <c r="G159" s="6"/>
      <c r="H159" s="6"/>
      <c r="I159" s="6"/>
      <c r="J159" s="6"/>
      <c r="K159" s="6"/>
    </row>
    <row r="160" spans="2:32" ht="12.75" hidden="1">
      <c r="B160" s="6">
        <v>0.4348</v>
      </c>
      <c r="C160" s="6">
        <v>0.095721</v>
      </c>
      <c r="D160" s="6">
        <v>0.066874</v>
      </c>
      <c r="E160" s="6">
        <v>-0.31749</v>
      </c>
      <c r="F160" s="6">
        <v>-0.049378</v>
      </c>
      <c r="G160" s="6">
        <v>0.10729</v>
      </c>
      <c r="H160" s="6">
        <v>-0.33691</v>
      </c>
      <c r="I160" s="6">
        <v>0.1971</v>
      </c>
      <c r="J160" s="6">
        <v>0.10032</v>
      </c>
      <c r="K160" s="6">
        <v>0.059261</v>
      </c>
      <c r="L160" s="3">
        <v>0.11076</v>
      </c>
      <c r="M160" s="3">
        <v>0.09696</v>
      </c>
      <c r="N160" s="3">
        <v>0.28974</v>
      </c>
      <c r="O160" s="3">
        <v>-0.047499</v>
      </c>
      <c r="P160" s="3">
        <v>-0.20583</v>
      </c>
      <c r="Q160" s="3">
        <v>0.010228</v>
      </c>
      <c r="R160" s="3">
        <v>0.020124</v>
      </c>
      <c r="S160" s="3">
        <v>0.077868</v>
      </c>
      <c r="T160" s="32">
        <v>-5.0313E-05</v>
      </c>
      <c r="U160" s="3">
        <v>-0.038724</v>
      </c>
      <c r="V160" s="3">
        <v>-0.028367</v>
      </c>
      <c r="W160" s="3">
        <v>-0.076244</v>
      </c>
      <c r="X160" s="3">
        <v>-0.21012</v>
      </c>
      <c r="Y160" s="3">
        <v>-0.28196</v>
      </c>
      <c r="Z160" s="3">
        <v>-0.0554</v>
      </c>
      <c r="AA160" s="3">
        <v>0.1114</v>
      </c>
      <c r="AB160" s="3">
        <v>-0.31184</v>
      </c>
      <c r="AC160" s="3">
        <v>-0.03224</v>
      </c>
      <c r="AD160" s="3">
        <v>-0.13831</v>
      </c>
      <c r="AE160" s="3">
        <v>-0.020747</v>
      </c>
      <c r="AF160" s="3">
        <v>-0.15171</v>
      </c>
    </row>
    <row r="161" spans="2:32" ht="12.75" hidden="1">
      <c r="B161" s="6">
        <v>-0.20966</v>
      </c>
      <c r="C161" s="6">
        <v>0.26167</v>
      </c>
      <c r="D161" s="6">
        <v>-0.19192</v>
      </c>
      <c r="E161" s="6">
        <v>0.21936</v>
      </c>
      <c r="F161" s="6">
        <v>0.23434</v>
      </c>
      <c r="G161" s="6">
        <v>0.1661</v>
      </c>
      <c r="H161" s="6">
        <v>-0.12322</v>
      </c>
      <c r="I161" s="6">
        <v>0.31323</v>
      </c>
      <c r="J161" s="6">
        <v>-0.023356</v>
      </c>
      <c r="K161" s="6">
        <v>-0.28393</v>
      </c>
      <c r="L161" s="3">
        <v>0.10315</v>
      </c>
      <c r="M161" s="3">
        <v>0.083658</v>
      </c>
      <c r="N161" s="3">
        <v>0.028452</v>
      </c>
      <c r="O161" s="3">
        <v>-0.041854</v>
      </c>
      <c r="P161" s="3">
        <v>0.034291</v>
      </c>
      <c r="Q161" s="3">
        <v>-0.24691</v>
      </c>
      <c r="R161" s="3">
        <v>0.22804</v>
      </c>
      <c r="S161" s="3">
        <v>0.040947</v>
      </c>
      <c r="T161" s="3">
        <v>-0.10985</v>
      </c>
      <c r="U161" s="3">
        <v>0.10481</v>
      </c>
      <c r="V161" s="3">
        <v>0.089164</v>
      </c>
      <c r="W161" s="3">
        <v>0.13192</v>
      </c>
      <c r="X161" s="3">
        <v>0.034636</v>
      </c>
      <c r="Y161" s="3">
        <v>-0.26615</v>
      </c>
      <c r="Z161" s="3">
        <v>0.37697</v>
      </c>
      <c r="AA161" s="3">
        <v>0.29898</v>
      </c>
      <c r="AB161" s="3">
        <v>-0.03789</v>
      </c>
      <c r="AC161" s="3">
        <v>0.12606</v>
      </c>
      <c r="AD161" s="3">
        <v>-0.093814</v>
      </c>
      <c r="AE161" s="3">
        <v>0.16303</v>
      </c>
      <c r="AF161" s="3">
        <v>0.55842</v>
      </c>
    </row>
    <row r="162" spans="2:11" ht="12.75" hidden="1"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2:11" ht="12.75" hidden="1">
      <c r="B163" s="6" t="s">
        <v>17</v>
      </c>
      <c r="C163" s="6"/>
      <c r="D163" s="6"/>
      <c r="E163" s="6"/>
      <c r="F163" s="6"/>
      <c r="G163" s="6"/>
      <c r="H163" s="6"/>
      <c r="I163" s="6"/>
      <c r="J163" s="6"/>
      <c r="K163" s="6"/>
    </row>
    <row r="164" spans="2:11" ht="12.75" hidden="1">
      <c r="B164" s="6">
        <v>-1.1648</v>
      </c>
      <c r="C164" s="6">
        <v>0.96953</v>
      </c>
      <c r="D164" s="6"/>
      <c r="E164" s="6"/>
      <c r="F164" s="6"/>
      <c r="G164" s="6"/>
      <c r="H164" s="6"/>
      <c r="I164" s="6"/>
      <c r="J164" s="6"/>
      <c r="K164" s="6"/>
    </row>
    <row r="165" spans="2:11" ht="12.75" hidden="1"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2:11" ht="12.75" hidden="1">
      <c r="B166" s="6" t="s">
        <v>18</v>
      </c>
      <c r="C166" s="6"/>
      <c r="D166" s="6"/>
      <c r="E166" s="6"/>
      <c r="F166" s="6"/>
      <c r="G166" s="6"/>
      <c r="H166" s="6"/>
      <c r="I166" s="6"/>
      <c r="J166" s="6"/>
      <c r="K166" s="6"/>
    </row>
    <row r="167" spans="2:11" ht="12.75" hidden="1">
      <c r="B167" s="6">
        <v>-0.29435</v>
      </c>
      <c r="C167" s="6"/>
      <c r="D167" s="6"/>
      <c r="E167" s="6"/>
      <c r="F167" s="6"/>
      <c r="G167" s="6"/>
      <c r="H167" s="6"/>
      <c r="I167" s="6"/>
      <c r="J167" s="6"/>
      <c r="K167" s="6"/>
    </row>
    <row r="168" spans="2:11" ht="12.75" hidden="1">
      <c r="B168" s="6">
        <v>-0.45978</v>
      </c>
      <c r="C168" s="6"/>
      <c r="D168" s="6"/>
      <c r="E168" s="6"/>
      <c r="F168" s="6"/>
      <c r="G168" s="6"/>
      <c r="H168" s="6"/>
      <c r="I168" s="6"/>
      <c r="J168" s="6"/>
      <c r="K168" s="6"/>
    </row>
    <row r="169" spans="2:11" ht="12.75" hidden="1"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ht="12.75" hidden="1">
      <c r="B170" s="6" t="s">
        <v>19</v>
      </c>
    </row>
    <row r="171" spans="2:11" ht="12.75" hidden="1">
      <c r="B171" s="6">
        <v>0.057823</v>
      </c>
      <c r="D171" s="6"/>
      <c r="E171" s="6"/>
      <c r="F171" s="6"/>
      <c r="G171" s="6"/>
      <c r="H171" s="6"/>
      <c r="I171" s="6"/>
      <c r="J171" s="6"/>
      <c r="K171" s="6"/>
    </row>
    <row r="172" spans="4:11" ht="12.75" hidden="1">
      <c r="D172" s="6"/>
      <c r="E172" s="6"/>
      <c r="F172" s="6"/>
      <c r="G172" s="6"/>
      <c r="H172" s="6"/>
      <c r="I172" s="6"/>
      <c r="J172" s="6"/>
      <c r="K172" s="6"/>
    </row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spans="2:11" ht="12.75" hidden="1"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2:11" ht="12.75" hidden="1"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2:11" ht="12.75" hidden="1"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2:11" ht="12.75" hidden="1"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2:11" ht="12.75" hidden="1"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2:11" ht="12.75" hidden="1"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2:11" ht="12.75" hidden="1"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2:11" ht="12.75" hidden="1"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2:11" ht="12.75" hidden="1"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2:11" ht="12.75" hidden="1"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2:11" ht="12.75" hidden="1"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2:11" ht="12.75" hidden="1"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2:11" ht="12.75" hidden="1"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2:11" ht="12.75" hidden="1"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2:11" ht="12.75" hidden="1"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2:11" ht="12.75" hidden="1"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2:11" ht="12.75"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2:11" ht="12.75"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2:11" ht="12.75"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2:11" ht="12.75"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2:11" ht="12.75"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2:11" ht="12.75"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2:11" ht="12.75"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2:11" ht="12.75"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2:11" ht="12.75"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2:11" ht="12.75"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2:11" ht="12.75"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2:11" ht="12.75"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2:11" ht="12.75"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2:11" ht="12.75"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2:11" ht="12.75"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2:11" ht="12.75"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2:11" ht="12.75"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2:11" ht="12.75"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2:11" ht="12.75"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2:11" ht="12.75"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2:11" ht="12.75"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2:11" ht="12.75"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2:11" ht="12.75"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2:11" ht="12.75"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2:11" ht="12.75"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2:11" ht="12.75"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2:11" ht="12.75"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2:11" ht="12.75"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2:11" ht="12.75"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2:11" ht="12.75"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2:11" ht="12.75"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2:11" ht="12.75"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2:11" ht="12.75"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2:11" ht="12.75"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2:11" ht="12.75"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2:11" ht="12.75"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2:11" ht="12.75"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2:11" ht="12.75"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2:11" ht="12.75"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2:11" ht="12.75"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2:11" ht="12.75"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2:11" ht="12.75"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2:11" ht="12.75"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2:11" ht="12.75"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2:11" ht="12.75"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2:11" ht="12.75"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2:11" ht="12.75"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2:11" ht="12.75"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2:11" ht="12.75"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2:11" ht="12.75"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2:11" ht="12.75"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2:11" ht="12.75"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2:11" ht="12.75"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2:11" ht="12.75"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2:11" ht="12.75"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2:11" ht="12.75"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2:11" ht="12.75"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2:11" ht="12.75"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2:11" ht="12.75"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2:11" ht="12.75"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2:11" ht="12.75"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2:11" ht="12.75"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2:11" ht="12.75"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2:11" ht="12.75"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2:11" ht="12.75"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2:11" ht="12.75"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2:11" ht="12.75"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2:11" ht="12.75"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2:11" ht="12.75"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2:11" ht="12.75"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2:11" ht="12.75"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2:11" ht="12.75"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2:11" ht="12.75"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2:11" ht="12.75"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2:11" ht="12.75"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2:11" ht="12.75"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2:11" ht="12.75"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2:11" ht="12.75"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2:11" ht="12.75"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2:11" ht="12.75"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2:11" ht="12.75"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2:11" ht="12.75"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2:11" ht="12.75"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2:11" ht="12.75"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2:11" ht="12.75"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2:11" ht="12.75"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2:11" ht="12.75"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2:11" ht="12.75"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2:11" ht="12.75"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2:11" ht="12.75"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2:11" ht="12.75"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2:11" ht="12.75"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2:11" ht="12.75"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2:11" ht="12.75"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2:11" ht="12.75"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2:11" ht="12.75"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2:11" ht="12.75"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2:11" ht="12.75"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2:11" ht="12.75"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2:11" ht="12.75"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2:11" ht="12.75"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2:11" ht="12.75"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2:11" ht="12.75"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2:11" ht="12.75"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2:11" ht="12.75"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2:11" ht="12.75"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2:11" ht="12.75"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2:11" ht="12.75"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2:11" ht="12.75"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2:11" ht="12.75"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2:11" ht="12.75"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2:11" ht="12.75"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2:11" ht="12.75"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2:11" ht="12.75"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2:11" ht="12.75"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2:11" ht="12.75"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2:11" ht="12.75"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2:11" ht="12.75"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2:11" ht="12.75"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2:11" ht="12.75"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2:11" ht="12.75"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2:11" ht="12.75"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2:11" ht="12.75"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2:11" ht="12.75"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2:11" ht="12.75"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2:11" ht="12.75"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2:11" ht="12.75"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2:11" ht="12.75"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2:11" ht="12.75"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2:11" ht="12.75"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2:11" ht="12.75"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2:11" ht="12.75"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2:11" ht="12.75"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2:11" ht="12.75"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2:11" ht="12.75"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2:11" ht="12.75"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2:11" ht="12.75"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2:11" ht="12.75"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2:11" ht="12.75"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2:11" ht="12.75"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2:11" ht="12.75"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2:11" ht="12.75"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2:11" ht="12.75"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2:11" ht="12.75"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2:11" ht="12.75">
      <c r="B345" s="6"/>
      <c r="C345" s="6"/>
      <c r="D345" s="6"/>
      <c r="E345" s="6"/>
      <c r="F345" s="6"/>
      <c r="G345" s="6"/>
      <c r="H345" s="6"/>
      <c r="I345" s="6"/>
      <c r="J345" s="6"/>
      <c r="K345" s="6"/>
    </row>
  </sheetData>
  <sheetProtection sheet="1" objects="1" scenarios="1" selectLockedCells="1" selectUnlockedCells="1"/>
  <mergeCells count="4">
    <mergeCell ref="Z62:AH62"/>
    <mergeCell ref="B62:K62"/>
    <mergeCell ref="B123:K123"/>
    <mergeCell ref="Z123:AH123"/>
  </mergeCells>
  <dataValidations count="16">
    <dataValidation type="list" allowBlank="1" showInputMessage="1" showErrorMessage="1" sqref="B17:U17">
      <formula1>"Lane Taper, Within WZ"</formula1>
    </dataValidation>
    <dataValidation type="list" allowBlank="1" showInputMessage="1" showErrorMessage="1" sqref="B14">
      <formula1>"Lane Closure, Median Crossover"</formula1>
    </dataValidation>
    <dataValidation errorStyle="warning" type="decimal" allowBlank="1" showInputMessage="1" showErrorMessage="1" prompt="Upstream Speed must be between 42 and 79 mph." error="Upstream Speed must be between 42 and 79 mph." sqref="B15">
      <formula1>42</formula1>
      <formula2>79</formula2>
    </dataValidation>
    <dataValidation type="list" allowBlank="1" showInputMessage="1" showErrorMessage="1" sqref="B20:U20">
      <formula1>"Permanent, Temporary"</formula1>
    </dataValidation>
    <dataValidation type="list" allowBlank="1" showInputMessage="1" showErrorMessage="1" sqref="B22:U22">
      <formula1>"Flat, Upgrade, Downgrade, Crest, Sag"</formula1>
    </dataValidation>
    <dataValidation type="list" allowBlank="1" showInputMessage="1" showErrorMessage="1" sqref="B19:U19">
      <formula1>"50,55,60,65,70"</formula1>
    </dataValidation>
    <dataValidation errorStyle="warning" type="decimal" allowBlank="1" showInputMessage="1" showErrorMessage="1" prompt="Length must be between 0 and 10.64" error="Length must be between 0 and 10.64&#10;" sqref="B18:U18">
      <formula1>0</formula1>
      <formula2>10.64</formula2>
    </dataValidation>
    <dataValidation errorStyle="warning" type="decimal" allowBlank="1" showInputMessage="1" showErrorMessage="1" prompt="Radius must be between 1911 and 99999" error="Radius must be between 1911 and 99999" sqref="B21:U21">
      <formula1>1911</formula1>
      <formula2>99999</formula2>
    </dataValidation>
    <dataValidation errorStyle="warning" type="decimal" allowBlank="1" showInputMessage="1" showErrorMessage="1" prompt="TWW must be between 11 and 24 feet" error="TWW must be between 11 and 24 feet" sqref="B23:U23">
      <formula1>11</formula1>
      <formula2>24</formula2>
    </dataValidation>
    <dataValidation errorStyle="warning" type="decimal" allowBlank="1" showInputMessage="1" showErrorMessage="1" prompt="RSW must be between 0 and 16 ft." error="RSW must be between 0 and 16 ft." sqref="B24:U24">
      <formula1>0</formula1>
      <formula2>16</formula2>
    </dataValidation>
    <dataValidation errorStyle="warning" type="decimal" allowBlank="1" showInputMessage="1" showErrorMessage="1" prompt="LSW must be between 0 and 36 ft." error="LSW must be between 0 and 36 ft." sqref="B25:U25">
      <formula1>0</formula1>
      <formula2>36</formula2>
    </dataValidation>
    <dataValidation errorStyle="warning" type="decimal" allowBlank="1" showInputMessage="1" showErrorMessage="1" prompt="TPW must be between 12 and 48 ft." error="TPW must be between 12 and 48 ft." sqref="B26:U26">
      <formula1>12</formula1>
      <formula2>48</formula2>
    </dataValidation>
    <dataValidation errorStyle="warning" type="decimal" allowBlank="1" showInputMessage="1" showErrorMessage="1" prompt="Loffset must be between 0 and 48" error="Loffset must be between 0 and 48" sqref="B28:U28">
      <formula1>0</formula1>
      <formula2>48</formula2>
    </dataValidation>
    <dataValidation errorStyle="warning" type="decimal" allowBlank="1" showInputMessage="1" showErrorMessage="1" prompt="Roffset must be between 0 and 24" error="Roffset must be between 0 and 24" sqref="B30:U30">
      <formula1>0</formula1>
      <formula2>24</formula2>
    </dataValidation>
    <dataValidation type="list" allowBlank="1" showInputMessage="1" showErrorMessage="1" sqref="B27:U27">
      <formula1>"None, Drum, Vertical Panel, Guardrail, Barrier, Opposing Traffic"</formula1>
    </dataValidation>
    <dataValidation type="list" allowBlank="1" showInputMessage="1" showErrorMessage="1" sqref="B29:U29">
      <formula1>"None, Drum, Vertical Panel,Guardrail, Barrier"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S454"/>
  <sheetViews>
    <sheetView workbookViewId="0" topLeftCell="A1">
      <selection activeCell="A18" sqref="A18"/>
    </sheetView>
  </sheetViews>
  <sheetFormatPr defaultColWidth="9.140625" defaultRowHeight="12.75"/>
  <cols>
    <col min="1" max="1" width="34.57421875" style="3" bestFit="1" customWidth="1"/>
    <col min="2" max="2" width="14.00390625" style="3" customWidth="1"/>
    <col min="3" max="21" width="12.28125" style="3" customWidth="1"/>
    <col min="22" max="25" width="9.00390625" style="3" bestFit="1" customWidth="1"/>
    <col min="26" max="16384" width="8.8515625" style="3" customWidth="1"/>
  </cols>
  <sheetData>
    <row r="1" spans="10:14" ht="12.75">
      <c r="J1" s="1"/>
      <c r="K1" s="1"/>
      <c r="L1" s="1"/>
      <c r="M1" s="1"/>
      <c r="N1" s="1"/>
    </row>
    <row r="2" spans="10:14" ht="12.75">
      <c r="J2" s="1"/>
      <c r="K2" s="1"/>
      <c r="L2" s="1"/>
      <c r="M2" s="4"/>
      <c r="N2" s="1"/>
    </row>
    <row r="3" spans="10:14" ht="16.5" customHeight="1">
      <c r="J3" s="1"/>
      <c r="K3" s="1"/>
      <c r="L3" s="1"/>
      <c r="M3" s="5"/>
      <c r="N3" s="1"/>
    </row>
    <row r="4" spans="10:15" ht="15">
      <c r="J4" s="1"/>
      <c r="K4" s="1"/>
      <c r="L4" s="1"/>
      <c r="M4" s="5"/>
      <c r="N4" s="1"/>
      <c r="O4" s="5"/>
    </row>
    <row r="5" spans="10:15" ht="15">
      <c r="J5" s="1"/>
      <c r="K5" s="1"/>
      <c r="L5" s="1"/>
      <c r="M5" s="5"/>
      <c r="N5" s="1"/>
      <c r="O5" s="5"/>
    </row>
    <row r="6" spans="10:15" ht="15">
      <c r="J6" s="1"/>
      <c r="K6" s="1"/>
      <c r="L6" s="1"/>
      <c r="M6" s="5"/>
      <c r="N6" s="1"/>
      <c r="O6" s="5"/>
    </row>
    <row r="7" spans="10:15" ht="15">
      <c r="J7" s="1"/>
      <c r="K7" s="1"/>
      <c r="L7" s="1"/>
      <c r="M7" s="5"/>
      <c r="N7" s="1"/>
      <c r="O7" s="5"/>
    </row>
    <row r="8" spans="10:15" ht="15">
      <c r="J8" s="1"/>
      <c r="K8" s="1"/>
      <c r="L8" s="1"/>
      <c r="M8" s="5"/>
      <c r="N8" s="1"/>
      <c r="O8" s="5"/>
    </row>
    <row r="9" spans="10:15" ht="15">
      <c r="J9" s="1"/>
      <c r="K9" s="1"/>
      <c r="L9" s="1"/>
      <c r="M9" s="5"/>
      <c r="N9" s="1"/>
      <c r="O9" s="5"/>
    </row>
    <row r="10" spans="10:15" ht="15">
      <c r="J10" s="1"/>
      <c r="K10" s="1"/>
      <c r="L10" s="1"/>
      <c r="M10" s="5"/>
      <c r="N10" s="1"/>
      <c r="O10" s="5"/>
    </row>
    <row r="11" spans="10:15" ht="15">
      <c r="J11" s="1"/>
      <c r="K11" s="1"/>
      <c r="L11" s="1"/>
      <c r="M11" s="5"/>
      <c r="N11" s="1"/>
      <c r="O11" s="5"/>
    </row>
    <row r="12" spans="10:15" ht="8.25" customHeight="1">
      <c r="J12" s="1"/>
      <c r="K12" s="1"/>
      <c r="L12" s="1"/>
      <c r="M12" s="5"/>
      <c r="N12" s="1"/>
      <c r="O12" s="5"/>
    </row>
    <row r="13" spans="10:14" ht="42" customHeight="1">
      <c r="J13" s="1"/>
      <c r="K13" s="1"/>
      <c r="L13" s="1"/>
      <c r="M13" s="1"/>
      <c r="N13" s="1"/>
    </row>
    <row r="14" spans="1:14" ht="12" customHeight="1">
      <c r="A14" s="20" t="s">
        <v>0</v>
      </c>
      <c r="B14" s="21" t="str">
        <f>'ALL-USC'!B14</f>
        <v>Median Crossover</v>
      </c>
      <c r="C14" s="22"/>
      <c r="D14" s="23"/>
      <c r="E14" s="24"/>
      <c r="F14" s="24"/>
      <c r="G14" s="24"/>
      <c r="H14" s="24"/>
      <c r="I14" s="24"/>
      <c r="J14" s="24"/>
      <c r="K14" s="2"/>
      <c r="L14" s="1"/>
      <c r="M14" s="1"/>
      <c r="N14" s="1"/>
    </row>
    <row r="15" spans="1:14" ht="12" customHeight="1">
      <c r="A15" s="20" t="s">
        <v>22</v>
      </c>
      <c r="B15" s="21">
        <f>'ALL-USC'!B15</f>
        <v>0</v>
      </c>
      <c r="C15" s="23"/>
      <c r="D15" s="25"/>
      <c r="E15" s="25"/>
      <c r="F15" s="25"/>
      <c r="G15" s="26"/>
      <c r="H15" s="26"/>
      <c r="I15" s="26"/>
      <c r="J15" s="26"/>
      <c r="L15" s="1"/>
      <c r="M15" s="1"/>
      <c r="N15" s="1"/>
    </row>
    <row r="16" spans="1:21" ht="12" customHeight="1">
      <c r="A16" s="27" t="s">
        <v>10</v>
      </c>
      <c r="B16" s="28">
        <v>1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>
        <v>8</v>
      </c>
      <c r="J16" s="28">
        <v>9</v>
      </c>
      <c r="K16" s="28">
        <v>10</v>
      </c>
      <c r="L16" s="28">
        <v>11</v>
      </c>
      <c r="M16" s="28">
        <v>12</v>
      </c>
      <c r="N16" s="28">
        <v>13</v>
      </c>
      <c r="O16" s="28">
        <v>14</v>
      </c>
      <c r="P16" s="28">
        <v>15</v>
      </c>
      <c r="Q16" s="28">
        <v>16</v>
      </c>
      <c r="R16" s="28">
        <v>17</v>
      </c>
      <c r="S16" s="28">
        <v>18</v>
      </c>
      <c r="T16" s="28">
        <v>19</v>
      </c>
      <c r="U16" s="28">
        <v>20</v>
      </c>
    </row>
    <row r="17" spans="1:21" ht="12" customHeight="1">
      <c r="A17" s="20" t="s">
        <v>1</v>
      </c>
      <c r="B17" s="21" t="str">
        <f>'ALL-USC'!B17</f>
        <v>Lane Taper</v>
      </c>
      <c r="C17" s="21" t="str">
        <f>'ALL-USC'!C17</f>
        <v>Within WZ</v>
      </c>
      <c r="D17" s="21" t="str">
        <f>'ALL-USC'!D17</f>
        <v>Within WZ</v>
      </c>
      <c r="E17" s="21" t="str">
        <f>'ALL-USC'!E17</f>
        <v>Within WZ</v>
      </c>
      <c r="F17" s="21" t="str">
        <f>'ALL-USC'!F17</f>
        <v>Within WZ</v>
      </c>
      <c r="G17" s="21" t="str">
        <f>'ALL-USC'!G17</f>
        <v>Within WZ</v>
      </c>
      <c r="H17" s="21" t="str">
        <f>'ALL-USC'!H17</f>
        <v>Within WZ</v>
      </c>
      <c r="I17" s="21" t="str">
        <f>'ALL-USC'!I17</f>
        <v>Within WZ</v>
      </c>
      <c r="J17" s="21" t="str">
        <f>'ALL-USC'!J17</f>
        <v>Within WZ</v>
      </c>
      <c r="K17" s="21" t="str">
        <f>'ALL-USC'!K17</f>
        <v>Within WZ</v>
      </c>
      <c r="L17" s="21" t="str">
        <f>'ALL-USC'!L17</f>
        <v>Within WZ</v>
      </c>
      <c r="M17" s="21" t="str">
        <f>'ALL-USC'!M17</f>
        <v>Within WZ</v>
      </c>
      <c r="N17" s="21" t="str">
        <f>'ALL-USC'!N17</f>
        <v>Within WZ</v>
      </c>
      <c r="O17" s="21" t="str">
        <f>'ALL-USC'!O17</f>
        <v>Within WZ</v>
      </c>
      <c r="P17" s="21" t="str">
        <f>'ALL-USC'!P17</f>
        <v>Within WZ</v>
      </c>
      <c r="Q17" s="21" t="str">
        <f>'ALL-USC'!Q17</f>
        <v>Within WZ</v>
      </c>
      <c r="R17" s="21" t="str">
        <f>'ALL-USC'!R17</f>
        <v>Within WZ</v>
      </c>
      <c r="S17" s="21" t="str">
        <f>'ALL-USC'!S17</f>
        <v>Within WZ</v>
      </c>
      <c r="T17" s="21" t="str">
        <f>'ALL-USC'!T17</f>
        <v>Within WZ</v>
      </c>
      <c r="U17" s="21" t="str">
        <f>'ALL-USC'!U17</f>
        <v>Within WZ</v>
      </c>
    </row>
    <row r="18" spans="1:21" ht="12" customHeight="1">
      <c r="A18" s="20" t="s">
        <v>86</v>
      </c>
      <c r="B18" s="21">
        <f>'ALL-USC'!B18</f>
        <v>0</v>
      </c>
      <c r="C18" s="21">
        <f>'ALL-USC'!C18</f>
        <v>0</v>
      </c>
      <c r="D18" s="21">
        <f>'ALL-USC'!D18</f>
        <v>0</v>
      </c>
      <c r="E18" s="21">
        <f>'ALL-USC'!E18</f>
        <v>0</v>
      </c>
      <c r="F18" s="21">
        <f>'ALL-USC'!F18</f>
        <v>0</v>
      </c>
      <c r="G18" s="21">
        <f>'ALL-USC'!G18</f>
        <v>0</v>
      </c>
      <c r="H18" s="21">
        <f>'ALL-USC'!H18</f>
        <v>0</v>
      </c>
      <c r="I18" s="21">
        <f>'ALL-USC'!I18</f>
        <v>0</v>
      </c>
      <c r="J18" s="21">
        <f>'ALL-USC'!J18</f>
        <v>0</v>
      </c>
      <c r="K18" s="21">
        <f>'ALL-USC'!K18</f>
        <v>0</v>
      </c>
      <c r="L18" s="21">
        <f>'ALL-USC'!L18</f>
        <v>0</v>
      </c>
      <c r="M18" s="21">
        <f>'ALL-USC'!M18</f>
        <v>0</v>
      </c>
      <c r="N18" s="21">
        <f>'ALL-USC'!N18</f>
        <v>0</v>
      </c>
      <c r="O18" s="21">
        <f>'ALL-USC'!O18</f>
        <v>0</v>
      </c>
      <c r="P18" s="21">
        <f>'ALL-USC'!P18</f>
        <v>0</v>
      </c>
      <c r="Q18" s="21">
        <f>'ALL-USC'!Q18</f>
        <v>0</v>
      </c>
      <c r="R18" s="21">
        <f>'ALL-USC'!R18</f>
        <v>0</v>
      </c>
      <c r="S18" s="21">
        <f>'ALL-USC'!S18</f>
        <v>0</v>
      </c>
      <c r="T18" s="21">
        <f>'ALL-USC'!T18</f>
        <v>0</v>
      </c>
      <c r="U18" s="21">
        <f>'ALL-USC'!U18</f>
        <v>0</v>
      </c>
    </row>
    <row r="19" spans="1:21" ht="12" customHeight="1">
      <c r="A19" s="20" t="s">
        <v>23</v>
      </c>
      <c r="B19" s="21">
        <f>'ALL-USC'!B19</f>
        <v>50</v>
      </c>
      <c r="C19" s="21">
        <f>'ALL-USC'!C19</f>
        <v>50</v>
      </c>
      <c r="D19" s="21">
        <f>'ALL-USC'!D19</f>
        <v>50</v>
      </c>
      <c r="E19" s="21">
        <f>'ALL-USC'!E19</f>
        <v>50</v>
      </c>
      <c r="F19" s="21">
        <f>'ALL-USC'!F19</f>
        <v>50</v>
      </c>
      <c r="G19" s="21">
        <f>'ALL-USC'!G19</f>
        <v>50</v>
      </c>
      <c r="H19" s="21">
        <f>'ALL-USC'!H19</f>
        <v>50</v>
      </c>
      <c r="I19" s="21">
        <f>'ALL-USC'!I19</f>
        <v>50</v>
      </c>
      <c r="J19" s="21">
        <f>'ALL-USC'!J19</f>
        <v>50</v>
      </c>
      <c r="K19" s="21">
        <f>'ALL-USC'!K19</f>
        <v>50</v>
      </c>
      <c r="L19" s="21">
        <f>'ALL-USC'!L19</f>
        <v>50</v>
      </c>
      <c r="M19" s="21">
        <f>'ALL-USC'!M19</f>
        <v>50</v>
      </c>
      <c r="N19" s="21">
        <f>'ALL-USC'!N19</f>
        <v>50</v>
      </c>
      <c r="O19" s="21">
        <f>'ALL-USC'!O19</f>
        <v>50</v>
      </c>
      <c r="P19" s="21">
        <f>'ALL-USC'!P19</f>
        <v>50</v>
      </c>
      <c r="Q19" s="21">
        <f>'ALL-USC'!Q19</f>
        <v>50</v>
      </c>
      <c r="R19" s="21">
        <f>'ALL-USC'!R19</f>
        <v>50</v>
      </c>
      <c r="S19" s="21">
        <f>'ALL-USC'!S19</f>
        <v>50</v>
      </c>
      <c r="T19" s="21">
        <f>'ALL-USC'!T19</f>
        <v>50</v>
      </c>
      <c r="U19" s="21">
        <f>'ALL-USC'!U19</f>
        <v>50</v>
      </c>
    </row>
    <row r="20" spans="1:21" ht="12" customHeight="1">
      <c r="A20" s="20" t="s">
        <v>2</v>
      </c>
      <c r="B20" s="21" t="str">
        <f>'ALL-USC'!B20</f>
        <v>Permanent</v>
      </c>
      <c r="C20" s="21" t="str">
        <f>'ALL-USC'!C20</f>
        <v>Permanent</v>
      </c>
      <c r="D20" s="21" t="str">
        <f>'ALL-USC'!D20</f>
        <v>Permanent</v>
      </c>
      <c r="E20" s="21" t="str">
        <f>'ALL-USC'!E20</f>
        <v>Permanent</v>
      </c>
      <c r="F20" s="21" t="str">
        <f>'ALL-USC'!F20</f>
        <v>Permanent</v>
      </c>
      <c r="G20" s="21" t="str">
        <f>'ALL-USC'!G20</f>
        <v>Permanent</v>
      </c>
      <c r="H20" s="21" t="str">
        <f>'ALL-USC'!H20</f>
        <v>Permanent</v>
      </c>
      <c r="I20" s="21" t="str">
        <f>'ALL-USC'!I20</f>
        <v>Permanent</v>
      </c>
      <c r="J20" s="21" t="str">
        <f>'ALL-USC'!J20</f>
        <v>Permanent</v>
      </c>
      <c r="K20" s="21" t="str">
        <f>'ALL-USC'!K20</f>
        <v>Permanent</v>
      </c>
      <c r="L20" s="21" t="str">
        <f>'ALL-USC'!L20</f>
        <v>Permanent</v>
      </c>
      <c r="M20" s="21" t="str">
        <f>'ALL-USC'!M20</f>
        <v>Permanent</v>
      </c>
      <c r="N20" s="21" t="str">
        <f>'ALL-USC'!N20</f>
        <v>Permanent</v>
      </c>
      <c r="O20" s="21" t="str">
        <f>'ALL-USC'!O20</f>
        <v>Permanent</v>
      </c>
      <c r="P20" s="21" t="str">
        <f>'ALL-USC'!P20</f>
        <v>Permanent</v>
      </c>
      <c r="Q20" s="21" t="str">
        <f>'ALL-USC'!Q20</f>
        <v>Permanent</v>
      </c>
      <c r="R20" s="21" t="str">
        <f>'ALL-USC'!R20</f>
        <v>Permanent</v>
      </c>
      <c r="S20" s="21" t="str">
        <f>'ALL-USC'!S20</f>
        <v>Permanent</v>
      </c>
      <c r="T20" s="21" t="str">
        <f>'ALL-USC'!T20</f>
        <v>Permanent</v>
      </c>
      <c r="U20" s="21" t="str">
        <f>'ALL-USC'!U20</f>
        <v>Permanent</v>
      </c>
    </row>
    <row r="21" spans="1:21" ht="12" customHeight="1">
      <c r="A21" s="20" t="s">
        <v>50</v>
      </c>
      <c r="B21" s="21">
        <f>'ALL-USC'!B21</f>
        <v>0</v>
      </c>
      <c r="C21" s="21">
        <f>'ALL-USC'!C21</f>
        <v>0</v>
      </c>
      <c r="D21" s="21">
        <f>'ALL-USC'!D21</f>
        <v>0</v>
      </c>
      <c r="E21" s="21">
        <f>'ALL-USC'!E21</f>
        <v>0</v>
      </c>
      <c r="F21" s="21">
        <f>'ALL-USC'!F21</f>
        <v>0</v>
      </c>
      <c r="G21" s="21">
        <f>'ALL-USC'!G21</f>
        <v>0</v>
      </c>
      <c r="H21" s="21">
        <f>'ALL-USC'!H21</f>
        <v>0</v>
      </c>
      <c r="I21" s="21">
        <f>'ALL-USC'!I21</f>
        <v>0</v>
      </c>
      <c r="J21" s="21">
        <f>'ALL-USC'!J21</f>
        <v>0</v>
      </c>
      <c r="K21" s="21">
        <f>'ALL-USC'!K21</f>
        <v>0</v>
      </c>
      <c r="L21" s="21">
        <f>'ALL-USC'!L21</f>
        <v>0</v>
      </c>
      <c r="M21" s="21">
        <f>'ALL-USC'!M21</f>
        <v>0</v>
      </c>
      <c r="N21" s="21">
        <f>'ALL-USC'!N21</f>
        <v>0</v>
      </c>
      <c r="O21" s="21">
        <f>'ALL-USC'!O21</f>
        <v>0</v>
      </c>
      <c r="P21" s="21">
        <f>'ALL-USC'!P21</f>
        <v>0</v>
      </c>
      <c r="Q21" s="21">
        <f>'ALL-USC'!Q21</f>
        <v>0</v>
      </c>
      <c r="R21" s="21">
        <f>'ALL-USC'!R21</f>
        <v>0</v>
      </c>
      <c r="S21" s="21">
        <f>'ALL-USC'!S21</f>
        <v>0</v>
      </c>
      <c r="T21" s="21">
        <f>'ALL-USC'!T21</f>
        <v>0</v>
      </c>
      <c r="U21" s="21">
        <f>'ALL-USC'!U21</f>
        <v>0</v>
      </c>
    </row>
    <row r="22" spans="1:21" ht="12" customHeight="1">
      <c r="A22" s="20" t="s">
        <v>3</v>
      </c>
      <c r="B22" s="21" t="str">
        <f>'ALL-USC'!B22</f>
        <v>Flat</v>
      </c>
      <c r="C22" s="21" t="str">
        <f>'ALL-USC'!C22</f>
        <v>Flat</v>
      </c>
      <c r="D22" s="21" t="str">
        <f>'ALL-USC'!D22</f>
        <v>Flat</v>
      </c>
      <c r="E22" s="21" t="str">
        <f>'ALL-USC'!E22</f>
        <v>Flat</v>
      </c>
      <c r="F22" s="21" t="str">
        <f>'ALL-USC'!F22</f>
        <v>Flat</v>
      </c>
      <c r="G22" s="21" t="str">
        <f>'ALL-USC'!G22</f>
        <v>Flat</v>
      </c>
      <c r="H22" s="21" t="str">
        <f>'ALL-USC'!H22</f>
        <v>Flat</v>
      </c>
      <c r="I22" s="21" t="str">
        <f>'ALL-USC'!I22</f>
        <v>Flat</v>
      </c>
      <c r="J22" s="21" t="str">
        <f>'ALL-USC'!J22</f>
        <v>Flat</v>
      </c>
      <c r="K22" s="21" t="str">
        <f>'ALL-USC'!K22</f>
        <v>Flat</v>
      </c>
      <c r="L22" s="21" t="str">
        <f>'ALL-USC'!L22</f>
        <v>Flat</v>
      </c>
      <c r="M22" s="21" t="str">
        <f>'ALL-USC'!M22</f>
        <v>Flat</v>
      </c>
      <c r="N22" s="21" t="str">
        <f>'ALL-USC'!N22</f>
        <v>Flat</v>
      </c>
      <c r="O22" s="21" t="str">
        <f>'ALL-USC'!O22</f>
        <v>Flat</v>
      </c>
      <c r="P22" s="21" t="str">
        <f>'ALL-USC'!P22</f>
        <v>Flat</v>
      </c>
      <c r="Q22" s="21" t="str">
        <f>'ALL-USC'!Q22</f>
        <v>Flat</v>
      </c>
      <c r="R22" s="21" t="str">
        <f>'ALL-USC'!R22</f>
        <v>Flat</v>
      </c>
      <c r="S22" s="21" t="str">
        <f>'ALL-USC'!S22</f>
        <v>Flat</v>
      </c>
      <c r="T22" s="21" t="str">
        <f>'ALL-USC'!T22</f>
        <v>Flat</v>
      </c>
      <c r="U22" s="21" t="str">
        <f>'ALL-USC'!U22</f>
        <v>Flat</v>
      </c>
    </row>
    <row r="23" spans="1:21" ht="12" customHeight="1">
      <c r="A23" s="20" t="s">
        <v>51</v>
      </c>
      <c r="B23" s="21">
        <f>'ALL-USC'!B23</f>
        <v>0</v>
      </c>
      <c r="C23" s="21">
        <f>'ALL-USC'!C23</f>
        <v>0</v>
      </c>
      <c r="D23" s="21">
        <f>'ALL-USC'!D23</f>
        <v>0</v>
      </c>
      <c r="E23" s="21">
        <f>'ALL-USC'!E23</f>
        <v>0</v>
      </c>
      <c r="F23" s="21">
        <f>'ALL-USC'!F23</f>
        <v>0</v>
      </c>
      <c r="G23" s="21">
        <f>'ALL-USC'!G23</f>
        <v>0</v>
      </c>
      <c r="H23" s="21">
        <f>'ALL-USC'!H23</f>
        <v>0</v>
      </c>
      <c r="I23" s="21">
        <f>'ALL-USC'!I23</f>
        <v>0</v>
      </c>
      <c r="J23" s="21">
        <f>'ALL-USC'!J23</f>
        <v>0</v>
      </c>
      <c r="K23" s="21">
        <f>'ALL-USC'!K23</f>
        <v>0</v>
      </c>
      <c r="L23" s="21">
        <f>'ALL-USC'!L23</f>
        <v>0</v>
      </c>
      <c r="M23" s="21">
        <f>'ALL-USC'!M23</f>
        <v>0</v>
      </c>
      <c r="N23" s="21">
        <f>'ALL-USC'!N23</f>
        <v>0</v>
      </c>
      <c r="O23" s="21">
        <f>'ALL-USC'!O23</f>
        <v>0</v>
      </c>
      <c r="P23" s="21">
        <f>'ALL-USC'!P23</f>
        <v>0</v>
      </c>
      <c r="Q23" s="21">
        <f>'ALL-USC'!Q23</f>
        <v>0</v>
      </c>
      <c r="R23" s="21">
        <f>'ALL-USC'!R23</f>
        <v>0</v>
      </c>
      <c r="S23" s="21">
        <f>'ALL-USC'!S23</f>
        <v>0</v>
      </c>
      <c r="T23" s="21">
        <f>'ALL-USC'!T23</f>
        <v>0</v>
      </c>
      <c r="U23" s="21">
        <f>'ALL-USC'!U23</f>
        <v>0</v>
      </c>
    </row>
    <row r="24" spans="1:21" ht="12" customHeight="1">
      <c r="A24" s="20" t="s">
        <v>52</v>
      </c>
      <c r="B24" s="21">
        <f>'ALL-USC'!B24</f>
        <v>0</v>
      </c>
      <c r="C24" s="21">
        <f>'ALL-USC'!C24</f>
        <v>0</v>
      </c>
      <c r="D24" s="21">
        <f>'ALL-USC'!D24</f>
        <v>0</v>
      </c>
      <c r="E24" s="21">
        <f>'ALL-USC'!E24</f>
        <v>0</v>
      </c>
      <c r="F24" s="21">
        <f>'ALL-USC'!F24</f>
        <v>0</v>
      </c>
      <c r="G24" s="21">
        <f>'ALL-USC'!G24</f>
        <v>0</v>
      </c>
      <c r="H24" s="21">
        <f>'ALL-USC'!H24</f>
        <v>0</v>
      </c>
      <c r="I24" s="21">
        <f>'ALL-USC'!I24</f>
        <v>0</v>
      </c>
      <c r="J24" s="21">
        <f>'ALL-USC'!J24</f>
        <v>0</v>
      </c>
      <c r="K24" s="21">
        <f>'ALL-USC'!K24</f>
        <v>0</v>
      </c>
      <c r="L24" s="21">
        <f>'ALL-USC'!L24</f>
        <v>0</v>
      </c>
      <c r="M24" s="21">
        <f>'ALL-USC'!M24</f>
        <v>0</v>
      </c>
      <c r="N24" s="21">
        <f>'ALL-USC'!N24</f>
        <v>0</v>
      </c>
      <c r="O24" s="21">
        <f>'ALL-USC'!O24</f>
        <v>0</v>
      </c>
      <c r="P24" s="21">
        <f>'ALL-USC'!P24</f>
        <v>0</v>
      </c>
      <c r="Q24" s="21">
        <f>'ALL-USC'!Q24</f>
        <v>0</v>
      </c>
      <c r="R24" s="21">
        <f>'ALL-USC'!R24</f>
        <v>0</v>
      </c>
      <c r="S24" s="21">
        <f>'ALL-USC'!S24</f>
        <v>0</v>
      </c>
      <c r="T24" s="21">
        <f>'ALL-USC'!T24</f>
        <v>0</v>
      </c>
      <c r="U24" s="21">
        <f>'ALL-USC'!U24</f>
        <v>0</v>
      </c>
    </row>
    <row r="25" spans="1:21" ht="12" customHeight="1">
      <c r="A25" s="20" t="s">
        <v>53</v>
      </c>
      <c r="B25" s="21">
        <f>'ALL-USC'!B25</f>
        <v>0</v>
      </c>
      <c r="C25" s="21">
        <f>'ALL-USC'!C25</f>
        <v>0</v>
      </c>
      <c r="D25" s="21">
        <f>'ALL-USC'!D25</f>
        <v>0</v>
      </c>
      <c r="E25" s="21">
        <f>'ALL-USC'!E25</f>
        <v>0</v>
      </c>
      <c r="F25" s="21">
        <f>'ALL-USC'!F25</f>
        <v>0</v>
      </c>
      <c r="G25" s="21">
        <f>'ALL-USC'!G25</f>
        <v>0</v>
      </c>
      <c r="H25" s="21">
        <f>'ALL-USC'!H25</f>
        <v>0</v>
      </c>
      <c r="I25" s="21">
        <f>'ALL-USC'!I25</f>
        <v>0</v>
      </c>
      <c r="J25" s="21">
        <f>'ALL-USC'!J25</f>
        <v>0</v>
      </c>
      <c r="K25" s="21">
        <f>'ALL-USC'!K25</f>
        <v>0</v>
      </c>
      <c r="L25" s="21">
        <f>'ALL-USC'!L25</f>
        <v>0</v>
      </c>
      <c r="M25" s="21">
        <f>'ALL-USC'!M25</f>
        <v>0</v>
      </c>
      <c r="N25" s="21">
        <f>'ALL-USC'!N25</f>
        <v>0</v>
      </c>
      <c r="O25" s="21">
        <f>'ALL-USC'!O25</f>
        <v>0</v>
      </c>
      <c r="P25" s="21">
        <f>'ALL-USC'!P25</f>
        <v>0</v>
      </c>
      <c r="Q25" s="21">
        <f>'ALL-USC'!Q25</f>
        <v>0</v>
      </c>
      <c r="R25" s="21">
        <f>'ALL-USC'!R25</f>
        <v>0</v>
      </c>
      <c r="S25" s="21">
        <f>'ALL-USC'!S25</f>
        <v>0</v>
      </c>
      <c r="T25" s="21">
        <f>'ALL-USC'!T25</f>
        <v>0</v>
      </c>
      <c r="U25" s="21">
        <f>'ALL-USC'!U25</f>
        <v>0</v>
      </c>
    </row>
    <row r="26" spans="1:21" ht="12" customHeight="1">
      <c r="A26" s="20" t="s">
        <v>54</v>
      </c>
      <c r="B26" s="21">
        <f>'ALL-USC'!B26</f>
        <v>0</v>
      </c>
      <c r="C26" s="21">
        <f>'ALL-USC'!C26</f>
        <v>0</v>
      </c>
      <c r="D26" s="21">
        <f>'ALL-USC'!D26</f>
        <v>0</v>
      </c>
      <c r="E26" s="21">
        <f>'ALL-USC'!E26</f>
        <v>0</v>
      </c>
      <c r="F26" s="21">
        <f>'ALL-USC'!F26</f>
        <v>0</v>
      </c>
      <c r="G26" s="21">
        <f>'ALL-USC'!G26</f>
        <v>0</v>
      </c>
      <c r="H26" s="21">
        <f>'ALL-USC'!H26</f>
        <v>0</v>
      </c>
      <c r="I26" s="21">
        <f>'ALL-USC'!I26</f>
        <v>0</v>
      </c>
      <c r="J26" s="21">
        <f>'ALL-USC'!J26</f>
        <v>0</v>
      </c>
      <c r="K26" s="21">
        <f>'ALL-USC'!K26</f>
        <v>0</v>
      </c>
      <c r="L26" s="21">
        <f>'ALL-USC'!L26</f>
        <v>0</v>
      </c>
      <c r="M26" s="21">
        <f>'ALL-USC'!M26</f>
        <v>0</v>
      </c>
      <c r="N26" s="21">
        <f>'ALL-USC'!N26</f>
        <v>0</v>
      </c>
      <c r="O26" s="21">
        <f>'ALL-USC'!O26</f>
        <v>0</v>
      </c>
      <c r="P26" s="21">
        <f>'ALL-USC'!P26</f>
        <v>0</v>
      </c>
      <c r="Q26" s="21">
        <f>'ALL-USC'!Q26</f>
        <v>0</v>
      </c>
      <c r="R26" s="21">
        <f>'ALL-USC'!R26</f>
        <v>0</v>
      </c>
      <c r="S26" s="21">
        <f>'ALL-USC'!S26</f>
        <v>0</v>
      </c>
      <c r="T26" s="21">
        <f>'ALL-USC'!T26</f>
        <v>0</v>
      </c>
      <c r="U26" s="21">
        <f>'ALL-USC'!U26</f>
        <v>0</v>
      </c>
    </row>
    <row r="27" spans="1:21" ht="12" customHeight="1">
      <c r="A27" s="20" t="s">
        <v>8</v>
      </c>
      <c r="B27" s="21" t="str">
        <f>'ALL-USC'!B27</f>
        <v>None</v>
      </c>
      <c r="C27" s="21" t="str">
        <f>'ALL-USC'!C27</f>
        <v>None</v>
      </c>
      <c r="D27" s="21" t="str">
        <f>'ALL-USC'!D27</f>
        <v>None</v>
      </c>
      <c r="E27" s="21" t="str">
        <f>'ALL-USC'!E27</f>
        <v>None</v>
      </c>
      <c r="F27" s="21" t="str">
        <f>'ALL-USC'!F27</f>
        <v>None</v>
      </c>
      <c r="G27" s="21" t="str">
        <f>'ALL-USC'!G27</f>
        <v>None</v>
      </c>
      <c r="H27" s="21" t="str">
        <f>'ALL-USC'!H27</f>
        <v>None</v>
      </c>
      <c r="I27" s="21" t="str">
        <f>'ALL-USC'!I27</f>
        <v>None</v>
      </c>
      <c r="J27" s="21" t="str">
        <f>'ALL-USC'!J27</f>
        <v>None</v>
      </c>
      <c r="K27" s="21" t="str">
        <f>'ALL-USC'!K27</f>
        <v>None</v>
      </c>
      <c r="L27" s="21" t="str">
        <f>'ALL-USC'!L27</f>
        <v>None</v>
      </c>
      <c r="M27" s="21" t="str">
        <f>'ALL-USC'!M27</f>
        <v>None</v>
      </c>
      <c r="N27" s="21" t="str">
        <f>'ALL-USC'!N27</f>
        <v>None</v>
      </c>
      <c r="O27" s="21" t="str">
        <f>'ALL-USC'!O27</f>
        <v>None</v>
      </c>
      <c r="P27" s="21" t="str">
        <f>'ALL-USC'!P27</f>
        <v>None</v>
      </c>
      <c r="Q27" s="21" t="str">
        <f>'ALL-USC'!Q27</f>
        <v>None</v>
      </c>
      <c r="R27" s="21" t="str">
        <f>'ALL-USC'!R27</f>
        <v>None</v>
      </c>
      <c r="S27" s="21" t="str">
        <f>'ALL-USC'!S27</f>
        <v>None</v>
      </c>
      <c r="T27" s="21" t="str">
        <f>'ALL-USC'!T27</f>
        <v>None</v>
      </c>
      <c r="U27" s="21" t="str">
        <f>'ALL-USC'!U27</f>
        <v>None</v>
      </c>
    </row>
    <row r="28" spans="1:21" ht="12" customHeight="1">
      <c r="A28" s="20" t="s">
        <v>55</v>
      </c>
      <c r="B28" s="21">
        <f>'ALL-USC'!B28</f>
        <v>0</v>
      </c>
      <c r="C28" s="21">
        <f>'ALL-USC'!C28</f>
        <v>0</v>
      </c>
      <c r="D28" s="21">
        <f>'ALL-USC'!D28</f>
        <v>0</v>
      </c>
      <c r="E28" s="21">
        <f>'ALL-USC'!E28</f>
        <v>0</v>
      </c>
      <c r="F28" s="21">
        <f>'ALL-USC'!F28</f>
        <v>0</v>
      </c>
      <c r="G28" s="21">
        <f>'ALL-USC'!G28</f>
        <v>0</v>
      </c>
      <c r="H28" s="21">
        <f>'ALL-USC'!H28</f>
        <v>0</v>
      </c>
      <c r="I28" s="21">
        <f>'ALL-USC'!I28</f>
        <v>0</v>
      </c>
      <c r="J28" s="21">
        <f>'ALL-USC'!J28</f>
        <v>0</v>
      </c>
      <c r="K28" s="21">
        <f>'ALL-USC'!K28</f>
        <v>0</v>
      </c>
      <c r="L28" s="21">
        <f>'ALL-USC'!L28</f>
        <v>0</v>
      </c>
      <c r="M28" s="21">
        <f>'ALL-USC'!M28</f>
        <v>0</v>
      </c>
      <c r="N28" s="21">
        <f>'ALL-USC'!N28</f>
        <v>0</v>
      </c>
      <c r="O28" s="21">
        <f>'ALL-USC'!O28</f>
        <v>0</v>
      </c>
      <c r="P28" s="21">
        <f>'ALL-USC'!P28</f>
        <v>0</v>
      </c>
      <c r="Q28" s="21">
        <f>'ALL-USC'!Q28</f>
        <v>0</v>
      </c>
      <c r="R28" s="21">
        <f>'ALL-USC'!R28</f>
        <v>0</v>
      </c>
      <c r="S28" s="21">
        <f>'ALL-USC'!S28</f>
        <v>0</v>
      </c>
      <c r="T28" s="21">
        <f>'ALL-USC'!T28</f>
        <v>0</v>
      </c>
      <c r="U28" s="21">
        <f>'ALL-USC'!U28</f>
        <v>0</v>
      </c>
    </row>
    <row r="29" spans="1:21" ht="12" customHeight="1">
      <c r="A29" s="20" t="s">
        <v>9</v>
      </c>
      <c r="B29" s="21" t="str">
        <f>'ALL-USC'!B29</f>
        <v>None</v>
      </c>
      <c r="C29" s="21" t="str">
        <f>'ALL-USC'!C29</f>
        <v>None</v>
      </c>
      <c r="D29" s="21" t="str">
        <f>'ALL-USC'!D29</f>
        <v>None</v>
      </c>
      <c r="E29" s="21" t="str">
        <f>'ALL-USC'!E29</f>
        <v>None</v>
      </c>
      <c r="F29" s="21" t="str">
        <f>'ALL-USC'!F29</f>
        <v>None</v>
      </c>
      <c r="G29" s="21" t="str">
        <f>'ALL-USC'!G29</f>
        <v>None</v>
      </c>
      <c r="H29" s="21" t="str">
        <f>'ALL-USC'!H29</f>
        <v>None</v>
      </c>
      <c r="I29" s="21" t="str">
        <f>'ALL-USC'!I29</f>
        <v>None</v>
      </c>
      <c r="J29" s="21" t="str">
        <f>'ALL-USC'!J29</f>
        <v>None</v>
      </c>
      <c r="K29" s="21" t="str">
        <f>'ALL-USC'!K29</f>
        <v>None</v>
      </c>
      <c r="L29" s="21" t="str">
        <f>'ALL-USC'!L29</f>
        <v>None</v>
      </c>
      <c r="M29" s="21" t="str">
        <f>'ALL-USC'!M29</f>
        <v>None</v>
      </c>
      <c r="N29" s="21" t="str">
        <f>'ALL-USC'!N29</f>
        <v>None</v>
      </c>
      <c r="O29" s="21" t="str">
        <f>'ALL-USC'!O29</f>
        <v>None</v>
      </c>
      <c r="P29" s="21" t="str">
        <f>'ALL-USC'!P29</f>
        <v>None</v>
      </c>
      <c r="Q29" s="21" t="str">
        <f>'ALL-USC'!Q29</f>
        <v>None</v>
      </c>
      <c r="R29" s="21" t="str">
        <f>'ALL-USC'!R29</f>
        <v>None</v>
      </c>
      <c r="S29" s="21" t="str">
        <f>'ALL-USC'!S29</f>
        <v>None</v>
      </c>
      <c r="T29" s="21" t="str">
        <f>'ALL-USC'!T29</f>
        <v>None</v>
      </c>
      <c r="U29" s="21" t="str">
        <f>'ALL-USC'!U29</f>
        <v>None</v>
      </c>
    </row>
    <row r="30" spans="1:21" ht="12" customHeight="1">
      <c r="A30" s="20" t="s">
        <v>56</v>
      </c>
      <c r="B30" s="21">
        <f>'ALL-USC'!B30</f>
        <v>0</v>
      </c>
      <c r="C30" s="21">
        <f>'ALL-USC'!C30</f>
        <v>0</v>
      </c>
      <c r="D30" s="21">
        <f>'ALL-USC'!D30</f>
        <v>0</v>
      </c>
      <c r="E30" s="21">
        <f>'ALL-USC'!E30</f>
        <v>0</v>
      </c>
      <c r="F30" s="21">
        <f>'ALL-USC'!F30</f>
        <v>0</v>
      </c>
      <c r="G30" s="21">
        <f>'ALL-USC'!G30</f>
        <v>0</v>
      </c>
      <c r="H30" s="21">
        <f>'ALL-USC'!H30</f>
        <v>0</v>
      </c>
      <c r="I30" s="21">
        <f>'ALL-USC'!I30</f>
        <v>0</v>
      </c>
      <c r="J30" s="21">
        <f>'ALL-USC'!J30</f>
        <v>0</v>
      </c>
      <c r="K30" s="21">
        <f>'ALL-USC'!K30</f>
        <v>0</v>
      </c>
      <c r="L30" s="21">
        <f>'ALL-USC'!L30</f>
        <v>0</v>
      </c>
      <c r="M30" s="21">
        <f>'ALL-USC'!M30</f>
        <v>0</v>
      </c>
      <c r="N30" s="21">
        <f>'ALL-USC'!N30</f>
        <v>0</v>
      </c>
      <c r="O30" s="21">
        <f>'ALL-USC'!O30</f>
        <v>0</v>
      </c>
      <c r="P30" s="21">
        <f>'ALL-USC'!P30</f>
        <v>0</v>
      </c>
      <c r="Q30" s="21">
        <f>'ALL-USC'!Q30</f>
        <v>0</v>
      </c>
      <c r="R30" s="21">
        <f>'ALL-USC'!R30</f>
        <v>0</v>
      </c>
      <c r="S30" s="21">
        <f>'ALL-USC'!S30</f>
        <v>0</v>
      </c>
      <c r="T30" s="21">
        <f>'ALL-USC'!T30</f>
        <v>0</v>
      </c>
      <c r="U30" s="21">
        <f>'ALL-USC'!U30</f>
        <v>0</v>
      </c>
    </row>
    <row r="31" spans="1:21" ht="12" customHeight="1">
      <c r="A31" s="20" t="s">
        <v>64</v>
      </c>
      <c r="B31" s="37" t="e">
        <f>IF(COUNTBLANK($B$14:$B$15)+COUNTBLANK(B17:B30)&gt;0,"Incomplete",MAX((MMULT(($B$102:$C$102),2/(1+EXP(-2*(MMULT(($B$98:$AE$99),(Z$63:Z$92))+($B$105:$B$106))))-1)+$B$109)*$C$95+$B$95,0))</f>
        <v>#DIV/0!</v>
      </c>
      <c r="C31" s="37" t="e">
        <f aca="true" t="shared" si="0" ref="C31:U31">IF(COUNTBLANK($B$14:$B$15)+COUNTBLANK(C17:C30)&gt;0,"Incomplete",MAX((MMULT(($B$102:$C$102),2/(1+EXP(-2*(MMULT(($B$98:$AE$99),(AA$63:AA$92))+($B$105:$B$106))))-1)+$B$109)*$C$95+$B$95,0))</f>
        <v>#DIV/0!</v>
      </c>
      <c r="D31" s="37" t="e">
        <f t="shared" si="0"/>
        <v>#DIV/0!</v>
      </c>
      <c r="E31" s="37" t="e">
        <f t="shared" si="0"/>
        <v>#DIV/0!</v>
      </c>
      <c r="F31" s="37" t="e">
        <f t="shared" si="0"/>
        <v>#DIV/0!</v>
      </c>
      <c r="G31" s="37" t="e">
        <f t="shared" si="0"/>
        <v>#DIV/0!</v>
      </c>
      <c r="H31" s="37" t="e">
        <f t="shared" si="0"/>
        <v>#DIV/0!</v>
      </c>
      <c r="I31" s="37" t="e">
        <f t="shared" si="0"/>
        <v>#DIV/0!</v>
      </c>
      <c r="J31" s="37" t="e">
        <f t="shared" si="0"/>
        <v>#DIV/0!</v>
      </c>
      <c r="K31" s="37" t="e">
        <f t="shared" si="0"/>
        <v>#DIV/0!</v>
      </c>
      <c r="L31" s="37" t="e">
        <f t="shared" si="0"/>
        <v>#DIV/0!</v>
      </c>
      <c r="M31" s="37" t="e">
        <f t="shared" si="0"/>
        <v>#DIV/0!</v>
      </c>
      <c r="N31" s="37" t="e">
        <f t="shared" si="0"/>
        <v>#DIV/0!</v>
      </c>
      <c r="O31" s="37" t="e">
        <f t="shared" si="0"/>
        <v>#DIV/0!</v>
      </c>
      <c r="P31" s="37" t="e">
        <f t="shared" si="0"/>
        <v>#DIV/0!</v>
      </c>
      <c r="Q31" s="37" t="e">
        <f t="shared" si="0"/>
        <v>#DIV/0!</v>
      </c>
      <c r="R31" s="37" t="e">
        <f t="shared" si="0"/>
        <v>#DIV/0!</v>
      </c>
      <c r="S31" s="37" t="e">
        <f t="shared" si="0"/>
        <v>#DIV/0!</v>
      </c>
      <c r="T31" s="37" t="e">
        <f t="shared" si="0"/>
        <v>#DIV/0!</v>
      </c>
      <c r="U31" s="37" t="e">
        <f t="shared" si="0"/>
        <v>#DIV/0!</v>
      </c>
    </row>
    <row r="32" spans="1:21" ht="12" customHeight="1">
      <c r="A32" s="20" t="s">
        <v>87</v>
      </c>
      <c r="B32" s="37" t="e">
        <f>B33-1.036*SQRT(B31)</f>
        <v>#DIV/0!</v>
      </c>
      <c r="C32" s="37" t="e">
        <f aca="true" t="shared" si="1" ref="C32:U32">C33-1.036*SQRT(C31)</f>
        <v>#DIV/0!</v>
      </c>
      <c r="D32" s="37" t="e">
        <f t="shared" si="1"/>
        <v>#DIV/0!</v>
      </c>
      <c r="E32" s="37" t="e">
        <f t="shared" si="1"/>
        <v>#DIV/0!</v>
      </c>
      <c r="F32" s="37" t="e">
        <f t="shared" si="1"/>
        <v>#DIV/0!</v>
      </c>
      <c r="G32" s="37" t="e">
        <f t="shared" si="1"/>
        <v>#DIV/0!</v>
      </c>
      <c r="H32" s="37" t="e">
        <f t="shared" si="1"/>
        <v>#DIV/0!</v>
      </c>
      <c r="I32" s="37" t="e">
        <f t="shared" si="1"/>
        <v>#DIV/0!</v>
      </c>
      <c r="J32" s="37" t="e">
        <f t="shared" si="1"/>
        <v>#DIV/0!</v>
      </c>
      <c r="K32" s="37" t="e">
        <f t="shared" si="1"/>
        <v>#DIV/0!</v>
      </c>
      <c r="L32" s="37" t="e">
        <f t="shared" si="1"/>
        <v>#DIV/0!</v>
      </c>
      <c r="M32" s="37" t="e">
        <f t="shared" si="1"/>
        <v>#DIV/0!</v>
      </c>
      <c r="N32" s="37" t="e">
        <f t="shared" si="1"/>
        <v>#DIV/0!</v>
      </c>
      <c r="O32" s="37" t="e">
        <f t="shared" si="1"/>
        <v>#DIV/0!</v>
      </c>
      <c r="P32" s="37" t="e">
        <f t="shared" si="1"/>
        <v>#DIV/0!</v>
      </c>
      <c r="Q32" s="37" t="e">
        <f t="shared" si="1"/>
        <v>#DIV/0!</v>
      </c>
      <c r="R32" s="37" t="e">
        <f t="shared" si="1"/>
        <v>#DIV/0!</v>
      </c>
      <c r="S32" s="37" t="e">
        <f t="shared" si="1"/>
        <v>#DIV/0!</v>
      </c>
      <c r="T32" s="37" t="e">
        <f t="shared" si="1"/>
        <v>#DIV/0!</v>
      </c>
      <c r="U32" s="37" t="e">
        <f t="shared" si="1"/>
        <v>#DIV/0!</v>
      </c>
    </row>
    <row r="33" spans="1:21" ht="12" customHeight="1">
      <c r="A33" s="20" t="s">
        <v>82</v>
      </c>
      <c r="B33" s="37" t="e">
        <f>IF(COUNTBLANK($B$14:$B$15)+COUNTBLANK(B17:B30)&gt;0,"Incomplete",(MMULT(($B$164:$C$164),2/(1+EXP(-2*(MMULT(($B$160:$AF$161),(Z$124:Z$154))+($B$167:$B$168))))-1)+$B$171)*$C$157+$B$157)</f>
        <v>#DIV/0!</v>
      </c>
      <c r="C33" s="37" t="e">
        <f>IF(COUNTBLANK($B$14:$B$15)+COUNTBLANK(B17:C30)&gt;0,"Incomplete",(MMULT(($B$164:$C$164),2/(1+EXP(-2*(MMULT(($B$160:$AF$161),(AA$124:AA$154))+($B$167:$B$168))))-1)+$B$171)*$C$157+$B$157)</f>
        <v>#DIV/0!</v>
      </c>
      <c r="D33" s="37" t="e">
        <f>IF(COUNTBLANK($B$14:$B$15)+COUNTBLANK(B17:D30)&gt;0,"Incomplete",(MMULT(($B$164:$C$164),2/(1+EXP(-2*(MMULT(($B$160:$AF$161),(AB$124:AB$154))+($B$167:$B$168))))-1)+$B$171)*$C$157+$B$157)</f>
        <v>#DIV/0!</v>
      </c>
      <c r="E33" s="37" t="e">
        <f>IF(COUNTBLANK($B$14:$B$15)+COUNTBLANK(B17:E30)&gt;0,"Incomplete",(MMULT(($B$164:$C$164),2/(1+EXP(-2*(MMULT(($B$160:$AF$161),(AC$124:AC$154))+($B$167:$B$168))))-1)+$B$171)*$C$157+$B$157)</f>
        <v>#DIV/0!</v>
      </c>
      <c r="F33" s="37" t="e">
        <f>IF(COUNTBLANK($B$14:$B$15)+COUNTBLANK(B17:F30)&gt;0,"Incomplete",(MMULT(($B$164:$C$164),2/(1+EXP(-2*(MMULT(($B$160:$AF$161),(AD$124:AD$154))+($B$167:$B$168))))-1)+$B$171)*$C$157+$B$157)</f>
        <v>#DIV/0!</v>
      </c>
      <c r="G33" s="37" t="e">
        <f>IF(COUNTBLANK($B$14:$B$15)+COUNTBLANK(B17:G30)&gt;0,"Incomplete",(MMULT(($B$164:$C$164),2/(1+EXP(-2*(MMULT(($B$160:$AF$161),(AE$124:AE$154))+($B$167:$B$168))))-1)+$B$171)*$C$157+$B$157)</f>
        <v>#DIV/0!</v>
      </c>
      <c r="H33" s="37" t="e">
        <f>IF(COUNTBLANK($B$14:$B$15)+COUNTBLANK(B17:H30)&gt;0,"Incomplete",(MMULT(($B$164:$C$164),2/(1+EXP(-2*(MMULT(($B$160:$AF$161),(AF$124:AF$154))+($B$167:$B$168))))-1)+$B$171)*$C$157+$B$157)</f>
        <v>#DIV/0!</v>
      </c>
      <c r="I33" s="37" t="e">
        <f>IF(COUNTBLANK($B$14:$B$15)+COUNTBLANK(B17:I30)&gt;0,"Incomplete",(MMULT(($B$164:$C$164),2/(1+EXP(-2*(MMULT(($B$160:$AF$161),(AG$124:AG$154))+($B$167:$B$168))))-1)+$B$171)*$C$157+$B$157)</f>
        <v>#DIV/0!</v>
      </c>
      <c r="J33" s="37" t="e">
        <f>IF(COUNTBLANK($B$14:$B$15)+COUNTBLANK($B17:J30)&gt;0,"Incomplete",(MMULT(($B$164:$C$164),2/(1+EXP(-2*(MMULT(($B$160:$AF$161),(AH$124:AH$154))+($B$167:$B$168))))-1)+$B$171)*$C$157+$B$157)</f>
        <v>#DIV/0!</v>
      </c>
      <c r="K33" s="37" t="e">
        <f>IF(COUNTBLANK($B$14:$B$15)+COUNTBLANK($B17:K30)&gt;0,"Incomplete",(MMULT(($B$164:$C$164),2/(1+EXP(-2*(MMULT(($B$160:$AF$161),(AI$124:AI$154))+($B$167:$B$168))))-1)+$B$171)*$C$157+$B$157)</f>
        <v>#DIV/0!</v>
      </c>
      <c r="L33" s="37" t="e">
        <f>IF(COUNTBLANK($B$14:$B$15)+COUNTBLANK($B17:L30)&gt;0,"Incomplete",(MMULT(($B$164:$C$164),2/(1+EXP(-2*(MMULT(($B$160:$AF$161),(AJ$124:AJ$154))+($B$167:$B$168))))-1)+$B$171)*$C$157+$B$157)</f>
        <v>#DIV/0!</v>
      </c>
      <c r="M33" s="37" t="e">
        <f>IF(COUNTBLANK($B$14:$B$15)+COUNTBLANK($B17:M30)&gt;0,"Incomplete",(MMULT(($B$164:$C$164),2/(1+EXP(-2*(MMULT(($B$160:$AF$161),(AK$124:AK$154))+($B$167:$B$168))))-1)+$B$171)*$C$157+$B$157)</f>
        <v>#DIV/0!</v>
      </c>
      <c r="N33" s="37" t="e">
        <f>IF(COUNTBLANK($B$14:$B$15)+COUNTBLANK($B17:N30)&gt;0,"Incomplete",(MMULT(($B$164:$C$164),2/(1+EXP(-2*(MMULT(($B$160:$AF$161),(AL$124:AL$154))+($B$167:$B$168))))-1)+$B$171)*$C$157+$B$157)</f>
        <v>#DIV/0!</v>
      </c>
      <c r="O33" s="37" t="e">
        <f>IF(COUNTBLANK($B$14:$B$15)+COUNTBLANK($B17:O30)&gt;0,"Incomplete",(MMULT(($B$164:$C$164),2/(1+EXP(-2*(MMULT(($B$160:$AF$161),(AM$124:AM$154))+($B$167:$B$168))))-1)+$B$171)*$C$157+$B$157)</f>
        <v>#DIV/0!</v>
      </c>
      <c r="P33" s="37" t="e">
        <f>IF(COUNTBLANK($B$14:$B$15)+COUNTBLANK($B17:P30)&gt;0,"Incomplete",(MMULT(($B$164:$C$164),2/(1+EXP(-2*(MMULT(($B$160:$AF$161),(AN$124:AN$154))+($B$167:$B$168))))-1)+$B$171)*$C$157+$B$157)</f>
        <v>#DIV/0!</v>
      </c>
      <c r="Q33" s="37" t="e">
        <f>IF(COUNTBLANK($B$14:$B$15)+COUNTBLANK($B17:Q30)&gt;0,"Incomplete",(MMULT(($B$164:$C$164),2/(1+EXP(-2*(MMULT(($B$160:$AF$161),(AO$124:AO$154))+($B$167:$B$168))))-1)+$B$171)*$C$157+$B$157)</f>
        <v>#DIV/0!</v>
      </c>
      <c r="R33" s="37" t="e">
        <f>IF(COUNTBLANK($B$14:$B$15)+COUNTBLANK($B17:R30)&gt;0,"Incomplete",(MMULT(($B$164:$C$164),2/(1+EXP(-2*(MMULT(($B$160:$AF$161),(AP$124:AP$154))+($B$167:$B$168))))-1)+$B$171)*$C$157+$B$157)</f>
        <v>#DIV/0!</v>
      </c>
      <c r="S33" s="37" t="e">
        <f>IF(COUNTBLANK($B$14:$B$15)+COUNTBLANK($B17:S30)&gt;0,"Incomplete",(MMULT(($B$164:$C$164),2/(1+EXP(-2*(MMULT(($B$160:$AF$161),(AQ$124:AQ$154))+($B$167:$B$168))))-1)+$B$171)*$C$157+$B$157)</f>
        <v>#DIV/0!</v>
      </c>
      <c r="T33" s="37" t="e">
        <f>IF(COUNTBLANK($B$14:$B$15)+COUNTBLANK($B17:T30)&gt;0,"Incomplete",(MMULT(($B$164:$C$164),2/(1+EXP(-2*(MMULT(($B$160:$AF$161),(AR$124:AR$154))+($B$167:$B$168))))-1)+$B$171)*$C$157+$B$157)</f>
        <v>#DIV/0!</v>
      </c>
      <c r="U33" s="37" t="e">
        <f>IF(COUNTBLANK($B$14:$B$15)+COUNTBLANK($B17:U30)&gt;0,"Incomplete",(MMULT(($B$164:$C$164),2/(1+EXP(-2*(MMULT(($B$160:$AF$161),(AS$124:AS$154))+($B$167:$B$168))))-1)+$B$171)*$C$157+$B$157)</f>
        <v>#DIV/0!</v>
      </c>
    </row>
    <row r="34" spans="1:21" ht="12" customHeight="1">
      <c r="A34" s="20" t="s">
        <v>88</v>
      </c>
      <c r="B34" s="37" t="e">
        <f>B33+1.036*SQRT(B31)</f>
        <v>#DIV/0!</v>
      </c>
      <c r="C34" s="37" t="e">
        <f aca="true" t="shared" si="2" ref="C34:U34">C33+1.036*SQRT(C31)</f>
        <v>#DIV/0!</v>
      </c>
      <c r="D34" s="37" t="e">
        <f t="shared" si="2"/>
        <v>#DIV/0!</v>
      </c>
      <c r="E34" s="37" t="e">
        <f t="shared" si="2"/>
        <v>#DIV/0!</v>
      </c>
      <c r="F34" s="37" t="e">
        <f t="shared" si="2"/>
        <v>#DIV/0!</v>
      </c>
      <c r="G34" s="37" t="e">
        <f t="shared" si="2"/>
        <v>#DIV/0!</v>
      </c>
      <c r="H34" s="37" t="e">
        <f t="shared" si="2"/>
        <v>#DIV/0!</v>
      </c>
      <c r="I34" s="37" t="e">
        <f t="shared" si="2"/>
        <v>#DIV/0!</v>
      </c>
      <c r="J34" s="37" t="e">
        <f t="shared" si="2"/>
        <v>#DIV/0!</v>
      </c>
      <c r="K34" s="37" t="e">
        <f t="shared" si="2"/>
        <v>#DIV/0!</v>
      </c>
      <c r="L34" s="37" t="e">
        <f t="shared" si="2"/>
        <v>#DIV/0!</v>
      </c>
      <c r="M34" s="37" t="e">
        <f t="shared" si="2"/>
        <v>#DIV/0!</v>
      </c>
      <c r="N34" s="37" t="e">
        <f t="shared" si="2"/>
        <v>#DIV/0!</v>
      </c>
      <c r="O34" s="37" t="e">
        <f t="shared" si="2"/>
        <v>#DIV/0!</v>
      </c>
      <c r="P34" s="37" t="e">
        <f t="shared" si="2"/>
        <v>#DIV/0!</v>
      </c>
      <c r="Q34" s="37" t="e">
        <f t="shared" si="2"/>
        <v>#DIV/0!</v>
      </c>
      <c r="R34" s="37" t="e">
        <f t="shared" si="2"/>
        <v>#DIV/0!</v>
      </c>
      <c r="S34" s="37" t="e">
        <f t="shared" si="2"/>
        <v>#DIV/0!</v>
      </c>
      <c r="T34" s="37" t="e">
        <f t="shared" si="2"/>
        <v>#DIV/0!</v>
      </c>
      <c r="U34" s="37" t="e">
        <f t="shared" si="2"/>
        <v>#DIV/0!</v>
      </c>
    </row>
    <row r="37" spans="1:9" ht="12.75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2.75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2" customHeight="1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2.7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.7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2.75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2.7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2.7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2.7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2.7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2.7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2.7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2.75">
      <c r="A50" s="29"/>
      <c r="B50" s="29"/>
      <c r="C50" s="29"/>
      <c r="D50" s="29"/>
      <c r="E50" s="29"/>
      <c r="F50" s="29"/>
      <c r="G50" s="29"/>
      <c r="H50" s="29"/>
      <c r="I50" s="29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3.5" hidden="1" thickBot="1">
      <c r="B61" s="30" t="s">
        <v>68</v>
      </c>
    </row>
    <row r="62" spans="2:34" ht="12.75" hidden="1">
      <c r="B62" s="38" t="s">
        <v>20</v>
      </c>
      <c r="C62" s="42"/>
      <c r="D62" s="42"/>
      <c r="E62" s="42"/>
      <c r="F62" s="42"/>
      <c r="G62" s="42"/>
      <c r="H62" s="42"/>
      <c r="I62" s="42"/>
      <c r="J62" s="42"/>
      <c r="K62" s="44"/>
      <c r="X62" s="11" t="s">
        <v>12</v>
      </c>
      <c r="Y62" s="12" t="s">
        <v>13</v>
      </c>
      <c r="Z62" s="41" t="s">
        <v>21</v>
      </c>
      <c r="AA62" s="42"/>
      <c r="AB62" s="42"/>
      <c r="AC62" s="42"/>
      <c r="AD62" s="42"/>
      <c r="AE62" s="42"/>
      <c r="AF62" s="42"/>
      <c r="AG62" s="42"/>
      <c r="AH62" s="43"/>
    </row>
    <row r="63" spans="2:45" ht="12.75" hidden="1">
      <c r="B63" s="7" t="s">
        <v>24</v>
      </c>
      <c r="C63" s="17">
        <f aca="true" t="shared" si="3" ref="C63:V63">IF($B$14="Lane Closure",1,0)</f>
        <v>0</v>
      </c>
      <c r="D63" s="17">
        <f t="shared" si="3"/>
        <v>0</v>
      </c>
      <c r="E63" s="17">
        <f t="shared" si="3"/>
        <v>0</v>
      </c>
      <c r="F63" s="17">
        <f t="shared" si="3"/>
        <v>0</v>
      </c>
      <c r="G63" s="17">
        <f t="shared" si="3"/>
        <v>0</v>
      </c>
      <c r="H63" s="17">
        <f t="shared" si="3"/>
        <v>0</v>
      </c>
      <c r="I63" s="17">
        <f t="shared" si="3"/>
        <v>0</v>
      </c>
      <c r="J63" s="17">
        <f t="shared" si="3"/>
        <v>0</v>
      </c>
      <c r="K63" s="17">
        <f t="shared" si="3"/>
        <v>0</v>
      </c>
      <c r="L63" s="17">
        <f t="shared" si="3"/>
        <v>0</v>
      </c>
      <c r="M63" s="17">
        <f t="shared" si="3"/>
        <v>0</v>
      </c>
      <c r="N63" s="17">
        <f t="shared" si="3"/>
        <v>0</v>
      </c>
      <c r="O63" s="17">
        <f t="shared" si="3"/>
        <v>0</v>
      </c>
      <c r="P63" s="17">
        <f t="shared" si="3"/>
        <v>0</v>
      </c>
      <c r="Q63" s="17">
        <f t="shared" si="3"/>
        <v>0</v>
      </c>
      <c r="R63" s="17">
        <f t="shared" si="3"/>
        <v>0</v>
      </c>
      <c r="S63" s="17">
        <f t="shared" si="3"/>
        <v>0</v>
      </c>
      <c r="T63" s="17">
        <f t="shared" si="3"/>
        <v>0</v>
      </c>
      <c r="U63" s="17">
        <f t="shared" si="3"/>
        <v>0</v>
      </c>
      <c r="V63" s="17">
        <f t="shared" si="3"/>
        <v>0</v>
      </c>
      <c r="X63" s="13">
        <v>0.42982</v>
      </c>
      <c r="Y63" s="14">
        <v>0.49724</v>
      </c>
      <c r="Z63" s="10">
        <f aca="true" t="shared" si="4" ref="Z63:Z92">(C63-$X63)/$Y63</f>
        <v>-0.8644115517657469</v>
      </c>
      <c r="AA63" s="10">
        <f aca="true" t="shared" si="5" ref="AA63:AA92">(D63-$X63)/$Y63</f>
        <v>-0.8644115517657469</v>
      </c>
      <c r="AB63" s="10">
        <f aca="true" t="shared" si="6" ref="AB63:AB92">(E63-$X63)/$Y63</f>
        <v>-0.8644115517657469</v>
      </c>
      <c r="AC63" s="10">
        <f aca="true" t="shared" si="7" ref="AC63:AC92">(F63-$X63)/$Y63</f>
        <v>-0.8644115517657469</v>
      </c>
      <c r="AD63" s="10">
        <f aca="true" t="shared" si="8" ref="AD63:AD92">(G63-$X63)/$Y63</f>
        <v>-0.8644115517657469</v>
      </c>
      <c r="AE63" s="10">
        <f aca="true" t="shared" si="9" ref="AE63:AE92">(H63-$X63)/$Y63</f>
        <v>-0.8644115517657469</v>
      </c>
      <c r="AF63" s="10">
        <f aca="true" t="shared" si="10" ref="AF63:AF92">(I63-$X63)/$Y63</f>
        <v>-0.8644115517657469</v>
      </c>
      <c r="AG63" s="10">
        <f aca="true" t="shared" si="11" ref="AG63:AG92">(J63-$X63)/$Y63</f>
        <v>-0.8644115517657469</v>
      </c>
      <c r="AH63" s="10">
        <f aca="true" t="shared" si="12" ref="AH63:AH92">(K63-$X63)/$Y63</f>
        <v>-0.8644115517657469</v>
      </c>
      <c r="AI63" s="10">
        <f aca="true" t="shared" si="13" ref="AI63:AI92">(L63-$X63)/$Y63</f>
        <v>-0.8644115517657469</v>
      </c>
      <c r="AJ63" s="10">
        <f aca="true" t="shared" si="14" ref="AJ63:AJ92">(M63-$X63)/$Y63</f>
        <v>-0.8644115517657469</v>
      </c>
      <c r="AK63" s="10">
        <f aca="true" t="shared" si="15" ref="AK63:AK92">(N63-$X63)/$Y63</f>
        <v>-0.8644115517657469</v>
      </c>
      <c r="AL63" s="10">
        <f aca="true" t="shared" si="16" ref="AL63:AL92">(O63-$X63)/$Y63</f>
        <v>-0.8644115517657469</v>
      </c>
      <c r="AM63" s="10">
        <f aca="true" t="shared" si="17" ref="AM63:AM92">(P63-$X63)/$Y63</f>
        <v>-0.8644115517657469</v>
      </c>
      <c r="AN63" s="10">
        <f aca="true" t="shared" si="18" ref="AN63:AN92">(Q63-$X63)/$Y63</f>
        <v>-0.8644115517657469</v>
      </c>
      <c r="AO63" s="10">
        <f aca="true" t="shared" si="19" ref="AO63:AO92">(R63-$X63)/$Y63</f>
        <v>-0.8644115517657469</v>
      </c>
      <c r="AP63" s="10">
        <f aca="true" t="shared" si="20" ref="AP63:AP92">(S63-$X63)/$Y63</f>
        <v>-0.8644115517657469</v>
      </c>
      <c r="AQ63" s="10">
        <f aca="true" t="shared" si="21" ref="AQ63:AQ92">(T63-$X63)/$Y63</f>
        <v>-0.8644115517657469</v>
      </c>
      <c r="AR63" s="10">
        <f aca="true" t="shared" si="22" ref="AR63:AR92">(U63-$X63)/$Y63</f>
        <v>-0.8644115517657469</v>
      </c>
      <c r="AS63" s="10">
        <f aca="true" t="shared" si="23" ref="AS63:AS92">(V63-$X63)/$Y63</f>
        <v>-0.8644115517657469</v>
      </c>
    </row>
    <row r="64" spans="2:45" ht="12.75" hidden="1">
      <c r="B64" s="7" t="s">
        <v>25</v>
      </c>
      <c r="C64" s="17">
        <f aca="true" t="shared" si="24" ref="C64:V64">IF(B17="Lane Taper",1,0)</f>
        <v>1</v>
      </c>
      <c r="D64" s="17">
        <f t="shared" si="24"/>
        <v>0</v>
      </c>
      <c r="E64" s="17">
        <f t="shared" si="24"/>
        <v>0</v>
      </c>
      <c r="F64" s="17">
        <f t="shared" si="24"/>
        <v>0</v>
      </c>
      <c r="G64" s="17">
        <f t="shared" si="24"/>
        <v>0</v>
      </c>
      <c r="H64" s="17">
        <f t="shared" si="24"/>
        <v>0</v>
      </c>
      <c r="I64" s="17">
        <f t="shared" si="24"/>
        <v>0</v>
      </c>
      <c r="J64" s="17">
        <f t="shared" si="24"/>
        <v>0</v>
      </c>
      <c r="K64" s="17">
        <f t="shared" si="24"/>
        <v>0</v>
      </c>
      <c r="L64" s="17">
        <f t="shared" si="24"/>
        <v>0</v>
      </c>
      <c r="M64" s="17">
        <f t="shared" si="24"/>
        <v>0</v>
      </c>
      <c r="N64" s="17">
        <f t="shared" si="24"/>
        <v>0</v>
      </c>
      <c r="O64" s="17">
        <f t="shared" si="24"/>
        <v>0</v>
      </c>
      <c r="P64" s="17">
        <f t="shared" si="24"/>
        <v>0</v>
      </c>
      <c r="Q64" s="17">
        <f t="shared" si="24"/>
        <v>0</v>
      </c>
      <c r="R64" s="17">
        <f t="shared" si="24"/>
        <v>0</v>
      </c>
      <c r="S64" s="17">
        <f t="shared" si="24"/>
        <v>0</v>
      </c>
      <c r="T64" s="17">
        <f t="shared" si="24"/>
        <v>0</v>
      </c>
      <c r="U64" s="17">
        <f t="shared" si="24"/>
        <v>0</v>
      </c>
      <c r="V64" s="17">
        <f t="shared" si="24"/>
        <v>0</v>
      </c>
      <c r="X64" s="13">
        <v>0.18421</v>
      </c>
      <c r="Y64" s="14">
        <v>0.38937</v>
      </c>
      <c r="Z64" s="10">
        <f t="shared" si="4"/>
        <v>2.0951537098389705</v>
      </c>
      <c r="AA64" s="10">
        <f t="shared" si="5"/>
        <v>-0.47309756786604007</v>
      </c>
      <c r="AB64" s="10">
        <f t="shared" si="6"/>
        <v>-0.47309756786604007</v>
      </c>
      <c r="AC64" s="10">
        <f t="shared" si="7"/>
        <v>-0.47309756786604007</v>
      </c>
      <c r="AD64" s="10">
        <f t="shared" si="8"/>
        <v>-0.47309756786604007</v>
      </c>
      <c r="AE64" s="10">
        <f t="shared" si="9"/>
        <v>-0.47309756786604007</v>
      </c>
      <c r="AF64" s="10">
        <f t="shared" si="10"/>
        <v>-0.47309756786604007</v>
      </c>
      <c r="AG64" s="10">
        <f t="shared" si="11"/>
        <v>-0.47309756786604007</v>
      </c>
      <c r="AH64" s="10">
        <f t="shared" si="12"/>
        <v>-0.47309756786604007</v>
      </c>
      <c r="AI64" s="10">
        <f t="shared" si="13"/>
        <v>-0.47309756786604007</v>
      </c>
      <c r="AJ64" s="10">
        <f t="shared" si="14"/>
        <v>-0.47309756786604007</v>
      </c>
      <c r="AK64" s="10">
        <f t="shared" si="15"/>
        <v>-0.47309756786604007</v>
      </c>
      <c r="AL64" s="10">
        <f t="shared" si="16"/>
        <v>-0.47309756786604007</v>
      </c>
      <c r="AM64" s="10">
        <f t="shared" si="17"/>
        <v>-0.47309756786604007</v>
      </c>
      <c r="AN64" s="10">
        <f t="shared" si="18"/>
        <v>-0.47309756786604007</v>
      </c>
      <c r="AO64" s="10">
        <f t="shared" si="19"/>
        <v>-0.47309756786604007</v>
      </c>
      <c r="AP64" s="10">
        <f t="shared" si="20"/>
        <v>-0.47309756786604007</v>
      </c>
      <c r="AQ64" s="10">
        <f t="shared" si="21"/>
        <v>-0.47309756786604007</v>
      </c>
      <c r="AR64" s="10">
        <f t="shared" si="22"/>
        <v>-0.47309756786604007</v>
      </c>
      <c r="AS64" s="10">
        <f t="shared" si="23"/>
        <v>-0.47309756786604007</v>
      </c>
    </row>
    <row r="65" spans="2:45" ht="12.75" hidden="1">
      <c r="B65" s="7" t="s">
        <v>26</v>
      </c>
      <c r="C65" s="17">
        <f aca="true" t="shared" si="25" ref="C65:V65">B18</f>
        <v>0</v>
      </c>
      <c r="D65" s="8">
        <f t="shared" si="25"/>
        <v>0</v>
      </c>
      <c r="E65" s="8">
        <f t="shared" si="25"/>
        <v>0</v>
      </c>
      <c r="F65" s="8">
        <f t="shared" si="25"/>
        <v>0</v>
      </c>
      <c r="G65" s="8">
        <f t="shared" si="25"/>
        <v>0</v>
      </c>
      <c r="H65" s="8">
        <f t="shared" si="25"/>
        <v>0</v>
      </c>
      <c r="I65" s="8">
        <f t="shared" si="25"/>
        <v>0</v>
      </c>
      <c r="J65" s="8">
        <f t="shared" si="25"/>
        <v>0</v>
      </c>
      <c r="K65" s="9">
        <f t="shared" si="25"/>
        <v>0</v>
      </c>
      <c r="L65" s="9">
        <f t="shared" si="25"/>
        <v>0</v>
      </c>
      <c r="M65" s="9">
        <f t="shared" si="25"/>
        <v>0</v>
      </c>
      <c r="N65" s="9">
        <f t="shared" si="25"/>
        <v>0</v>
      </c>
      <c r="O65" s="9">
        <f t="shared" si="25"/>
        <v>0</v>
      </c>
      <c r="P65" s="9">
        <f t="shared" si="25"/>
        <v>0</v>
      </c>
      <c r="Q65" s="9">
        <f t="shared" si="25"/>
        <v>0</v>
      </c>
      <c r="R65" s="9">
        <f t="shared" si="25"/>
        <v>0</v>
      </c>
      <c r="S65" s="9">
        <f t="shared" si="25"/>
        <v>0</v>
      </c>
      <c r="T65" s="9">
        <f t="shared" si="25"/>
        <v>0</v>
      </c>
      <c r="U65" s="9">
        <f t="shared" si="25"/>
        <v>0</v>
      </c>
      <c r="V65" s="9">
        <f t="shared" si="25"/>
        <v>0</v>
      </c>
      <c r="X65" s="13">
        <v>2.5437</v>
      </c>
      <c r="Y65" s="14">
        <v>2.9951</v>
      </c>
      <c r="Z65" s="10">
        <f t="shared" si="4"/>
        <v>-0.8492871690427698</v>
      </c>
      <c r="AA65" s="10">
        <f t="shared" si="5"/>
        <v>-0.8492871690427698</v>
      </c>
      <c r="AB65" s="10">
        <f t="shared" si="6"/>
        <v>-0.8492871690427698</v>
      </c>
      <c r="AC65" s="10">
        <f t="shared" si="7"/>
        <v>-0.8492871690427698</v>
      </c>
      <c r="AD65" s="10">
        <f t="shared" si="8"/>
        <v>-0.8492871690427698</v>
      </c>
      <c r="AE65" s="10">
        <f t="shared" si="9"/>
        <v>-0.8492871690427698</v>
      </c>
      <c r="AF65" s="10">
        <f t="shared" si="10"/>
        <v>-0.8492871690427698</v>
      </c>
      <c r="AG65" s="10">
        <f t="shared" si="11"/>
        <v>-0.8492871690427698</v>
      </c>
      <c r="AH65" s="10">
        <f t="shared" si="12"/>
        <v>-0.8492871690427698</v>
      </c>
      <c r="AI65" s="10">
        <f t="shared" si="13"/>
        <v>-0.8492871690427698</v>
      </c>
      <c r="AJ65" s="10">
        <f t="shared" si="14"/>
        <v>-0.8492871690427698</v>
      </c>
      <c r="AK65" s="10">
        <f t="shared" si="15"/>
        <v>-0.8492871690427698</v>
      </c>
      <c r="AL65" s="10">
        <f t="shared" si="16"/>
        <v>-0.8492871690427698</v>
      </c>
      <c r="AM65" s="10">
        <f t="shared" si="17"/>
        <v>-0.8492871690427698</v>
      </c>
      <c r="AN65" s="10">
        <f t="shared" si="18"/>
        <v>-0.8492871690427698</v>
      </c>
      <c r="AO65" s="10">
        <f t="shared" si="19"/>
        <v>-0.8492871690427698</v>
      </c>
      <c r="AP65" s="10">
        <f t="shared" si="20"/>
        <v>-0.8492871690427698</v>
      </c>
      <c r="AQ65" s="10">
        <f t="shared" si="21"/>
        <v>-0.8492871690427698</v>
      </c>
      <c r="AR65" s="10">
        <f t="shared" si="22"/>
        <v>-0.8492871690427698</v>
      </c>
      <c r="AS65" s="10">
        <f t="shared" si="23"/>
        <v>-0.8492871690427698</v>
      </c>
    </row>
    <row r="66" spans="2:45" ht="12.75" hidden="1">
      <c r="B66" s="7" t="s">
        <v>27</v>
      </c>
      <c r="C66" s="17">
        <f aca="true" t="shared" si="26" ref="C66:V66">B19</f>
        <v>50</v>
      </c>
      <c r="D66" s="17">
        <f t="shared" si="26"/>
        <v>50</v>
      </c>
      <c r="E66" s="17">
        <f t="shared" si="26"/>
        <v>50</v>
      </c>
      <c r="F66" s="17">
        <f t="shared" si="26"/>
        <v>50</v>
      </c>
      <c r="G66" s="17">
        <f t="shared" si="26"/>
        <v>50</v>
      </c>
      <c r="H66" s="17">
        <f t="shared" si="26"/>
        <v>50</v>
      </c>
      <c r="I66" s="17">
        <f t="shared" si="26"/>
        <v>50</v>
      </c>
      <c r="J66" s="17">
        <f t="shared" si="26"/>
        <v>50</v>
      </c>
      <c r="K66" s="17">
        <f t="shared" si="26"/>
        <v>50</v>
      </c>
      <c r="L66" s="17">
        <f t="shared" si="26"/>
        <v>50</v>
      </c>
      <c r="M66" s="17">
        <f t="shared" si="26"/>
        <v>50</v>
      </c>
      <c r="N66" s="17">
        <f t="shared" si="26"/>
        <v>50</v>
      </c>
      <c r="O66" s="17">
        <f t="shared" si="26"/>
        <v>50</v>
      </c>
      <c r="P66" s="17">
        <f t="shared" si="26"/>
        <v>50</v>
      </c>
      <c r="Q66" s="17">
        <f t="shared" si="26"/>
        <v>50</v>
      </c>
      <c r="R66" s="17">
        <f t="shared" si="26"/>
        <v>50</v>
      </c>
      <c r="S66" s="17">
        <f t="shared" si="26"/>
        <v>50</v>
      </c>
      <c r="T66" s="17">
        <f t="shared" si="26"/>
        <v>50</v>
      </c>
      <c r="U66" s="17">
        <f t="shared" si="26"/>
        <v>50</v>
      </c>
      <c r="V66" s="17">
        <f t="shared" si="26"/>
        <v>50</v>
      </c>
      <c r="X66" s="13">
        <v>60.219</v>
      </c>
      <c r="Y66" s="14">
        <v>7.0205</v>
      </c>
      <c r="Z66" s="10">
        <f t="shared" si="4"/>
        <v>-1.4555943308881134</v>
      </c>
      <c r="AA66" s="10">
        <f t="shared" si="5"/>
        <v>-1.4555943308881134</v>
      </c>
      <c r="AB66" s="10">
        <f t="shared" si="6"/>
        <v>-1.4555943308881134</v>
      </c>
      <c r="AC66" s="10">
        <f t="shared" si="7"/>
        <v>-1.4555943308881134</v>
      </c>
      <c r="AD66" s="10">
        <f t="shared" si="8"/>
        <v>-1.4555943308881134</v>
      </c>
      <c r="AE66" s="10">
        <f t="shared" si="9"/>
        <v>-1.4555943308881134</v>
      </c>
      <c r="AF66" s="10">
        <f t="shared" si="10"/>
        <v>-1.4555943308881134</v>
      </c>
      <c r="AG66" s="10">
        <f t="shared" si="11"/>
        <v>-1.4555943308881134</v>
      </c>
      <c r="AH66" s="10">
        <f t="shared" si="12"/>
        <v>-1.4555943308881134</v>
      </c>
      <c r="AI66" s="10">
        <f t="shared" si="13"/>
        <v>-1.4555943308881134</v>
      </c>
      <c r="AJ66" s="10">
        <f t="shared" si="14"/>
        <v>-1.4555943308881134</v>
      </c>
      <c r="AK66" s="10">
        <f t="shared" si="15"/>
        <v>-1.4555943308881134</v>
      </c>
      <c r="AL66" s="10">
        <f t="shared" si="16"/>
        <v>-1.4555943308881134</v>
      </c>
      <c r="AM66" s="10">
        <f t="shared" si="17"/>
        <v>-1.4555943308881134</v>
      </c>
      <c r="AN66" s="10">
        <f t="shared" si="18"/>
        <v>-1.4555943308881134</v>
      </c>
      <c r="AO66" s="10">
        <f t="shared" si="19"/>
        <v>-1.4555943308881134</v>
      </c>
      <c r="AP66" s="10">
        <f t="shared" si="20"/>
        <v>-1.4555943308881134</v>
      </c>
      <c r="AQ66" s="10">
        <f t="shared" si="21"/>
        <v>-1.4555943308881134</v>
      </c>
      <c r="AR66" s="10">
        <f t="shared" si="22"/>
        <v>-1.4555943308881134</v>
      </c>
      <c r="AS66" s="10">
        <f t="shared" si="23"/>
        <v>-1.4555943308881134</v>
      </c>
    </row>
    <row r="67" spans="2:45" ht="12.75" hidden="1">
      <c r="B67" s="7" t="s">
        <v>28</v>
      </c>
      <c r="C67" s="17">
        <f aca="true" t="shared" si="27" ref="C67:V67">IF(B20="Permanent",1,0)</f>
        <v>1</v>
      </c>
      <c r="D67" s="17">
        <f t="shared" si="27"/>
        <v>1</v>
      </c>
      <c r="E67" s="17">
        <f t="shared" si="27"/>
        <v>1</v>
      </c>
      <c r="F67" s="17">
        <f t="shared" si="27"/>
        <v>1</v>
      </c>
      <c r="G67" s="17">
        <f t="shared" si="27"/>
        <v>1</v>
      </c>
      <c r="H67" s="17">
        <f t="shared" si="27"/>
        <v>1</v>
      </c>
      <c r="I67" s="17">
        <f t="shared" si="27"/>
        <v>1</v>
      </c>
      <c r="J67" s="17">
        <f t="shared" si="27"/>
        <v>1</v>
      </c>
      <c r="K67" s="17">
        <f t="shared" si="27"/>
        <v>1</v>
      </c>
      <c r="L67" s="17">
        <f t="shared" si="27"/>
        <v>1</v>
      </c>
      <c r="M67" s="17">
        <f t="shared" si="27"/>
        <v>1</v>
      </c>
      <c r="N67" s="17">
        <f t="shared" si="27"/>
        <v>1</v>
      </c>
      <c r="O67" s="17">
        <f t="shared" si="27"/>
        <v>1</v>
      </c>
      <c r="P67" s="17">
        <f t="shared" si="27"/>
        <v>1</v>
      </c>
      <c r="Q67" s="17">
        <f t="shared" si="27"/>
        <v>1</v>
      </c>
      <c r="R67" s="17">
        <f t="shared" si="27"/>
        <v>1</v>
      </c>
      <c r="S67" s="17">
        <f t="shared" si="27"/>
        <v>1</v>
      </c>
      <c r="T67" s="17">
        <f t="shared" si="27"/>
        <v>1</v>
      </c>
      <c r="U67" s="17">
        <f t="shared" si="27"/>
        <v>1</v>
      </c>
      <c r="V67" s="17">
        <f t="shared" si="27"/>
        <v>1</v>
      </c>
      <c r="X67" s="13">
        <v>0.74561</v>
      </c>
      <c r="Y67" s="14">
        <v>0.43744</v>
      </c>
      <c r="Z67" s="10">
        <f t="shared" si="4"/>
        <v>0.5815426115581566</v>
      </c>
      <c r="AA67" s="10">
        <f t="shared" si="5"/>
        <v>0.5815426115581566</v>
      </c>
      <c r="AB67" s="10">
        <f t="shared" si="6"/>
        <v>0.5815426115581566</v>
      </c>
      <c r="AC67" s="10">
        <f t="shared" si="7"/>
        <v>0.5815426115581566</v>
      </c>
      <c r="AD67" s="10">
        <f t="shared" si="8"/>
        <v>0.5815426115581566</v>
      </c>
      <c r="AE67" s="10">
        <f t="shared" si="9"/>
        <v>0.5815426115581566</v>
      </c>
      <c r="AF67" s="10">
        <f t="shared" si="10"/>
        <v>0.5815426115581566</v>
      </c>
      <c r="AG67" s="10">
        <f t="shared" si="11"/>
        <v>0.5815426115581566</v>
      </c>
      <c r="AH67" s="10">
        <f t="shared" si="12"/>
        <v>0.5815426115581566</v>
      </c>
      <c r="AI67" s="10">
        <f t="shared" si="13"/>
        <v>0.5815426115581566</v>
      </c>
      <c r="AJ67" s="10">
        <f t="shared" si="14"/>
        <v>0.5815426115581566</v>
      </c>
      <c r="AK67" s="10">
        <f t="shared" si="15"/>
        <v>0.5815426115581566</v>
      </c>
      <c r="AL67" s="10">
        <f t="shared" si="16"/>
        <v>0.5815426115581566</v>
      </c>
      <c r="AM67" s="10">
        <f t="shared" si="17"/>
        <v>0.5815426115581566</v>
      </c>
      <c r="AN67" s="10">
        <f t="shared" si="18"/>
        <v>0.5815426115581566</v>
      </c>
      <c r="AO67" s="10">
        <f t="shared" si="19"/>
        <v>0.5815426115581566</v>
      </c>
      <c r="AP67" s="10">
        <f t="shared" si="20"/>
        <v>0.5815426115581566</v>
      </c>
      <c r="AQ67" s="10">
        <f t="shared" si="21"/>
        <v>0.5815426115581566</v>
      </c>
      <c r="AR67" s="10">
        <f t="shared" si="22"/>
        <v>0.5815426115581566</v>
      </c>
      <c r="AS67" s="10">
        <f t="shared" si="23"/>
        <v>0.5815426115581566</v>
      </c>
    </row>
    <row r="68" spans="2:45" ht="12.75" hidden="1">
      <c r="B68" s="7" t="s">
        <v>11</v>
      </c>
      <c r="C68" s="17" t="e">
        <f aca="true" t="shared" si="28" ref="C68:V68">IF(B21="",0,1/B21)</f>
        <v>#DIV/0!</v>
      </c>
      <c r="D68" s="17" t="e">
        <f t="shared" si="28"/>
        <v>#DIV/0!</v>
      </c>
      <c r="E68" s="17" t="e">
        <f t="shared" si="28"/>
        <v>#DIV/0!</v>
      </c>
      <c r="F68" s="17" t="e">
        <f t="shared" si="28"/>
        <v>#DIV/0!</v>
      </c>
      <c r="G68" s="17" t="e">
        <f t="shared" si="28"/>
        <v>#DIV/0!</v>
      </c>
      <c r="H68" s="17" t="e">
        <f t="shared" si="28"/>
        <v>#DIV/0!</v>
      </c>
      <c r="I68" s="17" t="e">
        <f t="shared" si="28"/>
        <v>#DIV/0!</v>
      </c>
      <c r="J68" s="17" t="e">
        <f t="shared" si="28"/>
        <v>#DIV/0!</v>
      </c>
      <c r="K68" s="17" t="e">
        <f t="shared" si="28"/>
        <v>#DIV/0!</v>
      </c>
      <c r="L68" s="17" t="e">
        <f t="shared" si="28"/>
        <v>#DIV/0!</v>
      </c>
      <c r="M68" s="17" t="e">
        <f t="shared" si="28"/>
        <v>#DIV/0!</v>
      </c>
      <c r="N68" s="17" t="e">
        <f t="shared" si="28"/>
        <v>#DIV/0!</v>
      </c>
      <c r="O68" s="17" t="e">
        <f t="shared" si="28"/>
        <v>#DIV/0!</v>
      </c>
      <c r="P68" s="17" t="e">
        <f t="shared" si="28"/>
        <v>#DIV/0!</v>
      </c>
      <c r="Q68" s="17" t="e">
        <f t="shared" si="28"/>
        <v>#DIV/0!</v>
      </c>
      <c r="R68" s="17" t="e">
        <f t="shared" si="28"/>
        <v>#DIV/0!</v>
      </c>
      <c r="S68" s="17" t="e">
        <f t="shared" si="28"/>
        <v>#DIV/0!</v>
      </c>
      <c r="T68" s="17" t="e">
        <f t="shared" si="28"/>
        <v>#DIV/0!</v>
      </c>
      <c r="U68" s="17" t="e">
        <f t="shared" si="28"/>
        <v>#DIV/0!</v>
      </c>
      <c r="V68" s="17" t="e">
        <f t="shared" si="28"/>
        <v>#DIV/0!</v>
      </c>
      <c r="X68" s="31">
        <v>9.5254E-05</v>
      </c>
      <c r="Y68" s="14">
        <v>0.00014189</v>
      </c>
      <c r="Z68" s="10" t="e">
        <f t="shared" si="4"/>
        <v>#DIV/0!</v>
      </c>
      <c r="AA68" s="10" t="e">
        <f t="shared" si="5"/>
        <v>#DIV/0!</v>
      </c>
      <c r="AB68" s="10" t="e">
        <f t="shared" si="6"/>
        <v>#DIV/0!</v>
      </c>
      <c r="AC68" s="10" t="e">
        <f t="shared" si="7"/>
        <v>#DIV/0!</v>
      </c>
      <c r="AD68" s="10" t="e">
        <f t="shared" si="8"/>
        <v>#DIV/0!</v>
      </c>
      <c r="AE68" s="10" t="e">
        <f t="shared" si="9"/>
        <v>#DIV/0!</v>
      </c>
      <c r="AF68" s="10" t="e">
        <f t="shared" si="10"/>
        <v>#DIV/0!</v>
      </c>
      <c r="AG68" s="10" t="e">
        <f t="shared" si="11"/>
        <v>#DIV/0!</v>
      </c>
      <c r="AH68" s="10" t="e">
        <f t="shared" si="12"/>
        <v>#DIV/0!</v>
      </c>
      <c r="AI68" s="10" t="e">
        <f t="shared" si="13"/>
        <v>#DIV/0!</v>
      </c>
      <c r="AJ68" s="10" t="e">
        <f t="shared" si="14"/>
        <v>#DIV/0!</v>
      </c>
      <c r="AK68" s="10" t="e">
        <f t="shared" si="15"/>
        <v>#DIV/0!</v>
      </c>
      <c r="AL68" s="10" t="e">
        <f t="shared" si="16"/>
        <v>#DIV/0!</v>
      </c>
      <c r="AM68" s="10" t="e">
        <f t="shared" si="17"/>
        <v>#DIV/0!</v>
      </c>
      <c r="AN68" s="10" t="e">
        <f t="shared" si="18"/>
        <v>#DIV/0!</v>
      </c>
      <c r="AO68" s="10" t="e">
        <f t="shared" si="19"/>
        <v>#DIV/0!</v>
      </c>
      <c r="AP68" s="10" t="e">
        <f t="shared" si="20"/>
        <v>#DIV/0!</v>
      </c>
      <c r="AQ68" s="10" t="e">
        <f t="shared" si="21"/>
        <v>#DIV/0!</v>
      </c>
      <c r="AR68" s="10" t="e">
        <f t="shared" si="22"/>
        <v>#DIV/0!</v>
      </c>
      <c r="AS68" s="10" t="e">
        <f t="shared" si="23"/>
        <v>#DIV/0!</v>
      </c>
    </row>
    <row r="69" spans="2:45" ht="12.75" hidden="1">
      <c r="B69" s="7" t="s">
        <v>29</v>
      </c>
      <c r="C69" s="17">
        <f aca="true" t="shared" si="29" ref="C69:V69">IF(B22="Flat",1,0)</f>
        <v>1</v>
      </c>
      <c r="D69" s="17">
        <f t="shared" si="29"/>
        <v>1</v>
      </c>
      <c r="E69" s="17">
        <f t="shared" si="29"/>
        <v>1</v>
      </c>
      <c r="F69" s="17">
        <f t="shared" si="29"/>
        <v>1</v>
      </c>
      <c r="G69" s="17">
        <f t="shared" si="29"/>
        <v>1</v>
      </c>
      <c r="H69" s="17">
        <f t="shared" si="29"/>
        <v>1</v>
      </c>
      <c r="I69" s="17">
        <f t="shared" si="29"/>
        <v>1</v>
      </c>
      <c r="J69" s="17">
        <f t="shared" si="29"/>
        <v>1</v>
      </c>
      <c r="K69" s="17">
        <f t="shared" si="29"/>
        <v>1</v>
      </c>
      <c r="L69" s="17">
        <f t="shared" si="29"/>
        <v>1</v>
      </c>
      <c r="M69" s="17">
        <f t="shared" si="29"/>
        <v>1</v>
      </c>
      <c r="N69" s="17">
        <f t="shared" si="29"/>
        <v>1</v>
      </c>
      <c r="O69" s="17">
        <f t="shared" si="29"/>
        <v>1</v>
      </c>
      <c r="P69" s="17">
        <f t="shared" si="29"/>
        <v>1</v>
      </c>
      <c r="Q69" s="17">
        <f t="shared" si="29"/>
        <v>1</v>
      </c>
      <c r="R69" s="17">
        <f t="shared" si="29"/>
        <v>1</v>
      </c>
      <c r="S69" s="17">
        <f t="shared" si="29"/>
        <v>1</v>
      </c>
      <c r="T69" s="17">
        <f t="shared" si="29"/>
        <v>1</v>
      </c>
      <c r="U69" s="17">
        <f t="shared" si="29"/>
        <v>1</v>
      </c>
      <c r="V69" s="17">
        <f t="shared" si="29"/>
        <v>1</v>
      </c>
      <c r="X69" s="13">
        <v>0.39474</v>
      </c>
      <c r="Y69" s="14">
        <v>0.49095</v>
      </c>
      <c r="Z69" s="10">
        <f t="shared" si="4"/>
        <v>1.2328343008453</v>
      </c>
      <c r="AA69" s="10">
        <f t="shared" si="5"/>
        <v>1.2328343008453</v>
      </c>
      <c r="AB69" s="10">
        <f t="shared" si="6"/>
        <v>1.2328343008453</v>
      </c>
      <c r="AC69" s="10">
        <f t="shared" si="7"/>
        <v>1.2328343008453</v>
      </c>
      <c r="AD69" s="10">
        <f t="shared" si="8"/>
        <v>1.2328343008453</v>
      </c>
      <c r="AE69" s="10">
        <f t="shared" si="9"/>
        <v>1.2328343008453</v>
      </c>
      <c r="AF69" s="10">
        <f t="shared" si="10"/>
        <v>1.2328343008453</v>
      </c>
      <c r="AG69" s="10">
        <f t="shared" si="11"/>
        <v>1.2328343008453</v>
      </c>
      <c r="AH69" s="10">
        <f t="shared" si="12"/>
        <v>1.2328343008453</v>
      </c>
      <c r="AI69" s="10">
        <f t="shared" si="13"/>
        <v>1.2328343008453</v>
      </c>
      <c r="AJ69" s="10">
        <f t="shared" si="14"/>
        <v>1.2328343008453</v>
      </c>
      <c r="AK69" s="10">
        <f t="shared" si="15"/>
        <v>1.2328343008453</v>
      </c>
      <c r="AL69" s="10">
        <f t="shared" si="16"/>
        <v>1.2328343008453</v>
      </c>
      <c r="AM69" s="10">
        <f t="shared" si="17"/>
        <v>1.2328343008453</v>
      </c>
      <c r="AN69" s="10">
        <f t="shared" si="18"/>
        <v>1.2328343008453</v>
      </c>
      <c r="AO69" s="10">
        <f t="shared" si="19"/>
        <v>1.2328343008453</v>
      </c>
      <c r="AP69" s="10">
        <f t="shared" si="20"/>
        <v>1.2328343008453</v>
      </c>
      <c r="AQ69" s="10">
        <f t="shared" si="21"/>
        <v>1.2328343008453</v>
      </c>
      <c r="AR69" s="10">
        <f t="shared" si="22"/>
        <v>1.2328343008453</v>
      </c>
      <c r="AS69" s="10">
        <f t="shared" si="23"/>
        <v>1.2328343008453</v>
      </c>
    </row>
    <row r="70" spans="2:45" ht="12.75" hidden="1">
      <c r="B70" s="7" t="s">
        <v>30</v>
      </c>
      <c r="C70" s="17">
        <f aca="true" t="shared" si="30" ref="C70:V70">IF(B22="Upgrade",1,0)</f>
        <v>0</v>
      </c>
      <c r="D70" s="17">
        <f t="shared" si="30"/>
        <v>0</v>
      </c>
      <c r="E70" s="17">
        <f t="shared" si="30"/>
        <v>0</v>
      </c>
      <c r="F70" s="17">
        <f t="shared" si="30"/>
        <v>0</v>
      </c>
      <c r="G70" s="17">
        <f t="shared" si="30"/>
        <v>0</v>
      </c>
      <c r="H70" s="17">
        <f t="shared" si="30"/>
        <v>0</v>
      </c>
      <c r="I70" s="17">
        <f t="shared" si="30"/>
        <v>0</v>
      </c>
      <c r="J70" s="17">
        <f t="shared" si="30"/>
        <v>0</v>
      </c>
      <c r="K70" s="17">
        <f t="shared" si="30"/>
        <v>0</v>
      </c>
      <c r="L70" s="17">
        <f t="shared" si="30"/>
        <v>0</v>
      </c>
      <c r="M70" s="17">
        <f t="shared" si="30"/>
        <v>0</v>
      </c>
      <c r="N70" s="17">
        <f t="shared" si="30"/>
        <v>0</v>
      </c>
      <c r="O70" s="17">
        <f t="shared" si="30"/>
        <v>0</v>
      </c>
      <c r="P70" s="17">
        <f t="shared" si="30"/>
        <v>0</v>
      </c>
      <c r="Q70" s="17">
        <f t="shared" si="30"/>
        <v>0</v>
      </c>
      <c r="R70" s="17">
        <f t="shared" si="30"/>
        <v>0</v>
      </c>
      <c r="S70" s="17">
        <f t="shared" si="30"/>
        <v>0</v>
      </c>
      <c r="T70" s="17">
        <f t="shared" si="30"/>
        <v>0</v>
      </c>
      <c r="U70" s="17">
        <f t="shared" si="30"/>
        <v>0</v>
      </c>
      <c r="V70" s="17">
        <f t="shared" si="30"/>
        <v>0</v>
      </c>
      <c r="X70" s="13">
        <v>0.2193</v>
      </c>
      <c r="Y70" s="14">
        <v>0.4156</v>
      </c>
      <c r="Z70" s="10">
        <f t="shared" si="4"/>
        <v>-0.5276708373435995</v>
      </c>
      <c r="AA70" s="10">
        <f t="shared" si="5"/>
        <v>-0.5276708373435995</v>
      </c>
      <c r="AB70" s="10">
        <f t="shared" si="6"/>
        <v>-0.5276708373435995</v>
      </c>
      <c r="AC70" s="10">
        <f t="shared" si="7"/>
        <v>-0.5276708373435995</v>
      </c>
      <c r="AD70" s="10">
        <f t="shared" si="8"/>
        <v>-0.5276708373435995</v>
      </c>
      <c r="AE70" s="10">
        <f t="shared" si="9"/>
        <v>-0.5276708373435995</v>
      </c>
      <c r="AF70" s="10">
        <f t="shared" si="10"/>
        <v>-0.5276708373435995</v>
      </c>
      <c r="AG70" s="10">
        <f t="shared" si="11"/>
        <v>-0.5276708373435995</v>
      </c>
      <c r="AH70" s="10">
        <f t="shared" si="12"/>
        <v>-0.5276708373435995</v>
      </c>
      <c r="AI70" s="10">
        <f t="shared" si="13"/>
        <v>-0.5276708373435995</v>
      </c>
      <c r="AJ70" s="10">
        <f t="shared" si="14"/>
        <v>-0.5276708373435995</v>
      </c>
      <c r="AK70" s="10">
        <f t="shared" si="15"/>
        <v>-0.5276708373435995</v>
      </c>
      <c r="AL70" s="10">
        <f t="shared" si="16"/>
        <v>-0.5276708373435995</v>
      </c>
      <c r="AM70" s="10">
        <f t="shared" si="17"/>
        <v>-0.5276708373435995</v>
      </c>
      <c r="AN70" s="10">
        <f t="shared" si="18"/>
        <v>-0.5276708373435995</v>
      </c>
      <c r="AO70" s="10">
        <f t="shared" si="19"/>
        <v>-0.5276708373435995</v>
      </c>
      <c r="AP70" s="10">
        <f t="shared" si="20"/>
        <v>-0.5276708373435995</v>
      </c>
      <c r="AQ70" s="10">
        <f t="shared" si="21"/>
        <v>-0.5276708373435995</v>
      </c>
      <c r="AR70" s="10">
        <f t="shared" si="22"/>
        <v>-0.5276708373435995</v>
      </c>
      <c r="AS70" s="10">
        <f t="shared" si="23"/>
        <v>-0.5276708373435995</v>
      </c>
    </row>
    <row r="71" spans="2:45" ht="12.75" hidden="1">
      <c r="B71" s="7" t="s">
        <v>31</v>
      </c>
      <c r="C71" s="17">
        <f aca="true" t="shared" si="31" ref="C71:V71">IF(B22="Downgrade",1,0)</f>
        <v>0</v>
      </c>
      <c r="D71" s="17">
        <f t="shared" si="31"/>
        <v>0</v>
      </c>
      <c r="E71" s="17">
        <f t="shared" si="31"/>
        <v>0</v>
      </c>
      <c r="F71" s="17">
        <f t="shared" si="31"/>
        <v>0</v>
      </c>
      <c r="G71" s="17">
        <f t="shared" si="31"/>
        <v>0</v>
      </c>
      <c r="H71" s="17">
        <f t="shared" si="31"/>
        <v>0</v>
      </c>
      <c r="I71" s="17">
        <f t="shared" si="31"/>
        <v>0</v>
      </c>
      <c r="J71" s="17">
        <f t="shared" si="31"/>
        <v>0</v>
      </c>
      <c r="K71" s="17">
        <f t="shared" si="31"/>
        <v>0</v>
      </c>
      <c r="L71" s="17">
        <f t="shared" si="31"/>
        <v>0</v>
      </c>
      <c r="M71" s="17">
        <f t="shared" si="31"/>
        <v>0</v>
      </c>
      <c r="N71" s="17">
        <f t="shared" si="31"/>
        <v>0</v>
      </c>
      <c r="O71" s="17">
        <f t="shared" si="31"/>
        <v>0</v>
      </c>
      <c r="P71" s="17">
        <f t="shared" si="31"/>
        <v>0</v>
      </c>
      <c r="Q71" s="17">
        <f t="shared" si="31"/>
        <v>0</v>
      </c>
      <c r="R71" s="17">
        <f t="shared" si="31"/>
        <v>0</v>
      </c>
      <c r="S71" s="17">
        <f t="shared" si="31"/>
        <v>0</v>
      </c>
      <c r="T71" s="17">
        <f t="shared" si="31"/>
        <v>0</v>
      </c>
      <c r="U71" s="17">
        <f t="shared" si="31"/>
        <v>0</v>
      </c>
      <c r="V71" s="17">
        <f t="shared" si="31"/>
        <v>0</v>
      </c>
      <c r="X71" s="13">
        <v>0.25439</v>
      </c>
      <c r="Y71" s="14">
        <v>0.43744</v>
      </c>
      <c r="Z71" s="10">
        <f t="shared" si="4"/>
        <v>-0.5815426115581566</v>
      </c>
      <c r="AA71" s="10">
        <f t="shared" si="5"/>
        <v>-0.5815426115581566</v>
      </c>
      <c r="AB71" s="10">
        <f t="shared" si="6"/>
        <v>-0.5815426115581566</v>
      </c>
      <c r="AC71" s="10">
        <f t="shared" si="7"/>
        <v>-0.5815426115581566</v>
      </c>
      <c r="AD71" s="10">
        <f t="shared" si="8"/>
        <v>-0.5815426115581566</v>
      </c>
      <c r="AE71" s="10">
        <f t="shared" si="9"/>
        <v>-0.5815426115581566</v>
      </c>
      <c r="AF71" s="10">
        <f t="shared" si="10"/>
        <v>-0.5815426115581566</v>
      </c>
      <c r="AG71" s="10">
        <f t="shared" si="11"/>
        <v>-0.5815426115581566</v>
      </c>
      <c r="AH71" s="10">
        <f t="shared" si="12"/>
        <v>-0.5815426115581566</v>
      </c>
      <c r="AI71" s="10">
        <f t="shared" si="13"/>
        <v>-0.5815426115581566</v>
      </c>
      <c r="AJ71" s="10">
        <f t="shared" si="14"/>
        <v>-0.5815426115581566</v>
      </c>
      <c r="AK71" s="10">
        <f t="shared" si="15"/>
        <v>-0.5815426115581566</v>
      </c>
      <c r="AL71" s="10">
        <f t="shared" si="16"/>
        <v>-0.5815426115581566</v>
      </c>
      <c r="AM71" s="10">
        <f t="shared" si="17"/>
        <v>-0.5815426115581566</v>
      </c>
      <c r="AN71" s="10">
        <f t="shared" si="18"/>
        <v>-0.5815426115581566</v>
      </c>
      <c r="AO71" s="10">
        <f t="shared" si="19"/>
        <v>-0.5815426115581566</v>
      </c>
      <c r="AP71" s="10">
        <f t="shared" si="20"/>
        <v>-0.5815426115581566</v>
      </c>
      <c r="AQ71" s="10">
        <f t="shared" si="21"/>
        <v>-0.5815426115581566</v>
      </c>
      <c r="AR71" s="10">
        <f t="shared" si="22"/>
        <v>-0.5815426115581566</v>
      </c>
      <c r="AS71" s="10">
        <f t="shared" si="23"/>
        <v>-0.5815426115581566</v>
      </c>
    </row>
    <row r="72" spans="2:45" ht="12.75" hidden="1">
      <c r="B72" s="7" t="s">
        <v>32</v>
      </c>
      <c r="C72" s="17">
        <f aca="true" t="shared" si="32" ref="C72:V72">IF(B22="Crest",1,0)</f>
        <v>0</v>
      </c>
      <c r="D72" s="17">
        <f t="shared" si="32"/>
        <v>0</v>
      </c>
      <c r="E72" s="17">
        <f t="shared" si="32"/>
        <v>0</v>
      </c>
      <c r="F72" s="17">
        <f t="shared" si="32"/>
        <v>0</v>
      </c>
      <c r="G72" s="17">
        <f t="shared" si="32"/>
        <v>0</v>
      </c>
      <c r="H72" s="17">
        <f t="shared" si="32"/>
        <v>0</v>
      </c>
      <c r="I72" s="17">
        <f t="shared" si="32"/>
        <v>0</v>
      </c>
      <c r="J72" s="17">
        <f t="shared" si="32"/>
        <v>0</v>
      </c>
      <c r="K72" s="17">
        <f t="shared" si="32"/>
        <v>0</v>
      </c>
      <c r="L72" s="17">
        <f t="shared" si="32"/>
        <v>0</v>
      </c>
      <c r="M72" s="17">
        <f t="shared" si="32"/>
        <v>0</v>
      </c>
      <c r="N72" s="17">
        <f t="shared" si="32"/>
        <v>0</v>
      </c>
      <c r="O72" s="17">
        <f t="shared" si="32"/>
        <v>0</v>
      </c>
      <c r="P72" s="17">
        <f t="shared" si="32"/>
        <v>0</v>
      </c>
      <c r="Q72" s="17">
        <f t="shared" si="32"/>
        <v>0</v>
      </c>
      <c r="R72" s="17">
        <f t="shared" si="32"/>
        <v>0</v>
      </c>
      <c r="S72" s="17">
        <f t="shared" si="32"/>
        <v>0</v>
      </c>
      <c r="T72" s="17">
        <f t="shared" si="32"/>
        <v>0</v>
      </c>
      <c r="U72" s="17">
        <f t="shared" si="32"/>
        <v>0</v>
      </c>
      <c r="V72" s="17">
        <f t="shared" si="32"/>
        <v>0</v>
      </c>
      <c r="X72" s="13">
        <v>0.087719</v>
      </c>
      <c r="Y72" s="14">
        <v>0.28414</v>
      </c>
      <c r="Z72" s="10">
        <f t="shared" si="4"/>
        <v>-0.30871753361019216</v>
      </c>
      <c r="AA72" s="10">
        <f t="shared" si="5"/>
        <v>-0.30871753361019216</v>
      </c>
      <c r="AB72" s="10">
        <f t="shared" si="6"/>
        <v>-0.30871753361019216</v>
      </c>
      <c r="AC72" s="10">
        <f t="shared" si="7"/>
        <v>-0.30871753361019216</v>
      </c>
      <c r="AD72" s="10">
        <f t="shared" si="8"/>
        <v>-0.30871753361019216</v>
      </c>
      <c r="AE72" s="10">
        <f t="shared" si="9"/>
        <v>-0.30871753361019216</v>
      </c>
      <c r="AF72" s="10">
        <f t="shared" si="10"/>
        <v>-0.30871753361019216</v>
      </c>
      <c r="AG72" s="10">
        <f t="shared" si="11"/>
        <v>-0.30871753361019216</v>
      </c>
      <c r="AH72" s="10">
        <f t="shared" si="12"/>
        <v>-0.30871753361019216</v>
      </c>
      <c r="AI72" s="10">
        <f t="shared" si="13"/>
        <v>-0.30871753361019216</v>
      </c>
      <c r="AJ72" s="10">
        <f t="shared" si="14"/>
        <v>-0.30871753361019216</v>
      </c>
      <c r="AK72" s="10">
        <f t="shared" si="15"/>
        <v>-0.30871753361019216</v>
      </c>
      <c r="AL72" s="10">
        <f t="shared" si="16"/>
        <v>-0.30871753361019216</v>
      </c>
      <c r="AM72" s="10">
        <f t="shared" si="17"/>
        <v>-0.30871753361019216</v>
      </c>
      <c r="AN72" s="10">
        <f t="shared" si="18"/>
        <v>-0.30871753361019216</v>
      </c>
      <c r="AO72" s="10">
        <f t="shared" si="19"/>
        <v>-0.30871753361019216</v>
      </c>
      <c r="AP72" s="10">
        <f t="shared" si="20"/>
        <v>-0.30871753361019216</v>
      </c>
      <c r="AQ72" s="10">
        <f t="shared" si="21"/>
        <v>-0.30871753361019216</v>
      </c>
      <c r="AR72" s="10">
        <f t="shared" si="22"/>
        <v>-0.30871753361019216</v>
      </c>
      <c r="AS72" s="10">
        <f t="shared" si="23"/>
        <v>-0.30871753361019216</v>
      </c>
    </row>
    <row r="73" spans="2:45" ht="12.75" hidden="1">
      <c r="B73" s="7" t="s">
        <v>33</v>
      </c>
      <c r="C73" s="17">
        <f aca="true" t="shared" si="33" ref="C73:V73">IF(B22="Sag",1,0)</f>
        <v>0</v>
      </c>
      <c r="D73" s="17">
        <f t="shared" si="33"/>
        <v>0</v>
      </c>
      <c r="E73" s="17">
        <f t="shared" si="33"/>
        <v>0</v>
      </c>
      <c r="F73" s="17">
        <f t="shared" si="33"/>
        <v>0</v>
      </c>
      <c r="G73" s="17">
        <f t="shared" si="33"/>
        <v>0</v>
      </c>
      <c r="H73" s="17">
        <f t="shared" si="33"/>
        <v>0</v>
      </c>
      <c r="I73" s="17">
        <f t="shared" si="33"/>
        <v>0</v>
      </c>
      <c r="J73" s="17">
        <f t="shared" si="33"/>
        <v>0</v>
      </c>
      <c r="K73" s="17">
        <f t="shared" si="33"/>
        <v>0</v>
      </c>
      <c r="L73" s="17">
        <f t="shared" si="33"/>
        <v>0</v>
      </c>
      <c r="M73" s="17">
        <f t="shared" si="33"/>
        <v>0</v>
      </c>
      <c r="N73" s="17">
        <f t="shared" si="33"/>
        <v>0</v>
      </c>
      <c r="O73" s="17">
        <f t="shared" si="33"/>
        <v>0</v>
      </c>
      <c r="P73" s="17">
        <f t="shared" si="33"/>
        <v>0</v>
      </c>
      <c r="Q73" s="17">
        <f t="shared" si="33"/>
        <v>0</v>
      </c>
      <c r="R73" s="17">
        <f t="shared" si="33"/>
        <v>0</v>
      </c>
      <c r="S73" s="17">
        <f t="shared" si="33"/>
        <v>0</v>
      </c>
      <c r="T73" s="17">
        <f t="shared" si="33"/>
        <v>0</v>
      </c>
      <c r="U73" s="17">
        <f t="shared" si="33"/>
        <v>0</v>
      </c>
      <c r="V73" s="17">
        <f t="shared" si="33"/>
        <v>0</v>
      </c>
      <c r="X73" s="13">
        <v>0.04386</v>
      </c>
      <c r="Y73" s="14">
        <v>0.20569</v>
      </c>
      <c r="Z73" s="10">
        <f t="shared" si="4"/>
        <v>-0.2132335067334338</v>
      </c>
      <c r="AA73" s="10">
        <f t="shared" si="5"/>
        <v>-0.2132335067334338</v>
      </c>
      <c r="AB73" s="10">
        <f t="shared" si="6"/>
        <v>-0.2132335067334338</v>
      </c>
      <c r="AC73" s="10">
        <f t="shared" si="7"/>
        <v>-0.2132335067334338</v>
      </c>
      <c r="AD73" s="10">
        <f t="shared" si="8"/>
        <v>-0.2132335067334338</v>
      </c>
      <c r="AE73" s="10">
        <f t="shared" si="9"/>
        <v>-0.2132335067334338</v>
      </c>
      <c r="AF73" s="10">
        <f t="shared" si="10"/>
        <v>-0.2132335067334338</v>
      </c>
      <c r="AG73" s="10">
        <f t="shared" si="11"/>
        <v>-0.2132335067334338</v>
      </c>
      <c r="AH73" s="10">
        <f t="shared" si="12"/>
        <v>-0.2132335067334338</v>
      </c>
      <c r="AI73" s="10">
        <f t="shared" si="13"/>
        <v>-0.2132335067334338</v>
      </c>
      <c r="AJ73" s="10">
        <f t="shared" si="14"/>
        <v>-0.2132335067334338</v>
      </c>
      <c r="AK73" s="10">
        <f t="shared" si="15"/>
        <v>-0.2132335067334338</v>
      </c>
      <c r="AL73" s="10">
        <f t="shared" si="16"/>
        <v>-0.2132335067334338</v>
      </c>
      <c r="AM73" s="10">
        <f t="shared" si="17"/>
        <v>-0.2132335067334338</v>
      </c>
      <c r="AN73" s="10">
        <f t="shared" si="18"/>
        <v>-0.2132335067334338</v>
      </c>
      <c r="AO73" s="10">
        <f t="shared" si="19"/>
        <v>-0.2132335067334338</v>
      </c>
      <c r="AP73" s="10">
        <f t="shared" si="20"/>
        <v>-0.2132335067334338</v>
      </c>
      <c r="AQ73" s="10">
        <f t="shared" si="21"/>
        <v>-0.2132335067334338</v>
      </c>
      <c r="AR73" s="10">
        <f t="shared" si="22"/>
        <v>-0.2132335067334338</v>
      </c>
      <c r="AS73" s="10">
        <f t="shared" si="23"/>
        <v>-0.2132335067334338</v>
      </c>
    </row>
    <row r="74" spans="2:45" ht="12.75" hidden="1">
      <c r="B74" s="7" t="s">
        <v>4</v>
      </c>
      <c r="C74" s="17">
        <f aca="true" t="shared" si="34" ref="C74:V74">B23</f>
        <v>0</v>
      </c>
      <c r="D74" s="17">
        <f t="shared" si="34"/>
        <v>0</v>
      </c>
      <c r="E74" s="17">
        <f t="shared" si="34"/>
        <v>0</v>
      </c>
      <c r="F74" s="17">
        <f t="shared" si="34"/>
        <v>0</v>
      </c>
      <c r="G74" s="17">
        <f t="shared" si="34"/>
        <v>0</v>
      </c>
      <c r="H74" s="17">
        <f t="shared" si="34"/>
        <v>0</v>
      </c>
      <c r="I74" s="17">
        <f t="shared" si="34"/>
        <v>0</v>
      </c>
      <c r="J74" s="17">
        <f t="shared" si="34"/>
        <v>0</v>
      </c>
      <c r="K74" s="17">
        <f t="shared" si="34"/>
        <v>0</v>
      </c>
      <c r="L74" s="17">
        <f t="shared" si="34"/>
        <v>0</v>
      </c>
      <c r="M74" s="17">
        <f t="shared" si="34"/>
        <v>0</v>
      </c>
      <c r="N74" s="17">
        <f t="shared" si="34"/>
        <v>0</v>
      </c>
      <c r="O74" s="17">
        <f t="shared" si="34"/>
        <v>0</v>
      </c>
      <c r="P74" s="17">
        <f t="shared" si="34"/>
        <v>0</v>
      </c>
      <c r="Q74" s="17">
        <f t="shared" si="34"/>
        <v>0</v>
      </c>
      <c r="R74" s="17">
        <f t="shared" si="34"/>
        <v>0</v>
      </c>
      <c r="S74" s="17">
        <f t="shared" si="34"/>
        <v>0</v>
      </c>
      <c r="T74" s="17">
        <f t="shared" si="34"/>
        <v>0</v>
      </c>
      <c r="U74" s="17">
        <f t="shared" si="34"/>
        <v>0</v>
      </c>
      <c r="V74" s="17">
        <f t="shared" si="34"/>
        <v>0</v>
      </c>
      <c r="X74" s="13">
        <v>13.325</v>
      </c>
      <c r="Y74" s="14">
        <v>2.9494</v>
      </c>
      <c r="Z74" s="10">
        <f t="shared" si="4"/>
        <v>-4.517868040957483</v>
      </c>
      <c r="AA74" s="10">
        <f t="shared" si="5"/>
        <v>-4.517868040957483</v>
      </c>
      <c r="AB74" s="10">
        <f t="shared" si="6"/>
        <v>-4.517868040957483</v>
      </c>
      <c r="AC74" s="10">
        <f t="shared" si="7"/>
        <v>-4.517868040957483</v>
      </c>
      <c r="AD74" s="10">
        <f t="shared" si="8"/>
        <v>-4.517868040957483</v>
      </c>
      <c r="AE74" s="10">
        <f t="shared" si="9"/>
        <v>-4.517868040957483</v>
      </c>
      <c r="AF74" s="10">
        <f t="shared" si="10"/>
        <v>-4.517868040957483</v>
      </c>
      <c r="AG74" s="10">
        <f t="shared" si="11"/>
        <v>-4.517868040957483</v>
      </c>
      <c r="AH74" s="10">
        <f t="shared" si="12"/>
        <v>-4.517868040957483</v>
      </c>
      <c r="AI74" s="10">
        <f t="shared" si="13"/>
        <v>-4.517868040957483</v>
      </c>
      <c r="AJ74" s="10">
        <f t="shared" si="14"/>
        <v>-4.517868040957483</v>
      </c>
      <c r="AK74" s="10">
        <f t="shared" si="15"/>
        <v>-4.517868040957483</v>
      </c>
      <c r="AL74" s="10">
        <f t="shared" si="16"/>
        <v>-4.517868040957483</v>
      </c>
      <c r="AM74" s="10">
        <f t="shared" si="17"/>
        <v>-4.517868040957483</v>
      </c>
      <c r="AN74" s="10">
        <f t="shared" si="18"/>
        <v>-4.517868040957483</v>
      </c>
      <c r="AO74" s="10">
        <f t="shared" si="19"/>
        <v>-4.517868040957483</v>
      </c>
      <c r="AP74" s="10">
        <f t="shared" si="20"/>
        <v>-4.517868040957483</v>
      </c>
      <c r="AQ74" s="10">
        <f t="shared" si="21"/>
        <v>-4.517868040957483</v>
      </c>
      <c r="AR74" s="10">
        <f t="shared" si="22"/>
        <v>-4.517868040957483</v>
      </c>
      <c r="AS74" s="10">
        <f t="shared" si="23"/>
        <v>-4.517868040957483</v>
      </c>
    </row>
    <row r="75" spans="2:45" ht="12.75" hidden="1">
      <c r="B75" s="7" t="s">
        <v>5</v>
      </c>
      <c r="C75" s="17">
        <f aca="true" t="shared" si="35" ref="C75:V75">B24</f>
        <v>0</v>
      </c>
      <c r="D75" s="17">
        <f t="shared" si="35"/>
        <v>0</v>
      </c>
      <c r="E75" s="17">
        <f t="shared" si="35"/>
        <v>0</v>
      </c>
      <c r="F75" s="17">
        <f t="shared" si="35"/>
        <v>0</v>
      </c>
      <c r="G75" s="17">
        <f t="shared" si="35"/>
        <v>0</v>
      </c>
      <c r="H75" s="17">
        <f t="shared" si="35"/>
        <v>0</v>
      </c>
      <c r="I75" s="17">
        <f t="shared" si="35"/>
        <v>0</v>
      </c>
      <c r="J75" s="17">
        <f t="shared" si="35"/>
        <v>0</v>
      </c>
      <c r="K75" s="17">
        <f t="shared" si="35"/>
        <v>0</v>
      </c>
      <c r="L75" s="17">
        <f t="shared" si="35"/>
        <v>0</v>
      </c>
      <c r="M75" s="17">
        <f t="shared" si="35"/>
        <v>0</v>
      </c>
      <c r="N75" s="17">
        <f t="shared" si="35"/>
        <v>0</v>
      </c>
      <c r="O75" s="17">
        <f t="shared" si="35"/>
        <v>0</v>
      </c>
      <c r="P75" s="17">
        <f t="shared" si="35"/>
        <v>0</v>
      </c>
      <c r="Q75" s="17">
        <f t="shared" si="35"/>
        <v>0</v>
      </c>
      <c r="R75" s="17">
        <f t="shared" si="35"/>
        <v>0</v>
      </c>
      <c r="S75" s="17">
        <f t="shared" si="35"/>
        <v>0</v>
      </c>
      <c r="T75" s="17">
        <f t="shared" si="35"/>
        <v>0</v>
      </c>
      <c r="U75" s="17">
        <f t="shared" si="35"/>
        <v>0</v>
      </c>
      <c r="V75" s="17">
        <f t="shared" si="35"/>
        <v>0</v>
      </c>
      <c r="X75" s="13">
        <v>3.9825</v>
      </c>
      <c r="Y75" s="14">
        <v>4.2405</v>
      </c>
      <c r="Z75" s="10">
        <f t="shared" si="4"/>
        <v>-0.939158118146445</v>
      </c>
      <c r="AA75" s="10">
        <f t="shared" si="5"/>
        <v>-0.939158118146445</v>
      </c>
      <c r="AB75" s="10">
        <f t="shared" si="6"/>
        <v>-0.939158118146445</v>
      </c>
      <c r="AC75" s="10">
        <f t="shared" si="7"/>
        <v>-0.939158118146445</v>
      </c>
      <c r="AD75" s="10">
        <f t="shared" si="8"/>
        <v>-0.939158118146445</v>
      </c>
      <c r="AE75" s="10">
        <f t="shared" si="9"/>
        <v>-0.939158118146445</v>
      </c>
      <c r="AF75" s="10">
        <f t="shared" si="10"/>
        <v>-0.939158118146445</v>
      </c>
      <c r="AG75" s="10">
        <f t="shared" si="11"/>
        <v>-0.939158118146445</v>
      </c>
      <c r="AH75" s="10">
        <f t="shared" si="12"/>
        <v>-0.939158118146445</v>
      </c>
      <c r="AI75" s="10">
        <f t="shared" si="13"/>
        <v>-0.939158118146445</v>
      </c>
      <c r="AJ75" s="10">
        <f t="shared" si="14"/>
        <v>-0.939158118146445</v>
      </c>
      <c r="AK75" s="10">
        <f t="shared" si="15"/>
        <v>-0.939158118146445</v>
      </c>
      <c r="AL75" s="10">
        <f t="shared" si="16"/>
        <v>-0.939158118146445</v>
      </c>
      <c r="AM75" s="10">
        <f t="shared" si="17"/>
        <v>-0.939158118146445</v>
      </c>
      <c r="AN75" s="10">
        <f t="shared" si="18"/>
        <v>-0.939158118146445</v>
      </c>
      <c r="AO75" s="10">
        <f t="shared" si="19"/>
        <v>-0.939158118146445</v>
      </c>
      <c r="AP75" s="10">
        <f t="shared" si="20"/>
        <v>-0.939158118146445</v>
      </c>
      <c r="AQ75" s="10">
        <f t="shared" si="21"/>
        <v>-0.939158118146445</v>
      </c>
      <c r="AR75" s="10">
        <f t="shared" si="22"/>
        <v>-0.939158118146445</v>
      </c>
      <c r="AS75" s="10">
        <f t="shared" si="23"/>
        <v>-0.939158118146445</v>
      </c>
    </row>
    <row r="76" spans="2:45" ht="12.75" hidden="1">
      <c r="B76" s="7" t="s">
        <v>6</v>
      </c>
      <c r="C76" s="17">
        <f aca="true" t="shared" si="36" ref="C76:V76">B25</f>
        <v>0</v>
      </c>
      <c r="D76" s="17">
        <f t="shared" si="36"/>
        <v>0</v>
      </c>
      <c r="E76" s="17">
        <f t="shared" si="36"/>
        <v>0</v>
      </c>
      <c r="F76" s="17">
        <f t="shared" si="36"/>
        <v>0</v>
      </c>
      <c r="G76" s="17">
        <f t="shared" si="36"/>
        <v>0</v>
      </c>
      <c r="H76" s="17">
        <f t="shared" si="36"/>
        <v>0</v>
      </c>
      <c r="I76" s="17">
        <f t="shared" si="36"/>
        <v>0</v>
      </c>
      <c r="J76" s="17">
        <f t="shared" si="36"/>
        <v>0</v>
      </c>
      <c r="K76" s="17">
        <f t="shared" si="36"/>
        <v>0</v>
      </c>
      <c r="L76" s="17">
        <f t="shared" si="36"/>
        <v>0</v>
      </c>
      <c r="M76" s="17">
        <f t="shared" si="36"/>
        <v>0</v>
      </c>
      <c r="N76" s="17">
        <f t="shared" si="36"/>
        <v>0</v>
      </c>
      <c r="O76" s="17">
        <f t="shared" si="36"/>
        <v>0</v>
      </c>
      <c r="P76" s="17">
        <f t="shared" si="36"/>
        <v>0</v>
      </c>
      <c r="Q76" s="17">
        <f t="shared" si="36"/>
        <v>0</v>
      </c>
      <c r="R76" s="17">
        <f t="shared" si="36"/>
        <v>0</v>
      </c>
      <c r="S76" s="17">
        <f t="shared" si="36"/>
        <v>0</v>
      </c>
      <c r="T76" s="17">
        <f t="shared" si="36"/>
        <v>0</v>
      </c>
      <c r="U76" s="17">
        <f t="shared" si="36"/>
        <v>0</v>
      </c>
      <c r="V76" s="17">
        <f t="shared" si="36"/>
        <v>0</v>
      </c>
      <c r="X76" s="13">
        <v>3.3333</v>
      </c>
      <c r="Y76" s="14">
        <v>4.164</v>
      </c>
      <c r="Z76" s="10">
        <f t="shared" si="4"/>
        <v>-0.8005043227665707</v>
      </c>
      <c r="AA76" s="10">
        <f t="shared" si="5"/>
        <v>-0.8005043227665707</v>
      </c>
      <c r="AB76" s="10">
        <f t="shared" si="6"/>
        <v>-0.8005043227665707</v>
      </c>
      <c r="AC76" s="10">
        <f t="shared" si="7"/>
        <v>-0.8005043227665707</v>
      </c>
      <c r="AD76" s="10">
        <f t="shared" si="8"/>
        <v>-0.8005043227665707</v>
      </c>
      <c r="AE76" s="10">
        <f t="shared" si="9"/>
        <v>-0.8005043227665707</v>
      </c>
      <c r="AF76" s="10">
        <f t="shared" si="10"/>
        <v>-0.8005043227665707</v>
      </c>
      <c r="AG76" s="10">
        <f t="shared" si="11"/>
        <v>-0.8005043227665707</v>
      </c>
      <c r="AH76" s="10">
        <f t="shared" si="12"/>
        <v>-0.8005043227665707</v>
      </c>
      <c r="AI76" s="10">
        <f t="shared" si="13"/>
        <v>-0.8005043227665707</v>
      </c>
      <c r="AJ76" s="10">
        <f t="shared" si="14"/>
        <v>-0.8005043227665707</v>
      </c>
      <c r="AK76" s="10">
        <f t="shared" si="15"/>
        <v>-0.8005043227665707</v>
      </c>
      <c r="AL76" s="10">
        <f t="shared" si="16"/>
        <v>-0.8005043227665707</v>
      </c>
      <c r="AM76" s="10">
        <f t="shared" si="17"/>
        <v>-0.8005043227665707</v>
      </c>
      <c r="AN76" s="10">
        <f t="shared" si="18"/>
        <v>-0.8005043227665707</v>
      </c>
      <c r="AO76" s="10">
        <f t="shared" si="19"/>
        <v>-0.8005043227665707</v>
      </c>
      <c r="AP76" s="10">
        <f t="shared" si="20"/>
        <v>-0.8005043227665707</v>
      </c>
      <c r="AQ76" s="10">
        <f t="shared" si="21"/>
        <v>-0.8005043227665707</v>
      </c>
      <c r="AR76" s="10">
        <f t="shared" si="22"/>
        <v>-0.8005043227665707</v>
      </c>
      <c r="AS76" s="10">
        <f t="shared" si="23"/>
        <v>-0.8005043227665707</v>
      </c>
    </row>
    <row r="77" spans="2:45" ht="12.75" hidden="1">
      <c r="B77" s="7" t="s">
        <v>7</v>
      </c>
      <c r="C77" s="17">
        <f aca="true" t="shared" si="37" ref="C77:V77">B26</f>
        <v>0</v>
      </c>
      <c r="D77" s="17">
        <f t="shared" si="37"/>
        <v>0</v>
      </c>
      <c r="E77" s="17">
        <f t="shared" si="37"/>
        <v>0</v>
      </c>
      <c r="F77" s="17">
        <f t="shared" si="37"/>
        <v>0</v>
      </c>
      <c r="G77" s="17">
        <f t="shared" si="37"/>
        <v>0</v>
      </c>
      <c r="H77" s="17">
        <f t="shared" si="37"/>
        <v>0</v>
      </c>
      <c r="I77" s="17">
        <f t="shared" si="37"/>
        <v>0</v>
      </c>
      <c r="J77" s="17">
        <f t="shared" si="37"/>
        <v>0</v>
      </c>
      <c r="K77" s="17">
        <f t="shared" si="37"/>
        <v>0</v>
      </c>
      <c r="L77" s="17">
        <f t="shared" si="37"/>
        <v>0</v>
      </c>
      <c r="M77" s="17">
        <f t="shared" si="37"/>
        <v>0</v>
      </c>
      <c r="N77" s="17">
        <f t="shared" si="37"/>
        <v>0</v>
      </c>
      <c r="O77" s="17">
        <f t="shared" si="37"/>
        <v>0</v>
      </c>
      <c r="P77" s="17">
        <f t="shared" si="37"/>
        <v>0</v>
      </c>
      <c r="Q77" s="17">
        <f t="shared" si="37"/>
        <v>0</v>
      </c>
      <c r="R77" s="17">
        <f t="shared" si="37"/>
        <v>0</v>
      </c>
      <c r="S77" s="17">
        <f t="shared" si="37"/>
        <v>0</v>
      </c>
      <c r="T77" s="17">
        <f t="shared" si="37"/>
        <v>0</v>
      </c>
      <c r="U77" s="17">
        <f t="shared" si="37"/>
        <v>0</v>
      </c>
      <c r="V77" s="17">
        <f t="shared" si="37"/>
        <v>0</v>
      </c>
      <c r="X77" s="13">
        <v>20.018</v>
      </c>
      <c r="Y77" s="14">
        <v>5.2326</v>
      </c>
      <c r="Z77" s="10">
        <f t="shared" si="4"/>
        <v>-3.825631617169285</v>
      </c>
      <c r="AA77" s="10">
        <f t="shared" si="5"/>
        <v>-3.825631617169285</v>
      </c>
      <c r="AB77" s="10">
        <f t="shared" si="6"/>
        <v>-3.825631617169285</v>
      </c>
      <c r="AC77" s="10">
        <f t="shared" si="7"/>
        <v>-3.825631617169285</v>
      </c>
      <c r="AD77" s="10">
        <f t="shared" si="8"/>
        <v>-3.825631617169285</v>
      </c>
      <c r="AE77" s="10">
        <f t="shared" si="9"/>
        <v>-3.825631617169285</v>
      </c>
      <c r="AF77" s="10">
        <f t="shared" si="10"/>
        <v>-3.825631617169285</v>
      </c>
      <c r="AG77" s="10">
        <f t="shared" si="11"/>
        <v>-3.825631617169285</v>
      </c>
      <c r="AH77" s="10">
        <f t="shared" si="12"/>
        <v>-3.825631617169285</v>
      </c>
      <c r="AI77" s="10">
        <f t="shared" si="13"/>
        <v>-3.825631617169285</v>
      </c>
      <c r="AJ77" s="10">
        <f t="shared" si="14"/>
        <v>-3.825631617169285</v>
      </c>
      <c r="AK77" s="10">
        <f t="shared" si="15"/>
        <v>-3.825631617169285</v>
      </c>
      <c r="AL77" s="10">
        <f t="shared" si="16"/>
        <v>-3.825631617169285</v>
      </c>
      <c r="AM77" s="10">
        <f t="shared" si="17"/>
        <v>-3.825631617169285</v>
      </c>
      <c r="AN77" s="10">
        <f t="shared" si="18"/>
        <v>-3.825631617169285</v>
      </c>
      <c r="AO77" s="10">
        <f t="shared" si="19"/>
        <v>-3.825631617169285</v>
      </c>
      <c r="AP77" s="10">
        <f t="shared" si="20"/>
        <v>-3.825631617169285</v>
      </c>
      <c r="AQ77" s="10">
        <f t="shared" si="21"/>
        <v>-3.825631617169285</v>
      </c>
      <c r="AR77" s="10">
        <f t="shared" si="22"/>
        <v>-3.825631617169285</v>
      </c>
      <c r="AS77" s="10">
        <f t="shared" si="23"/>
        <v>-3.825631617169285</v>
      </c>
    </row>
    <row r="78" spans="2:45" ht="12.75" hidden="1">
      <c r="B78" s="7" t="s">
        <v>34</v>
      </c>
      <c r="C78" s="17">
        <f aca="true" t="shared" si="38" ref="C78:V78">IF(B$27="None",1,0)</f>
        <v>1</v>
      </c>
      <c r="D78" s="17">
        <f t="shared" si="38"/>
        <v>1</v>
      </c>
      <c r="E78" s="17">
        <f t="shared" si="38"/>
        <v>1</v>
      </c>
      <c r="F78" s="17">
        <f t="shared" si="38"/>
        <v>1</v>
      </c>
      <c r="G78" s="17">
        <f t="shared" si="38"/>
        <v>1</v>
      </c>
      <c r="H78" s="17">
        <f t="shared" si="38"/>
        <v>1</v>
      </c>
      <c r="I78" s="17">
        <f t="shared" si="38"/>
        <v>1</v>
      </c>
      <c r="J78" s="17">
        <f t="shared" si="38"/>
        <v>1</v>
      </c>
      <c r="K78" s="17">
        <f t="shared" si="38"/>
        <v>1</v>
      </c>
      <c r="L78" s="17">
        <f t="shared" si="38"/>
        <v>1</v>
      </c>
      <c r="M78" s="17">
        <f t="shared" si="38"/>
        <v>1</v>
      </c>
      <c r="N78" s="17">
        <f t="shared" si="38"/>
        <v>1</v>
      </c>
      <c r="O78" s="17">
        <f t="shared" si="38"/>
        <v>1</v>
      </c>
      <c r="P78" s="17">
        <f t="shared" si="38"/>
        <v>1</v>
      </c>
      <c r="Q78" s="17">
        <f t="shared" si="38"/>
        <v>1</v>
      </c>
      <c r="R78" s="17">
        <f t="shared" si="38"/>
        <v>1</v>
      </c>
      <c r="S78" s="17">
        <f t="shared" si="38"/>
        <v>1</v>
      </c>
      <c r="T78" s="17">
        <f t="shared" si="38"/>
        <v>1</v>
      </c>
      <c r="U78" s="17">
        <f t="shared" si="38"/>
        <v>1</v>
      </c>
      <c r="V78" s="17">
        <f t="shared" si="38"/>
        <v>1</v>
      </c>
      <c r="X78" s="13">
        <v>0.38596</v>
      </c>
      <c r="Y78" s="14">
        <v>0.48897</v>
      </c>
      <c r="Z78" s="10">
        <f t="shared" si="4"/>
        <v>1.2557825633474444</v>
      </c>
      <c r="AA78" s="10">
        <f t="shared" si="5"/>
        <v>1.2557825633474444</v>
      </c>
      <c r="AB78" s="10">
        <f t="shared" si="6"/>
        <v>1.2557825633474444</v>
      </c>
      <c r="AC78" s="10">
        <f t="shared" si="7"/>
        <v>1.2557825633474444</v>
      </c>
      <c r="AD78" s="10">
        <f t="shared" si="8"/>
        <v>1.2557825633474444</v>
      </c>
      <c r="AE78" s="10">
        <f t="shared" si="9"/>
        <v>1.2557825633474444</v>
      </c>
      <c r="AF78" s="10">
        <f t="shared" si="10"/>
        <v>1.2557825633474444</v>
      </c>
      <c r="AG78" s="10">
        <f t="shared" si="11"/>
        <v>1.2557825633474444</v>
      </c>
      <c r="AH78" s="10">
        <f t="shared" si="12"/>
        <v>1.2557825633474444</v>
      </c>
      <c r="AI78" s="10">
        <f t="shared" si="13"/>
        <v>1.2557825633474444</v>
      </c>
      <c r="AJ78" s="10">
        <f t="shared" si="14"/>
        <v>1.2557825633474444</v>
      </c>
      <c r="AK78" s="10">
        <f t="shared" si="15"/>
        <v>1.2557825633474444</v>
      </c>
      <c r="AL78" s="10">
        <f t="shared" si="16"/>
        <v>1.2557825633474444</v>
      </c>
      <c r="AM78" s="10">
        <f t="shared" si="17"/>
        <v>1.2557825633474444</v>
      </c>
      <c r="AN78" s="10">
        <f t="shared" si="18"/>
        <v>1.2557825633474444</v>
      </c>
      <c r="AO78" s="10">
        <f t="shared" si="19"/>
        <v>1.2557825633474444</v>
      </c>
      <c r="AP78" s="10">
        <f t="shared" si="20"/>
        <v>1.2557825633474444</v>
      </c>
      <c r="AQ78" s="10">
        <f t="shared" si="21"/>
        <v>1.2557825633474444</v>
      </c>
      <c r="AR78" s="10">
        <f t="shared" si="22"/>
        <v>1.2557825633474444</v>
      </c>
      <c r="AS78" s="10">
        <f t="shared" si="23"/>
        <v>1.2557825633474444</v>
      </c>
    </row>
    <row r="79" spans="2:45" ht="12.75" hidden="1">
      <c r="B79" s="7" t="s">
        <v>35</v>
      </c>
      <c r="C79" s="17">
        <f>IF(B27="Drum",1,0)</f>
        <v>0</v>
      </c>
      <c r="D79" s="17">
        <f aca="true" t="shared" si="39" ref="D79:V79">IF(C27="Drum",1,0)</f>
        <v>0</v>
      </c>
      <c r="E79" s="17">
        <f t="shared" si="39"/>
        <v>0</v>
      </c>
      <c r="F79" s="17">
        <f t="shared" si="39"/>
        <v>0</v>
      </c>
      <c r="G79" s="17">
        <f t="shared" si="39"/>
        <v>0</v>
      </c>
      <c r="H79" s="17">
        <f t="shared" si="39"/>
        <v>0</v>
      </c>
      <c r="I79" s="17">
        <f t="shared" si="39"/>
        <v>0</v>
      </c>
      <c r="J79" s="17">
        <f t="shared" si="39"/>
        <v>0</v>
      </c>
      <c r="K79" s="17">
        <f t="shared" si="39"/>
        <v>0</v>
      </c>
      <c r="L79" s="17">
        <f t="shared" si="39"/>
        <v>0</v>
      </c>
      <c r="M79" s="17">
        <f t="shared" si="39"/>
        <v>0</v>
      </c>
      <c r="N79" s="17">
        <f t="shared" si="39"/>
        <v>0</v>
      </c>
      <c r="O79" s="17">
        <f t="shared" si="39"/>
        <v>0</v>
      </c>
      <c r="P79" s="17">
        <f t="shared" si="39"/>
        <v>0</v>
      </c>
      <c r="Q79" s="17">
        <f t="shared" si="39"/>
        <v>0</v>
      </c>
      <c r="R79" s="17">
        <f t="shared" si="39"/>
        <v>0</v>
      </c>
      <c r="S79" s="17">
        <f t="shared" si="39"/>
        <v>0</v>
      </c>
      <c r="T79" s="17">
        <f t="shared" si="39"/>
        <v>0</v>
      </c>
      <c r="U79" s="17">
        <f t="shared" si="39"/>
        <v>0</v>
      </c>
      <c r="V79" s="17">
        <f t="shared" si="39"/>
        <v>0</v>
      </c>
      <c r="X79" s="13">
        <v>0.12281</v>
      </c>
      <c r="Y79" s="14">
        <v>0.32966</v>
      </c>
      <c r="Z79" s="10">
        <f t="shared" si="4"/>
        <v>-0.3725353394406358</v>
      </c>
      <c r="AA79" s="10">
        <f t="shared" si="5"/>
        <v>-0.3725353394406358</v>
      </c>
      <c r="AB79" s="10">
        <f t="shared" si="6"/>
        <v>-0.3725353394406358</v>
      </c>
      <c r="AC79" s="10">
        <f t="shared" si="7"/>
        <v>-0.3725353394406358</v>
      </c>
      <c r="AD79" s="10">
        <f t="shared" si="8"/>
        <v>-0.3725353394406358</v>
      </c>
      <c r="AE79" s="10">
        <f t="shared" si="9"/>
        <v>-0.3725353394406358</v>
      </c>
      <c r="AF79" s="10">
        <f t="shared" si="10"/>
        <v>-0.3725353394406358</v>
      </c>
      <c r="AG79" s="10">
        <f t="shared" si="11"/>
        <v>-0.3725353394406358</v>
      </c>
      <c r="AH79" s="10">
        <f t="shared" si="12"/>
        <v>-0.3725353394406358</v>
      </c>
      <c r="AI79" s="10">
        <f t="shared" si="13"/>
        <v>-0.3725353394406358</v>
      </c>
      <c r="AJ79" s="10">
        <f t="shared" si="14"/>
        <v>-0.3725353394406358</v>
      </c>
      <c r="AK79" s="10">
        <f t="shared" si="15"/>
        <v>-0.3725353394406358</v>
      </c>
      <c r="AL79" s="10">
        <f t="shared" si="16"/>
        <v>-0.3725353394406358</v>
      </c>
      <c r="AM79" s="10">
        <f t="shared" si="17"/>
        <v>-0.3725353394406358</v>
      </c>
      <c r="AN79" s="10">
        <f t="shared" si="18"/>
        <v>-0.3725353394406358</v>
      </c>
      <c r="AO79" s="10">
        <f t="shared" si="19"/>
        <v>-0.3725353394406358</v>
      </c>
      <c r="AP79" s="10">
        <f t="shared" si="20"/>
        <v>-0.3725353394406358</v>
      </c>
      <c r="AQ79" s="10">
        <f t="shared" si="21"/>
        <v>-0.3725353394406358</v>
      </c>
      <c r="AR79" s="10">
        <f t="shared" si="22"/>
        <v>-0.3725353394406358</v>
      </c>
      <c r="AS79" s="10">
        <f t="shared" si="23"/>
        <v>-0.3725353394406358</v>
      </c>
    </row>
    <row r="80" spans="2:45" ht="12.75" hidden="1">
      <c r="B80" s="7" t="s">
        <v>36</v>
      </c>
      <c r="C80" s="17">
        <f>IF(B$27="Vertical Panel",1,0)</f>
        <v>0</v>
      </c>
      <c r="D80" s="17">
        <f aca="true" t="shared" si="40" ref="D80:V80">IF(C$27="Vertical Panel",1,0)</f>
        <v>0</v>
      </c>
      <c r="E80" s="17">
        <f t="shared" si="40"/>
        <v>0</v>
      </c>
      <c r="F80" s="17">
        <f t="shared" si="40"/>
        <v>0</v>
      </c>
      <c r="G80" s="17">
        <f t="shared" si="40"/>
        <v>0</v>
      </c>
      <c r="H80" s="17">
        <f t="shared" si="40"/>
        <v>0</v>
      </c>
      <c r="I80" s="17">
        <f t="shared" si="40"/>
        <v>0</v>
      </c>
      <c r="J80" s="17">
        <f t="shared" si="40"/>
        <v>0</v>
      </c>
      <c r="K80" s="17">
        <f t="shared" si="40"/>
        <v>0</v>
      </c>
      <c r="L80" s="17">
        <f t="shared" si="40"/>
        <v>0</v>
      </c>
      <c r="M80" s="17">
        <f t="shared" si="40"/>
        <v>0</v>
      </c>
      <c r="N80" s="17">
        <f t="shared" si="40"/>
        <v>0</v>
      </c>
      <c r="O80" s="17">
        <f t="shared" si="40"/>
        <v>0</v>
      </c>
      <c r="P80" s="17">
        <f t="shared" si="40"/>
        <v>0</v>
      </c>
      <c r="Q80" s="17">
        <f t="shared" si="40"/>
        <v>0</v>
      </c>
      <c r="R80" s="17">
        <f t="shared" si="40"/>
        <v>0</v>
      </c>
      <c r="S80" s="17">
        <f t="shared" si="40"/>
        <v>0</v>
      </c>
      <c r="T80" s="17">
        <f t="shared" si="40"/>
        <v>0</v>
      </c>
      <c r="U80" s="17">
        <f t="shared" si="40"/>
        <v>0</v>
      </c>
      <c r="V80" s="17">
        <f t="shared" si="40"/>
        <v>0</v>
      </c>
      <c r="X80" s="13">
        <v>0.017544</v>
      </c>
      <c r="Y80" s="14">
        <v>0.13187</v>
      </c>
      <c r="Z80" s="10">
        <f t="shared" si="4"/>
        <v>-0.13304011526503376</v>
      </c>
      <c r="AA80" s="10">
        <f t="shared" si="5"/>
        <v>-0.13304011526503376</v>
      </c>
      <c r="AB80" s="10">
        <f t="shared" si="6"/>
        <v>-0.13304011526503376</v>
      </c>
      <c r="AC80" s="10">
        <f t="shared" si="7"/>
        <v>-0.13304011526503376</v>
      </c>
      <c r="AD80" s="10">
        <f t="shared" si="8"/>
        <v>-0.13304011526503376</v>
      </c>
      <c r="AE80" s="10">
        <f t="shared" si="9"/>
        <v>-0.13304011526503376</v>
      </c>
      <c r="AF80" s="10">
        <f t="shared" si="10"/>
        <v>-0.13304011526503376</v>
      </c>
      <c r="AG80" s="10">
        <f t="shared" si="11"/>
        <v>-0.13304011526503376</v>
      </c>
      <c r="AH80" s="10">
        <f t="shared" si="12"/>
        <v>-0.13304011526503376</v>
      </c>
      <c r="AI80" s="10">
        <f t="shared" si="13"/>
        <v>-0.13304011526503376</v>
      </c>
      <c r="AJ80" s="10">
        <f t="shared" si="14"/>
        <v>-0.13304011526503376</v>
      </c>
      <c r="AK80" s="10">
        <f t="shared" si="15"/>
        <v>-0.13304011526503376</v>
      </c>
      <c r="AL80" s="10">
        <f t="shared" si="16"/>
        <v>-0.13304011526503376</v>
      </c>
      <c r="AM80" s="10">
        <f t="shared" si="17"/>
        <v>-0.13304011526503376</v>
      </c>
      <c r="AN80" s="10">
        <f t="shared" si="18"/>
        <v>-0.13304011526503376</v>
      </c>
      <c r="AO80" s="10">
        <f t="shared" si="19"/>
        <v>-0.13304011526503376</v>
      </c>
      <c r="AP80" s="10">
        <f t="shared" si="20"/>
        <v>-0.13304011526503376</v>
      </c>
      <c r="AQ80" s="10">
        <f t="shared" si="21"/>
        <v>-0.13304011526503376</v>
      </c>
      <c r="AR80" s="10">
        <f t="shared" si="22"/>
        <v>-0.13304011526503376</v>
      </c>
      <c r="AS80" s="10">
        <f t="shared" si="23"/>
        <v>-0.13304011526503376</v>
      </c>
    </row>
    <row r="81" spans="2:45" ht="12.75" hidden="1">
      <c r="B81" s="7" t="s">
        <v>37</v>
      </c>
      <c r="C81" s="17">
        <f>IF(B$27="Guardrail",1,0)</f>
        <v>0</v>
      </c>
      <c r="D81" s="17">
        <f aca="true" t="shared" si="41" ref="D81:V81">IF(C$27="Guardrail",1,0)</f>
        <v>0</v>
      </c>
      <c r="E81" s="17">
        <f t="shared" si="41"/>
        <v>0</v>
      </c>
      <c r="F81" s="17">
        <f t="shared" si="41"/>
        <v>0</v>
      </c>
      <c r="G81" s="17">
        <f t="shared" si="41"/>
        <v>0</v>
      </c>
      <c r="H81" s="17">
        <f t="shared" si="41"/>
        <v>0</v>
      </c>
      <c r="I81" s="17">
        <f t="shared" si="41"/>
        <v>0</v>
      </c>
      <c r="J81" s="17">
        <f t="shared" si="41"/>
        <v>0</v>
      </c>
      <c r="K81" s="17">
        <f t="shared" si="41"/>
        <v>0</v>
      </c>
      <c r="L81" s="17">
        <f t="shared" si="41"/>
        <v>0</v>
      </c>
      <c r="M81" s="17">
        <f t="shared" si="41"/>
        <v>0</v>
      </c>
      <c r="N81" s="17">
        <f t="shared" si="41"/>
        <v>0</v>
      </c>
      <c r="O81" s="17">
        <f t="shared" si="41"/>
        <v>0</v>
      </c>
      <c r="P81" s="17">
        <f t="shared" si="41"/>
        <v>0</v>
      </c>
      <c r="Q81" s="17">
        <f t="shared" si="41"/>
        <v>0</v>
      </c>
      <c r="R81" s="17">
        <f t="shared" si="41"/>
        <v>0</v>
      </c>
      <c r="S81" s="17">
        <f t="shared" si="41"/>
        <v>0</v>
      </c>
      <c r="T81" s="17">
        <f t="shared" si="41"/>
        <v>0</v>
      </c>
      <c r="U81" s="17">
        <f t="shared" si="41"/>
        <v>0</v>
      </c>
      <c r="V81" s="17">
        <f t="shared" si="41"/>
        <v>0</v>
      </c>
      <c r="X81" s="13">
        <v>0.035088</v>
      </c>
      <c r="Y81" s="14">
        <v>0.18481</v>
      </c>
      <c r="Z81" s="10">
        <f t="shared" si="4"/>
        <v>-0.18985985606839456</v>
      </c>
      <c r="AA81" s="10">
        <f t="shared" si="5"/>
        <v>-0.18985985606839456</v>
      </c>
      <c r="AB81" s="10">
        <f t="shared" si="6"/>
        <v>-0.18985985606839456</v>
      </c>
      <c r="AC81" s="10">
        <f t="shared" si="7"/>
        <v>-0.18985985606839456</v>
      </c>
      <c r="AD81" s="10">
        <f t="shared" si="8"/>
        <v>-0.18985985606839456</v>
      </c>
      <c r="AE81" s="10">
        <f t="shared" si="9"/>
        <v>-0.18985985606839456</v>
      </c>
      <c r="AF81" s="10">
        <f t="shared" si="10"/>
        <v>-0.18985985606839456</v>
      </c>
      <c r="AG81" s="10">
        <f t="shared" si="11"/>
        <v>-0.18985985606839456</v>
      </c>
      <c r="AH81" s="10">
        <f t="shared" si="12"/>
        <v>-0.18985985606839456</v>
      </c>
      <c r="AI81" s="10">
        <f t="shared" si="13"/>
        <v>-0.18985985606839456</v>
      </c>
      <c r="AJ81" s="10">
        <f t="shared" si="14"/>
        <v>-0.18985985606839456</v>
      </c>
      <c r="AK81" s="10">
        <f t="shared" si="15"/>
        <v>-0.18985985606839456</v>
      </c>
      <c r="AL81" s="10">
        <f t="shared" si="16"/>
        <v>-0.18985985606839456</v>
      </c>
      <c r="AM81" s="10">
        <f t="shared" si="17"/>
        <v>-0.18985985606839456</v>
      </c>
      <c r="AN81" s="10">
        <f t="shared" si="18"/>
        <v>-0.18985985606839456</v>
      </c>
      <c r="AO81" s="10">
        <f t="shared" si="19"/>
        <v>-0.18985985606839456</v>
      </c>
      <c r="AP81" s="10">
        <f t="shared" si="20"/>
        <v>-0.18985985606839456</v>
      </c>
      <c r="AQ81" s="10">
        <f t="shared" si="21"/>
        <v>-0.18985985606839456</v>
      </c>
      <c r="AR81" s="10">
        <f t="shared" si="22"/>
        <v>-0.18985985606839456</v>
      </c>
      <c r="AS81" s="10">
        <f t="shared" si="23"/>
        <v>-0.18985985606839456</v>
      </c>
    </row>
    <row r="82" spans="2:45" ht="12.75" hidden="1">
      <c r="B82" s="7" t="s">
        <v>38</v>
      </c>
      <c r="C82" s="17">
        <f aca="true" t="shared" si="42" ref="C82:V82">IF(B$27="Barrier",1,0)</f>
        <v>0</v>
      </c>
      <c r="D82" s="17">
        <f t="shared" si="42"/>
        <v>0</v>
      </c>
      <c r="E82" s="17">
        <f t="shared" si="42"/>
        <v>0</v>
      </c>
      <c r="F82" s="17">
        <f t="shared" si="42"/>
        <v>0</v>
      </c>
      <c r="G82" s="17">
        <f t="shared" si="42"/>
        <v>0</v>
      </c>
      <c r="H82" s="17">
        <f t="shared" si="42"/>
        <v>0</v>
      </c>
      <c r="I82" s="17">
        <f t="shared" si="42"/>
        <v>0</v>
      </c>
      <c r="J82" s="17">
        <f t="shared" si="42"/>
        <v>0</v>
      </c>
      <c r="K82" s="17">
        <f t="shared" si="42"/>
        <v>0</v>
      </c>
      <c r="L82" s="17">
        <f t="shared" si="42"/>
        <v>0</v>
      </c>
      <c r="M82" s="17">
        <f t="shared" si="42"/>
        <v>0</v>
      </c>
      <c r="N82" s="17">
        <f t="shared" si="42"/>
        <v>0</v>
      </c>
      <c r="O82" s="17">
        <f t="shared" si="42"/>
        <v>0</v>
      </c>
      <c r="P82" s="17">
        <f t="shared" si="42"/>
        <v>0</v>
      </c>
      <c r="Q82" s="17">
        <f t="shared" si="42"/>
        <v>0</v>
      </c>
      <c r="R82" s="17">
        <f t="shared" si="42"/>
        <v>0</v>
      </c>
      <c r="S82" s="17">
        <f t="shared" si="42"/>
        <v>0</v>
      </c>
      <c r="T82" s="17">
        <f t="shared" si="42"/>
        <v>0</v>
      </c>
      <c r="U82" s="17">
        <f t="shared" si="42"/>
        <v>0</v>
      </c>
      <c r="V82" s="17">
        <f t="shared" si="42"/>
        <v>0</v>
      </c>
      <c r="X82" s="13">
        <v>0.42982</v>
      </c>
      <c r="Y82" s="14">
        <v>0.49724</v>
      </c>
      <c r="Z82" s="10">
        <f t="shared" si="4"/>
        <v>-0.8644115517657469</v>
      </c>
      <c r="AA82" s="10">
        <f t="shared" si="5"/>
        <v>-0.8644115517657469</v>
      </c>
      <c r="AB82" s="10">
        <f t="shared" si="6"/>
        <v>-0.8644115517657469</v>
      </c>
      <c r="AC82" s="10">
        <f t="shared" si="7"/>
        <v>-0.8644115517657469</v>
      </c>
      <c r="AD82" s="10">
        <f t="shared" si="8"/>
        <v>-0.8644115517657469</v>
      </c>
      <c r="AE82" s="10">
        <f t="shared" si="9"/>
        <v>-0.8644115517657469</v>
      </c>
      <c r="AF82" s="10">
        <f t="shared" si="10"/>
        <v>-0.8644115517657469</v>
      </c>
      <c r="AG82" s="10">
        <f t="shared" si="11"/>
        <v>-0.8644115517657469</v>
      </c>
      <c r="AH82" s="10">
        <f t="shared" si="12"/>
        <v>-0.8644115517657469</v>
      </c>
      <c r="AI82" s="10">
        <f t="shared" si="13"/>
        <v>-0.8644115517657469</v>
      </c>
      <c r="AJ82" s="10">
        <f t="shared" si="14"/>
        <v>-0.8644115517657469</v>
      </c>
      <c r="AK82" s="10">
        <f t="shared" si="15"/>
        <v>-0.8644115517657469</v>
      </c>
      <c r="AL82" s="10">
        <f t="shared" si="16"/>
        <v>-0.8644115517657469</v>
      </c>
      <c r="AM82" s="10">
        <f t="shared" si="17"/>
        <v>-0.8644115517657469</v>
      </c>
      <c r="AN82" s="10">
        <f t="shared" si="18"/>
        <v>-0.8644115517657469</v>
      </c>
      <c r="AO82" s="10">
        <f t="shared" si="19"/>
        <v>-0.8644115517657469</v>
      </c>
      <c r="AP82" s="10">
        <f t="shared" si="20"/>
        <v>-0.8644115517657469</v>
      </c>
      <c r="AQ82" s="10">
        <f t="shared" si="21"/>
        <v>-0.8644115517657469</v>
      </c>
      <c r="AR82" s="10">
        <f t="shared" si="22"/>
        <v>-0.8644115517657469</v>
      </c>
      <c r="AS82" s="10">
        <f t="shared" si="23"/>
        <v>-0.8644115517657469</v>
      </c>
    </row>
    <row r="83" spans="2:45" ht="12.75" hidden="1">
      <c r="B83" s="7" t="s">
        <v>39</v>
      </c>
      <c r="C83" s="17">
        <f aca="true" t="shared" si="43" ref="C83:V83">IF(B$27="Opposing Traffic",1,0)</f>
        <v>0</v>
      </c>
      <c r="D83" s="17">
        <f t="shared" si="43"/>
        <v>0</v>
      </c>
      <c r="E83" s="17">
        <f t="shared" si="43"/>
        <v>0</v>
      </c>
      <c r="F83" s="17">
        <f t="shared" si="43"/>
        <v>0</v>
      </c>
      <c r="G83" s="17">
        <f t="shared" si="43"/>
        <v>0</v>
      </c>
      <c r="H83" s="17">
        <f t="shared" si="43"/>
        <v>0</v>
      </c>
      <c r="I83" s="17">
        <f t="shared" si="43"/>
        <v>0</v>
      </c>
      <c r="J83" s="17">
        <f t="shared" si="43"/>
        <v>0</v>
      </c>
      <c r="K83" s="17">
        <f t="shared" si="43"/>
        <v>0</v>
      </c>
      <c r="L83" s="17">
        <f t="shared" si="43"/>
        <v>0</v>
      </c>
      <c r="M83" s="17">
        <f t="shared" si="43"/>
        <v>0</v>
      </c>
      <c r="N83" s="17">
        <f t="shared" si="43"/>
        <v>0</v>
      </c>
      <c r="O83" s="17">
        <f t="shared" si="43"/>
        <v>0</v>
      </c>
      <c r="P83" s="17">
        <f t="shared" si="43"/>
        <v>0</v>
      </c>
      <c r="Q83" s="17">
        <f t="shared" si="43"/>
        <v>0</v>
      </c>
      <c r="R83" s="17">
        <f t="shared" si="43"/>
        <v>0</v>
      </c>
      <c r="S83" s="17">
        <f t="shared" si="43"/>
        <v>0</v>
      </c>
      <c r="T83" s="17">
        <f t="shared" si="43"/>
        <v>0</v>
      </c>
      <c r="U83" s="17">
        <f t="shared" si="43"/>
        <v>0</v>
      </c>
      <c r="V83" s="17">
        <f t="shared" si="43"/>
        <v>0</v>
      </c>
      <c r="X83" s="13">
        <v>0.0087719</v>
      </c>
      <c r="Y83" s="14">
        <v>0.093659</v>
      </c>
      <c r="Z83" s="10">
        <f t="shared" si="4"/>
        <v>-0.09365784388045995</v>
      </c>
      <c r="AA83" s="10">
        <f t="shared" si="5"/>
        <v>-0.09365784388045995</v>
      </c>
      <c r="AB83" s="10">
        <f t="shared" si="6"/>
        <v>-0.09365784388045995</v>
      </c>
      <c r="AC83" s="10">
        <f t="shared" si="7"/>
        <v>-0.09365784388045995</v>
      </c>
      <c r="AD83" s="10">
        <f t="shared" si="8"/>
        <v>-0.09365784388045995</v>
      </c>
      <c r="AE83" s="10">
        <f t="shared" si="9"/>
        <v>-0.09365784388045995</v>
      </c>
      <c r="AF83" s="10">
        <f t="shared" si="10"/>
        <v>-0.09365784388045995</v>
      </c>
      <c r="AG83" s="10">
        <f t="shared" si="11"/>
        <v>-0.09365784388045995</v>
      </c>
      <c r="AH83" s="10">
        <f t="shared" si="12"/>
        <v>-0.09365784388045995</v>
      </c>
      <c r="AI83" s="10">
        <f t="shared" si="13"/>
        <v>-0.09365784388045995</v>
      </c>
      <c r="AJ83" s="10">
        <f t="shared" si="14"/>
        <v>-0.09365784388045995</v>
      </c>
      <c r="AK83" s="10">
        <f t="shared" si="15"/>
        <v>-0.09365784388045995</v>
      </c>
      <c r="AL83" s="10">
        <f t="shared" si="16"/>
        <v>-0.09365784388045995</v>
      </c>
      <c r="AM83" s="10">
        <f t="shared" si="17"/>
        <v>-0.09365784388045995</v>
      </c>
      <c r="AN83" s="10">
        <f t="shared" si="18"/>
        <v>-0.09365784388045995</v>
      </c>
      <c r="AO83" s="10">
        <f t="shared" si="19"/>
        <v>-0.09365784388045995</v>
      </c>
      <c r="AP83" s="10">
        <f t="shared" si="20"/>
        <v>-0.09365784388045995</v>
      </c>
      <c r="AQ83" s="10">
        <f t="shared" si="21"/>
        <v>-0.09365784388045995</v>
      </c>
      <c r="AR83" s="10">
        <f t="shared" si="22"/>
        <v>-0.09365784388045995</v>
      </c>
      <c r="AS83" s="10">
        <f t="shared" si="23"/>
        <v>-0.09365784388045995</v>
      </c>
    </row>
    <row r="84" spans="2:45" ht="12.75" hidden="1">
      <c r="B84" s="7" t="s">
        <v>40</v>
      </c>
      <c r="C84" s="17">
        <f>IF(B28=99999,25,B28)</f>
        <v>0</v>
      </c>
      <c r="D84" s="17">
        <f aca="true" t="shared" si="44" ref="D84:V84">IF(C28=99999,25,C28)</f>
        <v>0</v>
      </c>
      <c r="E84" s="17">
        <f t="shared" si="44"/>
        <v>0</v>
      </c>
      <c r="F84" s="17">
        <f t="shared" si="44"/>
        <v>0</v>
      </c>
      <c r="G84" s="17">
        <f t="shared" si="44"/>
        <v>0</v>
      </c>
      <c r="H84" s="17">
        <f t="shared" si="44"/>
        <v>0</v>
      </c>
      <c r="I84" s="17">
        <f t="shared" si="44"/>
        <v>0</v>
      </c>
      <c r="J84" s="17">
        <f t="shared" si="44"/>
        <v>0</v>
      </c>
      <c r="K84" s="17">
        <f t="shared" si="44"/>
        <v>0</v>
      </c>
      <c r="L84" s="17">
        <f t="shared" si="44"/>
        <v>0</v>
      </c>
      <c r="M84" s="17">
        <f t="shared" si="44"/>
        <v>0</v>
      </c>
      <c r="N84" s="17">
        <f t="shared" si="44"/>
        <v>0</v>
      </c>
      <c r="O84" s="17">
        <f t="shared" si="44"/>
        <v>0</v>
      </c>
      <c r="P84" s="17">
        <f t="shared" si="44"/>
        <v>0</v>
      </c>
      <c r="Q84" s="17">
        <f t="shared" si="44"/>
        <v>0</v>
      </c>
      <c r="R84" s="17">
        <f t="shared" si="44"/>
        <v>0</v>
      </c>
      <c r="S84" s="17">
        <f t="shared" si="44"/>
        <v>0</v>
      </c>
      <c r="T84" s="17">
        <f t="shared" si="44"/>
        <v>0</v>
      </c>
      <c r="U84" s="17">
        <f t="shared" si="44"/>
        <v>0</v>
      </c>
      <c r="V84" s="17">
        <f t="shared" si="44"/>
        <v>0</v>
      </c>
      <c r="X84" s="13">
        <v>11.956</v>
      </c>
      <c r="Y84" s="14">
        <v>12.596</v>
      </c>
      <c r="Z84" s="10">
        <f t="shared" si="4"/>
        <v>-0.94919021911718</v>
      </c>
      <c r="AA84" s="10">
        <f t="shared" si="5"/>
        <v>-0.94919021911718</v>
      </c>
      <c r="AB84" s="10">
        <f t="shared" si="6"/>
        <v>-0.94919021911718</v>
      </c>
      <c r="AC84" s="10">
        <f t="shared" si="7"/>
        <v>-0.94919021911718</v>
      </c>
      <c r="AD84" s="10">
        <f t="shared" si="8"/>
        <v>-0.94919021911718</v>
      </c>
      <c r="AE84" s="10">
        <f t="shared" si="9"/>
        <v>-0.94919021911718</v>
      </c>
      <c r="AF84" s="10">
        <f t="shared" si="10"/>
        <v>-0.94919021911718</v>
      </c>
      <c r="AG84" s="10">
        <f t="shared" si="11"/>
        <v>-0.94919021911718</v>
      </c>
      <c r="AH84" s="10">
        <f t="shared" si="12"/>
        <v>-0.94919021911718</v>
      </c>
      <c r="AI84" s="10">
        <f t="shared" si="13"/>
        <v>-0.94919021911718</v>
      </c>
      <c r="AJ84" s="10">
        <f t="shared" si="14"/>
        <v>-0.94919021911718</v>
      </c>
      <c r="AK84" s="10">
        <f t="shared" si="15"/>
        <v>-0.94919021911718</v>
      </c>
      <c r="AL84" s="10">
        <f t="shared" si="16"/>
        <v>-0.94919021911718</v>
      </c>
      <c r="AM84" s="10">
        <f t="shared" si="17"/>
        <v>-0.94919021911718</v>
      </c>
      <c r="AN84" s="10">
        <f t="shared" si="18"/>
        <v>-0.94919021911718</v>
      </c>
      <c r="AO84" s="10">
        <f t="shared" si="19"/>
        <v>-0.94919021911718</v>
      </c>
      <c r="AP84" s="10">
        <f t="shared" si="20"/>
        <v>-0.94919021911718</v>
      </c>
      <c r="AQ84" s="10">
        <f t="shared" si="21"/>
        <v>-0.94919021911718</v>
      </c>
      <c r="AR84" s="10">
        <f t="shared" si="22"/>
        <v>-0.94919021911718</v>
      </c>
      <c r="AS84" s="10">
        <f t="shared" si="23"/>
        <v>-0.94919021911718</v>
      </c>
    </row>
    <row r="85" spans="2:45" ht="12.75" hidden="1">
      <c r="B85" s="7" t="s">
        <v>41</v>
      </c>
      <c r="C85" s="17">
        <f aca="true" t="shared" si="45" ref="C85:V85">IF(B$29="None",1,0)</f>
        <v>1</v>
      </c>
      <c r="D85" s="17">
        <f t="shared" si="45"/>
        <v>1</v>
      </c>
      <c r="E85" s="17">
        <f t="shared" si="45"/>
        <v>1</v>
      </c>
      <c r="F85" s="17">
        <f t="shared" si="45"/>
        <v>1</v>
      </c>
      <c r="G85" s="17">
        <f t="shared" si="45"/>
        <v>1</v>
      </c>
      <c r="H85" s="17">
        <f t="shared" si="45"/>
        <v>1</v>
      </c>
      <c r="I85" s="17">
        <f t="shared" si="45"/>
        <v>1</v>
      </c>
      <c r="J85" s="17">
        <f t="shared" si="45"/>
        <v>1</v>
      </c>
      <c r="K85" s="17">
        <f t="shared" si="45"/>
        <v>1</v>
      </c>
      <c r="L85" s="17">
        <f t="shared" si="45"/>
        <v>1</v>
      </c>
      <c r="M85" s="17">
        <f t="shared" si="45"/>
        <v>1</v>
      </c>
      <c r="N85" s="17">
        <f t="shared" si="45"/>
        <v>1</v>
      </c>
      <c r="O85" s="17">
        <f t="shared" si="45"/>
        <v>1</v>
      </c>
      <c r="P85" s="17">
        <f t="shared" si="45"/>
        <v>1</v>
      </c>
      <c r="Q85" s="17">
        <f t="shared" si="45"/>
        <v>1</v>
      </c>
      <c r="R85" s="17">
        <f t="shared" si="45"/>
        <v>1</v>
      </c>
      <c r="S85" s="17">
        <f t="shared" si="45"/>
        <v>1</v>
      </c>
      <c r="T85" s="17">
        <f t="shared" si="45"/>
        <v>1</v>
      </c>
      <c r="U85" s="17">
        <f t="shared" si="45"/>
        <v>1</v>
      </c>
      <c r="V85" s="17">
        <f t="shared" si="45"/>
        <v>1</v>
      </c>
      <c r="X85" s="13">
        <v>0.36842</v>
      </c>
      <c r="Y85" s="14">
        <v>0.48451</v>
      </c>
      <c r="Z85" s="10">
        <f t="shared" si="4"/>
        <v>1.3035437865059545</v>
      </c>
      <c r="AA85" s="10">
        <f t="shared" si="5"/>
        <v>1.3035437865059545</v>
      </c>
      <c r="AB85" s="10">
        <f t="shared" si="6"/>
        <v>1.3035437865059545</v>
      </c>
      <c r="AC85" s="10">
        <f t="shared" si="7"/>
        <v>1.3035437865059545</v>
      </c>
      <c r="AD85" s="10">
        <f t="shared" si="8"/>
        <v>1.3035437865059545</v>
      </c>
      <c r="AE85" s="10">
        <f t="shared" si="9"/>
        <v>1.3035437865059545</v>
      </c>
      <c r="AF85" s="10">
        <f t="shared" si="10"/>
        <v>1.3035437865059545</v>
      </c>
      <c r="AG85" s="10">
        <f t="shared" si="11"/>
        <v>1.3035437865059545</v>
      </c>
      <c r="AH85" s="10">
        <f t="shared" si="12"/>
        <v>1.3035437865059545</v>
      </c>
      <c r="AI85" s="10">
        <f t="shared" si="13"/>
        <v>1.3035437865059545</v>
      </c>
      <c r="AJ85" s="10">
        <f t="shared" si="14"/>
        <v>1.3035437865059545</v>
      </c>
      <c r="AK85" s="10">
        <f t="shared" si="15"/>
        <v>1.3035437865059545</v>
      </c>
      <c r="AL85" s="10">
        <f t="shared" si="16"/>
        <v>1.3035437865059545</v>
      </c>
      <c r="AM85" s="10">
        <f t="shared" si="17"/>
        <v>1.3035437865059545</v>
      </c>
      <c r="AN85" s="10">
        <f t="shared" si="18"/>
        <v>1.3035437865059545</v>
      </c>
      <c r="AO85" s="10">
        <f t="shared" si="19"/>
        <v>1.3035437865059545</v>
      </c>
      <c r="AP85" s="10">
        <f t="shared" si="20"/>
        <v>1.3035437865059545</v>
      </c>
      <c r="AQ85" s="10">
        <f t="shared" si="21"/>
        <v>1.3035437865059545</v>
      </c>
      <c r="AR85" s="10">
        <f t="shared" si="22"/>
        <v>1.3035437865059545</v>
      </c>
      <c r="AS85" s="10">
        <f t="shared" si="23"/>
        <v>1.3035437865059545</v>
      </c>
    </row>
    <row r="86" spans="2:45" ht="12.75" hidden="1">
      <c r="B86" s="7" t="s">
        <v>42</v>
      </c>
      <c r="C86" s="17">
        <f>IF(B$29="Drum",1,0)</f>
        <v>0</v>
      </c>
      <c r="D86" s="17">
        <f aca="true" t="shared" si="46" ref="D86:V86">IF(C$29="Drum",1,0)</f>
        <v>0</v>
      </c>
      <c r="E86" s="17">
        <f t="shared" si="46"/>
        <v>0</v>
      </c>
      <c r="F86" s="17">
        <f t="shared" si="46"/>
        <v>0</v>
      </c>
      <c r="G86" s="17">
        <f t="shared" si="46"/>
        <v>0</v>
      </c>
      <c r="H86" s="17">
        <f t="shared" si="46"/>
        <v>0</v>
      </c>
      <c r="I86" s="17">
        <f t="shared" si="46"/>
        <v>0</v>
      </c>
      <c r="J86" s="17">
        <f t="shared" si="46"/>
        <v>0</v>
      </c>
      <c r="K86" s="17">
        <f t="shared" si="46"/>
        <v>0</v>
      </c>
      <c r="L86" s="17">
        <f t="shared" si="46"/>
        <v>0</v>
      </c>
      <c r="M86" s="17">
        <f t="shared" si="46"/>
        <v>0</v>
      </c>
      <c r="N86" s="17">
        <f t="shared" si="46"/>
        <v>0</v>
      </c>
      <c r="O86" s="17">
        <f t="shared" si="46"/>
        <v>0</v>
      </c>
      <c r="P86" s="17">
        <f t="shared" si="46"/>
        <v>0</v>
      </c>
      <c r="Q86" s="17">
        <f t="shared" si="46"/>
        <v>0</v>
      </c>
      <c r="R86" s="17">
        <f t="shared" si="46"/>
        <v>0</v>
      </c>
      <c r="S86" s="17">
        <f t="shared" si="46"/>
        <v>0</v>
      </c>
      <c r="T86" s="17">
        <f t="shared" si="46"/>
        <v>0</v>
      </c>
      <c r="U86" s="17">
        <f t="shared" si="46"/>
        <v>0</v>
      </c>
      <c r="V86" s="17">
        <f t="shared" si="46"/>
        <v>0</v>
      </c>
      <c r="X86" s="13">
        <v>0.21053</v>
      </c>
      <c r="Y86" s="14">
        <v>0.40948</v>
      </c>
      <c r="Z86" s="10">
        <f t="shared" si="4"/>
        <v>-0.514139884731855</v>
      </c>
      <c r="AA86" s="10">
        <f t="shared" si="5"/>
        <v>-0.514139884731855</v>
      </c>
      <c r="AB86" s="10">
        <f t="shared" si="6"/>
        <v>-0.514139884731855</v>
      </c>
      <c r="AC86" s="10">
        <f t="shared" si="7"/>
        <v>-0.514139884731855</v>
      </c>
      <c r="AD86" s="10">
        <f t="shared" si="8"/>
        <v>-0.514139884731855</v>
      </c>
      <c r="AE86" s="10">
        <f t="shared" si="9"/>
        <v>-0.514139884731855</v>
      </c>
      <c r="AF86" s="10">
        <f t="shared" si="10"/>
        <v>-0.514139884731855</v>
      </c>
      <c r="AG86" s="10">
        <f t="shared" si="11"/>
        <v>-0.514139884731855</v>
      </c>
      <c r="AH86" s="10">
        <f t="shared" si="12"/>
        <v>-0.514139884731855</v>
      </c>
      <c r="AI86" s="10">
        <f t="shared" si="13"/>
        <v>-0.514139884731855</v>
      </c>
      <c r="AJ86" s="10">
        <f t="shared" si="14"/>
        <v>-0.514139884731855</v>
      </c>
      <c r="AK86" s="10">
        <f t="shared" si="15"/>
        <v>-0.514139884731855</v>
      </c>
      <c r="AL86" s="10">
        <f t="shared" si="16"/>
        <v>-0.514139884731855</v>
      </c>
      <c r="AM86" s="10">
        <f t="shared" si="17"/>
        <v>-0.514139884731855</v>
      </c>
      <c r="AN86" s="10">
        <f t="shared" si="18"/>
        <v>-0.514139884731855</v>
      </c>
      <c r="AO86" s="10">
        <f t="shared" si="19"/>
        <v>-0.514139884731855</v>
      </c>
      <c r="AP86" s="10">
        <f t="shared" si="20"/>
        <v>-0.514139884731855</v>
      </c>
      <c r="AQ86" s="10">
        <f t="shared" si="21"/>
        <v>-0.514139884731855</v>
      </c>
      <c r="AR86" s="10">
        <f t="shared" si="22"/>
        <v>-0.514139884731855</v>
      </c>
      <c r="AS86" s="10">
        <f t="shared" si="23"/>
        <v>-0.514139884731855</v>
      </c>
    </row>
    <row r="87" spans="2:45" ht="12.75" hidden="1">
      <c r="B87" s="7" t="s">
        <v>43</v>
      </c>
      <c r="C87" s="17">
        <f>IF(B$29="Vertical Panel",1,0)</f>
        <v>0</v>
      </c>
      <c r="D87" s="17">
        <f aca="true" t="shared" si="47" ref="D87:V87">IF(C$29="Vertical Panel",1,0)</f>
        <v>0</v>
      </c>
      <c r="E87" s="17">
        <f t="shared" si="47"/>
        <v>0</v>
      </c>
      <c r="F87" s="17">
        <f t="shared" si="47"/>
        <v>0</v>
      </c>
      <c r="G87" s="17">
        <f t="shared" si="47"/>
        <v>0</v>
      </c>
      <c r="H87" s="17">
        <f t="shared" si="47"/>
        <v>0</v>
      </c>
      <c r="I87" s="17">
        <f t="shared" si="47"/>
        <v>0</v>
      </c>
      <c r="J87" s="17">
        <f t="shared" si="47"/>
        <v>0</v>
      </c>
      <c r="K87" s="17">
        <f t="shared" si="47"/>
        <v>0</v>
      </c>
      <c r="L87" s="17">
        <f t="shared" si="47"/>
        <v>0</v>
      </c>
      <c r="M87" s="17">
        <f t="shared" si="47"/>
        <v>0</v>
      </c>
      <c r="N87" s="17">
        <f t="shared" si="47"/>
        <v>0</v>
      </c>
      <c r="O87" s="17">
        <f t="shared" si="47"/>
        <v>0</v>
      </c>
      <c r="P87" s="17">
        <f t="shared" si="47"/>
        <v>0</v>
      </c>
      <c r="Q87" s="17">
        <f t="shared" si="47"/>
        <v>0</v>
      </c>
      <c r="R87" s="17">
        <f t="shared" si="47"/>
        <v>0</v>
      </c>
      <c r="S87" s="17">
        <f t="shared" si="47"/>
        <v>0</v>
      </c>
      <c r="T87" s="17">
        <f t="shared" si="47"/>
        <v>0</v>
      </c>
      <c r="U87" s="17">
        <f t="shared" si="47"/>
        <v>0</v>
      </c>
      <c r="V87" s="17">
        <f t="shared" si="47"/>
        <v>0</v>
      </c>
      <c r="X87" s="13">
        <v>0.078947</v>
      </c>
      <c r="Y87" s="14">
        <v>0.27085</v>
      </c>
      <c r="Z87" s="10">
        <f t="shared" si="4"/>
        <v>-0.2914786782351856</v>
      </c>
      <c r="AA87" s="10">
        <f t="shared" si="5"/>
        <v>-0.2914786782351856</v>
      </c>
      <c r="AB87" s="10">
        <f t="shared" si="6"/>
        <v>-0.2914786782351856</v>
      </c>
      <c r="AC87" s="10">
        <f t="shared" si="7"/>
        <v>-0.2914786782351856</v>
      </c>
      <c r="AD87" s="10">
        <f t="shared" si="8"/>
        <v>-0.2914786782351856</v>
      </c>
      <c r="AE87" s="10">
        <f t="shared" si="9"/>
        <v>-0.2914786782351856</v>
      </c>
      <c r="AF87" s="10">
        <f t="shared" si="10"/>
        <v>-0.2914786782351856</v>
      </c>
      <c r="AG87" s="10">
        <f t="shared" si="11"/>
        <v>-0.2914786782351856</v>
      </c>
      <c r="AH87" s="10">
        <f t="shared" si="12"/>
        <v>-0.2914786782351856</v>
      </c>
      <c r="AI87" s="10">
        <f t="shared" si="13"/>
        <v>-0.2914786782351856</v>
      </c>
      <c r="AJ87" s="10">
        <f t="shared" si="14"/>
        <v>-0.2914786782351856</v>
      </c>
      <c r="AK87" s="10">
        <f t="shared" si="15"/>
        <v>-0.2914786782351856</v>
      </c>
      <c r="AL87" s="10">
        <f t="shared" si="16"/>
        <v>-0.2914786782351856</v>
      </c>
      <c r="AM87" s="10">
        <f t="shared" si="17"/>
        <v>-0.2914786782351856</v>
      </c>
      <c r="AN87" s="10">
        <f t="shared" si="18"/>
        <v>-0.2914786782351856</v>
      </c>
      <c r="AO87" s="10">
        <f t="shared" si="19"/>
        <v>-0.2914786782351856</v>
      </c>
      <c r="AP87" s="10">
        <f t="shared" si="20"/>
        <v>-0.2914786782351856</v>
      </c>
      <c r="AQ87" s="10">
        <f t="shared" si="21"/>
        <v>-0.2914786782351856</v>
      </c>
      <c r="AR87" s="10">
        <f t="shared" si="22"/>
        <v>-0.2914786782351856</v>
      </c>
      <c r="AS87" s="10">
        <f t="shared" si="23"/>
        <v>-0.2914786782351856</v>
      </c>
    </row>
    <row r="88" spans="2:45" ht="12.75" hidden="1">
      <c r="B88" s="7" t="s">
        <v>44</v>
      </c>
      <c r="C88" s="17">
        <f>IF(B$29="Guardrail",1,0)</f>
        <v>0</v>
      </c>
      <c r="D88" s="17">
        <f aca="true" t="shared" si="48" ref="D88:V88">IF(C$29="Guardrail",1,0)</f>
        <v>0</v>
      </c>
      <c r="E88" s="17">
        <f t="shared" si="48"/>
        <v>0</v>
      </c>
      <c r="F88" s="17">
        <f t="shared" si="48"/>
        <v>0</v>
      </c>
      <c r="G88" s="17">
        <f t="shared" si="48"/>
        <v>0</v>
      </c>
      <c r="H88" s="17">
        <f t="shared" si="48"/>
        <v>0</v>
      </c>
      <c r="I88" s="17">
        <f t="shared" si="48"/>
        <v>0</v>
      </c>
      <c r="J88" s="17">
        <f t="shared" si="48"/>
        <v>0</v>
      </c>
      <c r="K88" s="17">
        <f t="shared" si="48"/>
        <v>0</v>
      </c>
      <c r="L88" s="17">
        <f t="shared" si="48"/>
        <v>0</v>
      </c>
      <c r="M88" s="17">
        <f t="shared" si="48"/>
        <v>0</v>
      </c>
      <c r="N88" s="17">
        <f t="shared" si="48"/>
        <v>0</v>
      </c>
      <c r="O88" s="17">
        <f t="shared" si="48"/>
        <v>0</v>
      </c>
      <c r="P88" s="17">
        <f t="shared" si="48"/>
        <v>0</v>
      </c>
      <c r="Q88" s="17">
        <f t="shared" si="48"/>
        <v>0</v>
      </c>
      <c r="R88" s="17">
        <f t="shared" si="48"/>
        <v>0</v>
      </c>
      <c r="S88" s="17">
        <f t="shared" si="48"/>
        <v>0</v>
      </c>
      <c r="T88" s="17">
        <f t="shared" si="48"/>
        <v>0</v>
      </c>
      <c r="U88" s="17">
        <f t="shared" si="48"/>
        <v>0</v>
      </c>
      <c r="V88" s="17">
        <f t="shared" si="48"/>
        <v>0</v>
      </c>
      <c r="X88" s="13">
        <v>0.070175</v>
      </c>
      <c r="Y88" s="14">
        <v>0.25657</v>
      </c>
      <c r="Z88" s="10">
        <f t="shared" si="4"/>
        <v>-0.2735121019604786</v>
      </c>
      <c r="AA88" s="10">
        <f t="shared" si="5"/>
        <v>-0.2735121019604786</v>
      </c>
      <c r="AB88" s="10">
        <f t="shared" si="6"/>
        <v>-0.2735121019604786</v>
      </c>
      <c r="AC88" s="10">
        <f t="shared" si="7"/>
        <v>-0.2735121019604786</v>
      </c>
      <c r="AD88" s="10">
        <f t="shared" si="8"/>
        <v>-0.2735121019604786</v>
      </c>
      <c r="AE88" s="10">
        <f t="shared" si="9"/>
        <v>-0.2735121019604786</v>
      </c>
      <c r="AF88" s="10">
        <f t="shared" si="10"/>
        <v>-0.2735121019604786</v>
      </c>
      <c r="AG88" s="10">
        <f t="shared" si="11"/>
        <v>-0.2735121019604786</v>
      </c>
      <c r="AH88" s="10">
        <f t="shared" si="12"/>
        <v>-0.2735121019604786</v>
      </c>
      <c r="AI88" s="10">
        <f t="shared" si="13"/>
        <v>-0.2735121019604786</v>
      </c>
      <c r="AJ88" s="10">
        <f t="shared" si="14"/>
        <v>-0.2735121019604786</v>
      </c>
      <c r="AK88" s="10">
        <f t="shared" si="15"/>
        <v>-0.2735121019604786</v>
      </c>
      <c r="AL88" s="10">
        <f t="shared" si="16"/>
        <v>-0.2735121019604786</v>
      </c>
      <c r="AM88" s="10">
        <f t="shared" si="17"/>
        <v>-0.2735121019604786</v>
      </c>
      <c r="AN88" s="10">
        <f t="shared" si="18"/>
        <v>-0.2735121019604786</v>
      </c>
      <c r="AO88" s="10">
        <f t="shared" si="19"/>
        <v>-0.2735121019604786</v>
      </c>
      <c r="AP88" s="10">
        <f t="shared" si="20"/>
        <v>-0.2735121019604786</v>
      </c>
      <c r="AQ88" s="10">
        <f t="shared" si="21"/>
        <v>-0.2735121019604786</v>
      </c>
      <c r="AR88" s="10">
        <f t="shared" si="22"/>
        <v>-0.2735121019604786</v>
      </c>
      <c r="AS88" s="10">
        <f t="shared" si="23"/>
        <v>-0.2735121019604786</v>
      </c>
    </row>
    <row r="89" spans="2:45" ht="12.75" hidden="1">
      <c r="B89" s="7" t="s">
        <v>45</v>
      </c>
      <c r="C89" s="17">
        <f aca="true" t="shared" si="49" ref="C89:V89">IF(B$29="Barrier",1,0)</f>
        <v>0</v>
      </c>
      <c r="D89" s="17">
        <f t="shared" si="49"/>
        <v>0</v>
      </c>
      <c r="E89" s="17">
        <f t="shared" si="49"/>
        <v>0</v>
      </c>
      <c r="F89" s="17">
        <f t="shared" si="49"/>
        <v>0</v>
      </c>
      <c r="G89" s="17">
        <f t="shared" si="49"/>
        <v>0</v>
      </c>
      <c r="H89" s="17">
        <f t="shared" si="49"/>
        <v>0</v>
      </c>
      <c r="I89" s="17">
        <f t="shared" si="49"/>
        <v>0</v>
      </c>
      <c r="J89" s="17">
        <f t="shared" si="49"/>
        <v>0</v>
      </c>
      <c r="K89" s="17">
        <f t="shared" si="49"/>
        <v>0</v>
      </c>
      <c r="L89" s="17">
        <f t="shared" si="49"/>
        <v>0</v>
      </c>
      <c r="M89" s="17">
        <f t="shared" si="49"/>
        <v>0</v>
      </c>
      <c r="N89" s="17">
        <f t="shared" si="49"/>
        <v>0</v>
      </c>
      <c r="O89" s="17">
        <f t="shared" si="49"/>
        <v>0</v>
      </c>
      <c r="P89" s="17">
        <f t="shared" si="49"/>
        <v>0</v>
      </c>
      <c r="Q89" s="17">
        <f t="shared" si="49"/>
        <v>0</v>
      </c>
      <c r="R89" s="17">
        <f t="shared" si="49"/>
        <v>0</v>
      </c>
      <c r="S89" s="17">
        <f t="shared" si="49"/>
        <v>0</v>
      </c>
      <c r="T89" s="17">
        <f t="shared" si="49"/>
        <v>0</v>
      </c>
      <c r="U89" s="17">
        <f t="shared" si="49"/>
        <v>0</v>
      </c>
      <c r="V89" s="17">
        <f t="shared" si="49"/>
        <v>0</v>
      </c>
      <c r="X89" s="13">
        <v>0.19298</v>
      </c>
      <c r="Y89" s="14">
        <v>0.39638</v>
      </c>
      <c r="Z89" s="10">
        <f t="shared" si="4"/>
        <v>-0.48685604722740805</v>
      </c>
      <c r="AA89" s="10">
        <f t="shared" si="5"/>
        <v>-0.48685604722740805</v>
      </c>
      <c r="AB89" s="10">
        <f t="shared" si="6"/>
        <v>-0.48685604722740805</v>
      </c>
      <c r="AC89" s="10">
        <f t="shared" si="7"/>
        <v>-0.48685604722740805</v>
      </c>
      <c r="AD89" s="10">
        <f t="shared" si="8"/>
        <v>-0.48685604722740805</v>
      </c>
      <c r="AE89" s="10">
        <f t="shared" si="9"/>
        <v>-0.48685604722740805</v>
      </c>
      <c r="AF89" s="10">
        <f t="shared" si="10"/>
        <v>-0.48685604722740805</v>
      </c>
      <c r="AG89" s="10">
        <f t="shared" si="11"/>
        <v>-0.48685604722740805</v>
      </c>
      <c r="AH89" s="10">
        <f t="shared" si="12"/>
        <v>-0.48685604722740805</v>
      </c>
      <c r="AI89" s="10">
        <f t="shared" si="13"/>
        <v>-0.48685604722740805</v>
      </c>
      <c r="AJ89" s="10">
        <f t="shared" si="14"/>
        <v>-0.48685604722740805</v>
      </c>
      <c r="AK89" s="10">
        <f t="shared" si="15"/>
        <v>-0.48685604722740805</v>
      </c>
      <c r="AL89" s="10">
        <f t="shared" si="16"/>
        <v>-0.48685604722740805</v>
      </c>
      <c r="AM89" s="10">
        <f t="shared" si="17"/>
        <v>-0.48685604722740805</v>
      </c>
      <c r="AN89" s="10">
        <f t="shared" si="18"/>
        <v>-0.48685604722740805</v>
      </c>
      <c r="AO89" s="10">
        <f t="shared" si="19"/>
        <v>-0.48685604722740805</v>
      </c>
      <c r="AP89" s="10">
        <f t="shared" si="20"/>
        <v>-0.48685604722740805</v>
      </c>
      <c r="AQ89" s="10">
        <f t="shared" si="21"/>
        <v>-0.48685604722740805</v>
      </c>
      <c r="AR89" s="10">
        <f t="shared" si="22"/>
        <v>-0.48685604722740805</v>
      </c>
      <c r="AS89" s="10">
        <f t="shared" si="23"/>
        <v>-0.48685604722740805</v>
      </c>
    </row>
    <row r="90" spans="2:45" ht="12.75" hidden="1">
      <c r="B90" s="7" t="s">
        <v>46</v>
      </c>
      <c r="C90" s="17">
        <f>IF(B30=99999,25,B30)</f>
        <v>0</v>
      </c>
      <c r="D90" s="17">
        <f aca="true" t="shared" si="50" ref="D90:V90">IF(C30=99999,25,C30)</f>
        <v>0</v>
      </c>
      <c r="E90" s="17">
        <f t="shared" si="50"/>
        <v>0</v>
      </c>
      <c r="F90" s="17">
        <f t="shared" si="50"/>
        <v>0</v>
      </c>
      <c r="G90" s="17">
        <f t="shared" si="50"/>
        <v>0</v>
      </c>
      <c r="H90" s="17">
        <f t="shared" si="50"/>
        <v>0</v>
      </c>
      <c r="I90" s="17">
        <f t="shared" si="50"/>
        <v>0</v>
      </c>
      <c r="J90" s="17">
        <f t="shared" si="50"/>
        <v>0</v>
      </c>
      <c r="K90" s="17">
        <f t="shared" si="50"/>
        <v>0</v>
      </c>
      <c r="L90" s="17">
        <f t="shared" si="50"/>
        <v>0</v>
      </c>
      <c r="M90" s="17">
        <f t="shared" si="50"/>
        <v>0</v>
      </c>
      <c r="N90" s="17">
        <f t="shared" si="50"/>
        <v>0</v>
      </c>
      <c r="O90" s="17">
        <f t="shared" si="50"/>
        <v>0</v>
      </c>
      <c r="P90" s="17">
        <f t="shared" si="50"/>
        <v>0</v>
      </c>
      <c r="Q90" s="17">
        <f t="shared" si="50"/>
        <v>0</v>
      </c>
      <c r="R90" s="17">
        <f t="shared" si="50"/>
        <v>0</v>
      </c>
      <c r="S90" s="17">
        <f t="shared" si="50"/>
        <v>0</v>
      </c>
      <c r="T90" s="17">
        <f t="shared" si="50"/>
        <v>0</v>
      </c>
      <c r="U90" s="17">
        <f t="shared" si="50"/>
        <v>0</v>
      </c>
      <c r="V90" s="17">
        <f t="shared" si="50"/>
        <v>0</v>
      </c>
      <c r="X90" s="13">
        <v>10.772</v>
      </c>
      <c r="Y90" s="14">
        <v>11.264</v>
      </c>
      <c r="Z90" s="10">
        <f t="shared" si="4"/>
        <v>-0.9563210227272728</v>
      </c>
      <c r="AA90" s="10">
        <f t="shared" si="5"/>
        <v>-0.9563210227272728</v>
      </c>
      <c r="AB90" s="10">
        <f t="shared" si="6"/>
        <v>-0.9563210227272728</v>
      </c>
      <c r="AC90" s="10">
        <f t="shared" si="7"/>
        <v>-0.9563210227272728</v>
      </c>
      <c r="AD90" s="10">
        <f t="shared" si="8"/>
        <v>-0.9563210227272728</v>
      </c>
      <c r="AE90" s="10">
        <f t="shared" si="9"/>
        <v>-0.9563210227272728</v>
      </c>
      <c r="AF90" s="10">
        <f t="shared" si="10"/>
        <v>-0.9563210227272728</v>
      </c>
      <c r="AG90" s="10">
        <f t="shared" si="11"/>
        <v>-0.9563210227272728</v>
      </c>
      <c r="AH90" s="10">
        <f t="shared" si="12"/>
        <v>-0.9563210227272728</v>
      </c>
      <c r="AI90" s="10">
        <f t="shared" si="13"/>
        <v>-0.9563210227272728</v>
      </c>
      <c r="AJ90" s="10">
        <f t="shared" si="14"/>
        <v>-0.9563210227272728</v>
      </c>
      <c r="AK90" s="10">
        <f t="shared" si="15"/>
        <v>-0.9563210227272728</v>
      </c>
      <c r="AL90" s="10">
        <f t="shared" si="16"/>
        <v>-0.9563210227272728</v>
      </c>
      <c r="AM90" s="10">
        <f t="shared" si="17"/>
        <v>-0.9563210227272728</v>
      </c>
      <c r="AN90" s="10">
        <f t="shared" si="18"/>
        <v>-0.9563210227272728</v>
      </c>
      <c r="AO90" s="10">
        <f t="shared" si="19"/>
        <v>-0.9563210227272728</v>
      </c>
      <c r="AP90" s="10">
        <f t="shared" si="20"/>
        <v>-0.9563210227272728</v>
      </c>
      <c r="AQ90" s="10">
        <f t="shared" si="21"/>
        <v>-0.9563210227272728</v>
      </c>
      <c r="AR90" s="10">
        <f t="shared" si="22"/>
        <v>-0.9563210227272728</v>
      </c>
      <c r="AS90" s="10">
        <f t="shared" si="23"/>
        <v>-0.9563210227272728</v>
      </c>
    </row>
    <row r="91" spans="2:45" ht="12.75" hidden="1">
      <c r="B91" s="7" t="s">
        <v>47</v>
      </c>
      <c r="C91" s="7">
        <f aca="true" t="shared" si="51" ref="C91:V91">$B$15</f>
        <v>0</v>
      </c>
      <c r="D91" s="7">
        <f t="shared" si="51"/>
        <v>0</v>
      </c>
      <c r="E91" s="7">
        <f t="shared" si="51"/>
        <v>0</v>
      </c>
      <c r="F91" s="7">
        <f t="shared" si="51"/>
        <v>0</v>
      </c>
      <c r="G91" s="7">
        <f t="shared" si="51"/>
        <v>0</v>
      </c>
      <c r="H91" s="7">
        <f t="shared" si="51"/>
        <v>0</v>
      </c>
      <c r="I91" s="7">
        <f t="shared" si="51"/>
        <v>0</v>
      </c>
      <c r="J91" s="7">
        <f t="shared" si="51"/>
        <v>0</v>
      </c>
      <c r="K91" s="7">
        <f t="shared" si="51"/>
        <v>0</v>
      </c>
      <c r="L91" s="7">
        <f t="shared" si="51"/>
        <v>0</v>
      </c>
      <c r="M91" s="7">
        <f t="shared" si="51"/>
        <v>0</v>
      </c>
      <c r="N91" s="7">
        <f t="shared" si="51"/>
        <v>0</v>
      </c>
      <c r="O91" s="7">
        <f t="shared" si="51"/>
        <v>0</v>
      </c>
      <c r="P91" s="7">
        <f t="shared" si="51"/>
        <v>0</v>
      </c>
      <c r="Q91" s="7">
        <f t="shared" si="51"/>
        <v>0</v>
      </c>
      <c r="R91" s="7">
        <f t="shared" si="51"/>
        <v>0</v>
      </c>
      <c r="S91" s="7">
        <f t="shared" si="51"/>
        <v>0</v>
      </c>
      <c r="T91" s="7">
        <f t="shared" si="51"/>
        <v>0</v>
      </c>
      <c r="U91" s="7">
        <f t="shared" si="51"/>
        <v>0</v>
      </c>
      <c r="V91" s="7">
        <f t="shared" si="51"/>
        <v>0</v>
      </c>
      <c r="X91" s="13">
        <v>67.325</v>
      </c>
      <c r="Y91" s="14">
        <v>3.5486</v>
      </c>
      <c r="Z91" s="10">
        <f t="shared" si="4"/>
        <v>-18.97227075466381</v>
      </c>
      <c r="AA91" s="10">
        <f t="shared" si="5"/>
        <v>-18.97227075466381</v>
      </c>
      <c r="AB91" s="10">
        <f t="shared" si="6"/>
        <v>-18.97227075466381</v>
      </c>
      <c r="AC91" s="10">
        <f t="shared" si="7"/>
        <v>-18.97227075466381</v>
      </c>
      <c r="AD91" s="10">
        <f t="shared" si="8"/>
        <v>-18.97227075466381</v>
      </c>
      <c r="AE91" s="10">
        <f t="shared" si="9"/>
        <v>-18.97227075466381</v>
      </c>
      <c r="AF91" s="10">
        <f t="shared" si="10"/>
        <v>-18.97227075466381</v>
      </c>
      <c r="AG91" s="10">
        <f t="shared" si="11"/>
        <v>-18.97227075466381</v>
      </c>
      <c r="AH91" s="10">
        <f t="shared" si="12"/>
        <v>-18.97227075466381</v>
      </c>
      <c r="AI91" s="10">
        <f t="shared" si="13"/>
        <v>-18.97227075466381</v>
      </c>
      <c r="AJ91" s="10">
        <f t="shared" si="14"/>
        <v>-18.97227075466381</v>
      </c>
      <c r="AK91" s="10">
        <f t="shared" si="15"/>
        <v>-18.97227075466381</v>
      </c>
      <c r="AL91" s="10">
        <f t="shared" si="16"/>
        <v>-18.97227075466381</v>
      </c>
      <c r="AM91" s="10">
        <f t="shared" si="17"/>
        <v>-18.97227075466381</v>
      </c>
      <c r="AN91" s="10">
        <f t="shared" si="18"/>
        <v>-18.97227075466381</v>
      </c>
      <c r="AO91" s="10">
        <f t="shared" si="19"/>
        <v>-18.97227075466381</v>
      </c>
      <c r="AP91" s="10">
        <f t="shared" si="20"/>
        <v>-18.97227075466381</v>
      </c>
      <c r="AQ91" s="10">
        <f t="shared" si="21"/>
        <v>-18.97227075466381</v>
      </c>
      <c r="AR91" s="10">
        <f t="shared" si="22"/>
        <v>-18.97227075466381</v>
      </c>
      <c r="AS91" s="10">
        <f t="shared" si="23"/>
        <v>-18.97227075466381</v>
      </c>
    </row>
    <row r="92" spans="2:45" ht="12.75" hidden="1">
      <c r="B92" s="7" t="s">
        <v>48</v>
      </c>
      <c r="C92" s="17">
        <v>0</v>
      </c>
      <c r="D92" s="8">
        <f aca="true" t="shared" si="52" ref="D92:V92">IF((D65-C65)&lt;0.1,10,1/(D65-C65))</f>
        <v>10</v>
      </c>
      <c r="E92" s="8">
        <f t="shared" si="52"/>
        <v>10</v>
      </c>
      <c r="F92" s="8">
        <f t="shared" si="52"/>
        <v>10</v>
      </c>
      <c r="G92" s="8">
        <f t="shared" si="52"/>
        <v>10</v>
      </c>
      <c r="H92" s="8">
        <f t="shared" si="52"/>
        <v>10</v>
      </c>
      <c r="I92" s="8">
        <f t="shared" si="52"/>
        <v>10</v>
      </c>
      <c r="J92" s="8">
        <f t="shared" si="52"/>
        <v>10</v>
      </c>
      <c r="K92" s="8">
        <f t="shared" si="52"/>
        <v>10</v>
      </c>
      <c r="L92" s="8">
        <f t="shared" si="52"/>
        <v>10</v>
      </c>
      <c r="M92" s="8">
        <f t="shared" si="52"/>
        <v>10</v>
      </c>
      <c r="N92" s="8">
        <f t="shared" si="52"/>
        <v>10</v>
      </c>
      <c r="O92" s="8">
        <f t="shared" si="52"/>
        <v>10</v>
      </c>
      <c r="P92" s="8">
        <f t="shared" si="52"/>
        <v>10</v>
      </c>
      <c r="Q92" s="8">
        <f t="shared" si="52"/>
        <v>10</v>
      </c>
      <c r="R92" s="8">
        <f t="shared" si="52"/>
        <v>10</v>
      </c>
      <c r="S92" s="8">
        <f t="shared" si="52"/>
        <v>10</v>
      </c>
      <c r="T92" s="8">
        <f t="shared" si="52"/>
        <v>10</v>
      </c>
      <c r="U92" s="8">
        <f t="shared" si="52"/>
        <v>10</v>
      </c>
      <c r="V92" s="8">
        <f t="shared" si="52"/>
        <v>10</v>
      </c>
      <c r="X92" s="13">
        <v>3.8037</v>
      </c>
      <c r="Y92" s="14">
        <v>3.5422</v>
      </c>
      <c r="Z92" s="10">
        <f t="shared" si="4"/>
        <v>-1.073824177065101</v>
      </c>
      <c r="AA92" s="10">
        <f t="shared" si="5"/>
        <v>1.7492801084072047</v>
      </c>
      <c r="AB92" s="10">
        <f t="shared" si="6"/>
        <v>1.7492801084072047</v>
      </c>
      <c r="AC92" s="10">
        <f t="shared" si="7"/>
        <v>1.7492801084072047</v>
      </c>
      <c r="AD92" s="10">
        <f t="shared" si="8"/>
        <v>1.7492801084072047</v>
      </c>
      <c r="AE92" s="10">
        <f t="shared" si="9"/>
        <v>1.7492801084072047</v>
      </c>
      <c r="AF92" s="10">
        <f t="shared" si="10"/>
        <v>1.7492801084072047</v>
      </c>
      <c r="AG92" s="10">
        <f t="shared" si="11"/>
        <v>1.7492801084072047</v>
      </c>
      <c r="AH92" s="10">
        <f t="shared" si="12"/>
        <v>1.7492801084072047</v>
      </c>
      <c r="AI92" s="10">
        <f t="shared" si="13"/>
        <v>1.7492801084072047</v>
      </c>
      <c r="AJ92" s="10">
        <f t="shared" si="14"/>
        <v>1.7492801084072047</v>
      </c>
      <c r="AK92" s="10">
        <f t="shared" si="15"/>
        <v>1.7492801084072047</v>
      </c>
      <c r="AL92" s="10">
        <f t="shared" si="16"/>
        <v>1.7492801084072047</v>
      </c>
      <c r="AM92" s="10">
        <f t="shared" si="17"/>
        <v>1.7492801084072047</v>
      </c>
      <c r="AN92" s="10">
        <f t="shared" si="18"/>
        <v>1.7492801084072047</v>
      </c>
      <c r="AO92" s="10">
        <f t="shared" si="19"/>
        <v>1.7492801084072047</v>
      </c>
      <c r="AP92" s="10">
        <f t="shared" si="20"/>
        <v>1.7492801084072047</v>
      </c>
      <c r="AQ92" s="10">
        <f t="shared" si="21"/>
        <v>1.7492801084072047</v>
      </c>
      <c r="AR92" s="10">
        <f t="shared" si="22"/>
        <v>1.7492801084072047</v>
      </c>
      <c r="AS92" s="10">
        <f t="shared" si="23"/>
        <v>1.7492801084072047</v>
      </c>
    </row>
    <row r="93" ht="12.75" hidden="1"/>
    <row r="94" spans="2:11" ht="12.75" hidden="1">
      <c r="B94" s="19" t="s">
        <v>14</v>
      </c>
      <c r="C94" s="19" t="s">
        <v>15</v>
      </c>
      <c r="E94" s="6"/>
      <c r="F94" s="6"/>
      <c r="G94" s="6"/>
      <c r="H94" s="6"/>
      <c r="I94" s="6"/>
      <c r="J94" s="6"/>
      <c r="K94" s="6"/>
    </row>
    <row r="95" spans="2:11" ht="12.75" hidden="1">
      <c r="B95" s="19">
        <v>20.236</v>
      </c>
      <c r="C95" s="19">
        <v>9.4862</v>
      </c>
      <c r="E95" s="6"/>
      <c r="F95" s="6"/>
      <c r="G95" s="6"/>
      <c r="H95" s="6"/>
      <c r="I95" s="6"/>
      <c r="J95" s="6"/>
      <c r="K95" s="6"/>
    </row>
    <row r="96" spans="2:11" ht="12.75" hidden="1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2.75" hidden="1">
      <c r="B97" s="6" t="s">
        <v>16</v>
      </c>
      <c r="C97" s="6"/>
      <c r="D97" s="6"/>
      <c r="E97" s="6"/>
      <c r="F97" s="6"/>
      <c r="G97" s="6"/>
      <c r="H97" s="6"/>
      <c r="I97" s="6"/>
      <c r="J97" s="6"/>
      <c r="K97" s="6"/>
    </row>
    <row r="98" spans="2:31" ht="12.75" hidden="1">
      <c r="B98" s="6">
        <v>0.11297</v>
      </c>
      <c r="C98" s="6">
        <v>-0.078426</v>
      </c>
      <c r="D98" s="6">
        <v>-0.13947</v>
      </c>
      <c r="E98" s="6">
        <v>-0.15254</v>
      </c>
      <c r="F98" s="6">
        <v>0.28658</v>
      </c>
      <c r="G98" s="6">
        <v>-0.22112</v>
      </c>
      <c r="H98" s="6">
        <v>0.49029</v>
      </c>
      <c r="I98" s="6">
        <v>-0.41802</v>
      </c>
      <c r="J98" s="6">
        <v>-0.088448</v>
      </c>
      <c r="K98" s="6">
        <v>-0.33214</v>
      </c>
      <c r="L98" s="3">
        <v>0.32127</v>
      </c>
      <c r="M98" s="3">
        <v>0.11384</v>
      </c>
      <c r="N98" s="3">
        <v>-0.01015</v>
      </c>
      <c r="O98" s="3">
        <v>-0.27348</v>
      </c>
      <c r="P98" s="3">
        <v>0.21241</v>
      </c>
      <c r="Q98" s="3">
        <v>-0.084935</v>
      </c>
      <c r="R98" s="3">
        <v>-0.1307</v>
      </c>
      <c r="S98" s="3">
        <v>0.1765</v>
      </c>
      <c r="T98" s="3">
        <v>-0.19794</v>
      </c>
      <c r="U98" s="3">
        <v>0.19591</v>
      </c>
      <c r="V98" s="3">
        <v>0.0053693</v>
      </c>
      <c r="W98" s="3">
        <v>-0.0090082</v>
      </c>
      <c r="X98" s="3">
        <v>0.31618</v>
      </c>
      <c r="Y98" s="3">
        <v>-0.15963</v>
      </c>
      <c r="Z98" s="3">
        <v>0.61474</v>
      </c>
      <c r="AA98" s="3">
        <v>0.17522</v>
      </c>
      <c r="AB98" s="3">
        <v>-0.87896</v>
      </c>
      <c r="AC98" s="3">
        <v>0.26311</v>
      </c>
      <c r="AD98" s="3">
        <v>0.18734</v>
      </c>
      <c r="AE98" s="3">
        <v>0.62792</v>
      </c>
    </row>
    <row r="99" spans="2:31" ht="12.75" hidden="1">
      <c r="B99" s="6">
        <v>0.322</v>
      </c>
      <c r="C99" s="6">
        <v>0.0311</v>
      </c>
      <c r="D99" s="6">
        <v>-0.17547</v>
      </c>
      <c r="E99" s="6">
        <v>0.14975</v>
      </c>
      <c r="F99" s="6">
        <v>-0.10043</v>
      </c>
      <c r="G99" s="6">
        <v>-0.18704</v>
      </c>
      <c r="H99" s="6">
        <v>0.16352</v>
      </c>
      <c r="I99" s="6">
        <v>-0.16764</v>
      </c>
      <c r="J99" s="6">
        <v>0.029759</v>
      </c>
      <c r="K99" s="6">
        <v>-0.16926</v>
      </c>
      <c r="L99" s="3">
        <v>0.11902</v>
      </c>
      <c r="M99" s="3">
        <v>0.37364</v>
      </c>
      <c r="N99" s="3">
        <v>0.26391</v>
      </c>
      <c r="O99" s="3">
        <v>0.23601</v>
      </c>
      <c r="P99" s="3">
        <v>-0.39096</v>
      </c>
      <c r="Q99" s="3">
        <v>-0.041473</v>
      </c>
      <c r="R99" s="3">
        <v>-0.068777</v>
      </c>
      <c r="S99" s="3">
        <v>0.033726</v>
      </c>
      <c r="T99" s="3">
        <v>-0.078076</v>
      </c>
      <c r="U99" s="3">
        <v>0.10805</v>
      </c>
      <c r="V99" s="3">
        <v>-0.0082078</v>
      </c>
      <c r="W99" s="3">
        <v>-0.056039</v>
      </c>
      <c r="X99" s="3">
        <v>-0.096088</v>
      </c>
      <c r="Y99" s="3">
        <v>-0.37527</v>
      </c>
      <c r="Z99" s="3">
        <v>-0.039732</v>
      </c>
      <c r="AA99" s="3">
        <v>-0.12086</v>
      </c>
      <c r="AB99" s="3">
        <v>-0.63928</v>
      </c>
      <c r="AC99" s="3">
        <v>-0.10258</v>
      </c>
      <c r="AD99" s="3">
        <v>0.0107</v>
      </c>
      <c r="AE99" s="3">
        <v>0.32176</v>
      </c>
    </row>
    <row r="100" spans="2:11" ht="12.75" hidden="1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2.75" hidden="1">
      <c r="B101" s="6" t="s">
        <v>17</v>
      </c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2.75" hidden="1">
      <c r="B102" s="6">
        <v>-1.2493</v>
      </c>
      <c r="C102" s="6">
        <v>1.5774</v>
      </c>
      <c r="D102" s="6"/>
      <c r="E102" s="6"/>
      <c r="F102" s="6"/>
      <c r="G102" s="6"/>
      <c r="H102" s="6"/>
      <c r="I102" s="6"/>
      <c r="J102" s="6"/>
      <c r="K102" s="6"/>
    </row>
    <row r="103" spans="2:11" ht="12.75" hidden="1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2.75" hidden="1">
      <c r="B104" s="6" t="s">
        <v>18</v>
      </c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2.75" hidden="1">
      <c r="B105" s="6">
        <v>-0.14449</v>
      </c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2.75" hidden="1">
      <c r="B106" s="6">
        <v>0.18188</v>
      </c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2.75" hidden="1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ht="12.75" hidden="1">
      <c r="B108" s="6" t="s">
        <v>19</v>
      </c>
    </row>
    <row r="109" spans="2:11" ht="12.75" hidden="1">
      <c r="B109" s="6">
        <v>-0.14453</v>
      </c>
      <c r="D109" s="6"/>
      <c r="E109" s="6"/>
      <c r="F109" s="6"/>
      <c r="G109" s="6"/>
      <c r="H109" s="6"/>
      <c r="I109" s="6"/>
      <c r="J109" s="6"/>
      <c r="K109" s="6"/>
    </row>
    <row r="110" spans="4:11" ht="12.75" hidden="1">
      <c r="D110" s="6"/>
      <c r="E110" s="6"/>
      <c r="F110" s="6"/>
      <c r="G110" s="6"/>
      <c r="H110" s="6"/>
      <c r="I110" s="6"/>
      <c r="J110" s="6"/>
      <c r="K110" s="6"/>
    </row>
    <row r="111" ht="12.75" hidden="1"/>
    <row r="112" ht="12.75" hidden="1"/>
    <row r="113" ht="12.75" hidden="1"/>
    <row r="114" ht="12.75" hidden="1"/>
    <row r="115" ht="12.75" hidden="1"/>
    <row r="116" ht="12.75" hidden="1">
      <c r="B116" s="6"/>
    </row>
    <row r="117" ht="12.75" hidden="1">
      <c r="B117" s="6"/>
    </row>
    <row r="118" ht="12.75" hidden="1">
      <c r="B118" s="6"/>
    </row>
    <row r="119" ht="12.75" hidden="1">
      <c r="B119" s="6"/>
    </row>
    <row r="120" ht="12.75" hidden="1">
      <c r="B120" s="6"/>
    </row>
    <row r="121" ht="12.75" hidden="1"/>
    <row r="122" ht="13.5" hidden="1" thickBot="1">
      <c r="B122" s="30" t="s">
        <v>63</v>
      </c>
    </row>
    <row r="123" spans="2:34" ht="12.75" hidden="1">
      <c r="B123" s="38" t="s">
        <v>20</v>
      </c>
      <c r="C123" s="42"/>
      <c r="D123" s="42"/>
      <c r="E123" s="42"/>
      <c r="F123" s="42"/>
      <c r="G123" s="42"/>
      <c r="H123" s="42"/>
      <c r="I123" s="42"/>
      <c r="J123" s="42"/>
      <c r="K123" s="44"/>
      <c r="X123" s="11" t="s">
        <v>12</v>
      </c>
      <c r="Y123" s="12" t="s">
        <v>13</v>
      </c>
      <c r="Z123" s="41" t="s">
        <v>21</v>
      </c>
      <c r="AA123" s="42"/>
      <c r="AB123" s="42"/>
      <c r="AC123" s="42"/>
      <c r="AD123" s="42"/>
      <c r="AE123" s="42"/>
      <c r="AF123" s="42"/>
      <c r="AG123" s="42"/>
      <c r="AH123" s="43"/>
    </row>
    <row r="124" spans="2:45" ht="12.75" hidden="1">
      <c r="B124" s="7" t="s">
        <v>24</v>
      </c>
      <c r="C124" s="17">
        <f aca="true" t="shared" si="53" ref="C124:V124">IF($B$14="Lane Closure",1,0)</f>
        <v>0</v>
      </c>
      <c r="D124" s="17">
        <f t="shared" si="53"/>
        <v>0</v>
      </c>
      <c r="E124" s="17">
        <f t="shared" si="53"/>
        <v>0</v>
      </c>
      <c r="F124" s="17">
        <f t="shared" si="53"/>
        <v>0</v>
      </c>
      <c r="G124" s="17">
        <f t="shared" si="53"/>
        <v>0</v>
      </c>
      <c r="H124" s="17">
        <f t="shared" si="53"/>
        <v>0</v>
      </c>
      <c r="I124" s="17">
        <f t="shared" si="53"/>
        <v>0</v>
      </c>
      <c r="J124" s="17">
        <f t="shared" si="53"/>
        <v>0</v>
      </c>
      <c r="K124" s="17">
        <f t="shared" si="53"/>
        <v>0</v>
      </c>
      <c r="L124" s="17">
        <f t="shared" si="53"/>
        <v>0</v>
      </c>
      <c r="M124" s="17">
        <f t="shared" si="53"/>
        <v>0</v>
      </c>
      <c r="N124" s="17">
        <f t="shared" si="53"/>
        <v>0</v>
      </c>
      <c r="O124" s="17">
        <f t="shared" si="53"/>
        <v>0</v>
      </c>
      <c r="P124" s="17">
        <f t="shared" si="53"/>
        <v>0</v>
      </c>
      <c r="Q124" s="17">
        <f t="shared" si="53"/>
        <v>0</v>
      </c>
      <c r="R124" s="17">
        <f t="shared" si="53"/>
        <v>0</v>
      </c>
      <c r="S124" s="17">
        <f t="shared" si="53"/>
        <v>0</v>
      </c>
      <c r="T124" s="17">
        <f t="shared" si="53"/>
        <v>0</v>
      </c>
      <c r="U124" s="17">
        <f t="shared" si="53"/>
        <v>0</v>
      </c>
      <c r="V124" s="17">
        <f t="shared" si="53"/>
        <v>0</v>
      </c>
      <c r="X124" s="13">
        <v>0.42982</v>
      </c>
      <c r="Y124" s="14">
        <v>0.49724</v>
      </c>
      <c r="Z124" s="10">
        <f aca="true" t="shared" si="54" ref="Z124:Z154">(C124-$X124)/$Y124</f>
        <v>-0.8644115517657469</v>
      </c>
      <c r="AA124" s="10">
        <f aca="true" t="shared" si="55" ref="AA124:AA154">(D124-$X124)/$Y124</f>
        <v>-0.8644115517657469</v>
      </c>
      <c r="AB124" s="10">
        <f aca="true" t="shared" si="56" ref="AB124:AB154">(E124-$X124)/$Y124</f>
        <v>-0.8644115517657469</v>
      </c>
      <c r="AC124" s="10">
        <f aca="true" t="shared" si="57" ref="AC124:AC154">(F124-$X124)/$Y124</f>
        <v>-0.8644115517657469</v>
      </c>
      <c r="AD124" s="10">
        <f aca="true" t="shared" si="58" ref="AD124:AD154">(G124-$X124)/$Y124</f>
        <v>-0.8644115517657469</v>
      </c>
      <c r="AE124" s="10">
        <f aca="true" t="shared" si="59" ref="AE124:AE154">(H124-$X124)/$Y124</f>
        <v>-0.8644115517657469</v>
      </c>
      <c r="AF124" s="10">
        <f aca="true" t="shared" si="60" ref="AF124:AF154">(I124-$X124)/$Y124</f>
        <v>-0.8644115517657469</v>
      </c>
      <c r="AG124" s="10">
        <f aca="true" t="shared" si="61" ref="AG124:AG154">(J124-$X124)/$Y124</f>
        <v>-0.8644115517657469</v>
      </c>
      <c r="AH124" s="10">
        <f aca="true" t="shared" si="62" ref="AH124:AH154">(K124-$X124)/$Y124</f>
        <v>-0.8644115517657469</v>
      </c>
      <c r="AI124" s="10">
        <f aca="true" t="shared" si="63" ref="AI124:AI154">(L124-$X124)/$Y124</f>
        <v>-0.8644115517657469</v>
      </c>
      <c r="AJ124" s="10">
        <f aca="true" t="shared" si="64" ref="AJ124:AJ154">(M124-$X124)/$Y124</f>
        <v>-0.8644115517657469</v>
      </c>
      <c r="AK124" s="10">
        <f aca="true" t="shared" si="65" ref="AK124:AK154">(N124-$X124)/$Y124</f>
        <v>-0.8644115517657469</v>
      </c>
      <c r="AL124" s="10">
        <f aca="true" t="shared" si="66" ref="AL124:AL154">(O124-$X124)/$Y124</f>
        <v>-0.8644115517657469</v>
      </c>
      <c r="AM124" s="10">
        <f aca="true" t="shared" si="67" ref="AM124:AM154">(P124-$X124)/$Y124</f>
        <v>-0.8644115517657469</v>
      </c>
      <c r="AN124" s="10">
        <f aca="true" t="shared" si="68" ref="AN124:AN154">(Q124-$X124)/$Y124</f>
        <v>-0.8644115517657469</v>
      </c>
      <c r="AO124" s="10">
        <f aca="true" t="shared" si="69" ref="AO124:AO154">(R124-$X124)/$Y124</f>
        <v>-0.8644115517657469</v>
      </c>
      <c r="AP124" s="10">
        <f aca="true" t="shared" si="70" ref="AP124:AP154">(S124-$X124)/$Y124</f>
        <v>-0.8644115517657469</v>
      </c>
      <c r="AQ124" s="10">
        <f aca="true" t="shared" si="71" ref="AQ124:AQ154">(T124-$X124)/$Y124</f>
        <v>-0.8644115517657469</v>
      </c>
      <c r="AR124" s="10">
        <f aca="true" t="shared" si="72" ref="AR124:AR154">(U124-$X124)/$Y124</f>
        <v>-0.8644115517657469</v>
      </c>
      <c r="AS124" s="10">
        <f aca="true" t="shared" si="73" ref="AS124:AS154">(V124-$X124)/$Y124</f>
        <v>-0.8644115517657469</v>
      </c>
    </row>
    <row r="125" spans="2:45" ht="12.75" hidden="1">
      <c r="B125" s="7" t="s">
        <v>25</v>
      </c>
      <c r="C125" s="17">
        <f aca="true" t="shared" si="74" ref="C125:V125">IF(B17="Lane Taper",1,0)</f>
        <v>1</v>
      </c>
      <c r="D125" s="17">
        <f t="shared" si="74"/>
        <v>0</v>
      </c>
      <c r="E125" s="17">
        <f t="shared" si="74"/>
        <v>0</v>
      </c>
      <c r="F125" s="17">
        <f t="shared" si="74"/>
        <v>0</v>
      </c>
      <c r="G125" s="17">
        <f t="shared" si="74"/>
        <v>0</v>
      </c>
      <c r="H125" s="17">
        <f t="shared" si="74"/>
        <v>0</v>
      </c>
      <c r="I125" s="17">
        <f t="shared" si="74"/>
        <v>0</v>
      </c>
      <c r="J125" s="17">
        <f t="shared" si="74"/>
        <v>0</v>
      </c>
      <c r="K125" s="17">
        <f t="shared" si="74"/>
        <v>0</v>
      </c>
      <c r="L125" s="17">
        <f t="shared" si="74"/>
        <v>0</v>
      </c>
      <c r="M125" s="17">
        <f t="shared" si="74"/>
        <v>0</v>
      </c>
      <c r="N125" s="17">
        <f t="shared" si="74"/>
        <v>0</v>
      </c>
      <c r="O125" s="17">
        <f t="shared" si="74"/>
        <v>0</v>
      </c>
      <c r="P125" s="17">
        <f t="shared" si="74"/>
        <v>0</v>
      </c>
      <c r="Q125" s="17">
        <f t="shared" si="74"/>
        <v>0</v>
      </c>
      <c r="R125" s="17">
        <f t="shared" si="74"/>
        <v>0</v>
      </c>
      <c r="S125" s="17">
        <f t="shared" si="74"/>
        <v>0</v>
      </c>
      <c r="T125" s="17">
        <f t="shared" si="74"/>
        <v>0</v>
      </c>
      <c r="U125" s="17">
        <f t="shared" si="74"/>
        <v>0</v>
      </c>
      <c r="V125" s="17">
        <f t="shared" si="74"/>
        <v>0</v>
      </c>
      <c r="X125" s="13">
        <v>0.18421</v>
      </c>
      <c r="Y125" s="14">
        <v>0.38937</v>
      </c>
      <c r="Z125" s="10">
        <f t="shared" si="54"/>
        <v>2.0951537098389705</v>
      </c>
      <c r="AA125" s="10">
        <f t="shared" si="55"/>
        <v>-0.47309756786604007</v>
      </c>
      <c r="AB125" s="10">
        <f t="shared" si="56"/>
        <v>-0.47309756786604007</v>
      </c>
      <c r="AC125" s="10">
        <f t="shared" si="57"/>
        <v>-0.47309756786604007</v>
      </c>
      <c r="AD125" s="10">
        <f t="shared" si="58"/>
        <v>-0.47309756786604007</v>
      </c>
      <c r="AE125" s="10">
        <f t="shared" si="59"/>
        <v>-0.47309756786604007</v>
      </c>
      <c r="AF125" s="10">
        <f t="shared" si="60"/>
        <v>-0.47309756786604007</v>
      </c>
      <c r="AG125" s="10">
        <f t="shared" si="61"/>
        <v>-0.47309756786604007</v>
      </c>
      <c r="AH125" s="10">
        <f t="shared" si="62"/>
        <v>-0.47309756786604007</v>
      </c>
      <c r="AI125" s="10">
        <f t="shared" si="63"/>
        <v>-0.47309756786604007</v>
      </c>
      <c r="AJ125" s="10">
        <f t="shared" si="64"/>
        <v>-0.47309756786604007</v>
      </c>
      <c r="AK125" s="10">
        <f t="shared" si="65"/>
        <v>-0.47309756786604007</v>
      </c>
      <c r="AL125" s="10">
        <f t="shared" si="66"/>
        <v>-0.47309756786604007</v>
      </c>
      <c r="AM125" s="10">
        <f t="shared" si="67"/>
        <v>-0.47309756786604007</v>
      </c>
      <c r="AN125" s="10">
        <f t="shared" si="68"/>
        <v>-0.47309756786604007</v>
      </c>
      <c r="AO125" s="10">
        <f t="shared" si="69"/>
        <v>-0.47309756786604007</v>
      </c>
      <c r="AP125" s="10">
        <f t="shared" si="70"/>
        <v>-0.47309756786604007</v>
      </c>
      <c r="AQ125" s="10">
        <f t="shared" si="71"/>
        <v>-0.47309756786604007</v>
      </c>
      <c r="AR125" s="10">
        <f t="shared" si="72"/>
        <v>-0.47309756786604007</v>
      </c>
      <c r="AS125" s="10">
        <f t="shared" si="73"/>
        <v>-0.47309756786604007</v>
      </c>
    </row>
    <row r="126" spans="2:45" ht="12.75" hidden="1">
      <c r="B126" s="7" t="s">
        <v>26</v>
      </c>
      <c r="C126" s="17">
        <f aca="true" t="shared" si="75" ref="C126:V126">B18</f>
        <v>0</v>
      </c>
      <c r="D126" s="17">
        <f t="shared" si="75"/>
        <v>0</v>
      </c>
      <c r="E126" s="17">
        <f t="shared" si="75"/>
        <v>0</v>
      </c>
      <c r="F126" s="17">
        <f t="shared" si="75"/>
        <v>0</v>
      </c>
      <c r="G126" s="17">
        <f t="shared" si="75"/>
        <v>0</v>
      </c>
      <c r="H126" s="17">
        <f t="shared" si="75"/>
        <v>0</v>
      </c>
      <c r="I126" s="17">
        <f t="shared" si="75"/>
        <v>0</v>
      </c>
      <c r="J126" s="17">
        <f t="shared" si="75"/>
        <v>0</v>
      </c>
      <c r="K126" s="17">
        <f t="shared" si="75"/>
        <v>0</v>
      </c>
      <c r="L126" s="17">
        <f t="shared" si="75"/>
        <v>0</v>
      </c>
      <c r="M126" s="17">
        <f t="shared" si="75"/>
        <v>0</v>
      </c>
      <c r="N126" s="17">
        <f t="shared" si="75"/>
        <v>0</v>
      </c>
      <c r="O126" s="17">
        <f t="shared" si="75"/>
        <v>0</v>
      </c>
      <c r="P126" s="17">
        <f t="shared" si="75"/>
        <v>0</v>
      </c>
      <c r="Q126" s="17">
        <f t="shared" si="75"/>
        <v>0</v>
      </c>
      <c r="R126" s="17">
        <f t="shared" si="75"/>
        <v>0</v>
      </c>
      <c r="S126" s="17">
        <f t="shared" si="75"/>
        <v>0</v>
      </c>
      <c r="T126" s="17">
        <f t="shared" si="75"/>
        <v>0</v>
      </c>
      <c r="U126" s="17">
        <f t="shared" si="75"/>
        <v>0</v>
      </c>
      <c r="V126" s="17">
        <f t="shared" si="75"/>
        <v>0</v>
      </c>
      <c r="X126" s="13">
        <v>2.5437</v>
      </c>
      <c r="Y126" s="14">
        <v>2.9951</v>
      </c>
      <c r="Z126" s="10">
        <f t="shared" si="54"/>
        <v>-0.8492871690427698</v>
      </c>
      <c r="AA126" s="10">
        <f t="shared" si="55"/>
        <v>-0.8492871690427698</v>
      </c>
      <c r="AB126" s="10">
        <f t="shared" si="56"/>
        <v>-0.8492871690427698</v>
      </c>
      <c r="AC126" s="10">
        <f t="shared" si="57"/>
        <v>-0.8492871690427698</v>
      </c>
      <c r="AD126" s="10">
        <f t="shared" si="58"/>
        <v>-0.8492871690427698</v>
      </c>
      <c r="AE126" s="10">
        <f t="shared" si="59"/>
        <v>-0.8492871690427698</v>
      </c>
      <c r="AF126" s="10">
        <f t="shared" si="60"/>
        <v>-0.8492871690427698</v>
      </c>
      <c r="AG126" s="10">
        <f t="shared" si="61"/>
        <v>-0.8492871690427698</v>
      </c>
      <c r="AH126" s="10">
        <f t="shared" si="62"/>
        <v>-0.8492871690427698</v>
      </c>
      <c r="AI126" s="10">
        <f t="shared" si="63"/>
        <v>-0.8492871690427698</v>
      </c>
      <c r="AJ126" s="10">
        <f t="shared" si="64"/>
        <v>-0.8492871690427698</v>
      </c>
      <c r="AK126" s="10">
        <f t="shared" si="65"/>
        <v>-0.8492871690427698</v>
      </c>
      <c r="AL126" s="10">
        <f t="shared" si="66"/>
        <v>-0.8492871690427698</v>
      </c>
      <c r="AM126" s="10">
        <f t="shared" si="67"/>
        <v>-0.8492871690427698</v>
      </c>
      <c r="AN126" s="10">
        <f t="shared" si="68"/>
        <v>-0.8492871690427698</v>
      </c>
      <c r="AO126" s="10">
        <f t="shared" si="69"/>
        <v>-0.8492871690427698</v>
      </c>
      <c r="AP126" s="10">
        <f t="shared" si="70"/>
        <v>-0.8492871690427698</v>
      </c>
      <c r="AQ126" s="10">
        <f t="shared" si="71"/>
        <v>-0.8492871690427698</v>
      </c>
      <c r="AR126" s="10">
        <f t="shared" si="72"/>
        <v>-0.8492871690427698</v>
      </c>
      <c r="AS126" s="10">
        <f t="shared" si="73"/>
        <v>-0.8492871690427698</v>
      </c>
    </row>
    <row r="127" spans="2:45" ht="12.75" hidden="1">
      <c r="B127" s="7" t="s">
        <v>27</v>
      </c>
      <c r="C127" s="17">
        <f aca="true" t="shared" si="76" ref="C127:V127">B19</f>
        <v>50</v>
      </c>
      <c r="D127" s="17">
        <f t="shared" si="76"/>
        <v>50</v>
      </c>
      <c r="E127" s="17">
        <f t="shared" si="76"/>
        <v>50</v>
      </c>
      <c r="F127" s="17">
        <f t="shared" si="76"/>
        <v>50</v>
      </c>
      <c r="G127" s="17">
        <f t="shared" si="76"/>
        <v>50</v>
      </c>
      <c r="H127" s="17">
        <f t="shared" si="76"/>
        <v>50</v>
      </c>
      <c r="I127" s="17">
        <f t="shared" si="76"/>
        <v>50</v>
      </c>
      <c r="J127" s="17">
        <f t="shared" si="76"/>
        <v>50</v>
      </c>
      <c r="K127" s="17">
        <f t="shared" si="76"/>
        <v>50</v>
      </c>
      <c r="L127" s="17">
        <f t="shared" si="76"/>
        <v>50</v>
      </c>
      <c r="M127" s="17">
        <f t="shared" si="76"/>
        <v>50</v>
      </c>
      <c r="N127" s="17">
        <f t="shared" si="76"/>
        <v>50</v>
      </c>
      <c r="O127" s="17">
        <f t="shared" si="76"/>
        <v>50</v>
      </c>
      <c r="P127" s="17">
        <f t="shared" si="76"/>
        <v>50</v>
      </c>
      <c r="Q127" s="17">
        <f t="shared" si="76"/>
        <v>50</v>
      </c>
      <c r="R127" s="17">
        <f t="shared" si="76"/>
        <v>50</v>
      </c>
      <c r="S127" s="17">
        <f t="shared" si="76"/>
        <v>50</v>
      </c>
      <c r="T127" s="17">
        <f t="shared" si="76"/>
        <v>50</v>
      </c>
      <c r="U127" s="17">
        <f t="shared" si="76"/>
        <v>50</v>
      </c>
      <c r="V127" s="17">
        <f t="shared" si="76"/>
        <v>50</v>
      </c>
      <c r="X127" s="13">
        <v>60.219</v>
      </c>
      <c r="Y127" s="14">
        <v>7.0205</v>
      </c>
      <c r="Z127" s="10">
        <f t="shared" si="54"/>
        <v>-1.4555943308881134</v>
      </c>
      <c r="AA127" s="10">
        <f t="shared" si="55"/>
        <v>-1.4555943308881134</v>
      </c>
      <c r="AB127" s="10">
        <f t="shared" si="56"/>
        <v>-1.4555943308881134</v>
      </c>
      <c r="AC127" s="10">
        <f t="shared" si="57"/>
        <v>-1.4555943308881134</v>
      </c>
      <c r="AD127" s="10">
        <f t="shared" si="58"/>
        <v>-1.4555943308881134</v>
      </c>
      <c r="AE127" s="10">
        <f t="shared" si="59"/>
        <v>-1.4555943308881134</v>
      </c>
      <c r="AF127" s="10">
        <f t="shared" si="60"/>
        <v>-1.4555943308881134</v>
      </c>
      <c r="AG127" s="10">
        <f t="shared" si="61"/>
        <v>-1.4555943308881134</v>
      </c>
      <c r="AH127" s="10">
        <f t="shared" si="62"/>
        <v>-1.4555943308881134</v>
      </c>
      <c r="AI127" s="10">
        <f t="shared" si="63"/>
        <v>-1.4555943308881134</v>
      </c>
      <c r="AJ127" s="10">
        <f t="shared" si="64"/>
        <v>-1.4555943308881134</v>
      </c>
      <c r="AK127" s="10">
        <f t="shared" si="65"/>
        <v>-1.4555943308881134</v>
      </c>
      <c r="AL127" s="10">
        <f t="shared" si="66"/>
        <v>-1.4555943308881134</v>
      </c>
      <c r="AM127" s="10">
        <f t="shared" si="67"/>
        <v>-1.4555943308881134</v>
      </c>
      <c r="AN127" s="10">
        <f t="shared" si="68"/>
        <v>-1.4555943308881134</v>
      </c>
      <c r="AO127" s="10">
        <f t="shared" si="69"/>
        <v>-1.4555943308881134</v>
      </c>
      <c r="AP127" s="10">
        <f t="shared" si="70"/>
        <v>-1.4555943308881134</v>
      </c>
      <c r="AQ127" s="10">
        <f t="shared" si="71"/>
        <v>-1.4555943308881134</v>
      </c>
      <c r="AR127" s="10">
        <f t="shared" si="72"/>
        <v>-1.4555943308881134</v>
      </c>
      <c r="AS127" s="10">
        <f t="shared" si="73"/>
        <v>-1.4555943308881134</v>
      </c>
    </row>
    <row r="128" spans="2:45" ht="12.75" hidden="1">
      <c r="B128" s="7" t="s">
        <v>28</v>
      </c>
      <c r="C128" s="17">
        <f aca="true" t="shared" si="77" ref="C128:V128">IF(B20="Permanent",1,0)</f>
        <v>1</v>
      </c>
      <c r="D128" s="17">
        <f t="shared" si="77"/>
        <v>1</v>
      </c>
      <c r="E128" s="17">
        <f t="shared" si="77"/>
        <v>1</v>
      </c>
      <c r="F128" s="17">
        <f t="shared" si="77"/>
        <v>1</v>
      </c>
      <c r="G128" s="17">
        <f t="shared" si="77"/>
        <v>1</v>
      </c>
      <c r="H128" s="17">
        <f t="shared" si="77"/>
        <v>1</v>
      </c>
      <c r="I128" s="17">
        <f t="shared" si="77"/>
        <v>1</v>
      </c>
      <c r="J128" s="17">
        <f t="shared" si="77"/>
        <v>1</v>
      </c>
      <c r="K128" s="17">
        <f t="shared" si="77"/>
        <v>1</v>
      </c>
      <c r="L128" s="17">
        <f t="shared" si="77"/>
        <v>1</v>
      </c>
      <c r="M128" s="17">
        <f t="shared" si="77"/>
        <v>1</v>
      </c>
      <c r="N128" s="17">
        <f t="shared" si="77"/>
        <v>1</v>
      </c>
      <c r="O128" s="17">
        <f t="shared" si="77"/>
        <v>1</v>
      </c>
      <c r="P128" s="17">
        <f t="shared" si="77"/>
        <v>1</v>
      </c>
      <c r="Q128" s="17">
        <f t="shared" si="77"/>
        <v>1</v>
      </c>
      <c r="R128" s="17">
        <f t="shared" si="77"/>
        <v>1</v>
      </c>
      <c r="S128" s="17">
        <f t="shared" si="77"/>
        <v>1</v>
      </c>
      <c r="T128" s="17">
        <f t="shared" si="77"/>
        <v>1</v>
      </c>
      <c r="U128" s="17">
        <f t="shared" si="77"/>
        <v>1</v>
      </c>
      <c r="V128" s="17">
        <f t="shared" si="77"/>
        <v>1</v>
      </c>
      <c r="X128" s="13">
        <v>0.74561</v>
      </c>
      <c r="Y128" s="14">
        <v>0.43744</v>
      </c>
      <c r="Z128" s="10">
        <f t="shared" si="54"/>
        <v>0.5815426115581566</v>
      </c>
      <c r="AA128" s="10">
        <f t="shared" si="55"/>
        <v>0.5815426115581566</v>
      </c>
      <c r="AB128" s="10">
        <f t="shared" si="56"/>
        <v>0.5815426115581566</v>
      </c>
      <c r="AC128" s="10">
        <f t="shared" si="57"/>
        <v>0.5815426115581566</v>
      </c>
      <c r="AD128" s="10">
        <f t="shared" si="58"/>
        <v>0.5815426115581566</v>
      </c>
      <c r="AE128" s="10">
        <f t="shared" si="59"/>
        <v>0.5815426115581566</v>
      </c>
      <c r="AF128" s="10">
        <f t="shared" si="60"/>
        <v>0.5815426115581566</v>
      </c>
      <c r="AG128" s="10">
        <f t="shared" si="61"/>
        <v>0.5815426115581566</v>
      </c>
      <c r="AH128" s="10">
        <f t="shared" si="62"/>
        <v>0.5815426115581566</v>
      </c>
      <c r="AI128" s="10">
        <f t="shared" si="63"/>
        <v>0.5815426115581566</v>
      </c>
      <c r="AJ128" s="10">
        <f t="shared" si="64"/>
        <v>0.5815426115581566</v>
      </c>
      <c r="AK128" s="10">
        <f t="shared" si="65"/>
        <v>0.5815426115581566</v>
      </c>
      <c r="AL128" s="10">
        <f t="shared" si="66"/>
        <v>0.5815426115581566</v>
      </c>
      <c r="AM128" s="10">
        <f t="shared" si="67"/>
        <v>0.5815426115581566</v>
      </c>
      <c r="AN128" s="10">
        <f t="shared" si="68"/>
        <v>0.5815426115581566</v>
      </c>
      <c r="AO128" s="10">
        <f t="shared" si="69"/>
        <v>0.5815426115581566</v>
      </c>
      <c r="AP128" s="10">
        <f t="shared" si="70"/>
        <v>0.5815426115581566</v>
      </c>
      <c r="AQ128" s="10">
        <f t="shared" si="71"/>
        <v>0.5815426115581566</v>
      </c>
      <c r="AR128" s="10">
        <f t="shared" si="72"/>
        <v>0.5815426115581566</v>
      </c>
      <c r="AS128" s="10">
        <f t="shared" si="73"/>
        <v>0.5815426115581566</v>
      </c>
    </row>
    <row r="129" spans="2:45" ht="12.75" hidden="1">
      <c r="B129" s="7" t="s">
        <v>11</v>
      </c>
      <c r="C129" s="17" t="e">
        <f aca="true" t="shared" si="78" ref="C129:V129">IF(B21="",0,1/B21)</f>
        <v>#DIV/0!</v>
      </c>
      <c r="D129" s="17" t="e">
        <f t="shared" si="78"/>
        <v>#DIV/0!</v>
      </c>
      <c r="E129" s="17" t="e">
        <f t="shared" si="78"/>
        <v>#DIV/0!</v>
      </c>
      <c r="F129" s="17" t="e">
        <f t="shared" si="78"/>
        <v>#DIV/0!</v>
      </c>
      <c r="G129" s="17" t="e">
        <f t="shared" si="78"/>
        <v>#DIV/0!</v>
      </c>
      <c r="H129" s="17" t="e">
        <f t="shared" si="78"/>
        <v>#DIV/0!</v>
      </c>
      <c r="I129" s="17" t="e">
        <f t="shared" si="78"/>
        <v>#DIV/0!</v>
      </c>
      <c r="J129" s="17" t="e">
        <f t="shared" si="78"/>
        <v>#DIV/0!</v>
      </c>
      <c r="K129" s="17" t="e">
        <f t="shared" si="78"/>
        <v>#DIV/0!</v>
      </c>
      <c r="L129" s="17" t="e">
        <f t="shared" si="78"/>
        <v>#DIV/0!</v>
      </c>
      <c r="M129" s="17" t="e">
        <f t="shared" si="78"/>
        <v>#DIV/0!</v>
      </c>
      <c r="N129" s="17" t="e">
        <f t="shared" si="78"/>
        <v>#DIV/0!</v>
      </c>
      <c r="O129" s="17" t="e">
        <f t="shared" si="78"/>
        <v>#DIV/0!</v>
      </c>
      <c r="P129" s="17" t="e">
        <f t="shared" si="78"/>
        <v>#DIV/0!</v>
      </c>
      <c r="Q129" s="17" t="e">
        <f t="shared" si="78"/>
        <v>#DIV/0!</v>
      </c>
      <c r="R129" s="17" t="e">
        <f t="shared" si="78"/>
        <v>#DIV/0!</v>
      </c>
      <c r="S129" s="17" t="e">
        <f t="shared" si="78"/>
        <v>#DIV/0!</v>
      </c>
      <c r="T129" s="17" t="e">
        <f t="shared" si="78"/>
        <v>#DIV/0!</v>
      </c>
      <c r="U129" s="17" t="e">
        <f t="shared" si="78"/>
        <v>#DIV/0!</v>
      </c>
      <c r="V129" s="17" t="e">
        <f t="shared" si="78"/>
        <v>#DIV/0!</v>
      </c>
      <c r="X129" s="31">
        <v>9.5254E-05</v>
      </c>
      <c r="Y129" s="14">
        <v>0.00014189</v>
      </c>
      <c r="Z129" s="10" t="e">
        <f t="shared" si="54"/>
        <v>#DIV/0!</v>
      </c>
      <c r="AA129" s="10" t="e">
        <f t="shared" si="55"/>
        <v>#DIV/0!</v>
      </c>
      <c r="AB129" s="10" t="e">
        <f t="shared" si="56"/>
        <v>#DIV/0!</v>
      </c>
      <c r="AC129" s="10" t="e">
        <f t="shared" si="57"/>
        <v>#DIV/0!</v>
      </c>
      <c r="AD129" s="10" t="e">
        <f t="shared" si="58"/>
        <v>#DIV/0!</v>
      </c>
      <c r="AE129" s="10" t="e">
        <f t="shared" si="59"/>
        <v>#DIV/0!</v>
      </c>
      <c r="AF129" s="10" t="e">
        <f t="shared" si="60"/>
        <v>#DIV/0!</v>
      </c>
      <c r="AG129" s="10" t="e">
        <f t="shared" si="61"/>
        <v>#DIV/0!</v>
      </c>
      <c r="AH129" s="10" t="e">
        <f t="shared" si="62"/>
        <v>#DIV/0!</v>
      </c>
      <c r="AI129" s="10" t="e">
        <f t="shared" si="63"/>
        <v>#DIV/0!</v>
      </c>
      <c r="AJ129" s="10" t="e">
        <f t="shared" si="64"/>
        <v>#DIV/0!</v>
      </c>
      <c r="AK129" s="10" t="e">
        <f t="shared" si="65"/>
        <v>#DIV/0!</v>
      </c>
      <c r="AL129" s="10" t="e">
        <f t="shared" si="66"/>
        <v>#DIV/0!</v>
      </c>
      <c r="AM129" s="10" t="e">
        <f t="shared" si="67"/>
        <v>#DIV/0!</v>
      </c>
      <c r="AN129" s="10" t="e">
        <f t="shared" si="68"/>
        <v>#DIV/0!</v>
      </c>
      <c r="AO129" s="10" t="e">
        <f t="shared" si="69"/>
        <v>#DIV/0!</v>
      </c>
      <c r="AP129" s="10" t="e">
        <f t="shared" si="70"/>
        <v>#DIV/0!</v>
      </c>
      <c r="AQ129" s="10" t="e">
        <f t="shared" si="71"/>
        <v>#DIV/0!</v>
      </c>
      <c r="AR129" s="10" t="e">
        <f t="shared" si="72"/>
        <v>#DIV/0!</v>
      </c>
      <c r="AS129" s="10" t="e">
        <f t="shared" si="73"/>
        <v>#DIV/0!</v>
      </c>
    </row>
    <row r="130" spans="2:45" ht="12.75" hidden="1">
      <c r="B130" s="7" t="s">
        <v>29</v>
      </c>
      <c r="C130" s="17">
        <f aca="true" t="shared" si="79" ref="C130:V130">IF(B22="Flat",1,0)</f>
        <v>1</v>
      </c>
      <c r="D130" s="17">
        <f t="shared" si="79"/>
        <v>1</v>
      </c>
      <c r="E130" s="17">
        <f t="shared" si="79"/>
        <v>1</v>
      </c>
      <c r="F130" s="17">
        <f t="shared" si="79"/>
        <v>1</v>
      </c>
      <c r="G130" s="17">
        <f t="shared" si="79"/>
        <v>1</v>
      </c>
      <c r="H130" s="17">
        <f t="shared" si="79"/>
        <v>1</v>
      </c>
      <c r="I130" s="17">
        <f t="shared" si="79"/>
        <v>1</v>
      </c>
      <c r="J130" s="17">
        <f t="shared" si="79"/>
        <v>1</v>
      </c>
      <c r="K130" s="17">
        <f t="shared" si="79"/>
        <v>1</v>
      </c>
      <c r="L130" s="17">
        <f t="shared" si="79"/>
        <v>1</v>
      </c>
      <c r="M130" s="17">
        <f t="shared" si="79"/>
        <v>1</v>
      </c>
      <c r="N130" s="17">
        <f t="shared" si="79"/>
        <v>1</v>
      </c>
      <c r="O130" s="17">
        <f t="shared" si="79"/>
        <v>1</v>
      </c>
      <c r="P130" s="17">
        <f t="shared" si="79"/>
        <v>1</v>
      </c>
      <c r="Q130" s="17">
        <f t="shared" si="79"/>
        <v>1</v>
      </c>
      <c r="R130" s="17">
        <f t="shared" si="79"/>
        <v>1</v>
      </c>
      <c r="S130" s="17">
        <f t="shared" si="79"/>
        <v>1</v>
      </c>
      <c r="T130" s="17">
        <f t="shared" si="79"/>
        <v>1</v>
      </c>
      <c r="U130" s="17">
        <f t="shared" si="79"/>
        <v>1</v>
      </c>
      <c r="V130" s="17">
        <f t="shared" si="79"/>
        <v>1</v>
      </c>
      <c r="X130" s="13">
        <v>0.39474</v>
      </c>
      <c r="Y130" s="14">
        <v>0.49095</v>
      </c>
      <c r="Z130" s="10">
        <f t="shared" si="54"/>
        <v>1.2328343008453</v>
      </c>
      <c r="AA130" s="10">
        <f t="shared" si="55"/>
        <v>1.2328343008453</v>
      </c>
      <c r="AB130" s="10">
        <f t="shared" si="56"/>
        <v>1.2328343008453</v>
      </c>
      <c r="AC130" s="10">
        <f t="shared" si="57"/>
        <v>1.2328343008453</v>
      </c>
      <c r="AD130" s="10">
        <f t="shared" si="58"/>
        <v>1.2328343008453</v>
      </c>
      <c r="AE130" s="10">
        <f t="shared" si="59"/>
        <v>1.2328343008453</v>
      </c>
      <c r="AF130" s="10">
        <f t="shared" si="60"/>
        <v>1.2328343008453</v>
      </c>
      <c r="AG130" s="10">
        <f t="shared" si="61"/>
        <v>1.2328343008453</v>
      </c>
      <c r="AH130" s="10">
        <f t="shared" si="62"/>
        <v>1.2328343008453</v>
      </c>
      <c r="AI130" s="10">
        <f t="shared" si="63"/>
        <v>1.2328343008453</v>
      </c>
      <c r="AJ130" s="10">
        <f t="shared" si="64"/>
        <v>1.2328343008453</v>
      </c>
      <c r="AK130" s="10">
        <f t="shared" si="65"/>
        <v>1.2328343008453</v>
      </c>
      <c r="AL130" s="10">
        <f t="shared" si="66"/>
        <v>1.2328343008453</v>
      </c>
      <c r="AM130" s="10">
        <f t="shared" si="67"/>
        <v>1.2328343008453</v>
      </c>
      <c r="AN130" s="10">
        <f t="shared" si="68"/>
        <v>1.2328343008453</v>
      </c>
      <c r="AO130" s="10">
        <f t="shared" si="69"/>
        <v>1.2328343008453</v>
      </c>
      <c r="AP130" s="10">
        <f t="shared" si="70"/>
        <v>1.2328343008453</v>
      </c>
      <c r="AQ130" s="10">
        <f t="shared" si="71"/>
        <v>1.2328343008453</v>
      </c>
      <c r="AR130" s="10">
        <f t="shared" si="72"/>
        <v>1.2328343008453</v>
      </c>
      <c r="AS130" s="10">
        <f t="shared" si="73"/>
        <v>1.2328343008453</v>
      </c>
    </row>
    <row r="131" spans="2:45" ht="12.75" hidden="1">
      <c r="B131" s="7" t="s">
        <v>30</v>
      </c>
      <c r="C131" s="17">
        <f aca="true" t="shared" si="80" ref="C131:V131">IF(B22="Upgrade",1,0)</f>
        <v>0</v>
      </c>
      <c r="D131" s="17">
        <f t="shared" si="80"/>
        <v>0</v>
      </c>
      <c r="E131" s="17">
        <f t="shared" si="80"/>
        <v>0</v>
      </c>
      <c r="F131" s="17">
        <f t="shared" si="80"/>
        <v>0</v>
      </c>
      <c r="G131" s="17">
        <f t="shared" si="80"/>
        <v>0</v>
      </c>
      <c r="H131" s="17">
        <f t="shared" si="80"/>
        <v>0</v>
      </c>
      <c r="I131" s="17">
        <f t="shared" si="80"/>
        <v>0</v>
      </c>
      <c r="J131" s="17">
        <f t="shared" si="80"/>
        <v>0</v>
      </c>
      <c r="K131" s="17">
        <f t="shared" si="80"/>
        <v>0</v>
      </c>
      <c r="L131" s="17">
        <f t="shared" si="80"/>
        <v>0</v>
      </c>
      <c r="M131" s="17">
        <f t="shared" si="80"/>
        <v>0</v>
      </c>
      <c r="N131" s="17">
        <f t="shared" si="80"/>
        <v>0</v>
      </c>
      <c r="O131" s="17">
        <f t="shared" si="80"/>
        <v>0</v>
      </c>
      <c r="P131" s="17">
        <f t="shared" si="80"/>
        <v>0</v>
      </c>
      <c r="Q131" s="17">
        <f t="shared" si="80"/>
        <v>0</v>
      </c>
      <c r="R131" s="17">
        <f t="shared" si="80"/>
        <v>0</v>
      </c>
      <c r="S131" s="17">
        <f t="shared" si="80"/>
        <v>0</v>
      </c>
      <c r="T131" s="17">
        <f t="shared" si="80"/>
        <v>0</v>
      </c>
      <c r="U131" s="17">
        <f t="shared" si="80"/>
        <v>0</v>
      </c>
      <c r="V131" s="17">
        <f t="shared" si="80"/>
        <v>0</v>
      </c>
      <c r="X131" s="13">
        <v>0.2193</v>
      </c>
      <c r="Y131" s="14">
        <v>0.4156</v>
      </c>
      <c r="Z131" s="10">
        <f t="shared" si="54"/>
        <v>-0.5276708373435995</v>
      </c>
      <c r="AA131" s="10">
        <f t="shared" si="55"/>
        <v>-0.5276708373435995</v>
      </c>
      <c r="AB131" s="10">
        <f t="shared" si="56"/>
        <v>-0.5276708373435995</v>
      </c>
      <c r="AC131" s="10">
        <f t="shared" si="57"/>
        <v>-0.5276708373435995</v>
      </c>
      <c r="AD131" s="10">
        <f t="shared" si="58"/>
        <v>-0.5276708373435995</v>
      </c>
      <c r="AE131" s="10">
        <f t="shared" si="59"/>
        <v>-0.5276708373435995</v>
      </c>
      <c r="AF131" s="10">
        <f t="shared" si="60"/>
        <v>-0.5276708373435995</v>
      </c>
      <c r="AG131" s="10">
        <f t="shared" si="61"/>
        <v>-0.5276708373435995</v>
      </c>
      <c r="AH131" s="10">
        <f t="shared" si="62"/>
        <v>-0.5276708373435995</v>
      </c>
      <c r="AI131" s="10">
        <f t="shared" si="63"/>
        <v>-0.5276708373435995</v>
      </c>
      <c r="AJ131" s="10">
        <f t="shared" si="64"/>
        <v>-0.5276708373435995</v>
      </c>
      <c r="AK131" s="10">
        <f t="shared" si="65"/>
        <v>-0.5276708373435995</v>
      </c>
      <c r="AL131" s="10">
        <f t="shared" si="66"/>
        <v>-0.5276708373435995</v>
      </c>
      <c r="AM131" s="10">
        <f t="shared" si="67"/>
        <v>-0.5276708373435995</v>
      </c>
      <c r="AN131" s="10">
        <f t="shared" si="68"/>
        <v>-0.5276708373435995</v>
      </c>
      <c r="AO131" s="10">
        <f t="shared" si="69"/>
        <v>-0.5276708373435995</v>
      </c>
      <c r="AP131" s="10">
        <f t="shared" si="70"/>
        <v>-0.5276708373435995</v>
      </c>
      <c r="AQ131" s="10">
        <f t="shared" si="71"/>
        <v>-0.5276708373435995</v>
      </c>
      <c r="AR131" s="10">
        <f t="shared" si="72"/>
        <v>-0.5276708373435995</v>
      </c>
      <c r="AS131" s="10">
        <f t="shared" si="73"/>
        <v>-0.5276708373435995</v>
      </c>
    </row>
    <row r="132" spans="2:45" ht="12.75" hidden="1">
      <c r="B132" s="7" t="s">
        <v>31</v>
      </c>
      <c r="C132" s="17">
        <f aca="true" t="shared" si="81" ref="C132:V132">IF(B22="Downgrade",1,0)</f>
        <v>0</v>
      </c>
      <c r="D132" s="17">
        <f t="shared" si="81"/>
        <v>0</v>
      </c>
      <c r="E132" s="17">
        <f t="shared" si="81"/>
        <v>0</v>
      </c>
      <c r="F132" s="17">
        <f t="shared" si="81"/>
        <v>0</v>
      </c>
      <c r="G132" s="17">
        <f t="shared" si="81"/>
        <v>0</v>
      </c>
      <c r="H132" s="17">
        <f t="shared" si="81"/>
        <v>0</v>
      </c>
      <c r="I132" s="17">
        <f t="shared" si="81"/>
        <v>0</v>
      </c>
      <c r="J132" s="17">
        <f t="shared" si="81"/>
        <v>0</v>
      </c>
      <c r="K132" s="17">
        <f t="shared" si="81"/>
        <v>0</v>
      </c>
      <c r="L132" s="17">
        <f t="shared" si="81"/>
        <v>0</v>
      </c>
      <c r="M132" s="17">
        <f t="shared" si="81"/>
        <v>0</v>
      </c>
      <c r="N132" s="17">
        <f t="shared" si="81"/>
        <v>0</v>
      </c>
      <c r="O132" s="17">
        <f t="shared" si="81"/>
        <v>0</v>
      </c>
      <c r="P132" s="17">
        <f t="shared" si="81"/>
        <v>0</v>
      </c>
      <c r="Q132" s="17">
        <f t="shared" si="81"/>
        <v>0</v>
      </c>
      <c r="R132" s="17">
        <f t="shared" si="81"/>
        <v>0</v>
      </c>
      <c r="S132" s="17">
        <f t="shared" si="81"/>
        <v>0</v>
      </c>
      <c r="T132" s="17">
        <f t="shared" si="81"/>
        <v>0</v>
      </c>
      <c r="U132" s="17">
        <f t="shared" si="81"/>
        <v>0</v>
      </c>
      <c r="V132" s="17">
        <f t="shared" si="81"/>
        <v>0</v>
      </c>
      <c r="X132" s="13">
        <v>0.25439</v>
      </c>
      <c r="Y132" s="14">
        <v>0.43744</v>
      </c>
      <c r="Z132" s="10">
        <f t="shared" si="54"/>
        <v>-0.5815426115581566</v>
      </c>
      <c r="AA132" s="10">
        <f t="shared" si="55"/>
        <v>-0.5815426115581566</v>
      </c>
      <c r="AB132" s="10">
        <f t="shared" si="56"/>
        <v>-0.5815426115581566</v>
      </c>
      <c r="AC132" s="10">
        <f t="shared" si="57"/>
        <v>-0.5815426115581566</v>
      </c>
      <c r="AD132" s="10">
        <f t="shared" si="58"/>
        <v>-0.5815426115581566</v>
      </c>
      <c r="AE132" s="10">
        <f t="shared" si="59"/>
        <v>-0.5815426115581566</v>
      </c>
      <c r="AF132" s="10">
        <f t="shared" si="60"/>
        <v>-0.5815426115581566</v>
      </c>
      <c r="AG132" s="10">
        <f t="shared" si="61"/>
        <v>-0.5815426115581566</v>
      </c>
      <c r="AH132" s="10">
        <f t="shared" si="62"/>
        <v>-0.5815426115581566</v>
      </c>
      <c r="AI132" s="10">
        <f t="shared" si="63"/>
        <v>-0.5815426115581566</v>
      </c>
      <c r="AJ132" s="10">
        <f t="shared" si="64"/>
        <v>-0.5815426115581566</v>
      </c>
      <c r="AK132" s="10">
        <f t="shared" si="65"/>
        <v>-0.5815426115581566</v>
      </c>
      <c r="AL132" s="10">
        <f t="shared" si="66"/>
        <v>-0.5815426115581566</v>
      </c>
      <c r="AM132" s="10">
        <f t="shared" si="67"/>
        <v>-0.5815426115581566</v>
      </c>
      <c r="AN132" s="10">
        <f t="shared" si="68"/>
        <v>-0.5815426115581566</v>
      </c>
      <c r="AO132" s="10">
        <f t="shared" si="69"/>
        <v>-0.5815426115581566</v>
      </c>
      <c r="AP132" s="10">
        <f t="shared" si="70"/>
        <v>-0.5815426115581566</v>
      </c>
      <c r="AQ132" s="10">
        <f t="shared" si="71"/>
        <v>-0.5815426115581566</v>
      </c>
      <c r="AR132" s="10">
        <f t="shared" si="72"/>
        <v>-0.5815426115581566</v>
      </c>
      <c r="AS132" s="10">
        <f t="shared" si="73"/>
        <v>-0.5815426115581566</v>
      </c>
    </row>
    <row r="133" spans="2:45" ht="12.75" hidden="1">
      <c r="B133" s="7" t="s">
        <v>32</v>
      </c>
      <c r="C133" s="17">
        <f aca="true" t="shared" si="82" ref="C133:V133">IF(B22="Crest",1,0)</f>
        <v>0</v>
      </c>
      <c r="D133" s="17">
        <f t="shared" si="82"/>
        <v>0</v>
      </c>
      <c r="E133" s="17">
        <f t="shared" si="82"/>
        <v>0</v>
      </c>
      <c r="F133" s="17">
        <f t="shared" si="82"/>
        <v>0</v>
      </c>
      <c r="G133" s="17">
        <f t="shared" si="82"/>
        <v>0</v>
      </c>
      <c r="H133" s="17">
        <f t="shared" si="82"/>
        <v>0</v>
      </c>
      <c r="I133" s="17">
        <f t="shared" si="82"/>
        <v>0</v>
      </c>
      <c r="J133" s="17">
        <f t="shared" si="82"/>
        <v>0</v>
      </c>
      <c r="K133" s="17">
        <f t="shared" si="82"/>
        <v>0</v>
      </c>
      <c r="L133" s="17">
        <f t="shared" si="82"/>
        <v>0</v>
      </c>
      <c r="M133" s="17">
        <f t="shared" si="82"/>
        <v>0</v>
      </c>
      <c r="N133" s="17">
        <f t="shared" si="82"/>
        <v>0</v>
      </c>
      <c r="O133" s="17">
        <f t="shared" si="82"/>
        <v>0</v>
      </c>
      <c r="P133" s="17">
        <f t="shared" si="82"/>
        <v>0</v>
      </c>
      <c r="Q133" s="17">
        <f t="shared" si="82"/>
        <v>0</v>
      </c>
      <c r="R133" s="17">
        <f t="shared" si="82"/>
        <v>0</v>
      </c>
      <c r="S133" s="17">
        <f t="shared" si="82"/>
        <v>0</v>
      </c>
      <c r="T133" s="17">
        <f t="shared" si="82"/>
        <v>0</v>
      </c>
      <c r="U133" s="17">
        <f t="shared" si="82"/>
        <v>0</v>
      </c>
      <c r="V133" s="17">
        <f t="shared" si="82"/>
        <v>0</v>
      </c>
      <c r="X133" s="13">
        <v>0.087719</v>
      </c>
      <c r="Y133" s="14">
        <v>0.28414</v>
      </c>
      <c r="Z133" s="10">
        <f t="shared" si="54"/>
        <v>-0.30871753361019216</v>
      </c>
      <c r="AA133" s="10">
        <f t="shared" si="55"/>
        <v>-0.30871753361019216</v>
      </c>
      <c r="AB133" s="10">
        <f t="shared" si="56"/>
        <v>-0.30871753361019216</v>
      </c>
      <c r="AC133" s="10">
        <f t="shared" si="57"/>
        <v>-0.30871753361019216</v>
      </c>
      <c r="AD133" s="10">
        <f t="shared" si="58"/>
        <v>-0.30871753361019216</v>
      </c>
      <c r="AE133" s="10">
        <f t="shared" si="59"/>
        <v>-0.30871753361019216</v>
      </c>
      <c r="AF133" s="10">
        <f t="shared" si="60"/>
        <v>-0.30871753361019216</v>
      </c>
      <c r="AG133" s="10">
        <f t="shared" si="61"/>
        <v>-0.30871753361019216</v>
      </c>
      <c r="AH133" s="10">
        <f t="shared" si="62"/>
        <v>-0.30871753361019216</v>
      </c>
      <c r="AI133" s="10">
        <f t="shared" si="63"/>
        <v>-0.30871753361019216</v>
      </c>
      <c r="AJ133" s="10">
        <f t="shared" si="64"/>
        <v>-0.30871753361019216</v>
      </c>
      <c r="AK133" s="10">
        <f t="shared" si="65"/>
        <v>-0.30871753361019216</v>
      </c>
      <c r="AL133" s="10">
        <f t="shared" si="66"/>
        <v>-0.30871753361019216</v>
      </c>
      <c r="AM133" s="10">
        <f t="shared" si="67"/>
        <v>-0.30871753361019216</v>
      </c>
      <c r="AN133" s="10">
        <f t="shared" si="68"/>
        <v>-0.30871753361019216</v>
      </c>
      <c r="AO133" s="10">
        <f t="shared" si="69"/>
        <v>-0.30871753361019216</v>
      </c>
      <c r="AP133" s="10">
        <f t="shared" si="70"/>
        <v>-0.30871753361019216</v>
      </c>
      <c r="AQ133" s="10">
        <f t="shared" si="71"/>
        <v>-0.30871753361019216</v>
      </c>
      <c r="AR133" s="10">
        <f t="shared" si="72"/>
        <v>-0.30871753361019216</v>
      </c>
      <c r="AS133" s="10">
        <f t="shared" si="73"/>
        <v>-0.30871753361019216</v>
      </c>
    </row>
    <row r="134" spans="2:45" ht="12.75" hidden="1">
      <c r="B134" s="7" t="s">
        <v>33</v>
      </c>
      <c r="C134" s="17">
        <f aca="true" t="shared" si="83" ref="C134:V134">IF(B22="Sag",1,0)</f>
        <v>0</v>
      </c>
      <c r="D134" s="17">
        <f t="shared" si="83"/>
        <v>0</v>
      </c>
      <c r="E134" s="17">
        <f t="shared" si="83"/>
        <v>0</v>
      </c>
      <c r="F134" s="17">
        <f t="shared" si="83"/>
        <v>0</v>
      </c>
      <c r="G134" s="17">
        <f t="shared" si="83"/>
        <v>0</v>
      </c>
      <c r="H134" s="17">
        <f t="shared" si="83"/>
        <v>0</v>
      </c>
      <c r="I134" s="17">
        <f t="shared" si="83"/>
        <v>0</v>
      </c>
      <c r="J134" s="17">
        <f t="shared" si="83"/>
        <v>0</v>
      </c>
      <c r="K134" s="17">
        <f t="shared" si="83"/>
        <v>0</v>
      </c>
      <c r="L134" s="17">
        <f t="shared" si="83"/>
        <v>0</v>
      </c>
      <c r="M134" s="17">
        <f t="shared" si="83"/>
        <v>0</v>
      </c>
      <c r="N134" s="17">
        <f t="shared" si="83"/>
        <v>0</v>
      </c>
      <c r="O134" s="17">
        <f t="shared" si="83"/>
        <v>0</v>
      </c>
      <c r="P134" s="17">
        <f t="shared" si="83"/>
        <v>0</v>
      </c>
      <c r="Q134" s="17">
        <f t="shared" si="83"/>
        <v>0</v>
      </c>
      <c r="R134" s="17">
        <f t="shared" si="83"/>
        <v>0</v>
      </c>
      <c r="S134" s="17">
        <f t="shared" si="83"/>
        <v>0</v>
      </c>
      <c r="T134" s="17">
        <f t="shared" si="83"/>
        <v>0</v>
      </c>
      <c r="U134" s="17">
        <f t="shared" si="83"/>
        <v>0</v>
      </c>
      <c r="V134" s="17">
        <f t="shared" si="83"/>
        <v>0</v>
      </c>
      <c r="X134" s="13">
        <v>0.04386</v>
      </c>
      <c r="Y134" s="14">
        <v>0.20569</v>
      </c>
      <c r="Z134" s="10">
        <f t="shared" si="54"/>
        <v>-0.2132335067334338</v>
      </c>
      <c r="AA134" s="10">
        <f t="shared" si="55"/>
        <v>-0.2132335067334338</v>
      </c>
      <c r="AB134" s="10">
        <f t="shared" si="56"/>
        <v>-0.2132335067334338</v>
      </c>
      <c r="AC134" s="10">
        <f t="shared" si="57"/>
        <v>-0.2132335067334338</v>
      </c>
      <c r="AD134" s="10">
        <f t="shared" si="58"/>
        <v>-0.2132335067334338</v>
      </c>
      <c r="AE134" s="10">
        <f t="shared" si="59"/>
        <v>-0.2132335067334338</v>
      </c>
      <c r="AF134" s="10">
        <f t="shared" si="60"/>
        <v>-0.2132335067334338</v>
      </c>
      <c r="AG134" s="10">
        <f t="shared" si="61"/>
        <v>-0.2132335067334338</v>
      </c>
      <c r="AH134" s="10">
        <f t="shared" si="62"/>
        <v>-0.2132335067334338</v>
      </c>
      <c r="AI134" s="10">
        <f t="shared" si="63"/>
        <v>-0.2132335067334338</v>
      </c>
      <c r="AJ134" s="10">
        <f t="shared" si="64"/>
        <v>-0.2132335067334338</v>
      </c>
      <c r="AK134" s="10">
        <f t="shared" si="65"/>
        <v>-0.2132335067334338</v>
      </c>
      <c r="AL134" s="10">
        <f t="shared" si="66"/>
        <v>-0.2132335067334338</v>
      </c>
      <c r="AM134" s="10">
        <f t="shared" si="67"/>
        <v>-0.2132335067334338</v>
      </c>
      <c r="AN134" s="10">
        <f t="shared" si="68"/>
        <v>-0.2132335067334338</v>
      </c>
      <c r="AO134" s="10">
        <f t="shared" si="69"/>
        <v>-0.2132335067334338</v>
      </c>
      <c r="AP134" s="10">
        <f t="shared" si="70"/>
        <v>-0.2132335067334338</v>
      </c>
      <c r="AQ134" s="10">
        <f t="shared" si="71"/>
        <v>-0.2132335067334338</v>
      </c>
      <c r="AR134" s="10">
        <f t="shared" si="72"/>
        <v>-0.2132335067334338</v>
      </c>
      <c r="AS134" s="10">
        <f t="shared" si="73"/>
        <v>-0.2132335067334338</v>
      </c>
    </row>
    <row r="135" spans="2:45" ht="12.75" hidden="1">
      <c r="B135" s="7" t="s">
        <v>4</v>
      </c>
      <c r="C135" s="17">
        <f aca="true" t="shared" si="84" ref="C135:V135">B23</f>
        <v>0</v>
      </c>
      <c r="D135" s="17">
        <f t="shared" si="84"/>
        <v>0</v>
      </c>
      <c r="E135" s="17">
        <f t="shared" si="84"/>
        <v>0</v>
      </c>
      <c r="F135" s="17">
        <f t="shared" si="84"/>
        <v>0</v>
      </c>
      <c r="G135" s="17">
        <f t="shared" si="84"/>
        <v>0</v>
      </c>
      <c r="H135" s="17">
        <f t="shared" si="84"/>
        <v>0</v>
      </c>
      <c r="I135" s="17">
        <f t="shared" si="84"/>
        <v>0</v>
      </c>
      <c r="J135" s="17">
        <f t="shared" si="84"/>
        <v>0</v>
      </c>
      <c r="K135" s="17">
        <f t="shared" si="84"/>
        <v>0</v>
      </c>
      <c r="L135" s="17">
        <f t="shared" si="84"/>
        <v>0</v>
      </c>
      <c r="M135" s="17">
        <f t="shared" si="84"/>
        <v>0</v>
      </c>
      <c r="N135" s="17">
        <f t="shared" si="84"/>
        <v>0</v>
      </c>
      <c r="O135" s="17">
        <f t="shared" si="84"/>
        <v>0</v>
      </c>
      <c r="P135" s="17">
        <f t="shared" si="84"/>
        <v>0</v>
      </c>
      <c r="Q135" s="17">
        <f t="shared" si="84"/>
        <v>0</v>
      </c>
      <c r="R135" s="17">
        <f t="shared" si="84"/>
        <v>0</v>
      </c>
      <c r="S135" s="17">
        <f t="shared" si="84"/>
        <v>0</v>
      </c>
      <c r="T135" s="17">
        <f t="shared" si="84"/>
        <v>0</v>
      </c>
      <c r="U135" s="17">
        <f t="shared" si="84"/>
        <v>0</v>
      </c>
      <c r="V135" s="17">
        <f t="shared" si="84"/>
        <v>0</v>
      </c>
      <c r="X135" s="13">
        <v>13.325</v>
      </c>
      <c r="Y135" s="14">
        <v>2.9494</v>
      </c>
      <c r="Z135" s="10">
        <f t="shared" si="54"/>
        <v>-4.517868040957483</v>
      </c>
      <c r="AA135" s="10">
        <f t="shared" si="55"/>
        <v>-4.517868040957483</v>
      </c>
      <c r="AB135" s="10">
        <f t="shared" si="56"/>
        <v>-4.517868040957483</v>
      </c>
      <c r="AC135" s="10">
        <f t="shared" si="57"/>
        <v>-4.517868040957483</v>
      </c>
      <c r="AD135" s="10">
        <f t="shared" si="58"/>
        <v>-4.517868040957483</v>
      </c>
      <c r="AE135" s="10">
        <f t="shared" si="59"/>
        <v>-4.517868040957483</v>
      </c>
      <c r="AF135" s="10">
        <f t="shared" si="60"/>
        <v>-4.517868040957483</v>
      </c>
      <c r="AG135" s="10">
        <f t="shared" si="61"/>
        <v>-4.517868040957483</v>
      </c>
      <c r="AH135" s="10">
        <f t="shared" si="62"/>
        <v>-4.517868040957483</v>
      </c>
      <c r="AI135" s="10">
        <f t="shared" si="63"/>
        <v>-4.517868040957483</v>
      </c>
      <c r="AJ135" s="10">
        <f t="shared" si="64"/>
        <v>-4.517868040957483</v>
      </c>
      <c r="AK135" s="10">
        <f t="shared" si="65"/>
        <v>-4.517868040957483</v>
      </c>
      <c r="AL135" s="10">
        <f t="shared" si="66"/>
        <v>-4.517868040957483</v>
      </c>
      <c r="AM135" s="10">
        <f t="shared" si="67"/>
        <v>-4.517868040957483</v>
      </c>
      <c r="AN135" s="10">
        <f t="shared" si="68"/>
        <v>-4.517868040957483</v>
      </c>
      <c r="AO135" s="10">
        <f t="shared" si="69"/>
        <v>-4.517868040957483</v>
      </c>
      <c r="AP135" s="10">
        <f t="shared" si="70"/>
        <v>-4.517868040957483</v>
      </c>
      <c r="AQ135" s="10">
        <f t="shared" si="71"/>
        <v>-4.517868040957483</v>
      </c>
      <c r="AR135" s="10">
        <f t="shared" si="72"/>
        <v>-4.517868040957483</v>
      </c>
      <c r="AS135" s="10">
        <f t="shared" si="73"/>
        <v>-4.517868040957483</v>
      </c>
    </row>
    <row r="136" spans="2:45" ht="12.75" hidden="1">
      <c r="B136" s="7" t="s">
        <v>5</v>
      </c>
      <c r="C136" s="17">
        <f aca="true" t="shared" si="85" ref="C136:V136">B24</f>
        <v>0</v>
      </c>
      <c r="D136" s="17">
        <f t="shared" si="85"/>
        <v>0</v>
      </c>
      <c r="E136" s="17">
        <f t="shared" si="85"/>
        <v>0</v>
      </c>
      <c r="F136" s="17">
        <f t="shared" si="85"/>
        <v>0</v>
      </c>
      <c r="G136" s="17">
        <f t="shared" si="85"/>
        <v>0</v>
      </c>
      <c r="H136" s="17">
        <f t="shared" si="85"/>
        <v>0</v>
      </c>
      <c r="I136" s="17">
        <f t="shared" si="85"/>
        <v>0</v>
      </c>
      <c r="J136" s="17">
        <f t="shared" si="85"/>
        <v>0</v>
      </c>
      <c r="K136" s="17">
        <f t="shared" si="85"/>
        <v>0</v>
      </c>
      <c r="L136" s="17">
        <f t="shared" si="85"/>
        <v>0</v>
      </c>
      <c r="M136" s="17">
        <f t="shared" si="85"/>
        <v>0</v>
      </c>
      <c r="N136" s="17">
        <f t="shared" si="85"/>
        <v>0</v>
      </c>
      <c r="O136" s="17">
        <f t="shared" si="85"/>
        <v>0</v>
      </c>
      <c r="P136" s="17">
        <f t="shared" si="85"/>
        <v>0</v>
      </c>
      <c r="Q136" s="17">
        <f t="shared" si="85"/>
        <v>0</v>
      </c>
      <c r="R136" s="17">
        <f t="shared" si="85"/>
        <v>0</v>
      </c>
      <c r="S136" s="17">
        <f t="shared" si="85"/>
        <v>0</v>
      </c>
      <c r="T136" s="17">
        <f t="shared" si="85"/>
        <v>0</v>
      </c>
      <c r="U136" s="17">
        <f t="shared" si="85"/>
        <v>0</v>
      </c>
      <c r="V136" s="17">
        <f t="shared" si="85"/>
        <v>0</v>
      </c>
      <c r="X136" s="13">
        <v>3.9825</v>
      </c>
      <c r="Y136" s="14">
        <v>4.2405</v>
      </c>
      <c r="Z136" s="10">
        <f t="shared" si="54"/>
        <v>-0.939158118146445</v>
      </c>
      <c r="AA136" s="10">
        <f t="shared" si="55"/>
        <v>-0.939158118146445</v>
      </c>
      <c r="AB136" s="10">
        <f t="shared" si="56"/>
        <v>-0.939158118146445</v>
      </c>
      <c r="AC136" s="10">
        <f t="shared" si="57"/>
        <v>-0.939158118146445</v>
      </c>
      <c r="AD136" s="10">
        <f t="shared" si="58"/>
        <v>-0.939158118146445</v>
      </c>
      <c r="AE136" s="10">
        <f t="shared" si="59"/>
        <v>-0.939158118146445</v>
      </c>
      <c r="AF136" s="10">
        <f t="shared" si="60"/>
        <v>-0.939158118146445</v>
      </c>
      <c r="AG136" s="10">
        <f t="shared" si="61"/>
        <v>-0.939158118146445</v>
      </c>
      <c r="AH136" s="10">
        <f t="shared" si="62"/>
        <v>-0.939158118146445</v>
      </c>
      <c r="AI136" s="10">
        <f t="shared" si="63"/>
        <v>-0.939158118146445</v>
      </c>
      <c r="AJ136" s="10">
        <f t="shared" si="64"/>
        <v>-0.939158118146445</v>
      </c>
      <c r="AK136" s="10">
        <f t="shared" si="65"/>
        <v>-0.939158118146445</v>
      </c>
      <c r="AL136" s="10">
        <f t="shared" si="66"/>
        <v>-0.939158118146445</v>
      </c>
      <c r="AM136" s="10">
        <f t="shared" si="67"/>
        <v>-0.939158118146445</v>
      </c>
      <c r="AN136" s="10">
        <f t="shared" si="68"/>
        <v>-0.939158118146445</v>
      </c>
      <c r="AO136" s="10">
        <f t="shared" si="69"/>
        <v>-0.939158118146445</v>
      </c>
      <c r="AP136" s="10">
        <f t="shared" si="70"/>
        <v>-0.939158118146445</v>
      </c>
      <c r="AQ136" s="10">
        <f t="shared" si="71"/>
        <v>-0.939158118146445</v>
      </c>
      <c r="AR136" s="10">
        <f t="shared" si="72"/>
        <v>-0.939158118146445</v>
      </c>
      <c r="AS136" s="10">
        <f t="shared" si="73"/>
        <v>-0.939158118146445</v>
      </c>
    </row>
    <row r="137" spans="2:45" ht="12.75" hidden="1">
      <c r="B137" s="7" t="s">
        <v>6</v>
      </c>
      <c r="C137" s="17">
        <f aca="true" t="shared" si="86" ref="C137:V137">B25</f>
        <v>0</v>
      </c>
      <c r="D137" s="17">
        <f t="shared" si="86"/>
        <v>0</v>
      </c>
      <c r="E137" s="17">
        <f t="shared" si="86"/>
        <v>0</v>
      </c>
      <c r="F137" s="17">
        <f t="shared" si="86"/>
        <v>0</v>
      </c>
      <c r="G137" s="17">
        <f t="shared" si="86"/>
        <v>0</v>
      </c>
      <c r="H137" s="17">
        <f t="shared" si="86"/>
        <v>0</v>
      </c>
      <c r="I137" s="17">
        <f t="shared" si="86"/>
        <v>0</v>
      </c>
      <c r="J137" s="17">
        <f t="shared" si="86"/>
        <v>0</v>
      </c>
      <c r="K137" s="17">
        <f t="shared" si="86"/>
        <v>0</v>
      </c>
      <c r="L137" s="17">
        <f t="shared" si="86"/>
        <v>0</v>
      </c>
      <c r="M137" s="17">
        <f t="shared" si="86"/>
        <v>0</v>
      </c>
      <c r="N137" s="17">
        <f t="shared" si="86"/>
        <v>0</v>
      </c>
      <c r="O137" s="17">
        <f t="shared" si="86"/>
        <v>0</v>
      </c>
      <c r="P137" s="17">
        <f t="shared" si="86"/>
        <v>0</v>
      </c>
      <c r="Q137" s="17">
        <f t="shared" si="86"/>
        <v>0</v>
      </c>
      <c r="R137" s="17">
        <f t="shared" si="86"/>
        <v>0</v>
      </c>
      <c r="S137" s="17">
        <f t="shared" si="86"/>
        <v>0</v>
      </c>
      <c r="T137" s="17">
        <f t="shared" si="86"/>
        <v>0</v>
      </c>
      <c r="U137" s="17">
        <f t="shared" si="86"/>
        <v>0</v>
      </c>
      <c r="V137" s="17">
        <f t="shared" si="86"/>
        <v>0</v>
      </c>
      <c r="X137" s="13">
        <v>3.3333</v>
      </c>
      <c r="Y137" s="14">
        <v>4.164</v>
      </c>
      <c r="Z137" s="10">
        <f t="shared" si="54"/>
        <v>-0.8005043227665707</v>
      </c>
      <c r="AA137" s="10">
        <f t="shared" si="55"/>
        <v>-0.8005043227665707</v>
      </c>
      <c r="AB137" s="10">
        <f t="shared" si="56"/>
        <v>-0.8005043227665707</v>
      </c>
      <c r="AC137" s="10">
        <f t="shared" si="57"/>
        <v>-0.8005043227665707</v>
      </c>
      <c r="AD137" s="10">
        <f t="shared" si="58"/>
        <v>-0.8005043227665707</v>
      </c>
      <c r="AE137" s="10">
        <f t="shared" si="59"/>
        <v>-0.8005043227665707</v>
      </c>
      <c r="AF137" s="10">
        <f t="shared" si="60"/>
        <v>-0.8005043227665707</v>
      </c>
      <c r="AG137" s="10">
        <f t="shared" si="61"/>
        <v>-0.8005043227665707</v>
      </c>
      <c r="AH137" s="10">
        <f t="shared" si="62"/>
        <v>-0.8005043227665707</v>
      </c>
      <c r="AI137" s="10">
        <f t="shared" si="63"/>
        <v>-0.8005043227665707</v>
      </c>
      <c r="AJ137" s="10">
        <f t="shared" si="64"/>
        <v>-0.8005043227665707</v>
      </c>
      <c r="AK137" s="10">
        <f t="shared" si="65"/>
        <v>-0.8005043227665707</v>
      </c>
      <c r="AL137" s="10">
        <f t="shared" si="66"/>
        <v>-0.8005043227665707</v>
      </c>
      <c r="AM137" s="10">
        <f t="shared" si="67"/>
        <v>-0.8005043227665707</v>
      </c>
      <c r="AN137" s="10">
        <f t="shared" si="68"/>
        <v>-0.8005043227665707</v>
      </c>
      <c r="AO137" s="10">
        <f t="shared" si="69"/>
        <v>-0.8005043227665707</v>
      </c>
      <c r="AP137" s="10">
        <f t="shared" si="70"/>
        <v>-0.8005043227665707</v>
      </c>
      <c r="AQ137" s="10">
        <f t="shared" si="71"/>
        <v>-0.8005043227665707</v>
      </c>
      <c r="AR137" s="10">
        <f t="shared" si="72"/>
        <v>-0.8005043227665707</v>
      </c>
      <c r="AS137" s="10">
        <f t="shared" si="73"/>
        <v>-0.8005043227665707</v>
      </c>
    </row>
    <row r="138" spans="2:45" ht="12.75" hidden="1">
      <c r="B138" s="7" t="s">
        <v>7</v>
      </c>
      <c r="C138" s="17">
        <f aca="true" t="shared" si="87" ref="C138:V138">B26</f>
        <v>0</v>
      </c>
      <c r="D138" s="17">
        <f t="shared" si="87"/>
        <v>0</v>
      </c>
      <c r="E138" s="17">
        <f t="shared" si="87"/>
        <v>0</v>
      </c>
      <c r="F138" s="17">
        <f t="shared" si="87"/>
        <v>0</v>
      </c>
      <c r="G138" s="17">
        <f t="shared" si="87"/>
        <v>0</v>
      </c>
      <c r="H138" s="17">
        <f t="shared" si="87"/>
        <v>0</v>
      </c>
      <c r="I138" s="17">
        <f t="shared" si="87"/>
        <v>0</v>
      </c>
      <c r="J138" s="17">
        <f t="shared" si="87"/>
        <v>0</v>
      </c>
      <c r="K138" s="17">
        <f t="shared" si="87"/>
        <v>0</v>
      </c>
      <c r="L138" s="17">
        <f t="shared" si="87"/>
        <v>0</v>
      </c>
      <c r="M138" s="17">
        <f t="shared" si="87"/>
        <v>0</v>
      </c>
      <c r="N138" s="17">
        <f t="shared" si="87"/>
        <v>0</v>
      </c>
      <c r="O138" s="17">
        <f t="shared" si="87"/>
        <v>0</v>
      </c>
      <c r="P138" s="17">
        <f t="shared" si="87"/>
        <v>0</v>
      </c>
      <c r="Q138" s="17">
        <f t="shared" si="87"/>
        <v>0</v>
      </c>
      <c r="R138" s="17">
        <f t="shared" si="87"/>
        <v>0</v>
      </c>
      <c r="S138" s="17">
        <f t="shared" si="87"/>
        <v>0</v>
      </c>
      <c r="T138" s="17">
        <f t="shared" si="87"/>
        <v>0</v>
      </c>
      <c r="U138" s="17">
        <f t="shared" si="87"/>
        <v>0</v>
      </c>
      <c r="V138" s="17">
        <f t="shared" si="87"/>
        <v>0</v>
      </c>
      <c r="X138" s="13">
        <v>20.018</v>
      </c>
      <c r="Y138" s="14">
        <v>5.2326</v>
      </c>
      <c r="Z138" s="10">
        <f t="shared" si="54"/>
        <v>-3.825631617169285</v>
      </c>
      <c r="AA138" s="10">
        <f t="shared" si="55"/>
        <v>-3.825631617169285</v>
      </c>
      <c r="AB138" s="10">
        <f t="shared" si="56"/>
        <v>-3.825631617169285</v>
      </c>
      <c r="AC138" s="10">
        <f t="shared" si="57"/>
        <v>-3.825631617169285</v>
      </c>
      <c r="AD138" s="10">
        <f t="shared" si="58"/>
        <v>-3.825631617169285</v>
      </c>
      <c r="AE138" s="10">
        <f t="shared" si="59"/>
        <v>-3.825631617169285</v>
      </c>
      <c r="AF138" s="10">
        <f t="shared" si="60"/>
        <v>-3.825631617169285</v>
      </c>
      <c r="AG138" s="10">
        <f t="shared" si="61"/>
        <v>-3.825631617169285</v>
      </c>
      <c r="AH138" s="10">
        <f t="shared" si="62"/>
        <v>-3.825631617169285</v>
      </c>
      <c r="AI138" s="10">
        <f t="shared" si="63"/>
        <v>-3.825631617169285</v>
      </c>
      <c r="AJ138" s="10">
        <f t="shared" si="64"/>
        <v>-3.825631617169285</v>
      </c>
      <c r="AK138" s="10">
        <f t="shared" si="65"/>
        <v>-3.825631617169285</v>
      </c>
      <c r="AL138" s="10">
        <f t="shared" si="66"/>
        <v>-3.825631617169285</v>
      </c>
      <c r="AM138" s="10">
        <f t="shared" si="67"/>
        <v>-3.825631617169285</v>
      </c>
      <c r="AN138" s="10">
        <f t="shared" si="68"/>
        <v>-3.825631617169285</v>
      </c>
      <c r="AO138" s="10">
        <f t="shared" si="69"/>
        <v>-3.825631617169285</v>
      </c>
      <c r="AP138" s="10">
        <f t="shared" si="70"/>
        <v>-3.825631617169285</v>
      </c>
      <c r="AQ138" s="10">
        <f t="shared" si="71"/>
        <v>-3.825631617169285</v>
      </c>
      <c r="AR138" s="10">
        <f t="shared" si="72"/>
        <v>-3.825631617169285</v>
      </c>
      <c r="AS138" s="10">
        <f t="shared" si="73"/>
        <v>-3.825631617169285</v>
      </c>
    </row>
    <row r="139" spans="2:45" ht="12.75" hidden="1">
      <c r="B139" s="7" t="s">
        <v>34</v>
      </c>
      <c r="C139" s="17">
        <f aca="true" t="shared" si="88" ref="C139:V139">IF(B$27="None",1,0)</f>
        <v>1</v>
      </c>
      <c r="D139" s="17">
        <f t="shared" si="88"/>
        <v>1</v>
      </c>
      <c r="E139" s="17">
        <f t="shared" si="88"/>
        <v>1</v>
      </c>
      <c r="F139" s="17">
        <f t="shared" si="88"/>
        <v>1</v>
      </c>
      <c r="G139" s="17">
        <f t="shared" si="88"/>
        <v>1</v>
      </c>
      <c r="H139" s="17">
        <f t="shared" si="88"/>
        <v>1</v>
      </c>
      <c r="I139" s="17">
        <f t="shared" si="88"/>
        <v>1</v>
      </c>
      <c r="J139" s="17">
        <f t="shared" si="88"/>
        <v>1</v>
      </c>
      <c r="K139" s="17">
        <f t="shared" si="88"/>
        <v>1</v>
      </c>
      <c r="L139" s="17">
        <f t="shared" si="88"/>
        <v>1</v>
      </c>
      <c r="M139" s="17">
        <f t="shared" si="88"/>
        <v>1</v>
      </c>
      <c r="N139" s="17">
        <f t="shared" si="88"/>
        <v>1</v>
      </c>
      <c r="O139" s="17">
        <f t="shared" si="88"/>
        <v>1</v>
      </c>
      <c r="P139" s="17">
        <f t="shared" si="88"/>
        <v>1</v>
      </c>
      <c r="Q139" s="17">
        <f t="shared" si="88"/>
        <v>1</v>
      </c>
      <c r="R139" s="17">
        <f t="shared" si="88"/>
        <v>1</v>
      </c>
      <c r="S139" s="17">
        <f t="shared" si="88"/>
        <v>1</v>
      </c>
      <c r="T139" s="17">
        <f t="shared" si="88"/>
        <v>1</v>
      </c>
      <c r="U139" s="17">
        <f t="shared" si="88"/>
        <v>1</v>
      </c>
      <c r="V139" s="17">
        <f t="shared" si="88"/>
        <v>1</v>
      </c>
      <c r="X139" s="13">
        <v>0.38596</v>
      </c>
      <c r="Y139" s="14">
        <v>0.48897</v>
      </c>
      <c r="Z139" s="10">
        <f t="shared" si="54"/>
        <v>1.2557825633474444</v>
      </c>
      <c r="AA139" s="10">
        <f t="shared" si="55"/>
        <v>1.2557825633474444</v>
      </c>
      <c r="AB139" s="10">
        <f t="shared" si="56"/>
        <v>1.2557825633474444</v>
      </c>
      <c r="AC139" s="10">
        <f t="shared" si="57"/>
        <v>1.2557825633474444</v>
      </c>
      <c r="AD139" s="10">
        <f t="shared" si="58"/>
        <v>1.2557825633474444</v>
      </c>
      <c r="AE139" s="10">
        <f t="shared" si="59"/>
        <v>1.2557825633474444</v>
      </c>
      <c r="AF139" s="10">
        <f t="shared" si="60"/>
        <v>1.2557825633474444</v>
      </c>
      <c r="AG139" s="10">
        <f t="shared" si="61"/>
        <v>1.2557825633474444</v>
      </c>
      <c r="AH139" s="10">
        <f t="shared" si="62"/>
        <v>1.2557825633474444</v>
      </c>
      <c r="AI139" s="10">
        <f t="shared" si="63"/>
        <v>1.2557825633474444</v>
      </c>
      <c r="AJ139" s="10">
        <f t="shared" si="64"/>
        <v>1.2557825633474444</v>
      </c>
      <c r="AK139" s="10">
        <f t="shared" si="65"/>
        <v>1.2557825633474444</v>
      </c>
      <c r="AL139" s="10">
        <f t="shared" si="66"/>
        <v>1.2557825633474444</v>
      </c>
      <c r="AM139" s="10">
        <f t="shared" si="67"/>
        <v>1.2557825633474444</v>
      </c>
      <c r="AN139" s="10">
        <f t="shared" si="68"/>
        <v>1.2557825633474444</v>
      </c>
      <c r="AO139" s="10">
        <f t="shared" si="69"/>
        <v>1.2557825633474444</v>
      </c>
      <c r="AP139" s="10">
        <f t="shared" si="70"/>
        <v>1.2557825633474444</v>
      </c>
      <c r="AQ139" s="10">
        <f t="shared" si="71"/>
        <v>1.2557825633474444</v>
      </c>
      <c r="AR139" s="10">
        <f t="shared" si="72"/>
        <v>1.2557825633474444</v>
      </c>
      <c r="AS139" s="10">
        <f t="shared" si="73"/>
        <v>1.2557825633474444</v>
      </c>
    </row>
    <row r="140" spans="2:45" ht="12.75" hidden="1">
      <c r="B140" s="7" t="s">
        <v>35</v>
      </c>
      <c r="C140" s="17">
        <f>IF(B27="Drum",1,0)</f>
        <v>0</v>
      </c>
      <c r="D140" s="17">
        <f aca="true" t="shared" si="89" ref="D140:V140">IF(C27="Drum",1,0)</f>
        <v>0</v>
      </c>
      <c r="E140" s="17">
        <f t="shared" si="89"/>
        <v>0</v>
      </c>
      <c r="F140" s="17">
        <f t="shared" si="89"/>
        <v>0</v>
      </c>
      <c r="G140" s="17">
        <f t="shared" si="89"/>
        <v>0</v>
      </c>
      <c r="H140" s="17">
        <f t="shared" si="89"/>
        <v>0</v>
      </c>
      <c r="I140" s="17">
        <f t="shared" si="89"/>
        <v>0</v>
      </c>
      <c r="J140" s="17">
        <f t="shared" si="89"/>
        <v>0</v>
      </c>
      <c r="K140" s="17">
        <f t="shared" si="89"/>
        <v>0</v>
      </c>
      <c r="L140" s="17">
        <f t="shared" si="89"/>
        <v>0</v>
      </c>
      <c r="M140" s="17">
        <f t="shared" si="89"/>
        <v>0</v>
      </c>
      <c r="N140" s="17">
        <f t="shared" si="89"/>
        <v>0</v>
      </c>
      <c r="O140" s="17">
        <f t="shared" si="89"/>
        <v>0</v>
      </c>
      <c r="P140" s="17">
        <f t="shared" si="89"/>
        <v>0</v>
      </c>
      <c r="Q140" s="17">
        <f t="shared" si="89"/>
        <v>0</v>
      </c>
      <c r="R140" s="17">
        <f t="shared" si="89"/>
        <v>0</v>
      </c>
      <c r="S140" s="17">
        <f t="shared" si="89"/>
        <v>0</v>
      </c>
      <c r="T140" s="17">
        <f t="shared" si="89"/>
        <v>0</v>
      </c>
      <c r="U140" s="17">
        <f t="shared" si="89"/>
        <v>0</v>
      </c>
      <c r="V140" s="17">
        <f t="shared" si="89"/>
        <v>0</v>
      </c>
      <c r="X140" s="13">
        <v>0.12281</v>
      </c>
      <c r="Y140" s="14">
        <v>0.32966</v>
      </c>
      <c r="Z140" s="10">
        <f t="shared" si="54"/>
        <v>-0.3725353394406358</v>
      </c>
      <c r="AA140" s="10">
        <f t="shared" si="55"/>
        <v>-0.3725353394406358</v>
      </c>
      <c r="AB140" s="10">
        <f t="shared" si="56"/>
        <v>-0.3725353394406358</v>
      </c>
      <c r="AC140" s="10">
        <f t="shared" si="57"/>
        <v>-0.3725353394406358</v>
      </c>
      <c r="AD140" s="10">
        <f t="shared" si="58"/>
        <v>-0.3725353394406358</v>
      </c>
      <c r="AE140" s="10">
        <f t="shared" si="59"/>
        <v>-0.3725353394406358</v>
      </c>
      <c r="AF140" s="10">
        <f t="shared" si="60"/>
        <v>-0.3725353394406358</v>
      </c>
      <c r="AG140" s="10">
        <f t="shared" si="61"/>
        <v>-0.3725353394406358</v>
      </c>
      <c r="AH140" s="10">
        <f t="shared" si="62"/>
        <v>-0.3725353394406358</v>
      </c>
      <c r="AI140" s="10">
        <f t="shared" si="63"/>
        <v>-0.3725353394406358</v>
      </c>
      <c r="AJ140" s="10">
        <f t="shared" si="64"/>
        <v>-0.3725353394406358</v>
      </c>
      <c r="AK140" s="10">
        <f t="shared" si="65"/>
        <v>-0.3725353394406358</v>
      </c>
      <c r="AL140" s="10">
        <f t="shared" si="66"/>
        <v>-0.3725353394406358</v>
      </c>
      <c r="AM140" s="10">
        <f t="shared" si="67"/>
        <v>-0.3725353394406358</v>
      </c>
      <c r="AN140" s="10">
        <f t="shared" si="68"/>
        <v>-0.3725353394406358</v>
      </c>
      <c r="AO140" s="10">
        <f t="shared" si="69"/>
        <v>-0.3725353394406358</v>
      </c>
      <c r="AP140" s="10">
        <f t="shared" si="70"/>
        <v>-0.3725353394406358</v>
      </c>
      <c r="AQ140" s="10">
        <f t="shared" si="71"/>
        <v>-0.3725353394406358</v>
      </c>
      <c r="AR140" s="10">
        <f t="shared" si="72"/>
        <v>-0.3725353394406358</v>
      </c>
      <c r="AS140" s="10">
        <f t="shared" si="73"/>
        <v>-0.3725353394406358</v>
      </c>
    </row>
    <row r="141" spans="2:45" ht="12.75" hidden="1">
      <c r="B141" s="7" t="s">
        <v>36</v>
      </c>
      <c r="C141" s="17">
        <f>IF(B$27="Vertical Panel",1,0)</f>
        <v>0</v>
      </c>
      <c r="D141" s="17">
        <f aca="true" t="shared" si="90" ref="D141:V141">IF(C$27="Vertical Panel",1,0)</f>
        <v>0</v>
      </c>
      <c r="E141" s="17">
        <f t="shared" si="90"/>
        <v>0</v>
      </c>
      <c r="F141" s="17">
        <f t="shared" si="90"/>
        <v>0</v>
      </c>
      <c r="G141" s="17">
        <f t="shared" si="90"/>
        <v>0</v>
      </c>
      <c r="H141" s="17">
        <f t="shared" si="90"/>
        <v>0</v>
      </c>
      <c r="I141" s="17">
        <f t="shared" si="90"/>
        <v>0</v>
      </c>
      <c r="J141" s="17">
        <f t="shared" si="90"/>
        <v>0</v>
      </c>
      <c r="K141" s="17">
        <f t="shared" si="90"/>
        <v>0</v>
      </c>
      <c r="L141" s="17">
        <f t="shared" si="90"/>
        <v>0</v>
      </c>
      <c r="M141" s="17">
        <f t="shared" si="90"/>
        <v>0</v>
      </c>
      <c r="N141" s="17">
        <f t="shared" si="90"/>
        <v>0</v>
      </c>
      <c r="O141" s="17">
        <f t="shared" si="90"/>
        <v>0</v>
      </c>
      <c r="P141" s="17">
        <f t="shared" si="90"/>
        <v>0</v>
      </c>
      <c r="Q141" s="17">
        <f t="shared" si="90"/>
        <v>0</v>
      </c>
      <c r="R141" s="17">
        <f t="shared" si="90"/>
        <v>0</v>
      </c>
      <c r="S141" s="17">
        <f t="shared" si="90"/>
        <v>0</v>
      </c>
      <c r="T141" s="17">
        <f t="shared" si="90"/>
        <v>0</v>
      </c>
      <c r="U141" s="17">
        <f t="shared" si="90"/>
        <v>0</v>
      </c>
      <c r="V141" s="17">
        <f t="shared" si="90"/>
        <v>0</v>
      </c>
      <c r="X141" s="13">
        <v>0.017544</v>
      </c>
      <c r="Y141" s="14">
        <v>0.13187</v>
      </c>
      <c r="Z141" s="10">
        <f t="shared" si="54"/>
        <v>-0.13304011526503376</v>
      </c>
      <c r="AA141" s="10">
        <f t="shared" si="55"/>
        <v>-0.13304011526503376</v>
      </c>
      <c r="AB141" s="10">
        <f t="shared" si="56"/>
        <v>-0.13304011526503376</v>
      </c>
      <c r="AC141" s="10">
        <f t="shared" si="57"/>
        <v>-0.13304011526503376</v>
      </c>
      <c r="AD141" s="10">
        <f t="shared" si="58"/>
        <v>-0.13304011526503376</v>
      </c>
      <c r="AE141" s="10">
        <f t="shared" si="59"/>
        <v>-0.13304011526503376</v>
      </c>
      <c r="AF141" s="10">
        <f t="shared" si="60"/>
        <v>-0.13304011526503376</v>
      </c>
      <c r="AG141" s="10">
        <f t="shared" si="61"/>
        <v>-0.13304011526503376</v>
      </c>
      <c r="AH141" s="10">
        <f t="shared" si="62"/>
        <v>-0.13304011526503376</v>
      </c>
      <c r="AI141" s="10">
        <f t="shared" si="63"/>
        <v>-0.13304011526503376</v>
      </c>
      <c r="AJ141" s="10">
        <f t="shared" si="64"/>
        <v>-0.13304011526503376</v>
      </c>
      <c r="AK141" s="10">
        <f t="shared" si="65"/>
        <v>-0.13304011526503376</v>
      </c>
      <c r="AL141" s="10">
        <f t="shared" si="66"/>
        <v>-0.13304011526503376</v>
      </c>
      <c r="AM141" s="10">
        <f t="shared" si="67"/>
        <v>-0.13304011526503376</v>
      </c>
      <c r="AN141" s="10">
        <f t="shared" si="68"/>
        <v>-0.13304011526503376</v>
      </c>
      <c r="AO141" s="10">
        <f t="shared" si="69"/>
        <v>-0.13304011526503376</v>
      </c>
      <c r="AP141" s="10">
        <f t="shared" si="70"/>
        <v>-0.13304011526503376</v>
      </c>
      <c r="AQ141" s="10">
        <f t="shared" si="71"/>
        <v>-0.13304011526503376</v>
      </c>
      <c r="AR141" s="10">
        <f t="shared" si="72"/>
        <v>-0.13304011526503376</v>
      </c>
      <c r="AS141" s="10">
        <f t="shared" si="73"/>
        <v>-0.13304011526503376</v>
      </c>
    </row>
    <row r="142" spans="2:45" ht="12.75" hidden="1">
      <c r="B142" s="7" t="s">
        <v>37</v>
      </c>
      <c r="C142" s="17">
        <f aca="true" t="shared" si="91" ref="C142:V142">IF(B$27="Guiderail",1,0)</f>
        <v>0</v>
      </c>
      <c r="D142" s="17">
        <f t="shared" si="91"/>
        <v>0</v>
      </c>
      <c r="E142" s="17">
        <f t="shared" si="91"/>
        <v>0</v>
      </c>
      <c r="F142" s="17">
        <f t="shared" si="91"/>
        <v>0</v>
      </c>
      <c r="G142" s="17">
        <f t="shared" si="91"/>
        <v>0</v>
      </c>
      <c r="H142" s="17">
        <f t="shared" si="91"/>
        <v>0</v>
      </c>
      <c r="I142" s="17">
        <f t="shared" si="91"/>
        <v>0</v>
      </c>
      <c r="J142" s="17">
        <f t="shared" si="91"/>
        <v>0</v>
      </c>
      <c r="K142" s="17">
        <f t="shared" si="91"/>
        <v>0</v>
      </c>
      <c r="L142" s="17">
        <f t="shared" si="91"/>
        <v>0</v>
      </c>
      <c r="M142" s="17">
        <f t="shared" si="91"/>
        <v>0</v>
      </c>
      <c r="N142" s="17">
        <f t="shared" si="91"/>
        <v>0</v>
      </c>
      <c r="O142" s="17">
        <f t="shared" si="91"/>
        <v>0</v>
      </c>
      <c r="P142" s="17">
        <f t="shared" si="91"/>
        <v>0</v>
      </c>
      <c r="Q142" s="17">
        <f t="shared" si="91"/>
        <v>0</v>
      </c>
      <c r="R142" s="17">
        <f t="shared" si="91"/>
        <v>0</v>
      </c>
      <c r="S142" s="17">
        <f t="shared" si="91"/>
        <v>0</v>
      </c>
      <c r="T142" s="17">
        <f t="shared" si="91"/>
        <v>0</v>
      </c>
      <c r="U142" s="17">
        <f t="shared" si="91"/>
        <v>0</v>
      </c>
      <c r="V142" s="17">
        <f t="shared" si="91"/>
        <v>0</v>
      </c>
      <c r="X142" s="13">
        <v>0.035088</v>
      </c>
      <c r="Y142" s="14">
        <v>0.18481</v>
      </c>
      <c r="Z142" s="10">
        <f t="shared" si="54"/>
        <v>-0.18985985606839456</v>
      </c>
      <c r="AA142" s="10">
        <f t="shared" si="55"/>
        <v>-0.18985985606839456</v>
      </c>
      <c r="AB142" s="10">
        <f t="shared" si="56"/>
        <v>-0.18985985606839456</v>
      </c>
      <c r="AC142" s="10">
        <f t="shared" si="57"/>
        <v>-0.18985985606839456</v>
      </c>
      <c r="AD142" s="10">
        <f t="shared" si="58"/>
        <v>-0.18985985606839456</v>
      </c>
      <c r="AE142" s="10">
        <f t="shared" si="59"/>
        <v>-0.18985985606839456</v>
      </c>
      <c r="AF142" s="10">
        <f t="shared" si="60"/>
        <v>-0.18985985606839456</v>
      </c>
      <c r="AG142" s="10">
        <f t="shared" si="61"/>
        <v>-0.18985985606839456</v>
      </c>
      <c r="AH142" s="10">
        <f t="shared" si="62"/>
        <v>-0.18985985606839456</v>
      </c>
      <c r="AI142" s="10">
        <f t="shared" si="63"/>
        <v>-0.18985985606839456</v>
      </c>
      <c r="AJ142" s="10">
        <f t="shared" si="64"/>
        <v>-0.18985985606839456</v>
      </c>
      <c r="AK142" s="10">
        <f t="shared" si="65"/>
        <v>-0.18985985606839456</v>
      </c>
      <c r="AL142" s="10">
        <f t="shared" si="66"/>
        <v>-0.18985985606839456</v>
      </c>
      <c r="AM142" s="10">
        <f t="shared" si="67"/>
        <v>-0.18985985606839456</v>
      </c>
      <c r="AN142" s="10">
        <f t="shared" si="68"/>
        <v>-0.18985985606839456</v>
      </c>
      <c r="AO142" s="10">
        <f t="shared" si="69"/>
        <v>-0.18985985606839456</v>
      </c>
      <c r="AP142" s="10">
        <f t="shared" si="70"/>
        <v>-0.18985985606839456</v>
      </c>
      <c r="AQ142" s="10">
        <f t="shared" si="71"/>
        <v>-0.18985985606839456</v>
      </c>
      <c r="AR142" s="10">
        <f t="shared" si="72"/>
        <v>-0.18985985606839456</v>
      </c>
      <c r="AS142" s="10">
        <f t="shared" si="73"/>
        <v>-0.18985985606839456</v>
      </c>
    </row>
    <row r="143" spans="2:45" ht="12.75" hidden="1">
      <c r="B143" s="7" t="s">
        <v>38</v>
      </c>
      <c r="C143" s="17">
        <f aca="true" t="shared" si="92" ref="C143:V143">IF(B$27="Barrier",1,0)</f>
        <v>0</v>
      </c>
      <c r="D143" s="17">
        <f t="shared" si="92"/>
        <v>0</v>
      </c>
      <c r="E143" s="17">
        <f t="shared" si="92"/>
        <v>0</v>
      </c>
      <c r="F143" s="17">
        <f t="shared" si="92"/>
        <v>0</v>
      </c>
      <c r="G143" s="17">
        <f t="shared" si="92"/>
        <v>0</v>
      </c>
      <c r="H143" s="17">
        <f t="shared" si="92"/>
        <v>0</v>
      </c>
      <c r="I143" s="17">
        <f t="shared" si="92"/>
        <v>0</v>
      </c>
      <c r="J143" s="17">
        <f t="shared" si="92"/>
        <v>0</v>
      </c>
      <c r="K143" s="17">
        <f t="shared" si="92"/>
        <v>0</v>
      </c>
      <c r="L143" s="17">
        <f t="shared" si="92"/>
        <v>0</v>
      </c>
      <c r="M143" s="17">
        <f t="shared" si="92"/>
        <v>0</v>
      </c>
      <c r="N143" s="17">
        <f t="shared" si="92"/>
        <v>0</v>
      </c>
      <c r="O143" s="17">
        <f t="shared" si="92"/>
        <v>0</v>
      </c>
      <c r="P143" s="17">
        <f t="shared" si="92"/>
        <v>0</v>
      </c>
      <c r="Q143" s="17">
        <f t="shared" si="92"/>
        <v>0</v>
      </c>
      <c r="R143" s="17">
        <f t="shared" si="92"/>
        <v>0</v>
      </c>
      <c r="S143" s="17">
        <f t="shared" si="92"/>
        <v>0</v>
      </c>
      <c r="T143" s="17">
        <f t="shared" si="92"/>
        <v>0</v>
      </c>
      <c r="U143" s="17">
        <f t="shared" si="92"/>
        <v>0</v>
      </c>
      <c r="V143" s="17">
        <f t="shared" si="92"/>
        <v>0</v>
      </c>
      <c r="X143" s="13">
        <v>0.42982</v>
      </c>
      <c r="Y143" s="14">
        <v>0.49724</v>
      </c>
      <c r="Z143" s="10">
        <f t="shared" si="54"/>
        <v>-0.8644115517657469</v>
      </c>
      <c r="AA143" s="10">
        <f t="shared" si="55"/>
        <v>-0.8644115517657469</v>
      </c>
      <c r="AB143" s="10">
        <f t="shared" si="56"/>
        <v>-0.8644115517657469</v>
      </c>
      <c r="AC143" s="10">
        <f t="shared" si="57"/>
        <v>-0.8644115517657469</v>
      </c>
      <c r="AD143" s="10">
        <f t="shared" si="58"/>
        <v>-0.8644115517657469</v>
      </c>
      <c r="AE143" s="10">
        <f t="shared" si="59"/>
        <v>-0.8644115517657469</v>
      </c>
      <c r="AF143" s="10">
        <f t="shared" si="60"/>
        <v>-0.8644115517657469</v>
      </c>
      <c r="AG143" s="10">
        <f t="shared" si="61"/>
        <v>-0.8644115517657469</v>
      </c>
      <c r="AH143" s="10">
        <f t="shared" si="62"/>
        <v>-0.8644115517657469</v>
      </c>
      <c r="AI143" s="10">
        <f t="shared" si="63"/>
        <v>-0.8644115517657469</v>
      </c>
      <c r="AJ143" s="10">
        <f t="shared" si="64"/>
        <v>-0.8644115517657469</v>
      </c>
      <c r="AK143" s="10">
        <f t="shared" si="65"/>
        <v>-0.8644115517657469</v>
      </c>
      <c r="AL143" s="10">
        <f t="shared" si="66"/>
        <v>-0.8644115517657469</v>
      </c>
      <c r="AM143" s="10">
        <f t="shared" si="67"/>
        <v>-0.8644115517657469</v>
      </c>
      <c r="AN143" s="10">
        <f t="shared" si="68"/>
        <v>-0.8644115517657469</v>
      </c>
      <c r="AO143" s="10">
        <f t="shared" si="69"/>
        <v>-0.8644115517657469</v>
      </c>
      <c r="AP143" s="10">
        <f t="shared" si="70"/>
        <v>-0.8644115517657469</v>
      </c>
      <c r="AQ143" s="10">
        <f t="shared" si="71"/>
        <v>-0.8644115517657469</v>
      </c>
      <c r="AR143" s="10">
        <f t="shared" si="72"/>
        <v>-0.8644115517657469</v>
      </c>
      <c r="AS143" s="10">
        <f t="shared" si="73"/>
        <v>-0.8644115517657469</v>
      </c>
    </row>
    <row r="144" spans="2:45" ht="12.75" hidden="1">
      <c r="B144" s="7" t="s">
        <v>39</v>
      </c>
      <c r="C144" s="17">
        <f aca="true" t="shared" si="93" ref="C144:V144">IF(B$27="Opposing Traffic",1,0)</f>
        <v>0</v>
      </c>
      <c r="D144" s="17">
        <f t="shared" si="93"/>
        <v>0</v>
      </c>
      <c r="E144" s="17">
        <f t="shared" si="93"/>
        <v>0</v>
      </c>
      <c r="F144" s="17">
        <f t="shared" si="93"/>
        <v>0</v>
      </c>
      <c r="G144" s="17">
        <f t="shared" si="93"/>
        <v>0</v>
      </c>
      <c r="H144" s="17">
        <f t="shared" si="93"/>
        <v>0</v>
      </c>
      <c r="I144" s="17">
        <f t="shared" si="93"/>
        <v>0</v>
      </c>
      <c r="J144" s="17">
        <f t="shared" si="93"/>
        <v>0</v>
      </c>
      <c r="K144" s="17">
        <f t="shared" si="93"/>
        <v>0</v>
      </c>
      <c r="L144" s="17">
        <f t="shared" si="93"/>
        <v>0</v>
      </c>
      <c r="M144" s="17">
        <f t="shared" si="93"/>
        <v>0</v>
      </c>
      <c r="N144" s="17">
        <f t="shared" si="93"/>
        <v>0</v>
      </c>
      <c r="O144" s="17">
        <f t="shared" si="93"/>
        <v>0</v>
      </c>
      <c r="P144" s="17">
        <f t="shared" si="93"/>
        <v>0</v>
      </c>
      <c r="Q144" s="17">
        <f t="shared" si="93"/>
        <v>0</v>
      </c>
      <c r="R144" s="17">
        <f t="shared" si="93"/>
        <v>0</v>
      </c>
      <c r="S144" s="17">
        <f t="shared" si="93"/>
        <v>0</v>
      </c>
      <c r="T144" s="17">
        <f t="shared" si="93"/>
        <v>0</v>
      </c>
      <c r="U144" s="17">
        <f t="shared" si="93"/>
        <v>0</v>
      </c>
      <c r="V144" s="17">
        <f t="shared" si="93"/>
        <v>0</v>
      </c>
      <c r="X144" s="13">
        <v>0.0087719</v>
      </c>
      <c r="Y144" s="14">
        <v>0.093659</v>
      </c>
      <c r="Z144" s="10">
        <f t="shared" si="54"/>
        <v>-0.09365784388045995</v>
      </c>
      <c r="AA144" s="10">
        <f t="shared" si="55"/>
        <v>-0.09365784388045995</v>
      </c>
      <c r="AB144" s="10">
        <f t="shared" si="56"/>
        <v>-0.09365784388045995</v>
      </c>
      <c r="AC144" s="10">
        <f t="shared" si="57"/>
        <v>-0.09365784388045995</v>
      </c>
      <c r="AD144" s="10">
        <f t="shared" si="58"/>
        <v>-0.09365784388045995</v>
      </c>
      <c r="AE144" s="10">
        <f t="shared" si="59"/>
        <v>-0.09365784388045995</v>
      </c>
      <c r="AF144" s="10">
        <f t="shared" si="60"/>
        <v>-0.09365784388045995</v>
      </c>
      <c r="AG144" s="10">
        <f t="shared" si="61"/>
        <v>-0.09365784388045995</v>
      </c>
      <c r="AH144" s="10">
        <f t="shared" si="62"/>
        <v>-0.09365784388045995</v>
      </c>
      <c r="AI144" s="10">
        <f t="shared" si="63"/>
        <v>-0.09365784388045995</v>
      </c>
      <c r="AJ144" s="10">
        <f t="shared" si="64"/>
        <v>-0.09365784388045995</v>
      </c>
      <c r="AK144" s="10">
        <f t="shared" si="65"/>
        <v>-0.09365784388045995</v>
      </c>
      <c r="AL144" s="10">
        <f t="shared" si="66"/>
        <v>-0.09365784388045995</v>
      </c>
      <c r="AM144" s="10">
        <f t="shared" si="67"/>
        <v>-0.09365784388045995</v>
      </c>
      <c r="AN144" s="10">
        <f t="shared" si="68"/>
        <v>-0.09365784388045995</v>
      </c>
      <c r="AO144" s="10">
        <f t="shared" si="69"/>
        <v>-0.09365784388045995</v>
      </c>
      <c r="AP144" s="10">
        <f t="shared" si="70"/>
        <v>-0.09365784388045995</v>
      </c>
      <c r="AQ144" s="10">
        <f t="shared" si="71"/>
        <v>-0.09365784388045995</v>
      </c>
      <c r="AR144" s="10">
        <f t="shared" si="72"/>
        <v>-0.09365784388045995</v>
      </c>
      <c r="AS144" s="10">
        <f t="shared" si="73"/>
        <v>-0.09365784388045995</v>
      </c>
    </row>
    <row r="145" spans="2:45" ht="12.75" hidden="1">
      <c r="B145" s="7" t="s">
        <v>40</v>
      </c>
      <c r="C145" s="17">
        <f>IF(B28=99999,25,B28)</f>
        <v>0</v>
      </c>
      <c r="D145" s="17">
        <f aca="true" t="shared" si="94" ref="D145:V145">IF(C28=99999,25,C28)</f>
        <v>0</v>
      </c>
      <c r="E145" s="17">
        <f t="shared" si="94"/>
        <v>0</v>
      </c>
      <c r="F145" s="17">
        <f t="shared" si="94"/>
        <v>0</v>
      </c>
      <c r="G145" s="17">
        <f t="shared" si="94"/>
        <v>0</v>
      </c>
      <c r="H145" s="17">
        <f t="shared" si="94"/>
        <v>0</v>
      </c>
      <c r="I145" s="17">
        <f t="shared" si="94"/>
        <v>0</v>
      </c>
      <c r="J145" s="17">
        <f t="shared" si="94"/>
        <v>0</v>
      </c>
      <c r="K145" s="17">
        <f t="shared" si="94"/>
        <v>0</v>
      </c>
      <c r="L145" s="17">
        <f t="shared" si="94"/>
        <v>0</v>
      </c>
      <c r="M145" s="17">
        <f t="shared" si="94"/>
        <v>0</v>
      </c>
      <c r="N145" s="17">
        <f t="shared" si="94"/>
        <v>0</v>
      </c>
      <c r="O145" s="17">
        <f t="shared" si="94"/>
        <v>0</v>
      </c>
      <c r="P145" s="17">
        <f t="shared" si="94"/>
        <v>0</v>
      </c>
      <c r="Q145" s="17">
        <f t="shared" si="94"/>
        <v>0</v>
      </c>
      <c r="R145" s="17">
        <f t="shared" si="94"/>
        <v>0</v>
      </c>
      <c r="S145" s="17">
        <f t="shared" si="94"/>
        <v>0</v>
      </c>
      <c r="T145" s="17">
        <f t="shared" si="94"/>
        <v>0</v>
      </c>
      <c r="U145" s="17">
        <f t="shared" si="94"/>
        <v>0</v>
      </c>
      <c r="V145" s="17">
        <f t="shared" si="94"/>
        <v>0</v>
      </c>
      <c r="X145" s="13">
        <v>11.956</v>
      </c>
      <c r="Y145" s="14">
        <v>12.596</v>
      </c>
      <c r="Z145" s="10">
        <f t="shared" si="54"/>
        <v>-0.94919021911718</v>
      </c>
      <c r="AA145" s="10">
        <f t="shared" si="55"/>
        <v>-0.94919021911718</v>
      </c>
      <c r="AB145" s="10">
        <f t="shared" si="56"/>
        <v>-0.94919021911718</v>
      </c>
      <c r="AC145" s="10">
        <f t="shared" si="57"/>
        <v>-0.94919021911718</v>
      </c>
      <c r="AD145" s="10">
        <f t="shared" si="58"/>
        <v>-0.94919021911718</v>
      </c>
      <c r="AE145" s="10">
        <f t="shared" si="59"/>
        <v>-0.94919021911718</v>
      </c>
      <c r="AF145" s="10">
        <f t="shared" si="60"/>
        <v>-0.94919021911718</v>
      </c>
      <c r="AG145" s="10">
        <f t="shared" si="61"/>
        <v>-0.94919021911718</v>
      </c>
      <c r="AH145" s="10">
        <f t="shared" si="62"/>
        <v>-0.94919021911718</v>
      </c>
      <c r="AI145" s="10">
        <f t="shared" si="63"/>
        <v>-0.94919021911718</v>
      </c>
      <c r="AJ145" s="10">
        <f t="shared" si="64"/>
        <v>-0.94919021911718</v>
      </c>
      <c r="AK145" s="10">
        <f t="shared" si="65"/>
        <v>-0.94919021911718</v>
      </c>
      <c r="AL145" s="10">
        <f t="shared" si="66"/>
        <v>-0.94919021911718</v>
      </c>
      <c r="AM145" s="10">
        <f t="shared" si="67"/>
        <v>-0.94919021911718</v>
      </c>
      <c r="AN145" s="10">
        <f t="shared" si="68"/>
        <v>-0.94919021911718</v>
      </c>
      <c r="AO145" s="10">
        <f t="shared" si="69"/>
        <v>-0.94919021911718</v>
      </c>
      <c r="AP145" s="10">
        <f t="shared" si="70"/>
        <v>-0.94919021911718</v>
      </c>
      <c r="AQ145" s="10">
        <f t="shared" si="71"/>
        <v>-0.94919021911718</v>
      </c>
      <c r="AR145" s="10">
        <f t="shared" si="72"/>
        <v>-0.94919021911718</v>
      </c>
      <c r="AS145" s="10">
        <f t="shared" si="73"/>
        <v>-0.94919021911718</v>
      </c>
    </row>
    <row r="146" spans="2:45" ht="12.75" hidden="1">
      <c r="B146" s="7" t="s">
        <v>41</v>
      </c>
      <c r="C146" s="17">
        <f aca="true" t="shared" si="95" ref="C146:V146">IF(B$29="None",1,0)</f>
        <v>1</v>
      </c>
      <c r="D146" s="17">
        <f t="shared" si="95"/>
        <v>1</v>
      </c>
      <c r="E146" s="17">
        <f t="shared" si="95"/>
        <v>1</v>
      </c>
      <c r="F146" s="17">
        <f t="shared" si="95"/>
        <v>1</v>
      </c>
      <c r="G146" s="17">
        <f t="shared" si="95"/>
        <v>1</v>
      </c>
      <c r="H146" s="17">
        <f t="shared" si="95"/>
        <v>1</v>
      </c>
      <c r="I146" s="17">
        <f t="shared" si="95"/>
        <v>1</v>
      </c>
      <c r="J146" s="17">
        <f t="shared" si="95"/>
        <v>1</v>
      </c>
      <c r="K146" s="17">
        <f t="shared" si="95"/>
        <v>1</v>
      </c>
      <c r="L146" s="17">
        <f t="shared" si="95"/>
        <v>1</v>
      </c>
      <c r="M146" s="17">
        <f t="shared" si="95"/>
        <v>1</v>
      </c>
      <c r="N146" s="17">
        <f t="shared" si="95"/>
        <v>1</v>
      </c>
      <c r="O146" s="17">
        <f t="shared" si="95"/>
        <v>1</v>
      </c>
      <c r="P146" s="17">
        <f t="shared" si="95"/>
        <v>1</v>
      </c>
      <c r="Q146" s="17">
        <f t="shared" si="95"/>
        <v>1</v>
      </c>
      <c r="R146" s="17">
        <f t="shared" si="95"/>
        <v>1</v>
      </c>
      <c r="S146" s="17">
        <f t="shared" si="95"/>
        <v>1</v>
      </c>
      <c r="T146" s="17">
        <f t="shared" si="95"/>
        <v>1</v>
      </c>
      <c r="U146" s="17">
        <f t="shared" si="95"/>
        <v>1</v>
      </c>
      <c r="V146" s="17">
        <f t="shared" si="95"/>
        <v>1</v>
      </c>
      <c r="X146" s="13">
        <v>0.36842</v>
      </c>
      <c r="Y146" s="14">
        <v>0.48451</v>
      </c>
      <c r="Z146" s="10">
        <f t="shared" si="54"/>
        <v>1.3035437865059545</v>
      </c>
      <c r="AA146" s="10">
        <f t="shared" si="55"/>
        <v>1.3035437865059545</v>
      </c>
      <c r="AB146" s="10">
        <f t="shared" si="56"/>
        <v>1.3035437865059545</v>
      </c>
      <c r="AC146" s="10">
        <f t="shared" si="57"/>
        <v>1.3035437865059545</v>
      </c>
      <c r="AD146" s="10">
        <f t="shared" si="58"/>
        <v>1.3035437865059545</v>
      </c>
      <c r="AE146" s="10">
        <f t="shared" si="59"/>
        <v>1.3035437865059545</v>
      </c>
      <c r="AF146" s="10">
        <f t="shared" si="60"/>
        <v>1.3035437865059545</v>
      </c>
      <c r="AG146" s="10">
        <f t="shared" si="61"/>
        <v>1.3035437865059545</v>
      </c>
      <c r="AH146" s="10">
        <f t="shared" si="62"/>
        <v>1.3035437865059545</v>
      </c>
      <c r="AI146" s="10">
        <f t="shared" si="63"/>
        <v>1.3035437865059545</v>
      </c>
      <c r="AJ146" s="10">
        <f t="shared" si="64"/>
        <v>1.3035437865059545</v>
      </c>
      <c r="AK146" s="10">
        <f t="shared" si="65"/>
        <v>1.3035437865059545</v>
      </c>
      <c r="AL146" s="10">
        <f t="shared" si="66"/>
        <v>1.3035437865059545</v>
      </c>
      <c r="AM146" s="10">
        <f t="shared" si="67"/>
        <v>1.3035437865059545</v>
      </c>
      <c r="AN146" s="10">
        <f t="shared" si="68"/>
        <v>1.3035437865059545</v>
      </c>
      <c r="AO146" s="10">
        <f t="shared" si="69"/>
        <v>1.3035437865059545</v>
      </c>
      <c r="AP146" s="10">
        <f t="shared" si="70"/>
        <v>1.3035437865059545</v>
      </c>
      <c r="AQ146" s="10">
        <f t="shared" si="71"/>
        <v>1.3035437865059545</v>
      </c>
      <c r="AR146" s="10">
        <f t="shared" si="72"/>
        <v>1.3035437865059545</v>
      </c>
      <c r="AS146" s="10">
        <f t="shared" si="73"/>
        <v>1.3035437865059545</v>
      </c>
    </row>
    <row r="147" spans="2:45" ht="12.75" hidden="1">
      <c r="B147" s="7" t="s">
        <v>42</v>
      </c>
      <c r="C147" s="17">
        <f>IF(B$29="Drum",1,0)</f>
        <v>0</v>
      </c>
      <c r="D147" s="17">
        <f aca="true" t="shared" si="96" ref="D147:V147">IF(C$29="Drum",1,0)</f>
        <v>0</v>
      </c>
      <c r="E147" s="17">
        <f t="shared" si="96"/>
        <v>0</v>
      </c>
      <c r="F147" s="17">
        <f t="shared" si="96"/>
        <v>0</v>
      </c>
      <c r="G147" s="17">
        <f t="shared" si="96"/>
        <v>0</v>
      </c>
      <c r="H147" s="17">
        <f t="shared" si="96"/>
        <v>0</v>
      </c>
      <c r="I147" s="17">
        <f t="shared" si="96"/>
        <v>0</v>
      </c>
      <c r="J147" s="17">
        <f t="shared" si="96"/>
        <v>0</v>
      </c>
      <c r="K147" s="17">
        <f t="shared" si="96"/>
        <v>0</v>
      </c>
      <c r="L147" s="17">
        <f t="shared" si="96"/>
        <v>0</v>
      </c>
      <c r="M147" s="17">
        <f t="shared" si="96"/>
        <v>0</v>
      </c>
      <c r="N147" s="17">
        <f t="shared" si="96"/>
        <v>0</v>
      </c>
      <c r="O147" s="17">
        <f t="shared" si="96"/>
        <v>0</v>
      </c>
      <c r="P147" s="17">
        <f t="shared" si="96"/>
        <v>0</v>
      </c>
      <c r="Q147" s="17">
        <f t="shared" si="96"/>
        <v>0</v>
      </c>
      <c r="R147" s="17">
        <f t="shared" si="96"/>
        <v>0</v>
      </c>
      <c r="S147" s="17">
        <f t="shared" si="96"/>
        <v>0</v>
      </c>
      <c r="T147" s="17">
        <f t="shared" si="96"/>
        <v>0</v>
      </c>
      <c r="U147" s="17">
        <f t="shared" si="96"/>
        <v>0</v>
      </c>
      <c r="V147" s="17">
        <f t="shared" si="96"/>
        <v>0</v>
      </c>
      <c r="X147" s="13">
        <v>0.21053</v>
      </c>
      <c r="Y147" s="14">
        <v>0.40948</v>
      </c>
      <c r="Z147" s="10">
        <f t="shared" si="54"/>
        <v>-0.514139884731855</v>
      </c>
      <c r="AA147" s="10">
        <f t="shared" si="55"/>
        <v>-0.514139884731855</v>
      </c>
      <c r="AB147" s="10">
        <f t="shared" si="56"/>
        <v>-0.514139884731855</v>
      </c>
      <c r="AC147" s="10">
        <f t="shared" si="57"/>
        <v>-0.514139884731855</v>
      </c>
      <c r="AD147" s="10">
        <f t="shared" si="58"/>
        <v>-0.514139884731855</v>
      </c>
      <c r="AE147" s="10">
        <f t="shared" si="59"/>
        <v>-0.514139884731855</v>
      </c>
      <c r="AF147" s="10">
        <f t="shared" si="60"/>
        <v>-0.514139884731855</v>
      </c>
      <c r="AG147" s="10">
        <f t="shared" si="61"/>
        <v>-0.514139884731855</v>
      </c>
      <c r="AH147" s="10">
        <f t="shared" si="62"/>
        <v>-0.514139884731855</v>
      </c>
      <c r="AI147" s="10">
        <f t="shared" si="63"/>
        <v>-0.514139884731855</v>
      </c>
      <c r="AJ147" s="10">
        <f t="shared" si="64"/>
        <v>-0.514139884731855</v>
      </c>
      <c r="AK147" s="10">
        <f t="shared" si="65"/>
        <v>-0.514139884731855</v>
      </c>
      <c r="AL147" s="10">
        <f t="shared" si="66"/>
        <v>-0.514139884731855</v>
      </c>
      <c r="AM147" s="10">
        <f t="shared" si="67"/>
        <v>-0.514139884731855</v>
      </c>
      <c r="AN147" s="10">
        <f t="shared" si="68"/>
        <v>-0.514139884731855</v>
      </c>
      <c r="AO147" s="10">
        <f t="shared" si="69"/>
        <v>-0.514139884731855</v>
      </c>
      <c r="AP147" s="10">
        <f t="shared" si="70"/>
        <v>-0.514139884731855</v>
      </c>
      <c r="AQ147" s="10">
        <f t="shared" si="71"/>
        <v>-0.514139884731855</v>
      </c>
      <c r="AR147" s="10">
        <f t="shared" si="72"/>
        <v>-0.514139884731855</v>
      </c>
      <c r="AS147" s="10">
        <f t="shared" si="73"/>
        <v>-0.514139884731855</v>
      </c>
    </row>
    <row r="148" spans="2:45" ht="12.75" hidden="1">
      <c r="B148" s="7" t="s">
        <v>43</v>
      </c>
      <c r="C148" s="17">
        <f>IF(B$29="Vertical Panel",1,0)</f>
        <v>0</v>
      </c>
      <c r="D148" s="17">
        <f aca="true" t="shared" si="97" ref="D148:V148">IF(C$29="Vertical Panel",1,0)</f>
        <v>0</v>
      </c>
      <c r="E148" s="17">
        <f t="shared" si="97"/>
        <v>0</v>
      </c>
      <c r="F148" s="17">
        <f t="shared" si="97"/>
        <v>0</v>
      </c>
      <c r="G148" s="17">
        <f t="shared" si="97"/>
        <v>0</v>
      </c>
      <c r="H148" s="17">
        <f t="shared" si="97"/>
        <v>0</v>
      </c>
      <c r="I148" s="17">
        <f t="shared" si="97"/>
        <v>0</v>
      </c>
      <c r="J148" s="17">
        <f t="shared" si="97"/>
        <v>0</v>
      </c>
      <c r="K148" s="17">
        <f t="shared" si="97"/>
        <v>0</v>
      </c>
      <c r="L148" s="17">
        <f t="shared" si="97"/>
        <v>0</v>
      </c>
      <c r="M148" s="17">
        <f t="shared" si="97"/>
        <v>0</v>
      </c>
      <c r="N148" s="17">
        <f t="shared" si="97"/>
        <v>0</v>
      </c>
      <c r="O148" s="17">
        <f t="shared" si="97"/>
        <v>0</v>
      </c>
      <c r="P148" s="17">
        <f t="shared" si="97"/>
        <v>0</v>
      </c>
      <c r="Q148" s="17">
        <f t="shared" si="97"/>
        <v>0</v>
      </c>
      <c r="R148" s="17">
        <f t="shared" si="97"/>
        <v>0</v>
      </c>
      <c r="S148" s="17">
        <f t="shared" si="97"/>
        <v>0</v>
      </c>
      <c r="T148" s="17">
        <f t="shared" si="97"/>
        <v>0</v>
      </c>
      <c r="U148" s="17">
        <f t="shared" si="97"/>
        <v>0</v>
      </c>
      <c r="V148" s="17">
        <f t="shared" si="97"/>
        <v>0</v>
      </c>
      <c r="X148" s="13">
        <v>0.078947</v>
      </c>
      <c r="Y148" s="14">
        <v>0.27085</v>
      </c>
      <c r="Z148" s="10">
        <f t="shared" si="54"/>
        <v>-0.2914786782351856</v>
      </c>
      <c r="AA148" s="10">
        <f t="shared" si="55"/>
        <v>-0.2914786782351856</v>
      </c>
      <c r="AB148" s="10">
        <f t="shared" si="56"/>
        <v>-0.2914786782351856</v>
      </c>
      <c r="AC148" s="10">
        <f t="shared" si="57"/>
        <v>-0.2914786782351856</v>
      </c>
      <c r="AD148" s="10">
        <f t="shared" si="58"/>
        <v>-0.2914786782351856</v>
      </c>
      <c r="AE148" s="10">
        <f t="shared" si="59"/>
        <v>-0.2914786782351856</v>
      </c>
      <c r="AF148" s="10">
        <f t="shared" si="60"/>
        <v>-0.2914786782351856</v>
      </c>
      <c r="AG148" s="10">
        <f t="shared" si="61"/>
        <v>-0.2914786782351856</v>
      </c>
      <c r="AH148" s="10">
        <f t="shared" si="62"/>
        <v>-0.2914786782351856</v>
      </c>
      <c r="AI148" s="10">
        <f t="shared" si="63"/>
        <v>-0.2914786782351856</v>
      </c>
      <c r="AJ148" s="10">
        <f t="shared" si="64"/>
        <v>-0.2914786782351856</v>
      </c>
      <c r="AK148" s="10">
        <f t="shared" si="65"/>
        <v>-0.2914786782351856</v>
      </c>
      <c r="AL148" s="10">
        <f t="shared" si="66"/>
        <v>-0.2914786782351856</v>
      </c>
      <c r="AM148" s="10">
        <f t="shared" si="67"/>
        <v>-0.2914786782351856</v>
      </c>
      <c r="AN148" s="10">
        <f t="shared" si="68"/>
        <v>-0.2914786782351856</v>
      </c>
      <c r="AO148" s="10">
        <f t="shared" si="69"/>
        <v>-0.2914786782351856</v>
      </c>
      <c r="AP148" s="10">
        <f t="shared" si="70"/>
        <v>-0.2914786782351856</v>
      </c>
      <c r="AQ148" s="10">
        <f t="shared" si="71"/>
        <v>-0.2914786782351856</v>
      </c>
      <c r="AR148" s="10">
        <f t="shared" si="72"/>
        <v>-0.2914786782351856</v>
      </c>
      <c r="AS148" s="10">
        <f t="shared" si="73"/>
        <v>-0.2914786782351856</v>
      </c>
    </row>
    <row r="149" spans="2:45" ht="12.75" hidden="1">
      <c r="B149" s="7" t="s">
        <v>44</v>
      </c>
      <c r="C149" s="17">
        <f aca="true" t="shared" si="98" ref="C149:V149">IF(B$29="Guiderail",1,0)</f>
        <v>0</v>
      </c>
      <c r="D149" s="17">
        <f t="shared" si="98"/>
        <v>0</v>
      </c>
      <c r="E149" s="17">
        <f t="shared" si="98"/>
        <v>0</v>
      </c>
      <c r="F149" s="17">
        <f t="shared" si="98"/>
        <v>0</v>
      </c>
      <c r="G149" s="17">
        <f t="shared" si="98"/>
        <v>0</v>
      </c>
      <c r="H149" s="17">
        <f t="shared" si="98"/>
        <v>0</v>
      </c>
      <c r="I149" s="17">
        <f t="shared" si="98"/>
        <v>0</v>
      </c>
      <c r="J149" s="17">
        <f t="shared" si="98"/>
        <v>0</v>
      </c>
      <c r="K149" s="17">
        <f t="shared" si="98"/>
        <v>0</v>
      </c>
      <c r="L149" s="17">
        <f t="shared" si="98"/>
        <v>0</v>
      </c>
      <c r="M149" s="17">
        <f t="shared" si="98"/>
        <v>0</v>
      </c>
      <c r="N149" s="17">
        <f t="shared" si="98"/>
        <v>0</v>
      </c>
      <c r="O149" s="17">
        <f t="shared" si="98"/>
        <v>0</v>
      </c>
      <c r="P149" s="17">
        <f t="shared" si="98"/>
        <v>0</v>
      </c>
      <c r="Q149" s="17">
        <f t="shared" si="98"/>
        <v>0</v>
      </c>
      <c r="R149" s="17">
        <f t="shared" si="98"/>
        <v>0</v>
      </c>
      <c r="S149" s="17">
        <f t="shared" si="98"/>
        <v>0</v>
      </c>
      <c r="T149" s="17">
        <f t="shared" si="98"/>
        <v>0</v>
      </c>
      <c r="U149" s="17">
        <f t="shared" si="98"/>
        <v>0</v>
      </c>
      <c r="V149" s="17">
        <f t="shared" si="98"/>
        <v>0</v>
      </c>
      <c r="X149" s="13">
        <v>0.070175</v>
      </c>
      <c r="Y149" s="14">
        <v>0.25657</v>
      </c>
      <c r="Z149" s="10">
        <f t="shared" si="54"/>
        <v>-0.2735121019604786</v>
      </c>
      <c r="AA149" s="10">
        <f t="shared" si="55"/>
        <v>-0.2735121019604786</v>
      </c>
      <c r="AB149" s="10">
        <f t="shared" si="56"/>
        <v>-0.2735121019604786</v>
      </c>
      <c r="AC149" s="10">
        <f t="shared" si="57"/>
        <v>-0.2735121019604786</v>
      </c>
      <c r="AD149" s="10">
        <f t="shared" si="58"/>
        <v>-0.2735121019604786</v>
      </c>
      <c r="AE149" s="10">
        <f t="shared" si="59"/>
        <v>-0.2735121019604786</v>
      </c>
      <c r="AF149" s="10">
        <f t="shared" si="60"/>
        <v>-0.2735121019604786</v>
      </c>
      <c r="AG149" s="10">
        <f t="shared" si="61"/>
        <v>-0.2735121019604786</v>
      </c>
      <c r="AH149" s="10">
        <f t="shared" si="62"/>
        <v>-0.2735121019604786</v>
      </c>
      <c r="AI149" s="10">
        <f t="shared" si="63"/>
        <v>-0.2735121019604786</v>
      </c>
      <c r="AJ149" s="10">
        <f t="shared" si="64"/>
        <v>-0.2735121019604786</v>
      </c>
      <c r="AK149" s="10">
        <f t="shared" si="65"/>
        <v>-0.2735121019604786</v>
      </c>
      <c r="AL149" s="10">
        <f t="shared" si="66"/>
        <v>-0.2735121019604786</v>
      </c>
      <c r="AM149" s="10">
        <f t="shared" si="67"/>
        <v>-0.2735121019604786</v>
      </c>
      <c r="AN149" s="10">
        <f t="shared" si="68"/>
        <v>-0.2735121019604786</v>
      </c>
      <c r="AO149" s="10">
        <f t="shared" si="69"/>
        <v>-0.2735121019604786</v>
      </c>
      <c r="AP149" s="10">
        <f t="shared" si="70"/>
        <v>-0.2735121019604786</v>
      </c>
      <c r="AQ149" s="10">
        <f t="shared" si="71"/>
        <v>-0.2735121019604786</v>
      </c>
      <c r="AR149" s="10">
        <f t="shared" si="72"/>
        <v>-0.2735121019604786</v>
      </c>
      <c r="AS149" s="10">
        <f t="shared" si="73"/>
        <v>-0.2735121019604786</v>
      </c>
    </row>
    <row r="150" spans="2:45" ht="12.75" hidden="1">
      <c r="B150" s="7" t="s">
        <v>45</v>
      </c>
      <c r="C150" s="17">
        <f aca="true" t="shared" si="99" ref="C150:V150">IF(B$29="Barrier",1,0)</f>
        <v>0</v>
      </c>
      <c r="D150" s="17">
        <f t="shared" si="99"/>
        <v>0</v>
      </c>
      <c r="E150" s="17">
        <f t="shared" si="99"/>
        <v>0</v>
      </c>
      <c r="F150" s="17">
        <f t="shared" si="99"/>
        <v>0</v>
      </c>
      <c r="G150" s="17">
        <f t="shared" si="99"/>
        <v>0</v>
      </c>
      <c r="H150" s="17">
        <f t="shared" si="99"/>
        <v>0</v>
      </c>
      <c r="I150" s="17">
        <f t="shared" si="99"/>
        <v>0</v>
      </c>
      <c r="J150" s="17">
        <f t="shared" si="99"/>
        <v>0</v>
      </c>
      <c r="K150" s="17">
        <f t="shared" si="99"/>
        <v>0</v>
      </c>
      <c r="L150" s="17">
        <f t="shared" si="99"/>
        <v>0</v>
      </c>
      <c r="M150" s="17">
        <f t="shared" si="99"/>
        <v>0</v>
      </c>
      <c r="N150" s="17">
        <f t="shared" si="99"/>
        <v>0</v>
      </c>
      <c r="O150" s="17">
        <f t="shared" si="99"/>
        <v>0</v>
      </c>
      <c r="P150" s="17">
        <f t="shared" si="99"/>
        <v>0</v>
      </c>
      <c r="Q150" s="17">
        <f t="shared" si="99"/>
        <v>0</v>
      </c>
      <c r="R150" s="17">
        <f t="shared" si="99"/>
        <v>0</v>
      </c>
      <c r="S150" s="17">
        <f t="shared" si="99"/>
        <v>0</v>
      </c>
      <c r="T150" s="17">
        <f t="shared" si="99"/>
        <v>0</v>
      </c>
      <c r="U150" s="17">
        <f t="shared" si="99"/>
        <v>0</v>
      </c>
      <c r="V150" s="17">
        <f t="shared" si="99"/>
        <v>0</v>
      </c>
      <c r="X150" s="13">
        <v>0.19298</v>
      </c>
      <c r="Y150" s="14">
        <v>0.39638</v>
      </c>
      <c r="Z150" s="10">
        <f t="shared" si="54"/>
        <v>-0.48685604722740805</v>
      </c>
      <c r="AA150" s="10">
        <f t="shared" si="55"/>
        <v>-0.48685604722740805</v>
      </c>
      <c r="AB150" s="10">
        <f t="shared" si="56"/>
        <v>-0.48685604722740805</v>
      </c>
      <c r="AC150" s="10">
        <f t="shared" si="57"/>
        <v>-0.48685604722740805</v>
      </c>
      <c r="AD150" s="10">
        <f t="shared" si="58"/>
        <v>-0.48685604722740805</v>
      </c>
      <c r="AE150" s="10">
        <f t="shared" si="59"/>
        <v>-0.48685604722740805</v>
      </c>
      <c r="AF150" s="10">
        <f t="shared" si="60"/>
        <v>-0.48685604722740805</v>
      </c>
      <c r="AG150" s="10">
        <f t="shared" si="61"/>
        <v>-0.48685604722740805</v>
      </c>
      <c r="AH150" s="10">
        <f t="shared" si="62"/>
        <v>-0.48685604722740805</v>
      </c>
      <c r="AI150" s="10">
        <f t="shared" si="63"/>
        <v>-0.48685604722740805</v>
      </c>
      <c r="AJ150" s="10">
        <f t="shared" si="64"/>
        <v>-0.48685604722740805</v>
      </c>
      <c r="AK150" s="10">
        <f t="shared" si="65"/>
        <v>-0.48685604722740805</v>
      </c>
      <c r="AL150" s="10">
        <f t="shared" si="66"/>
        <v>-0.48685604722740805</v>
      </c>
      <c r="AM150" s="10">
        <f t="shared" si="67"/>
        <v>-0.48685604722740805</v>
      </c>
      <c r="AN150" s="10">
        <f t="shared" si="68"/>
        <v>-0.48685604722740805</v>
      </c>
      <c r="AO150" s="10">
        <f t="shared" si="69"/>
        <v>-0.48685604722740805</v>
      </c>
      <c r="AP150" s="10">
        <f t="shared" si="70"/>
        <v>-0.48685604722740805</v>
      </c>
      <c r="AQ150" s="10">
        <f t="shared" si="71"/>
        <v>-0.48685604722740805</v>
      </c>
      <c r="AR150" s="10">
        <f t="shared" si="72"/>
        <v>-0.48685604722740805</v>
      </c>
      <c r="AS150" s="10">
        <f t="shared" si="73"/>
        <v>-0.48685604722740805</v>
      </c>
    </row>
    <row r="151" spans="2:45" ht="12.75" hidden="1">
      <c r="B151" s="7" t="s">
        <v>46</v>
      </c>
      <c r="C151" s="17">
        <f>IF(B30=99999,25,B30)</f>
        <v>0</v>
      </c>
      <c r="D151" s="17">
        <f aca="true" t="shared" si="100" ref="D151:V151">IF(C30=99999,25,C30)</f>
        <v>0</v>
      </c>
      <c r="E151" s="17">
        <f t="shared" si="100"/>
        <v>0</v>
      </c>
      <c r="F151" s="17">
        <f t="shared" si="100"/>
        <v>0</v>
      </c>
      <c r="G151" s="17">
        <f t="shared" si="100"/>
        <v>0</v>
      </c>
      <c r="H151" s="17">
        <f t="shared" si="100"/>
        <v>0</v>
      </c>
      <c r="I151" s="17">
        <f t="shared" si="100"/>
        <v>0</v>
      </c>
      <c r="J151" s="17">
        <f t="shared" si="100"/>
        <v>0</v>
      </c>
      <c r="K151" s="17">
        <f t="shared" si="100"/>
        <v>0</v>
      </c>
      <c r="L151" s="17">
        <f t="shared" si="100"/>
        <v>0</v>
      </c>
      <c r="M151" s="17">
        <f t="shared" si="100"/>
        <v>0</v>
      </c>
      <c r="N151" s="17">
        <f t="shared" si="100"/>
        <v>0</v>
      </c>
      <c r="O151" s="17">
        <f t="shared" si="100"/>
        <v>0</v>
      </c>
      <c r="P151" s="17">
        <f t="shared" si="100"/>
        <v>0</v>
      </c>
      <c r="Q151" s="17">
        <f t="shared" si="100"/>
        <v>0</v>
      </c>
      <c r="R151" s="17">
        <f t="shared" si="100"/>
        <v>0</v>
      </c>
      <c r="S151" s="17">
        <f t="shared" si="100"/>
        <v>0</v>
      </c>
      <c r="T151" s="17">
        <f t="shared" si="100"/>
        <v>0</v>
      </c>
      <c r="U151" s="17">
        <f t="shared" si="100"/>
        <v>0</v>
      </c>
      <c r="V151" s="17">
        <f t="shared" si="100"/>
        <v>0</v>
      </c>
      <c r="X151" s="13">
        <v>10.772</v>
      </c>
      <c r="Y151" s="14">
        <v>11.264</v>
      </c>
      <c r="Z151" s="10">
        <f t="shared" si="54"/>
        <v>-0.9563210227272728</v>
      </c>
      <c r="AA151" s="10">
        <f t="shared" si="55"/>
        <v>-0.9563210227272728</v>
      </c>
      <c r="AB151" s="10">
        <f t="shared" si="56"/>
        <v>-0.9563210227272728</v>
      </c>
      <c r="AC151" s="10">
        <f t="shared" si="57"/>
        <v>-0.9563210227272728</v>
      </c>
      <c r="AD151" s="10">
        <f t="shared" si="58"/>
        <v>-0.9563210227272728</v>
      </c>
      <c r="AE151" s="10">
        <f t="shared" si="59"/>
        <v>-0.9563210227272728</v>
      </c>
      <c r="AF151" s="10">
        <f t="shared" si="60"/>
        <v>-0.9563210227272728</v>
      </c>
      <c r="AG151" s="10">
        <f t="shared" si="61"/>
        <v>-0.9563210227272728</v>
      </c>
      <c r="AH151" s="10">
        <f t="shared" si="62"/>
        <v>-0.9563210227272728</v>
      </c>
      <c r="AI151" s="10">
        <f t="shared" si="63"/>
        <v>-0.9563210227272728</v>
      </c>
      <c r="AJ151" s="10">
        <f t="shared" si="64"/>
        <v>-0.9563210227272728</v>
      </c>
      <c r="AK151" s="10">
        <f t="shared" si="65"/>
        <v>-0.9563210227272728</v>
      </c>
      <c r="AL151" s="10">
        <f t="shared" si="66"/>
        <v>-0.9563210227272728</v>
      </c>
      <c r="AM151" s="10">
        <f t="shared" si="67"/>
        <v>-0.9563210227272728</v>
      </c>
      <c r="AN151" s="10">
        <f t="shared" si="68"/>
        <v>-0.9563210227272728</v>
      </c>
      <c r="AO151" s="10">
        <f t="shared" si="69"/>
        <v>-0.9563210227272728</v>
      </c>
      <c r="AP151" s="10">
        <f t="shared" si="70"/>
        <v>-0.9563210227272728</v>
      </c>
      <c r="AQ151" s="10">
        <f t="shared" si="71"/>
        <v>-0.9563210227272728</v>
      </c>
      <c r="AR151" s="10">
        <f t="shared" si="72"/>
        <v>-0.9563210227272728</v>
      </c>
      <c r="AS151" s="10">
        <f t="shared" si="73"/>
        <v>-0.9563210227272728</v>
      </c>
    </row>
    <row r="152" spans="2:45" ht="12.75" hidden="1">
      <c r="B152" s="7" t="s">
        <v>47</v>
      </c>
      <c r="C152" s="7">
        <f aca="true" t="shared" si="101" ref="C152:V152">$B$15</f>
        <v>0</v>
      </c>
      <c r="D152" s="7">
        <f t="shared" si="101"/>
        <v>0</v>
      </c>
      <c r="E152" s="7">
        <f t="shared" si="101"/>
        <v>0</v>
      </c>
      <c r="F152" s="7">
        <f t="shared" si="101"/>
        <v>0</v>
      </c>
      <c r="G152" s="7">
        <f t="shared" si="101"/>
        <v>0</v>
      </c>
      <c r="H152" s="7">
        <f t="shared" si="101"/>
        <v>0</v>
      </c>
      <c r="I152" s="7">
        <f t="shared" si="101"/>
        <v>0</v>
      </c>
      <c r="J152" s="7">
        <f t="shared" si="101"/>
        <v>0</v>
      </c>
      <c r="K152" s="7">
        <f t="shared" si="101"/>
        <v>0</v>
      </c>
      <c r="L152" s="7">
        <f t="shared" si="101"/>
        <v>0</v>
      </c>
      <c r="M152" s="7">
        <f t="shared" si="101"/>
        <v>0</v>
      </c>
      <c r="N152" s="7">
        <f t="shared" si="101"/>
        <v>0</v>
      </c>
      <c r="O152" s="7">
        <f t="shared" si="101"/>
        <v>0</v>
      </c>
      <c r="P152" s="7">
        <f t="shared" si="101"/>
        <v>0</v>
      </c>
      <c r="Q152" s="7">
        <f t="shared" si="101"/>
        <v>0</v>
      </c>
      <c r="R152" s="7">
        <f t="shared" si="101"/>
        <v>0</v>
      </c>
      <c r="S152" s="7">
        <f t="shared" si="101"/>
        <v>0</v>
      </c>
      <c r="T152" s="7">
        <f t="shared" si="101"/>
        <v>0</v>
      </c>
      <c r="U152" s="7">
        <f t="shared" si="101"/>
        <v>0</v>
      </c>
      <c r="V152" s="7">
        <f t="shared" si="101"/>
        <v>0</v>
      </c>
      <c r="X152" s="13">
        <v>67.325</v>
      </c>
      <c r="Y152" s="14">
        <v>3.5486</v>
      </c>
      <c r="Z152" s="10">
        <f t="shared" si="54"/>
        <v>-18.97227075466381</v>
      </c>
      <c r="AA152" s="10">
        <f t="shared" si="55"/>
        <v>-18.97227075466381</v>
      </c>
      <c r="AB152" s="10">
        <f t="shared" si="56"/>
        <v>-18.97227075466381</v>
      </c>
      <c r="AC152" s="10">
        <f t="shared" si="57"/>
        <v>-18.97227075466381</v>
      </c>
      <c r="AD152" s="10">
        <f t="shared" si="58"/>
        <v>-18.97227075466381</v>
      </c>
      <c r="AE152" s="10">
        <f t="shared" si="59"/>
        <v>-18.97227075466381</v>
      </c>
      <c r="AF152" s="10">
        <f t="shared" si="60"/>
        <v>-18.97227075466381</v>
      </c>
      <c r="AG152" s="10">
        <f t="shared" si="61"/>
        <v>-18.97227075466381</v>
      </c>
      <c r="AH152" s="10">
        <f t="shared" si="62"/>
        <v>-18.97227075466381</v>
      </c>
      <c r="AI152" s="10">
        <f t="shared" si="63"/>
        <v>-18.97227075466381</v>
      </c>
      <c r="AJ152" s="10">
        <f t="shared" si="64"/>
        <v>-18.97227075466381</v>
      </c>
      <c r="AK152" s="10">
        <f t="shared" si="65"/>
        <v>-18.97227075466381</v>
      </c>
      <c r="AL152" s="10">
        <f t="shared" si="66"/>
        <v>-18.97227075466381</v>
      </c>
      <c r="AM152" s="10">
        <f t="shared" si="67"/>
        <v>-18.97227075466381</v>
      </c>
      <c r="AN152" s="10">
        <f t="shared" si="68"/>
        <v>-18.97227075466381</v>
      </c>
      <c r="AO152" s="10">
        <f t="shared" si="69"/>
        <v>-18.97227075466381</v>
      </c>
      <c r="AP152" s="10">
        <f t="shared" si="70"/>
        <v>-18.97227075466381</v>
      </c>
      <c r="AQ152" s="10">
        <f t="shared" si="71"/>
        <v>-18.97227075466381</v>
      </c>
      <c r="AR152" s="10">
        <f t="shared" si="72"/>
        <v>-18.97227075466381</v>
      </c>
      <c r="AS152" s="10">
        <f t="shared" si="73"/>
        <v>-18.97227075466381</v>
      </c>
    </row>
    <row r="153" spans="2:45" ht="12.75" hidden="1">
      <c r="B153" s="7" t="s">
        <v>48</v>
      </c>
      <c r="C153" s="17">
        <v>0</v>
      </c>
      <c r="D153" s="8">
        <f aca="true" t="shared" si="102" ref="D153:V153">IF((D126-C126)&lt;0.1,10,1/(D126-C126))</f>
        <v>10</v>
      </c>
      <c r="E153" s="8">
        <f t="shared" si="102"/>
        <v>10</v>
      </c>
      <c r="F153" s="8">
        <f t="shared" si="102"/>
        <v>10</v>
      </c>
      <c r="G153" s="8">
        <f t="shared" si="102"/>
        <v>10</v>
      </c>
      <c r="H153" s="8">
        <f t="shared" si="102"/>
        <v>10</v>
      </c>
      <c r="I153" s="8">
        <f t="shared" si="102"/>
        <v>10</v>
      </c>
      <c r="J153" s="8">
        <f t="shared" si="102"/>
        <v>10</v>
      </c>
      <c r="K153" s="8">
        <f t="shared" si="102"/>
        <v>10</v>
      </c>
      <c r="L153" s="8">
        <f t="shared" si="102"/>
        <v>10</v>
      </c>
      <c r="M153" s="8">
        <f t="shared" si="102"/>
        <v>10</v>
      </c>
      <c r="N153" s="8">
        <f t="shared" si="102"/>
        <v>10</v>
      </c>
      <c r="O153" s="8">
        <f t="shared" si="102"/>
        <v>10</v>
      </c>
      <c r="P153" s="8">
        <f t="shared" si="102"/>
        <v>10</v>
      </c>
      <c r="Q153" s="8">
        <f t="shared" si="102"/>
        <v>10</v>
      </c>
      <c r="R153" s="8">
        <f t="shared" si="102"/>
        <v>10</v>
      </c>
      <c r="S153" s="8">
        <f t="shared" si="102"/>
        <v>10</v>
      </c>
      <c r="T153" s="8">
        <f t="shared" si="102"/>
        <v>10</v>
      </c>
      <c r="U153" s="8">
        <f t="shared" si="102"/>
        <v>10</v>
      </c>
      <c r="V153" s="8">
        <f t="shared" si="102"/>
        <v>10</v>
      </c>
      <c r="X153" s="13">
        <v>3.8037</v>
      </c>
      <c r="Y153" s="14">
        <v>3.5422</v>
      </c>
      <c r="Z153" s="10">
        <f t="shared" si="54"/>
        <v>-1.073824177065101</v>
      </c>
      <c r="AA153" s="10">
        <f t="shared" si="55"/>
        <v>1.7492801084072047</v>
      </c>
      <c r="AB153" s="10">
        <f t="shared" si="56"/>
        <v>1.7492801084072047</v>
      </c>
      <c r="AC153" s="10">
        <f t="shared" si="57"/>
        <v>1.7492801084072047</v>
      </c>
      <c r="AD153" s="10">
        <f t="shared" si="58"/>
        <v>1.7492801084072047</v>
      </c>
      <c r="AE153" s="10">
        <f t="shared" si="59"/>
        <v>1.7492801084072047</v>
      </c>
      <c r="AF153" s="10">
        <f t="shared" si="60"/>
        <v>1.7492801084072047</v>
      </c>
      <c r="AG153" s="10">
        <f t="shared" si="61"/>
        <v>1.7492801084072047</v>
      </c>
      <c r="AH153" s="10">
        <f t="shared" si="62"/>
        <v>1.7492801084072047</v>
      </c>
      <c r="AI153" s="10">
        <f t="shared" si="63"/>
        <v>1.7492801084072047</v>
      </c>
      <c r="AJ153" s="10">
        <f t="shared" si="64"/>
        <v>1.7492801084072047</v>
      </c>
      <c r="AK153" s="10">
        <f t="shared" si="65"/>
        <v>1.7492801084072047</v>
      </c>
      <c r="AL153" s="10">
        <f t="shared" si="66"/>
        <v>1.7492801084072047</v>
      </c>
      <c r="AM153" s="10">
        <f t="shared" si="67"/>
        <v>1.7492801084072047</v>
      </c>
      <c r="AN153" s="10">
        <f t="shared" si="68"/>
        <v>1.7492801084072047</v>
      </c>
      <c r="AO153" s="10">
        <f t="shared" si="69"/>
        <v>1.7492801084072047</v>
      </c>
      <c r="AP153" s="10">
        <f t="shared" si="70"/>
        <v>1.7492801084072047</v>
      </c>
      <c r="AQ153" s="10">
        <f t="shared" si="71"/>
        <v>1.7492801084072047</v>
      </c>
      <c r="AR153" s="10">
        <f t="shared" si="72"/>
        <v>1.7492801084072047</v>
      </c>
      <c r="AS153" s="10">
        <f t="shared" si="73"/>
        <v>1.7492801084072047</v>
      </c>
    </row>
    <row r="154" spans="2:45" ht="13.5" hidden="1" thickBot="1">
      <c r="B154" s="7" t="s">
        <v>49</v>
      </c>
      <c r="C154" s="17">
        <f>B15</f>
        <v>0</v>
      </c>
      <c r="D154" s="18" t="e">
        <f aca="true" t="shared" si="103" ref="D154:V154">B33</f>
        <v>#DIV/0!</v>
      </c>
      <c r="E154" s="18" t="e">
        <f t="shared" si="103"/>
        <v>#DIV/0!</v>
      </c>
      <c r="F154" s="18" t="e">
        <f t="shared" si="103"/>
        <v>#DIV/0!</v>
      </c>
      <c r="G154" s="18" t="e">
        <f t="shared" si="103"/>
        <v>#DIV/0!</v>
      </c>
      <c r="H154" s="18" t="e">
        <f t="shared" si="103"/>
        <v>#DIV/0!</v>
      </c>
      <c r="I154" s="18" t="e">
        <f t="shared" si="103"/>
        <v>#DIV/0!</v>
      </c>
      <c r="J154" s="18" t="e">
        <f t="shared" si="103"/>
        <v>#DIV/0!</v>
      </c>
      <c r="K154" s="18" t="e">
        <f t="shared" si="103"/>
        <v>#DIV/0!</v>
      </c>
      <c r="L154" s="18" t="e">
        <f t="shared" si="103"/>
        <v>#DIV/0!</v>
      </c>
      <c r="M154" s="18" t="e">
        <f t="shared" si="103"/>
        <v>#DIV/0!</v>
      </c>
      <c r="N154" s="18" t="e">
        <f t="shared" si="103"/>
        <v>#DIV/0!</v>
      </c>
      <c r="O154" s="18" t="e">
        <f t="shared" si="103"/>
        <v>#DIV/0!</v>
      </c>
      <c r="P154" s="18" t="e">
        <f t="shared" si="103"/>
        <v>#DIV/0!</v>
      </c>
      <c r="Q154" s="18" t="e">
        <f t="shared" si="103"/>
        <v>#DIV/0!</v>
      </c>
      <c r="R154" s="18" t="e">
        <f t="shared" si="103"/>
        <v>#DIV/0!</v>
      </c>
      <c r="S154" s="18" t="e">
        <f t="shared" si="103"/>
        <v>#DIV/0!</v>
      </c>
      <c r="T154" s="18" t="e">
        <f t="shared" si="103"/>
        <v>#DIV/0!</v>
      </c>
      <c r="U154" s="18" t="e">
        <f t="shared" si="103"/>
        <v>#DIV/0!</v>
      </c>
      <c r="V154" s="18" t="e">
        <f t="shared" si="103"/>
        <v>#DIV/0!</v>
      </c>
      <c r="X154" s="15">
        <v>58.005</v>
      </c>
      <c r="Y154" s="16">
        <v>6.0899</v>
      </c>
      <c r="Z154" s="10">
        <f t="shared" si="54"/>
        <v>-9.524786942314323</v>
      </c>
      <c r="AA154" s="10" t="e">
        <f t="shared" si="55"/>
        <v>#DIV/0!</v>
      </c>
      <c r="AB154" s="10" t="e">
        <f t="shared" si="56"/>
        <v>#DIV/0!</v>
      </c>
      <c r="AC154" s="10" t="e">
        <f t="shared" si="57"/>
        <v>#DIV/0!</v>
      </c>
      <c r="AD154" s="10" t="e">
        <f t="shared" si="58"/>
        <v>#DIV/0!</v>
      </c>
      <c r="AE154" s="10" t="e">
        <f t="shared" si="59"/>
        <v>#DIV/0!</v>
      </c>
      <c r="AF154" s="10" t="e">
        <f t="shared" si="60"/>
        <v>#DIV/0!</v>
      </c>
      <c r="AG154" s="10" t="e">
        <f t="shared" si="61"/>
        <v>#DIV/0!</v>
      </c>
      <c r="AH154" s="10" t="e">
        <f t="shared" si="62"/>
        <v>#DIV/0!</v>
      </c>
      <c r="AI154" s="10" t="e">
        <f t="shared" si="63"/>
        <v>#DIV/0!</v>
      </c>
      <c r="AJ154" s="10" t="e">
        <f t="shared" si="64"/>
        <v>#DIV/0!</v>
      </c>
      <c r="AK154" s="10" t="e">
        <f t="shared" si="65"/>
        <v>#DIV/0!</v>
      </c>
      <c r="AL154" s="10" t="e">
        <f t="shared" si="66"/>
        <v>#DIV/0!</v>
      </c>
      <c r="AM154" s="10" t="e">
        <f t="shared" si="67"/>
        <v>#DIV/0!</v>
      </c>
      <c r="AN154" s="10" t="e">
        <f t="shared" si="68"/>
        <v>#DIV/0!</v>
      </c>
      <c r="AO154" s="10" t="e">
        <f t="shared" si="69"/>
        <v>#DIV/0!</v>
      </c>
      <c r="AP154" s="10" t="e">
        <f t="shared" si="70"/>
        <v>#DIV/0!</v>
      </c>
      <c r="AQ154" s="10" t="e">
        <f t="shared" si="71"/>
        <v>#DIV/0!</v>
      </c>
      <c r="AR154" s="10" t="e">
        <f t="shared" si="72"/>
        <v>#DIV/0!</v>
      </c>
      <c r="AS154" s="10" t="e">
        <f t="shared" si="73"/>
        <v>#DIV/0!</v>
      </c>
    </row>
    <row r="155" ht="12.75" hidden="1"/>
    <row r="156" spans="2:11" ht="12.75" hidden="1">
      <c r="B156" s="19" t="s">
        <v>14</v>
      </c>
      <c r="C156" s="19" t="s">
        <v>15</v>
      </c>
      <c r="E156" s="6"/>
      <c r="F156" s="6"/>
      <c r="G156" s="6"/>
      <c r="H156" s="6"/>
      <c r="I156" s="6"/>
      <c r="J156" s="6"/>
      <c r="K156" s="6"/>
    </row>
    <row r="157" spans="2:11" ht="12.75" hidden="1">
      <c r="B157" s="19">
        <v>56.33</v>
      </c>
      <c r="C157" s="19">
        <v>5.2628</v>
      </c>
      <c r="E157" s="6"/>
      <c r="F157" s="6"/>
      <c r="G157" s="6"/>
      <c r="H157" s="6"/>
      <c r="I157" s="6"/>
      <c r="J157" s="6"/>
      <c r="K157" s="6"/>
    </row>
    <row r="158" spans="2:11" ht="12.75" hidden="1"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2:11" ht="12.75" hidden="1">
      <c r="B159" s="6" t="s">
        <v>16</v>
      </c>
      <c r="C159" s="6"/>
      <c r="D159" s="6"/>
      <c r="E159" s="6"/>
      <c r="F159" s="6"/>
      <c r="G159" s="6"/>
      <c r="H159" s="6"/>
      <c r="I159" s="6"/>
      <c r="J159" s="6"/>
      <c r="K159" s="6"/>
    </row>
    <row r="160" spans="2:32" ht="12.75" hidden="1">
      <c r="B160" s="6">
        <v>0.5565</v>
      </c>
      <c r="C160" s="6">
        <v>-0.011172</v>
      </c>
      <c r="D160" s="6">
        <v>-0.20897</v>
      </c>
      <c r="E160" s="6">
        <v>-0.4817</v>
      </c>
      <c r="F160" s="6">
        <v>-0.12932</v>
      </c>
      <c r="G160" s="6">
        <v>0.0099493</v>
      </c>
      <c r="H160" s="6">
        <v>-0.41493</v>
      </c>
      <c r="I160" s="6">
        <v>0.36411</v>
      </c>
      <c r="J160" s="6">
        <v>0.019771</v>
      </c>
      <c r="K160" s="6">
        <v>0.17391</v>
      </c>
      <c r="L160" s="3">
        <v>-0.027599</v>
      </c>
      <c r="M160" s="3">
        <v>0.099707</v>
      </c>
      <c r="N160" s="3">
        <v>0.21946</v>
      </c>
      <c r="O160" s="3">
        <v>-0.14344</v>
      </c>
      <c r="P160" s="3">
        <v>-0.32146</v>
      </c>
      <c r="Q160" s="3">
        <v>-0.0175</v>
      </c>
      <c r="R160" s="3">
        <v>-0.13193</v>
      </c>
      <c r="S160" s="3">
        <v>0.097702</v>
      </c>
      <c r="T160" s="3">
        <v>0.022748</v>
      </c>
      <c r="U160" s="3">
        <v>0.072499</v>
      </c>
      <c r="V160" s="3">
        <v>-0.011575</v>
      </c>
      <c r="W160" s="3">
        <v>-0.011973</v>
      </c>
      <c r="X160" s="3">
        <v>-0.22837</v>
      </c>
      <c r="Y160" s="3">
        <v>-0.44291</v>
      </c>
      <c r="Z160" s="3">
        <v>-0.021906</v>
      </c>
      <c r="AA160" s="3">
        <v>0.1249</v>
      </c>
      <c r="AB160" s="3">
        <v>-0.43123</v>
      </c>
      <c r="AC160" s="3">
        <v>-0.056846</v>
      </c>
      <c r="AD160" s="3">
        <v>0.10767</v>
      </c>
      <c r="AE160" s="3">
        <v>-0.073383</v>
      </c>
      <c r="AF160" s="3">
        <v>-0.063033</v>
      </c>
    </row>
    <row r="161" spans="2:32" ht="12.75" hidden="1">
      <c r="B161" s="6">
        <v>0.19203</v>
      </c>
      <c r="C161" s="6">
        <v>0.0035793</v>
      </c>
      <c r="D161" s="6">
        <v>0.33759</v>
      </c>
      <c r="E161" s="6">
        <v>-0.16455</v>
      </c>
      <c r="F161" s="6">
        <v>-0.19048</v>
      </c>
      <c r="G161" s="6">
        <v>-0.024924</v>
      </c>
      <c r="H161" s="6">
        <v>0.11798</v>
      </c>
      <c r="I161" s="6">
        <v>-0.31817</v>
      </c>
      <c r="J161" s="6">
        <v>0.064127</v>
      </c>
      <c r="K161" s="6">
        <v>0.12573</v>
      </c>
      <c r="L161" s="3">
        <v>0.051204</v>
      </c>
      <c r="M161" s="3">
        <v>-0.088897</v>
      </c>
      <c r="N161" s="3">
        <v>-0.0045925</v>
      </c>
      <c r="O161" s="3">
        <v>0.097986</v>
      </c>
      <c r="P161" s="3">
        <v>-0.089967</v>
      </c>
      <c r="Q161" s="3">
        <v>0.15342</v>
      </c>
      <c r="R161" s="3">
        <v>0.044693</v>
      </c>
      <c r="S161" s="3">
        <v>-0.057452</v>
      </c>
      <c r="T161" s="3">
        <v>0.12644</v>
      </c>
      <c r="U161" s="3">
        <v>-0.19413</v>
      </c>
      <c r="V161" s="3">
        <v>-0.096131</v>
      </c>
      <c r="W161" s="3">
        <v>-0.03861</v>
      </c>
      <c r="X161" s="3">
        <v>-0.0024638</v>
      </c>
      <c r="Y161" s="3">
        <v>0.2656</v>
      </c>
      <c r="Z161" s="3">
        <v>-0.39664</v>
      </c>
      <c r="AA161" s="3">
        <v>-0.21442</v>
      </c>
      <c r="AB161" s="3">
        <v>0.084542</v>
      </c>
      <c r="AC161" s="3">
        <v>-0.10984</v>
      </c>
      <c r="AD161" s="3">
        <v>-0.071946</v>
      </c>
      <c r="AE161" s="3">
        <v>-0.17416</v>
      </c>
      <c r="AF161" s="3">
        <v>-0.55123</v>
      </c>
    </row>
    <row r="162" spans="2:11" ht="12.75" hidden="1"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2:11" ht="12.75" hidden="1">
      <c r="B163" s="6" t="s">
        <v>17</v>
      </c>
      <c r="C163" s="6"/>
      <c r="D163" s="6"/>
      <c r="E163" s="6"/>
      <c r="F163" s="6"/>
      <c r="G163" s="6"/>
      <c r="H163" s="6"/>
      <c r="I163" s="6"/>
      <c r="J163" s="6"/>
      <c r="K163" s="6"/>
    </row>
    <row r="164" spans="2:11" ht="12.75" hidden="1">
      <c r="B164" s="6">
        <v>-1.0063</v>
      </c>
      <c r="C164" s="6">
        <v>-0.95812</v>
      </c>
      <c r="D164" s="6"/>
      <c r="E164" s="6"/>
      <c r="F164" s="6"/>
      <c r="G164" s="6"/>
      <c r="H164" s="6"/>
      <c r="I164" s="6"/>
      <c r="J164" s="6"/>
      <c r="K164" s="6"/>
    </row>
    <row r="165" spans="2:11" ht="12.75" hidden="1"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2:11" ht="12.75" hidden="1">
      <c r="B166" s="6" t="s">
        <v>18</v>
      </c>
      <c r="C166" s="6"/>
      <c r="D166" s="6"/>
      <c r="E166" s="6"/>
      <c r="F166" s="6"/>
      <c r="G166" s="6"/>
      <c r="H166" s="6"/>
      <c r="I166" s="6"/>
      <c r="J166" s="6"/>
      <c r="K166" s="6"/>
    </row>
    <row r="167" spans="2:11" ht="12.75" hidden="1">
      <c r="B167" s="6">
        <v>-0.47815</v>
      </c>
      <c r="C167" s="6"/>
      <c r="D167" s="6"/>
      <c r="E167" s="6"/>
      <c r="F167" s="6"/>
      <c r="G167" s="6"/>
      <c r="H167" s="6"/>
      <c r="I167" s="6"/>
      <c r="J167" s="6"/>
      <c r="K167" s="6"/>
    </row>
    <row r="168" spans="2:11" ht="12.75" hidden="1">
      <c r="B168" s="6">
        <v>0.4647</v>
      </c>
      <c r="C168" s="6"/>
      <c r="D168" s="6"/>
      <c r="E168" s="6"/>
      <c r="F168" s="6"/>
      <c r="G168" s="6"/>
      <c r="H168" s="6"/>
      <c r="I168" s="6"/>
      <c r="J168" s="6"/>
      <c r="K168" s="6"/>
    </row>
    <row r="169" spans="2:11" ht="12.75" hidden="1"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ht="12.75" hidden="1">
      <c r="B170" s="6" t="s">
        <v>19</v>
      </c>
    </row>
    <row r="171" spans="2:11" ht="12.75" hidden="1">
      <c r="B171" s="6">
        <v>0.055963</v>
      </c>
      <c r="D171" s="6"/>
      <c r="E171" s="6"/>
      <c r="F171" s="6"/>
      <c r="G171" s="6"/>
      <c r="H171" s="6"/>
      <c r="I171" s="6"/>
      <c r="J171" s="6"/>
      <c r="K171" s="6"/>
    </row>
    <row r="172" spans="4:11" ht="12.75" hidden="1">
      <c r="D172" s="6"/>
      <c r="E172" s="6"/>
      <c r="F172" s="6"/>
      <c r="G172" s="6"/>
      <c r="H172" s="6"/>
      <c r="I172" s="6"/>
      <c r="J172" s="6"/>
      <c r="K172" s="6"/>
    </row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spans="2:11" ht="12.75" hidden="1"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2:11" ht="12.75" hidden="1"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2:11" ht="12.75" hidden="1"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2:11" ht="12.75" hidden="1"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2:11" ht="12.75" hidden="1"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2:11" ht="12.75" hidden="1"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2:11" ht="12.75" hidden="1"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2:11" ht="12.75" hidden="1"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2:11" ht="12.75" hidden="1"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2:11" ht="12.75" hidden="1"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2:11" ht="12.75" hidden="1"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2:11" ht="12.75" hidden="1"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2:11" ht="12.75" hidden="1"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2:11" ht="12.75" hidden="1"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2:11" ht="12.75" hidden="1"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2:11" ht="12.75" hidden="1"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2:11" ht="12.75"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2:11" ht="12.75"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2:11" ht="12.75"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2:11" ht="12.75"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2:11" ht="12.75"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2:11" ht="12.75"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2:11" ht="12.75"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2:11" ht="12.75"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2:11" ht="12.75"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2:11" ht="12.75"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2:11" ht="12.75"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2:11" ht="12.75"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2:11" ht="12.75"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2:11" ht="12.75"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2:11" ht="12.75"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2:11" ht="12.75"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2:11" ht="12.75"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2:11" ht="12.75"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2:11" ht="12.75"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2:11" ht="12.75"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2:11" ht="12.75"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2:11" ht="12.75"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2:11" ht="12.75"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2:11" ht="12.75"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2:11" ht="12.75"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2:11" ht="12.75"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2:11" ht="12.75"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2:11" ht="12.75"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2:11" ht="12.75"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2:11" ht="12.75"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2:11" ht="12.75"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2:11" ht="12.75"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2:11" ht="12.75"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2:11" ht="12.75"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2:11" ht="12.75"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2:11" ht="12.75"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2:11" ht="12.75"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2:11" ht="12.75"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2:11" ht="12.75"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2:11" ht="12.75"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2:11" ht="12.75"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2:11" ht="12.75"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2:11" ht="12.75"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2:11" ht="12.75"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2:11" ht="12.75"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2:11" ht="12.75"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2:11" ht="12.75"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2:11" ht="12.75"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2:11" ht="12.75"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2:11" ht="12.75"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2:11" ht="12.75"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2:11" ht="12.75"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2:11" ht="12.75"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2:11" ht="12.75"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2:11" ht="12.75"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2:11" ht="12.75"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2:11" ht="12.75"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2:11" ht="12.75"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2:11" ht="12.75"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2:11" ht="12.75"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2:11" ht="12.75"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2:11" ht="12.75"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2:11" ht="12.75"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2:11" ht="12.75"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2:11" ht="12.75"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2:11" ht="12.75"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2:11" ht="12.75"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2:11" ht="12.75"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2:11" ht="12.75"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2:11" ht="12.75"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2:11" ht="12.75"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2:11" ht="12.75"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2:11" ht="12.75"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2:11" ht="12.75"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2:11" ht="12.75"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2:11" ht="12.75"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2:11" ht="12.75"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2:11" ht="12.75"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2:11" ht="12.75"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2:11" ht="12.75"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2:11" ht="12.75"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2:11" ht="12.75"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2:11" ht="12.75"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2:11" ht="12.75"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2:11" ht="12.75"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2:11" ht="12.75"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2:11" ht="12.75"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2:11" ht="12.75"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2:11" ht="12.75"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2:11" ht="12.75"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2:11" ht="12.75"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2:11" ht="12.75"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2:11" ht="12.75"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2:11" ht="12.75"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2:11" ht="12.75"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2:11" ht="12.75"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2:11" ht="12.75"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2:11" ht="12.75"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2:11" ht="12.75"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2:11" ht="12.75"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2:11" ht="12.75"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2:11" ht="12.75"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2:11" ht="12.75"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2:11" ht="12.75"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2:11" ht="12.75"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2:11" ht="12.75"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2:11" ht="12.75"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2:11" ht="12.75"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2:11" ht="12.75"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2:11" ht="12.75"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2:11" ht="12.75"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2:11" ht="12.75"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2:11" ht="12.75"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2:11" ht="12.75"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2:11" ht="12.75"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2:11" ht="12.75"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2:11" ht="12.75"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2:11" ht="12.75"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2:11" ht="12.75"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2:11" ht="12.75"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2:11" ht="12.75"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2:11" ht="12.75"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2:11" ht="12.75"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2:11" ht="12.75"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2:11" ht="12.75"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2:11" ht="12.75"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2:11" ht="12.75"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2:11" ht="12.75"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2:11" ht="12.75"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2:11" ht="12.75"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2:11" ht="12.75"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2:11" ht="12.75"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2:11" ht="12.75"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2:11" ht="12.75"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2:11" ht="12.75"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2:11" ht="12.75"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2:11" ht="12.75"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2:11" ht="12.75"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2:11" ht="12.75"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2:11" ht="12.75"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2:11" ht="12.75"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2:11" ht="12.75"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2:11" ht="12.75"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2:11" ht="12.75"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2:11" ht="12.75"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2:11" ht="12.75"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2:11" ht="12.75"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2:11" ht="12.75"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2:11" ht="12.75"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2:11" ht="12.75"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2:11" ht="12.75"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2:11" ht="12.75"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2:11" ht="12.75"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2:11" ht="12.75"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2:11" ht="12.75"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2:11" ht="12.75"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2:11" ht="12.75"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2:11" ht="12.75"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2:11" ht="12.75"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2:11" ht="12.75"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2:11" ht="12.75"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2:11" ht="12.75"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2:11" ht="12.75"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2:11" ht="12.75"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2:11" ht="12.75"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2:11" ht="12.75"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2:11" ht="12.75"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2:11" ht="12.75"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2:11" ht="12.75"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2:11" ht="12.75"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2:11" ht="12.75"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2:11" ht="12.75"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2:11" ht="12.75"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2:11" ht="12.75"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2:11" ht="12.75"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2:11" ht="12.75"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2:11" ht="12.75"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2:11" ht="12.75"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2:11" ht="12.75"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2:11" ht="12.75"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2:11" ht="12.75"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2:11" ht="12.75"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2:11" ht="12.75"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2:11" ht="12.75"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2:11" ht="12.75"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2:11" ht="12.75"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2:11" ht="12.75"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2:11" ht="12.75"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2:11" ht="12.75"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2:11" ht="12.75"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2:11" ht="12.75"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2:11" ht="12.75"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2:11" ht="12.75"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2:11" ht="12.75"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2:11" ht="12.75"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2:11" ht="12.75"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2:11" ht="12.75"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2:11" ht="12.75"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2:11" ht="12.75"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2:11" ht="12.75"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2:11" ht="12.75"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2:11" ht="12.75"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2:11" ht="12.75"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2:11" ht="12.75"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2:11" ht="12.75"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2:11" ht="12.75"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2:11" ht="12.75"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2:11" ht="12.75"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2:11" ht="12.75"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2:11" ht="12.75"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2:11" ht="12.75"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2:11" ht="12.75"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2:11" ht="12.75"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2:11" ht="12.75"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2:11" ht="12.75"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2:11" ht="12.75"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2:11" ht="12.75"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2:11" ht="12.75"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2:11" ht="12.75"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2:11" ht="12.75"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2:11" ht="12.75"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2:11" ht="12.75"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2:11" ht="12.75"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2:11" ht="12.75"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2:11" ht="12.75"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2:11" ht="12.75"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2:11" ht="12.75"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2:11" ht="12.75"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2:11" ht="12.75"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2:11" ht="12.75"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2:11" ht="12.75"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2:11" ht="12.75"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2:11" ht="12.75"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2:11" ht="12.75"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2:11" ht="12.75"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2:11" ht="12.75"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2:11" ht="12.75"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2:11" ht="12.75"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2:11" ht="12.75"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2:11" ht="12.75"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2:11" ht="12.75"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2:11" ht="12.75"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2:11" ht="12.75"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2:11" ht="12.75"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2:11" ht="12.75"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2:11" ht="12.75"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2:11" ht="12.75"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2:11" ht="12.75"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2:11" ht="12.75"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2:11" ht="12.75"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2:11" ht="12.75"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2:11" ht="12.75"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2:11" ht="12.75"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2:11" ht="12.75">
      <c r="B454" s="6"/>
      <c r="C454" s="6"/>
      <c r="D454" s="6"/>
      <c r="E454" s="6"/>
      <c r="F454" s="6"/>
      <c r="G454" s="6"/>
      <c r="H454" s="6"/>
      <c r="I454" s="6"/>
      <c r="J454" s="6"/>
      <c r="K454" s="6"/>
    </row>
  </sheetData>
  <sheetProtection sheet="1" objects="1" scenarios="1" selectLockedCells="1" selectUnlockedCells="1"/>
  <mergeCells count="4">
    <mergeCell ref="Z62:AH62"/>
    <mergeCell ref="B62:K62"/>
    <mergeCell ref="B123:K123"/>
    <mergeCell ref="Z123:AH123"/>
  </mergeCells>
  <dataValidations count="16">
    <dataValidation type="list" allowBlank="1" showInputMessage="1" showErrorMessage="1" sqref="B17:U17">
      <formula1>"Lane Taper, Within WZ"</formula1>
    </dataValidation>
    <dataValidation type="list" allowBlank="1" showInputMessage="1" showErrorMessage="1" sqref="B14">
      <formula1>"Lane Closure, Median Crossover"</formula1>
    </dataValidation>
    <dataValidation errorStyle="warning" type="decimal" allowBlank="1" showInputMessage="1" showErrorMessage="1" prompt="Upstream Speed must be between 44 and 75 mph." error="Upstream Speed must be between 44 and 75 mph." sqref="B15">
      <formula1>44</formula1>
      <formula2>75</formula2>
    </dataValidation>
    <dataValidation type="list" allowBlank="1" showInputMessage="1" showErrorMessage="1" sqref="B20:U20">
      <formula1>"Permanent, Temporary"</formula1>
    </dataValidation>
    <dataValidation type="list" allowBlank="1" showInputMessage="1" showErrorMessage="1" sqref="B22:U22">
      <formula1>"Flat, Upgrade, Downgrade, Crest, Sag"</formula1>
    </dataValidation>
    <dataValidation type="list" allowBlank="1" showInputMessage="1" showErrorMessage="1" sqref="B19:U19">
      <formula1>"50,55,60,65,70"</formula1>
    </dataValidation>
    <dataValidation errorStyle="warning" type="decimal" allowBlank="1" showInputMessage="1" showErrorMessage="1" prompt="Length must be between 0 and 10.64" error="Length must be between 0 and 10.64&#10;" sqref="B18:U18">
      <formula1>0</formula1>
      <formula2>10.64</formula2>
    </dataValidation>
    <dataValidation errorStyle="warning" type="decimal" allowBlank="1" showInputMessage="1" showErrorMessage="1" prompt="Radius must be between 1911 and 99999" error="Radius must be between 1911 and 99999" sqref="B21:U21">
      <formula1>1911</formula1>
      <formula2>99999</formula2>
    </dataValidation>
    <dataValidation errorStyle="warning" type="decimal" allowBlank="1" showInputMessage="1" showErrorMessage="1" prompt="TWW must be between 11 and 24 feet" error="TWW must be between 11 and 24 feet" sqref="B23:U23">
      <formula1>11</formula1>
      <formula2>24</formula2>
    </dataValidation>
    <dataValidation errorStyle="warning" type="decimal" allowBlank="1" showInputMessage="1" showErrorMessage="1" prompt="RSW must be between 0 and 16 ft." error="RSW must be between 0 and 16 ft." sqref="B24:U24">
      <formula1>0</formula1>
      <formula2>16</formula2>
    </dataValidation>
    <dataValidation errorStyle="warning" type="decimal" allowBlank="1" showInputMessage="1" showErrorMessage="1" prompt="LSW must be between 0 and 36 ft." error="LSW must be between 0 and 36 ft." sqref="B25:U25">
      <formula1>0</formula1>
      <formula2>36</formula2>
    </dataValidation>
    <dataValidation errorStyle="warning" type="decimal" allowBlank="1" showInputMessage="1" showErrorMessage="1" prompt="TPW must be between 12 and 48 ft." error="TPW must be between 12 and 48 ft." sqref="B26:U26">
      <formula1>12</formula1>
      <formula2>48</formula2>
    </dataValidation>
    <dataValidation errorStyle="warning" type="decimal" allowBlank="1" showInputMessage="1" showErrorMessage="1" prompt="Loffset must be between 0 and 48" error="Loffset must be between 0 and 48" sqref="B28:U28">
      <formula1>0</formula1>
      <formula2>48</formula2>
    </dataValidation>
    <dataValidation errorStyle="warning" type="decimal" allowBlank="1" showInputMessage="1" showErrorMessage="1" prompt="Roffset must be between 0 and 24" error="Roffset must be between 0 and 24" sqref="B30:U30">
      <formula1>0</formula1>
      <formula2>24</formula2>
    </dataValidation>
    <dataValidation type="list" allowBlank="1" showInputMessage="1" showErrorMessage="1" sqref="B27:U27">
      <formula1>"None, Drum, Vertical Panel, Guardrail, Barrier, Opposing Traffic"</formula1>
    </dataValidation>
    <dataValidation type="list" allowBlank="1" showInputMessage="1" showErrorMessage="1" sqref="B29:U29">
      <formula1>"None, Drum, Vertical Panel,Guardrail, Barrier"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Taylor</dc:creator>
  <cp:keywords/>
  <dc:description/>
  <cp:lastModifiedBy>shimes</cp:lastModifiedBy>
  <cp:lastPrinted>2006-05-16T13:14:22Z</cp:lastPrinted>
  <dcterms:created xsi:type="dcterms:W3CDTF">2004-12-13T14:38:45Z</dcterms:created>
  <dcterms:modified xsi:type="dcterms:W3CDTF">2006-07-19T14:51:34Z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