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5865" windowHeight="5100" activeTab="0"/>
  </bookViews>
  <sheets>
    <sheet name="ReadMe &amp; constants" sheetId="1" r:id="rId1"/>
    <sheet name="data" sheetId="2" r:id="rId2"/>
    <sheet name="Ex 1 results" sheetId="3" r:id="rId3"/>
    <sheet name="Ex 2 results" sheetId="4" r:id="rId4"/>
    <sheet name="Ex 1 calcs" sheetId="5" r:id="rId5"/>
    <sheet name="Ex 2a calcs" sheetId="6" r:id="rId6"/>
    <sheet name="Ex 2b calcs" sheetId="7" r:id="rId7"/>
    <sheet name="Ex 2 sched calcs" sheetId="8" r:id="rId8"/>
  </sheets>
  <externalReferences>
    <externalReference r:id="rId11"/>
  </externalReferences>
  <definedNames>
    <definedName name="mean">#REF!</definedName>
    <definedName name="sdev">#REF!</definedName>
  </definedNames>
  <calcPr fullCalcOnLoad="1"/>
</workbook>
</file>

<file path=xl/sharedStrings.xml><?xml version="1.0" encoding="utf-8"?>
<sst xmlns="http://schemas.openxmlformats.org/spreadsheetml/2006/main" count="234" uniqueCount="105">
  <si>
    <t>actual</t>
  </si>
  <si>
    <t>ideal</t>
  </si>
  <si>
    <t>TOTAL</t>
  </si>
  <si>
    <t>platform waiting time</t>
  </si>
  <si>
    <t>equivalent waiting time</t>
  </si>
  <si>
    <t>bin width (min)</t>
  </si>
  <si>
    <t>cv</t>
  </si>
  <si>
    <t>budgeted waiting time</t>
  </si>
  <si>
    <t>mean</t>
  </si>
  <si>
    <t>percent</t>
  </si>
  <si>
    <t>hdway</t>
  </si>
  <si>
    <t>out of order?</t>
  </si>
  <si>
    <t>sum</t>
  </si>
  <si>
    <t>count</t>
  </si>
  <si>
    <t>std dev</t>
  </si>
  <si>
    <t>percentile used for budgeted waiting time</t>
  </si>
  <si>
    <t>weight given to potential waiting time, relative to platform</t>
  </si>
  <si>
    <t>F(wait time)</t>
  </si>
  <si>
    <t>cum area</t>
  </si>
  <si>
    <t>F(hdway)</t>
  </si>
  <si>
    <t>deltaHdwy</t>
  </si>
  <si>
    <t>countdown</t>
  </si>
  <si>
    <t>Headway histogram calcs</t>
  </si>
  <si>
    <t>max</t>
  </si>
  <si>
    <t>groups</t>
  </si>
  <si>
    <t>number of bars in histogram</t>
  </si>
  <si>
    <t>increment</t>
  </si>
  <si>
    <t>Percentile Calculations</t>
  </si>
  <si>
    <t>hdwy</t>
  </si>
  <si>
    <t>index</t>
  </si>
  <si>
    <t>p-low</t>
  </si>
  <si>
    <t>p-hi</t>
  </si>
  <si>
    <t>w-low</t>
  </si>
  <si>
    <t xml:space="preserve">w-high </t>
  </si>
  <si>
    <t>value</t>
  </si>
  <si>
    <t>Intermediate quantities (for calculation only)</t>
  </si>
  <si>
    <t>mean hdwy</t>
  </si>
  <si>
    <t>mean platform wait</t>
  </si>
  <si>
    <t>headway count</t>
  </si>
  <si>
    <t>Data Summary</t>
  </si>
  <si>
    <t>Observed</t>
  </si>
  <si>
    <t>Excess</t>
  </si>
  <si>
    <t>equivalent wait</t>
  </si>
  <si>
    <t>budgeted wait</t>
  </si>
  <si>
    <t>Percentile waiting times</t>
  </si>
  <si>
    <t>Data Summary reformatted for graph</t>
  </si>
  <si>
    <t>sum (= budgeted)</t>
  </si>
  <si>
    <t>actual waiting</t>
  </si>
  <si>
    <t>ideal waiting</t>
  </si>
  <si>
    <t>excess waiting</t>
  </si>
  <si>
    <t>delta to get</t>
  </si>
  <si>
    <t>Ideal</t>
  </si>
  <si>
    <t xml:space="preserve">    Headway statistics</t>
  </si>
  <si>
    <t xml:space="preserve">    Waiting time results</t>
  </si>
  <si>
    <t>Actual</t>
  </si>
  <si>
    <t>Scheduled</t>
  </si>
  <si>
    <t>Obs'd, Case 2</t>
  </si>
  <si>
    <t>Excess, Case 2</t>
  </si>
  <si>
    <t>hdwy cv</t>
  </si>
  <si>
    <t>Example 1 scheduled headways</t>
  </si>
  <si>
    <t>Example 1 observed  headways</t>
  </si>
  <si>
    <t>Example 2 scheduled headways</t>
  </si>
  <si>
    <t>SUMMARY</t>
  </si>
  <si>
    <t>DATA</t>
  </si>
  <si>
    <t>Ex 2a</t>
  </si>
  <si>
    <t>Example 2 Results</t>
  </si>
  <si>
    <t>Example 1 Results</t>
  </si>
  <si>
    <t>for analyzing scheduled headway, which are valid</t>
  </si>
  <si>
    <t>Note: for Example 1, simplified formulas are used</t>
  </si>
  <si>
    <t xml:space="preserve">Calcs for Plotting Waiting Time Dist'n </t>
  </si>
  <si>
    <t>(with special modification for Example 1)</t>
  </si>
  <si>
    <t>when scheduled headway is unvarying.</t>
  </si>
  <si>
    <t>actual waiting, case a</t>
  </si>
  <si>
    <t>excess waiting, case a</t>
  </si>
  <si>
    <t>actual waiting, case b</t>
  </si>
  <si>
    <t>excess waiting, case b</t>
  </si>
  <si>
    <t>Threshold 1</t>
  </si>
  <si>
    <t>Threshold 2</t>
  </si>
  <si>
    <t>0-9 min</t>
  </si>
  <si>
    <t>9+ to 11 min</t>
  </si>
  <si>
    <t>&gt; 11 min</t>
  </si>
  <si>
    <t>Bin</t>
  </si>
  <si>
    <t>Percentage of Passengers in Waiting Time Bins</t>
  </si>
  <si>
    <t>Percent</t>
  </si>
  <si>
    <t>Example 2, case (a) observed headways</t>
  </si>
  <si>
    <t>Example 2, case (b) observed headways</t>
  </si>
  <si>
    <t>Example 2, case (a)</t>
  </si>
  <si>
    <t>Example 2, Case b</t>
  </si>
  <si>
    <t>Case a</t>
  </si>
  <si>
    <t>Case b</t>
  </si>
  <si>
    <t>CONSTANTS</t>
  </si>
  <si>
    <t>scaled by</t>
  </si>
  <si>
    <t>Short Hdwy Waiting Prototype H28</t>
  </si>
  <si>
    <t>Peter G. Furth, Northeastern University</t>
  </si>
  <si>
    <t>This file's worksheets analyze waiting time on transit routes with short headways,</t>
  </si>
  <si>
    <t>assuming that (a) passengers arrive independently of the schedule, and (b) are</t>
  </si>
  <si>
    <t>able to board the first trip that comes (i.e., no pass-ups).</t>
  </si>
  <si>
    <t>Contents:</t>
  </si>
  <si>
    <t>"Data" contains schedule data and observations for Example 1 and</t>
  </si>
  <si>
    <t>for Example 2. Example 2 is set up as a comparison between two</t>
  </si>
  <si>
    <t>sets of observation data, Case (a) and Case (b).</t>
  </si>
  <si>
    <t>"Ex 1 results" and "Ex 2 results" give result tables and graphs.</t>
  </si>
  <si>
    <t>"Ex 1 calcs" and similarly named sheets have the calculations for the</t>
  </si>
  <si>
    <t>various examples.</t>
  </si>
  <si>
    <t>For further docmentation, see the TCRP project H28 Final Report.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</si>
</sst>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0000000000000%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0"/>
      <color indexed="55"/>
      <name val="Arial"/>
      <family val="2"/>
    </font>
    <font>
      <sz val="16.5"/>
      <name val="Arial"/>
      <family val="0"/>
    </font>
    <font>
      <sz val="14.75"/>
      <name val="Arial"/>
      <family val="0"/>
    </font>
    <font>
      <sz val="9.25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wrapText="1"/>
    </xf>
    <xf numFmtId="17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6" xfId="0" applyBorder="1" applyAlignment="1">
      <alignment/>
    </xf>
    <xf numFmtId="9" fontId="0" fillId="0" borderId="0" xfId="2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6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6" fontId="0" fillId="0" borderId="0" xfId="21" applyNumberFormat="1" applyAlignment="1">
      <alignment/>
    </xf>
    <xf numFmtId="176" fontId="0" fillId="0" borderId="0" xfId="0" applyNumberFormat="1" applyAlignment="1">
      <alignment/>
    </xf>
    <xf numFmtId="176" fontId="0" fillId="0" borderId="1" xfId="21" applyNumberFormat="1" applyBorder="1" applyAlignment="1">
      <alignment/>
    </xf>
    <xf numFmtId="176" fontId="3" fillId="0" borderId="0" xfId="21" applyNumberFormat="1" applyFont="1" applyAlignment="1">
      <alignment horizontal="center"/>
    </xf>
    <xf numFmtId="176" fontId="3" fillId="0" borderId="2" xfId="21" applyNumberFormat="1" applyFont="1" applyBorder="1" applyAlignment="1">
      <alignment horizontal="center"/>
    </xf>
    <xf numFmtId="9" fontId="3" fillId="0" borderId="0" xfId="21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5" fontId="0" fillId="0" borderId="0" xfId="0" applyNumberFormat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Waiting Time Distribution, Example 1</a:t>
            </a:r>
          </a:p>
        </c:rich>
      </c:tx>
      <c:layout>
        <c:manualLayout>
          <c:xMode val="factor"/>
          <c:yMode val="factor"/>
          <c:x val="-0.002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975"/>
          <c:w val="0.734"/>
          <c:h val="0.68875"/>
        </c:manualLayout>
      </c:layout>
      <c:scatterChart>
        <c:scatterStyle val="line"/>
        <c:varyColors val="0"/>
        <c:ser>
          <c:idx val="0"/>
          <c:order val="0"/>
          <c:tx>
            <c:strRef>
              <c:f>'Ex 1 calcs'!$H$112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1 calcs'!$G$113:$G$313</c:f>
              <c:numCache>
                <c:ptCount val="20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13</c:v>
                </c:pt>
              </c:numCache>
            </c:numRef>
          </c:xVal>
          <c:yVal>
            <c:numRef>
              <c:f>'Ex 1 calcs'!$H$113:$H$313</c:f>
              <c:numCache>
                <c:ptCount val="201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1 calcs'!$I$112</c:f>
              <c:strCache>
                <c:ptCount val="1"/>
                <c:pt idx="0">
                  <c:v>ideal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1 calcs'!$G$113:$G$127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13</c:v>
                </c:pt>
              </c:numCache>
            </c:numRef>
          </c:xVal>
          <c:yVal>
            <c:numRef>
              <c:f>'Ex 1 calcs'!$I$113:$I$127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</c:numCache>
            </c:numRef>
          </c:yVal>
          <c:smooth val="0"/>
        </c:ser>
        <c:axId val="36969924"/>
        <c:axId val="64293861"/>
      </c:scatterChart>
      <c:valAx>
        <c:axId val="3696992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waiting 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3861"/>
        <c:crosses val="autoZero"/>
        <c:crossBetween val="midCat"/>
        <c:dispUnits/>
        <c:majorUnit val="2"/>
      </c:valAx>
      <c:valAx>
        <c:axId val="64293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9699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Waiting Time Summary, Example 1
</a:t>
            </a:r>
          </a:p>
        </c:rich>
      </c:tx>
      <c:layout>
        <c:manualLayout>
          <c:xMode val="factor"/>
          <c:yMode val="factor"/>
          <c:x val="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3025"/>
          <c:w val="0.618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 1 results'!$B$17</c:f>
              <c:strCache>
                <c:ptCount val="1"/>
                <c:pt idx="0">
                  <c:v>platform waiting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 1 results'!$C$16:$E$16</c:f>
              <c:strCache/>
            </c:strRef>
          </c:cat>
          <c:val>
            <c:numRef>
              <c:f>'Ex 1 results'!$C$17:$E$17</c:f>
              <c:numCache>
                <c:ptCount val="3"/>
                <c:pt idx="0">
                  <c:v>4.583333333333333</c:v>
                </c:pt>
                <c:pt idx="1">
                  <c:v>4</c:v>
                </c:pt>
                <c:pt idx="2">
                  <c:v>0.583333333333333</c:v>
                </c:pt>
              </c:numCache>
            </c:numRef>
          </c:val>
        </c:ser>
        <c:ser>
          <c:idx val="1"/>
          <c:order val="1"/>
          <c:tx>
            <c:strRef>
              <c:f>'Ex 1 results'!$B$18</c:f>
              <c:strCache>
                <c:ptCount val="1"/>
                <c:pt idx="0">
                  <c:v>equivalent waiting time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1 results'!$C$16:$E$16</c:f>
              <c:strCache/>
            </c:strRef>
          </c:cat>
          <c:val>
            <c:numRef>
              <c:f>'Ex 1 results'!$C$18:$E$18</c:f>
              <c:numCache>
                <c:ptCount val="3"/>
                <c:pt idx="0">
                  <c:v>3.008333333333332</c:v>
                </c:pt>
                <c:pt idx="1">
                  <c:v>1.7999999999999998</c:v>
                </c:pt>
                <c:pt idx="2">
                  <c:v>1.2083333333333321</c:v>
                </c:pt>
              </c:numCache>
            </c:numRef>
          </c:val>
        </c:ser>
        <c:ser>
          <c:idx val="2"/>
          <c:order val="2"/>
          <c:tx>
            <c:strRef>
              <c:f>'Ex 1 results'!$B$19</c:f>
              <c:strCache>
                <c:ptCount val="1"/>
                <c:pt idx="0">
                  <c:v>budgeted waiting time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1 results'!$C$16:$E$16</c:f>
              <c:strCache/>
            </c:strRef>
          </c:cat>
          <c:val>
            <c:numRef>
              <c:f>'Ex 1 results'!$C$19:$E$19</c:f>
              <c:numCache>
                <c:ptCount val="3"/>
                <c:pt idx="0">
                  <c:v>3.008333333333333</c:v>
                </c:pt>
                <c:pt idx="1">
                  <c:v>1.7999999999999998</c:v>
                </c:pt>
                <c:pt idx="2">
                  <c:v>1.208333333333333</c:v>
                </c:pt>
              </c:numCache>
            </c:numRef>
          </c:val>
        </c:ser>
        <c:overlap val="100"/>
        <c:axId val="41773838"/>
        <c:axId val="40420223"/>
      </c:barChart>
      <c:catAx>
        <c:axId val="4177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20223"/>
        <c:crosses val="autoZero"/>
        <c:auto val="1"/>
        <c:lblOffset val="100"/>
        <c:tickLblSkip val="1"/>
        <c:noMultiLvlLbl val="0"/>
      </c:catAx>
      <c:valAx>
        <c:axId val="40420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73838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68225"/>
          <c:y val="0.16125"/>
          <c:w val="0.29875"/>
          <c:h val="0.3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Waiting Time Distribution, Example 2</a:t>
            </a:r>
          </a:p>
        </c:rich>
      </c:tx>
      <c:layout>
        <c:manualLayout>
          <c:xMode val="factor"/>
          <c:yMode val="factor"/>
          <c:x val="-0.002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325"/>
          <c:w val="0.7345"/>
          <c:h val="0.681"/>
        </c:manualLayout>
      </c:layout>
      <c:scatterChart>
        <c:scatterStyle val="line"/>
        <c:varyColors val="0"/>
        <c:ser>
          <c:idx val="0"/>
          <c:order val="0"/>
          <c:tx>
            <c:v>Case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2a calcs'!$G$113:$G$313</c:f>
              <c:numCache>
                <c:ptCount val="201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1.5</c:v>
                </c:pt>
                <c:pt idx="12">
                  <c:v>1.5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2.5</c:v>
                </c:pt>
                <c:pt idx="18">
                  <c:v>2.5</c:v>
                </c:pt>
                <c:pt idx="19">
                  <c:v>3</c:v>
                </c:pt>
                <c:pt idx="20">
                  <c:v>3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3.75</c:v>
                </c:pt>
                <c:pt idx="37">
                  <c:v>4</c:v>
                </c:pt>
                <c:pt idx="38">
                  <c:v>4</c:v>
                </c:pt>
                <c:pt idx="39">
                  <c:v>4.25</c:v>
                </c:pt>
                <c:pt idx="40">
                  <c:v>4.25</c:v>
                </c:pt>
                <c:pt idx="41">
                  <c:v>4.25</c:v>
                </c:pt>
                <c:pt idx="42">
                  <c:v>4.25</c:v>
                </c:pt>
                <c:pt idx="43">
                  <c:v>4.5</c:v>
                </c:pt>
                <c:pt idx="44">
                  <c:v>4.5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5</c:v>
                </c:pt>
                <c:pt idx="52">
                  <c:v>5</c:v>
                </c:pt>
                <c:pt idx="53">
                  <c:v>5.25</c:v>
                </c:pt>
                <c:pt idx="54">
                  <c:v>5.25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5.75</c:v>
                </c:pt>
                <c:pt idx="60">
                  <c:v>5.75</c:v>
                </c:pt>
                <c:pt idx="61">
                  <c:v>5.75</c:v>
                </c:pt>
                <c:pt idx="62">
                  <c:v>5.75</c:v>
                </c:pt>
                <c:pt idx="63">
                  <c:v>5.75</c:v>
                </c:pt>
                <c:pt idx="64">
                  <c:v>5.75</c:v>
                </c:pt>
                <c:pt idx="65">
                  <c:v>5.75</c:v>
                </c:pt>
                <c:pt idx="66">
                  <c:v>5.75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6.25</c:v>
                </c:pt>
                <c:pt idx="74">
                  <c:v>6.25</c:v>
                </c:pt>
                <c:pt idx="75">
                  <c:v>6.25</c:v>
                </c:pt>
                <c:pt idx="76">
                  <c:v>6.25</c:v>
                </c:pt>
                <c:pt idx="77">
                  <c:v>6.25</c:v>
                </c:pt>
                <c:pt idx="78">
                  <c:v>6.25</c:v>
                </c:pt>
                <c:pt idx="79">
                  <c:v>6.25</c:v>
                </c:pt>
                <c:pt idx="80">
                  <c:v>6.25</c:v>
                </c:pt>
                <c:pt idx="81">
                  <c:v>6.5</c:v>
                </c:pt>
                <c:pt idx="82">
                  <c:v>6.5</c:v>
                </c:pt>
                <c:pt idx="83">
                  <c:v>6.75</c:v>
                </c:pt>
                <c:pt idx="84">
                  <c:v>6.75</c:v>
                </c:pt>
                <c:pt idx="85">
                  <c:v>6.75</c:v>
                </c:pt>
                <c:pt idx="86">
                  <c:v>6.75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7.25</c:v>
                </c:pt>
                <c:pt idx="94">
                  <c:v>7.25</c:v>
                </c:pt>
                <c:pt idx="95">
                  <c:v>7.25</c:v>
                </c:pt>
                <c:pt idx="96">
                  <c:v>7.25</c:v>
                </c:pt>
                <c:pt idx="97">
                  <c:v>7.5</c:v>
                </c:pt>
                <c:pt idx="98">
                  <c:v>7.5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8.25</c:v>
                </c:pt>
                <c:pt idx="106">
                  <c:v>8.25</c:v>
                </c:pt>
                <c:pt idx="107">
                  <c:v>8.5</c:v>
                </c:pt>
                <c:pt idx="108">
                  <c:v>8.5</c:v>
                </c:pt>
                <c:pt idx="109">
                  <c:v>8.5</c:v>
                </c:pt>
                <c:pt idx="110">
                  <c:v>8.5</c:v>
                </c:pt>
                <c:pt idx="111">
                  <c:v>8.5</c:v>
                </c:pt>
                <c:pt idx="112">
                  <c:v>8.5</c:v>
                </c:pt>
                <c:pt idx="113">
                  <c:v>8.5</c:v>
                </c:pt>
                <c:pt idx="114">
                  <c:v>8.5</c:v>
                </c:pt>
                <c:pt idx="115">
                  <c:v>8.75</c:v>
                </c:pt>
                <c:pt idx="116">
                  <c:v>8.75</c:v>
                </c:pt>
                <c:pt idx="117">
                  <c:v>8.75</c:v>
                </c:pt>
                <c:pt idx="118">
                  <c:v>8.75</c:v>
                </c:pt>
                <c:pt idx="119">
                  <c:v>8.75</c:v>
                </c:pt>
                <c:pt idx="120">
                  <c:v>8.75</c:v>
                </c:pt>
                <c:pt idx="121">
                  <c:v>8.75</c:v>
                </c:pt>
                <c:pt idx="122">
                  <c:v>8.75</c:v>
                </c:pt>
                <c:pt idx="123">
                  <c:v>9.25</c:v>
                </c:pt>
                <c:pt idx="124">
                  <c:v>9.25</c:v>
                </c:pt>
                <c:pt idx="125">
                  <c:v>9.25</c:v>
                </c:pt>
                <c:pt idx="126">
                  <c:v>9.25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9.75</c:v>
                </c:pt>
                <c:pt idx="132">
                  <c:v>9.75</c:v>
                </c:pt>
                <c:pt idx="133">
                  <c:v>10</c:v>
                </c:pt>
                <c:pt idx="134">
                  <c:v>10</c:v>
                </c:pt>
                <c:pt idx="135">
                  <c:v>10.25</c:v>
                </c:pt>
                <c:pt idx="136">
                  <c:v>10.25</c:v>
                </c:pt>
                <c:pt idx="137">
                  <c:v>10.25</c:v>
                </c:pt>
                <c:pt idx="138">
                  <c:v>10.25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10.75</c:v>
                </c:pt>
                <c:pt idx="146">
                  <c:v>10.75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11.25</c:v>
                </c:pt>
                <c:pt idx="154">
                  <c:v>11.25</c:v>
                </c:pt>
                <c:pt idx="155">
                  <c:v>11.25</c:v>
                </c:pt>
                <c:pt idx="156">
                  <c:v>11.25</c:v>
                </c:pt>
                <c:pt idx="157">
                  <c:v>11.25</c:v>
                </c:pt>
                <c:pt idx="158">
                  <c:v>11.25</c:v>
                </c:pt>
                <c:pt idx="159">
                  <c:v>11.75</c:v>
                </c:pt>
                <c:pt idx="160">
                  <c:v>11.75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12.25</c:v>
                </c:pt>
                <c:pt idx="168">
                  <c:v>12.25</c:v>
                </c:pt>
                <c:pt idx="169">
                  <c:v>12.25</c:v>
                </c:pt>
                <c:pt idx="170">
                  <c:v>12.25</c:v>
                </c:pt>
                <c:pt idx="171">
                  <c:v>12.25</c:v>
                </c:pt>
                <c:pt idx="172">
                  <c:v>12.25</c:v>
                </c:pt>
                <c:pt idx="173">
                  <c:v>12.25</c:v>
                </c:pt>
                <c:pt idx="174">
                  <c:v>12.25</c:v>
                </c:pt>
                <c:pt idx="175">
                  <c:v>12.5</c:v>
                </c:pt>
                <c:pt idx="176">
                  <c:v>12.5</c:v>
                </c:pt>
                <c:pt idx="177">
                  <c:v>12.5</c:v>
                </c:pt>
                <c:pt idx="178">
                  <c:v>12.5</c:v>
                </c:pt>
                <c:pt idx="179">
                  <c:v>13</c:v>
                </c:pt>
                <c:pt idx="180">
                  <c:v>13</c:v>
                </c:pt>
                <c:pt idx="181">
                  <c:v>13.75</c:v>
                </c:pt>
                <c:pt idx="182">
                  <c:v>13.75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14.25</c:v>
                </c:pt>
                <c:pt idx="188">
                  <c:v>14.25</c:v>
                </c:pt>
                <c:pt idx="189">
                  <c:v>15.25</c:v>
                </c:pt>
                <c:pt idx="190">
                  <c:v>15.25</c:v>
                </c:pt>
                <c:pt idx="191">
                  <c:v>15.75</c:v>
                </c:pt>
                <c:pt idx="192">
                  <c:v>15.75</c:v>
                </c:pt>
                <c:pt idx="193">
                  <c:v>16.5</c:v>
                </c:pt>
                <c:pt idx="194">
                  <c:v>16.5</c:v>
                </c:pt>
                <c:pt idx="195">
                  <c:v>17.25</c:v>
                </c:pt>
                <c:pt idx="196">
                  <c:v>17.25</c:v>
                </c:pt>
                <c:pt idx="197">
                  <c:v>17.75</c:v>
                </c:pt>
                <c:pt idx="198">
                  <c:v>17.75</c:v>
                </c:pt>
                <c:pt idx="199">
                  <c:v>18.5</c:v>
                </c:pt>
                <c:pt idx="200">
                  <c:v>18.5</c:v>
                </c:pt>
              </c:numCache>
            </c:numRef>
          </c:xVal>
          <c:yVal>
            <c:numRef>
              <c:f>'Ex 2a calcs'!$H$113:$H$313</c:f>
              <c:numCache>
                <c:ptCount val="201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97</c:v>
                </c:pt>
                <c:pt idx="7">
                  <c:v>97</c:v>
                </c:pt>
                <c:pt idx="8">
                  <c:v>96</c:v>
                </c:pt>
                <c:pt idx="9">
                  <c:v>96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94</c:v>
                </c:pt>
                <c:pt idx="14">
                  <c:v>93</c:v>
                </c:pt>
                <c:pt idx="15">
                  <c:v>93</c:v>
                </c:pt>
                <c:pt idx="16">
                  <c:v>92</c:v>
                </c:pt>
                <c:pt idx="17">
                  <c:v>92</c:v>
                </c:pt>
                <c:pt idx="18">
                  <c:v>91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89</c:v>
                </c:pt>
                <c:pt idx="24">
                  <c:v>88</c:v>
                </c:pt>
                <c:pt idx="25">
                  <c:v>88</c:v>
                </c:pt>
                <c:pt idx="26">
                  <c:v>87</c:v>
                </c:pt>
                <c:pt idx="27">
                  <c:v>87</c:v>
                </c:pt>
                <c:pt idx="28">
                  <c:v>86</c:v>
                </c:pt>
                <c:pt idx="29">
                  <c:v>86</c:v>
                </c:pt>
                <c:pt idx="30">
                  <c:v>85</c:v>
                </c:pt>
                <c:pt idx="31">
                  <c:v>85</c:v>
                </c:pt>
                <c:pt idx="32">
                  <c:v>84</c:v>
                </c:pt>
                <c:pt idx="33">
                  <c:v>84</c:v>
                </c:pt>
                <c:pt idx="34">
                  <c:v>83</c:v>
                </c:pt>
                <c:pt idx="35">
                  <c:v>83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81</c:v>
                </c:pt>
                <c:pt idx="40">
                  <c:v>80</c:v>
                </c:pt>
                <c:pt idx="41">
                  <c:v>80</c:v>
                </c:pt>
                <c:pt idx="42">
                  <c:v>79</c:v>
                </c:pt>
                <c:pt idx="43">
                  <c:v>79</c:v>
                </c:pt>
                <c:pt idx="44">
                  <c:v>78</c:v>
                </c:pt>
                <c:pt idx="45">
                  <c:v>78</c:v>
                </c:pt>
                <c:pt idx="46">
                  <c:v>77</c:v>
                </c:pt>
                <c:pt idx="47">
                  <c:v>77</c:v>
                </c:pt>
                <c:pt idx="48">
                  <c:v>76</c:v>
                </c:pt>
                <c:pt idx="49">
                  <c:v>76</c:v>
                </c:pt>
                <c:pt idx="50">
                  <c:v>75</c:v>
                </c:pt>
                <c:pt idx="51">
                  <c:v>75</c:v>
                </c:pt>
                <c:pt idx="52">
                  <c:v>74</c:v>
                </c:pt>
                <c:pt idx="53">
                  <c:v>74</c:v>
                </c:pt>
                <c:pt idx="54">
                  <c:v>73</c:v>
                </c:pt>
                <c:pt idx="55">
                  <c:v>73</c:v>
                </c:pt>
                <c:pt idx="56">
                  <c:v>72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70</c:v>
                </c:pt>
                <c:pt idx="61">
                  <c:v>70</c:v>
                </c:pt>
                <c:pt idx="62">
                  <c:v>69</c:v>
                </c:pt>
                <c:pt idx="63">
                  <c:v>69</c:v>
                </c:pt>
                <c:pt idx="64">
                  <c:v>68</c:v>
                </c:pt>
                <c:pt idx="65">
                  <c:v>68</c:v>
                </c:pt>
                <c:pt idx="66">
                  <c:v>67</c:v>
                </c:pt>
                <c:pt idx="67">
                  <c:v>67</c:v>
                </c:pt>
                <c:pt idx="68">
                  <c:v>66</c:v>
                </c:pt>
                <c:pt idx="69">
                  <c:v>66</c:v>
                </c:pt>
                <c:pt idx="70">
                  <c:v>65</c:v>
                </c:pt>
                <c:pt idx="71">
                  <c:v>65</c:v>
                </c:pt>
                <c:pt idx="72">
                  <c:v>64</c:v>
                </c:pt>
                <c:pt idx="73">
                  <c:v>64</c:v>
                </c:pt>
                <c:pt idx="74">
                  <c:v>63</c:v>
                </c:pt>
                <c:pt idx="75">
                  <c:v>63</c:v>
                </c:pt>
                <c:pt idx="76">
                  <c:v>62</c:v>
                </c:pt>
                <c:pt idx="77">
                  <c:v>62</c:v>
                </c:pt>
                <c:pt idx="78">
                  <c:v>61</c:v>
                </c:pt>
                <c:pt idx="79">
                  <c:v>61</c:v>
                </c:pt>
                <c:pt idx="80">
                  <c:v>60</c:v>
                </c:pt>
                <c:pt idx="81">
                  <c:v>60</c:v>
                </c:pt>
                <c:pt idx="82">
                  <c:v>59</c:v>
                </c:pt>
                <c:pt idx="83">
                  <c:v>59</c:v>
                </c:pt>
                <c:pt idx="84">
                  <c:v>58</c:v>
                </c:pt>
                <c:pt idx="85">
                  <c:v>58</c:v>
                </c:pt>
                <c:pt idx="86">
                  <c:v>57</c:v>
                </c:pt>
                <c:pt idx="87">
                  <c:v>57</c:v>
                </c:pt>
                <c:pt idx="88">
                  <c:v>56</c:v>
                </c:pt>
                <c:pt idx="89">
                  <c:v>56</c:v>
                </c:pt>
                <c:pt idx="90">
                  <c:v>55</c:v>
                </c:pt>
                <c:pt idx="91">
                  <c:v>55</c:v>
                </c:pt>
                <c:pt idx="92">
                  <c:v>54</c:v>
                </c:pt>
                <c:pt idx="93">
                  <c:v>54</c:v>
                </c:pt>
                <c:pt idx="94">
                  <c:v>53</c:v>
                </c:pt>
                <c:pt idx="95">
                  <c:v>53</c:v>
                </c:pt>
                <c:pt idx="96">
                  <c:v>52</c:v>
                </c:pt>
                <c:pt idx="97">
                  <c:v>52</c:v>
                </c:pt>
                <c:pt idx="98">
                  <c:v>51</c:v>
                </c:pt>
                <c:pt idx="99">
                  <c:v>51</c:v>
                </c:pt>
                <c:pt idx="100">
                  <c:v>50</c:v>
                </c:pt>
                <c:pt idx="101">
                  <c:v>50</c:v>
                </c:pt>
                <c:pt idx="102">
                  <c:v>49</c:v>
                </c:pt>
                <c:pt idx="103">
                  <c:v>49</c:v>
                </c:pt>
                <c:pt idx="104">
                  <c:v>48</c:v>
                </c:pt>
                <c:pt idx="105">
                  <c:v>48</c:v>
                </c:pt>
                <c:pt idx="106">
                  <c:v>47</c:v>
                </c:pt>
                <c:pt idx="107">
                  <c:v>47</c:v>
                </c:pt>
                <c:pt idx="108">
                  <c:v>46</c:v>
                </c:pt>
                <c:pt idx="109">
                  <c:v>46</c:v>
                </c:pt>
                <c:pt idx="110">
                  <c:v>45</c:v>
                </c:pt>
                <c:pt idx="111">
                  <c:v>45</c:v>
                </c:pt>
                <c:pt idx="112">
                  <c:v>44</c:v>
                </c:pt>
                <c:pt idx="113">
                  <c:v>44</c:v>
                </c:pt>
                <c:pt idx="114">
                  <c:v>43</c:v>
                </c:pt>
                <c:pt idx="115">
                  <c:v>43</c:v>
                </c:pt>
                <c:pt idx="116">
                  <c:v>42</c:v>
                </c:pt>
                <c:pt idx="117">
                  <c:v>42</c:v>
                </c:pt>
                <c:pt idx="118">
                  <c:v>41</c:v>
                </c:pt>
                <c:pt idx="119">
                  <c:v>41</c:v>
                </c:pt>
                <c:pt idx="120">
                  <c:v>40</c:v>
                </c:pt>
                <c:pt idx="121">
                  <c:v>40</c:v>
                </c:pt>
                <c:pt idx="122">
                  <c:v>39</c:v>
                </c:pt>
                <c:pt idx="123">
                  <c:v>39</c:v>
                </c:pt>
                <c:pt idx="124">
                  <c:v>38</c:v>
                </c:pt>
                <c:pt idx="125">
                  <c:v>38</c:v>
                </c:pt>
                <c:pt idx="126">
                  <c:v>37</c:v>
                </c:pt>
                <c:pt idx="127">
                  <c:v>37</c:v>
                </c:pt>
                <c:pt idx="128">
                  <c:v>36</c:v>
                </c:pt>
                <c:pt idx="129">
                  <c:v>36</c:v>
                </c:pt>
                <c:pt idx="130">
                  <c:v>35</c:v>
                </c:pt>
                <c:pt idx="131">
                  <c:v>35</c:v>
                </c:pt>
                <c:pt idx="132">
                  <c:v>34</c:v>
                </c:pt>
                <c:pt idx="133">
                  <c:v>34</c:v>
                </c:pt>
                <c:pt idx="134">
                  <c:v>33</c:v>
                </c:pt>
                <c:pt idx="135">
                  <c:v>33</c:v>
                </c:pt>
                <c:pt idx="136">
                  <c:v>32</c:v>
                </c:pt>
                <c:pt idx="137">
                  <c:v>32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30</c:v>
                </c:pt>
                <c:pt idx="142">
                  <c:v>29</c:v>
                </c:pt>
                <c:pt idx="143">
                  <c:v>29</c:v>
                </c:pt>
                <c:pt idx="144">
                  <c:v>28</c:v>
                </c:pt>
                <c:pt idx="145">
                  <c:v>28</c:v>
                </c:pt>
                <c:pt idx="146">
                  <c:v>27</c:v>
                </c:pt>
                <c:pt idx="147">
                  <c:v>27</c:v>
                </c:pt>
                <c:pt idx="148">
                  <c:v>26</c:v>
                </c:pt>
                <c:pt idx="149">
                  <c:v>26</c:v>
                </c:pt>
                <c:pt idx="150">
                  <c:v>25</c:v>
                </c:pt>
                <c:pt idx="151">
                  <c:v>25</c:v>
                </c:pt>
                <c:pt idx="152">
                  <c:v>24</c:v>
                </c:pt>
                <c:pt idx="153">
                  <c:v>24</c:v>
                </c:pt>
                <c:pt idx="154">
                  <c:v>23</c:v>
                </c:pt>
                <c:pt idx="155">
                  <c:v>23</c:v>
                </c:pt>
                <c:pt idx="156">
                  <c:v>22</c:v>
                </c:pt>
                <c:pt idx="157">
                  <c:v>22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19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17</c:v>
                </c:pt>
                <c:pt idx="167">
                  <c:v>17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15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13</c:v>
                </c:pt>
                <c:pt idx="176">
                  <c:v>12</c:v>
                </c:pt>
                <c:pt idx="177">
                  <c:v>12</c:v>
                </c:pt>
                <c:pt idx="178">
                  <c:v>11</c:v>
                </c:pt>
                <c:pt idx="179">
                  <c:v>11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9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Case b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2b calcs'!$G$113:$G$313</c:f>
              <c:numCache>
                <c:ptCount val="20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4.75</c:v>
                </c:pt>
                <c:pt idx="14">
                  <c:v>4.75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5.75</c:v>
                </c:pt>
                <c:pt idx="24">
                  <c:v>5.75</c:v>
                </c:pt>
                <c:pt idx="25">
                  <c:v>5.75</c:v>
                </c:pt>
                <c:pt idx="26">
                  <c:v>5.75</c:v>
                </c:pt>
                <c:pt idx="27">
                  <c:v>5.75</c:v>
                </c:pt>
                <c:pt idx="28">
                  <c:v>5.75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6.25</c:v>
                </c:pt>
                <c:pt idx="36">
                  <c:v>6.25</c:v>
                </c:pt>
                <c:pt idx="37">
                  <c:v>6.25</c:v>
                </c:pt>
                <c:pt idx="38">
                  <c:v>6.25</c:v>
                </c:pt>
                <c:pt idx="39">
                  <c:v>6.25</c:v>
                </c:pt>
                <c:pt idx="40">
                  <c:v>6.25</c:v>
                </c:pt>
                <c:pt idx="41">
                  <c:v>6.5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6.5</c:v>
                </c:pt>
                <c:pt idx="47">
                  <c:v>6.5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  <c:pt idx="51">
                  <c:v>6.75</c:v>
                </c:pt>
                <c:pt idx="52">
                  <c:v>6.75</c:v>
                </c:pt>
                <c:pt idx="53">
                  <c:v>6.75</c:v>
                </c:pt>
                <c:pt idx="54">
                  <c:v>6.75</c:v>
                </c:pt>
                <c:pt idx="55">
                  <c:v>6.75</c:v>
                </c:pt>
                <c:pt idx="56">
                  <c:v>6.75</c:v>
                </c:pt>
                <c:pt idx="57">
                  <c:v>6.75</c:v>
                </c:pt>
                <c:pt idx="58">
                  <c:v>6.75</c:v>
                </c:pt>
                <c:pt idx="59">
                  <c:v>6.75</c:v>
                </c:pt>
                <c:pt idx="60">
                  <c:v>6.75</c:v>
                </c:pt>
                <c:pt idx="61">
                  <c:v>6.75</c:v>
                </c:pt>
                <c:pt idx="62">
                  <c:v>6.75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7.25</c:v>
                </c:pt>
                <c:pt idx="74">
                  <c:v>7.25</c:v>
                </c:pt>
                <c:pt idx="75">
                  <c:v>7.25</c:v>
                </c:pt>
                <c:pt idx="76">
                  <c:v>7.25</c:v>
                </c:pt>
                <c:pt idx="77">
                  <c:v>7.25</c:v>
                </c:pt>
                <c:pt idx="78">
                  <c:v>7.25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7.75</c:v>
                </c:pt>
                <c:pt idx="86">
                  <c:v>7.75</c:v>
                </c:pt>
                <c:pt idx="87">
                  <c:v>7.75</c:v>
                </c:pt>
                <c:pt idx="88">
                  <c:v>7.75</c:v>
                </c:pt>
                <c:pt idx="89">
                  <c:v>7.75</c:v>
                </c:pt>
                <c:pt idx="90">
                  <c:v>7.75</c:v>
                </c:pt>
                <c:pt idx="91">
                  <c:v>7.75</c:v>
                </c:pt>
                <c:pt idx="92">
                  <c:v>7.75</c:v>
                </c:pt>
                <c:pt idx="93">
                  <c:v>7.75</c:v>
                </c:pt>
                <c:pt idx="94">
                  <c:v>7.75</c:v>
                </c:pt>
                <c:pt idx="95">
                  <c:v>7.75</c:v>
                </c:pt>
                <c:pt idx="96">
                  <c:v>7.75</c:v>
                </c:pt>
                <c:pt idx="97">
                  <c:v>7.75</c:v>
                </c:pt>
                <c:pt idx="98">
                  <c:v>7.75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8.25</c:v>
                </c:pt>
                <c:pt idx="112">
                  <c:v>8.25</c:v>
                </c:pt>
                <c:pt idx="113">
                  <c:v>8.5</c:v>
                </c:pt>
                <c:pt idx="114">
                  <c:v>8.5</c:v>
                </c:pt>
                <c:pt idx="115">
                  <c:v>8.5</c:v>
                </c:pt>
                <c:pt idx="116">
                  <c:v>8.5</c:v>
                </c:pt>
                <c:pt idx="117">
                  <c:v>8.75</c:v>
                </c:pt>
                <c:pt idx="118">
                  <c:v>8.75</c:v>
                </c:pt>
                <c:pt idx="119">
                  <c:v>8.75</c:v>
                </c:pt>
                <c:pt idx="120">
                  <c:v>8.75</c:v>
                </c:pt>
                <c:pt idx="121">
                  <c:v>8.75</c:v>
                </c:pt>
                <c:pt idx="122">
                  <c:v>8.75</c:v>
                </c:pt>
                <c:pt idx="123">
                  <c:v>8.75</c:v>
                </c:pt>
                <c:pt idx="124">
                  <c:v>8.75</c:v>
                </c:pt>
                <c:pt idx="125">
                  <c:v>8.75</c:v>
                </c:pt>
                <c:pt idx="126">
                  <c:v>8.75</c:v>
                </c:pt>
                <c:pt idx="127">
                  <c:v>8.75</c:v>
                </c:pt>
                <c:pt idx="128">
                  <c:v>8.75</c:v>
                </c:pt>
                <c:pt idx="129">
                  <c:v>8.75</c:v>
                </c:pt>
                <c:pt idx="130">
                  <c:v>8.75</c:v>
                </c:pt>
                <c:pt idx="131">
                  <c:v>8.75</c:v>
                </c:pt>
                <c:pt idx="132">
                  <c:v>8.75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9.25</c:v>
                </c:pt>
                <c:pt idx="144">
                  <c:v>9.25</c:v>
                </c:pt>
                <c:pt idx="145">
                  <c:v>9.25</c:v>
                </c:pt>
                <c:pt idx="146">
                  <c:v>9.25</c:v>
                </c:pt>
                <c:pt idx="147">
                  <c:v>9.25</c:v>
                </c:pt>
                <c:pt idx="148">
                  <c:v>9.25</c:v>
                </c:pt>
                <c:pt idx="149">
                  <c:v>9.25</c:v>
                </c:pt>
                <c:pt idx="150">
                  <c:v>9.25</c:v>
                </c:pt>
                <c:pt idx="151">
                  <c:v>9.5</c:v>
                </c:pt>
                <c:pt idx="152">
                  <c:v>9.5</c:v>
                </c:pt>
                <c:pt idx="153">
                  <c:v>9.5</c:v>
                </c:pt>
                <c:pt idx="154">
                  <c:v>9.5</c:v>
                </c:pt>
                <c:pt idx="155">
                  <c:v>9.5</c:v>
                </c:pt>
                <c:pt idx="156">
                  <c:v>9.5</c:v>
                </c:pt>
                <c:pt idx="157">
                  <c:v>9.5</c:v>
                </c:pt>
                <c:pt idx="158">
                  <c:v>9.5</c:v>
                </c:pt>
                <c:pt idx="159">
                  <c:v>9.75</c:v>
                </c:pt>
                <c:pt idx="160">
                  <c:v>9.75</c:v>
                </c:pt>
                <c:pt idx="161">
                  <c:v>9.75</c:v>
                </c:pt>
                <c:pt idx="162">
                  <c:v>9.75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10.25</c:v>
                </c:pt>
                <c:pt idx="170">
                  <c:v>10.25</c:v>
                </c:pt>
                <c:pt idx="171">
                  <c:v>10.25</c:v>
                </c:pt>
                <c:pt idx="172">
                  <c:v>10.25</c:v>
                </c:pt>
                <c:pt idx="173">
                  <c:v>10.25</c:v>
                </c:pt>
                <c:pt idx="174">
                  <c:v>10.25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10.75</c:v>
                </c:pt>
                <c:pt idx="182">
                  <c:v>10.75</c:v>
                </c:pt>
                <c:pt idx="183">
                  <c:v>10.75</c:v>
                </c:pt>
                <c:pt idx="184">
                  <c:v>10.75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11.25</c:v>
                </c:pt>
                <c:pt idx="190">
                  <c:v>11.25</c:v>
                </c:pt>
                <c:pt idx="191">
                  <c:v>11.25</c:v>
                </c:pt>
                <c:pt idx="192">
                  <c:v>11.25</c:v>
                </c:pt>
                <c:pt idx="193">
                  <c:v>11.25</c:v>
                </c:pt>
                <c:pt idx="194">
                  <c:v>11.25</c:v>
                </c:pt>
                <c:pt idx="195">
                  <c:v>11.5</c:v>
                </c:pt>
                <c:pt idx="196">
                  <c:v>11.5</c:v>
                </c:pt>
                <c:pt idx="197">
                  <c:v>12.25</c:v>
                </c:pt>
                <c:pt idx="198">
                  <c:v>12.25</c:v>
                </c:pt>
                <c:pt idx="199">
                  <c:v>15.25</c:v>
                </c:pt>
                <c:pt idx="200">
                  <c:v>15.25</c:v>
                </c:pt>
              </c:numCache>
            </c:numRef>
          </c:xVal>
          <c:yVal>
            <c:numRef>
              <c:f>'Ex 2b calcs'!$H$113:$H$313</c:f>
              <c:numCache>
                <c:ptCount val="201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97</c:v>
                </c:pt>
                <c:pt idx="7">
                  <c:v>97</c:v>
                </c:pt>
                <c:pt idx="8">
                  <c:v>96</c:v>
                </c:pt>
                <c:pt idx="9">
                  <c:v>96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94</c:v>
                </c:pt>
                <c:pt idx="14">
                  <c:v>93</c:v>
                </c:pt>
                <c:pt idx="15">
                  <c:v>93</c:v>
                </c:pt>
                <c:pt idx="16">
                  <c:v>92</c:v>
                </c:pt>
                <c:pt idx="17">
                  <c:v>92</c:v>
                </c:pt>
                <c:pt idx="18">
                  <c:v>91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89</c:v>
                </c:pt>
                <c:pt idx="24">
                  <c:v>88</c:v>
                </c:pt>
                <c:pt idx="25">
                  <c:v>88</c:v>
                </c:pt>
                <c:pt idx="26">
                  <c:v>87</c:v>
                </c:pt>
                <c:pt idx="27">
                  <c:v>87</c:v>
                </c:pt>
                <c:pt idx="28">
                  <c:v>86</c:v>
                </c:pt>
                <c:pt idx="29">
                  <c:v>86</c:v>
                </c:pt>
                <c:pt idx="30">
                  <c:v>85</c:v>
                </c:pt>
                <c:pt idx="31">
                  <c:v>85</c:v>
                </c:pt>
                <c:pt idx="32">
                  <c:v>84</c:v>
                </c:pt>
                <c:pt idx="33">
                  <c:v>84</c:v>
                </c:pt>
                <c:pt idx="34">
                  <c:v>83</c:v>
                </c:pt>
                <c:pt idx="35">
                  <c:v>83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81</c:v>
                </c:pt>
                <c:pt idx="40">
                  <c:v>80</c:v>
                </c:pt>
                <c:pt idx="41">
                  <c:v>80</c:v>
                </c:pt>
                <c:pt idx="42">
                  <c:v>79</c:v>
                </c:pt>
                <c:pt idx="43">
                  <c:v>79</c:v>
                </c:pt>
                <c:pt idx="44">
                  <c:v>78</c:v>
                </c:pt>
                <c:pt idx="45">
                  <c:v>78</c:v>
                </c:pt>
                <c:pt idx="46">
                  <c:v>77</c:v>
                </c:pt>
                <c:pt idx="47">
                  <c:v>77</c:v>
                </c:pt>
                <c:pt idx="48">
                  <c:v>76</c:v>
                </c:pt>
                <c:pt idx="49">
                  <c:v>76</c:v>
                </c:pt>
                <c:pt idx="50">
                  <c:v>75</c:v>
                </c:pt>
                <c:pt idx="51">
                  <c:v>75</c:v>
                </c:pt>
                <c:pt idx="52">
                  <c:v>74</c:v>
                </c:pt>
                <c:pt idx="53">
                  <c:v>74</c:v>
                </c:pt>
                <c:pt idx="54">
                  <c:v>73</c:v>
                </c:pt>
                <c:pt idx="55">
                  <c:v>73</c:v>
                </c:pt>
                <c:pt idx="56">
                  <c:v>72</c:v>
                </c:pt>
                <c:pt idx="57">
                  <c:v>72</c:v>
                </c:pt>
                <c:pt idx="58">
                  <c:v>71</c:v>
                </c:pt>
                <c:pt idx="59">
                  <c:v>71</c:v>
                </c:pt>
                <c:pt idx="60">
                  <c:v>70</c:v>
                </c:pt>
                <c:pt idx="61">
                  <c:v>70</c:v>
                </c:pt>
                <c:pt idx="62">
                  <c:v>69</c:v>
                </c:pt>
                <c:pt idx="63">
                  <c:v>69</c:v>
                </c:pt>
                <c:pt idx="64">
                  <c:v>68</c:v>
                </c:pt>
                <c:pt idx="65">
                  <c:v>68</c:v>
                </c:pt>
                <c:pt idx="66">
                  <c:v>67</c:v>
                </c:pt>
                <c:pt idx="67">
                  <c:v>67</c:v>
                </c:pt>
                <c:pt idx="68">
                  <c:v>66</c:v>
                </c:pt>
                <c:pt idx="69">
                  <c:v>66</c:v>
                </c:pt>
                <c:pt idx="70">
                  <c:v>65</c:v>
                </c:pt>
                <c:pt idx="71">
                  <c:v>65</c:v>
                </c:pt>
                <c:pt idx="72">
                  <c:v>64</c:v>
                </c:pt>
                <c:pt idx="73">
                  <c:v>64</c:v>
                </c:pt>
                <c:pt idx="74">
                  <c:v>63</c:v>
                </c:pt>
                <c:pt idx="75">
                  <c:v>63</c:v>
                </c:pt>
                <c:pt idx="76">
                  <c:v>62</c:v>
                </c:pt>
                <c:pt idx="77">
                  <c:v>62</c:v>
                </c:pt>
                <c:pt idx="78">
                  <c:v>61</c:v>
                </c:pt>
                <c:pt idx="79">
                  <c:v>61</c:v>
                </c:pt>
                <c:pt idx="80">
                  <c:v>60</c:v>
                </c:pt>
                <c:pt idx="81">
                  <c:v>60</c:v>
                </c:pt>
                <c:pt idx="82">
                  <c:v>59</c:v>
                </c:pt>
                <c:pt idx="83">
                  <c:v>59</c:v>
                </c:pt>
                <c:pt idx="84">
                  <c:v>58</c:v>
                </c:pt>
                <c:pt idx="85">
                  <c:v>58</c:v>
                </c:pt>
                <c:pt idx="86">
                  <c:v>57</c:v>
                </c:pt>
                <c:pt idx="87">
                  <c:v>57</c:v>
                </c:pt>
                <c:pt idx="88">
                  <c:v>56</c:v>
                </c:pt>
                <c:pt idx="89">
                  <c:v>56</c:v>
                </c:pt>
                <c:pt idx="90">
                  <c:v>55</c:v>
                </c:pt>
                <c:pt idx="91">
                  <c:v>55</c:v>
                </c:pt>
                <c:pt idx="92">
                  <c:v>54</c:v>
                </c:pt>
                <c:pt idx="93">
                  <c:v>54</c:v>
                </c:pt>
                <c:pt idx="94">
                  <c:v>53</c:v>
                </c:pt>
                <c:pt idx="95">
                  <c:v>53</c:v>
                </c:pt>
                <c:pt idx="96">
                  <c:v>52</c:v>
                </c:pt>
                <c:pt idx="97">
                  <c:v>52</c:v>
                </c:pt>
                <c:pt idx="98">
                  <c:v>51</c:v>
                </c:pt>
                <c:pt idx="99">
                  <c:v>51</c:v>
                </c:pt>
                <c:pt idx="100">
                  <c:v>50</c:v>
                </c:pt>
                <c:pt idx="101">
                  <c:v>50</c:v>
                </c:pt>
                <c:pt idx="102">
                  <c:v>49</c:v>
                </c:pt>
                <c:pt idx="103">
                  <c:v>49</c:v>
                </c:pt>
                <c:pt idx="104">
                  <c:v>48</c:v>
                </c:pt>
                <c:pt idx="105">
                  <c:v>48</c:v>
                </c:pt>
                <c:pt idx="106">
                  <c:v>47</c:v>
                </c:pt>
                <c:pt idx="107">
                  <c:v>47</c:v>
                </c:pt>
                <c:pt idx="108">
                  <c:v>46</c:v>
                </c:pt>
                <c:pt idx="109">
                  <c:v>46</c:v>
                </c:pt>
                <c:pt idx="110">
                  <c:v>45</c:v>
                </c:pt>
                <c:pt idx="111">
                  <c:v>45</c:v>
                </c:pt>
                <c:pt idx="112">
                  <c:v>44</c:v>
                </c:pt>
                <c:pt idx="113">
                  <c:v>44</c:v>
                </c:pt>
                <c:pt idx="114">
                  <c:v>43</c:v>
                </c:pt>
                <c:pt idx="115">
                  <c:v>43</c:v>
                </c:pt>
                <c:pt idx="116">
                  <c:v>42</c:v>
                </c:pt>
                <c:pt idx="117">
                  <c:v>42</c:v>
                </c:pt>
                <c:pt idx="118">
                  <c:v>41</c:v>
                </c:pt>
                <c:pt idx="119">
                  <c:v>41</c:v>
                </c:pt>
                <c:pt idx="120">
                  <c:v>40</c:v>
                </c:pt>
                <c:pt idx="121">
                  <c:v>40</c:v>
                </c:pt>
                <c:pt idx="122">
                  <c:v>39</c:v>
                </c:pt>
                <c:pt idx="123">
                  <c:v>39</c:v>
                </c:pt>
                <c:pt idx="124">
                  <c:v>38</c:v>
                </c:pt>
                <c:pt idx="125">
                  <c:v>38</c:v>
                </c:pt>
                <c:pt idx="126">
                  <c:v>37</c:v>
                </c:pt>
                <c:pt idx="127">
                  <c:v>37</c:v>
                </c:pt>
                <c:pt idx="128">
                  <c:v>36</c:v>
                </c:pt>
                <c:pt idx="129">
                  <c:v>36</c:v>
                </c:pt>
                <c:pt idx="130">
                  <c:v>35</c:v>
                </c:pt>
                <c:pt idx="131">
                  <c:v>35</c:v>
                </c:pt>
                <c:pt idx="132">
                  <c:v>34</c:v>
                </c:pt>
                <c:pt idx="133">
                  <c:v>34</c:v>
                </c:pt>
                <c:pt idx="134">
                  <c:v>33</c:v>
                </c:pt>
                <c:pt idx="135">
                  <c:v>33</c:v>
                </c:pt>
                <c:pt idx="136">
                  <c:v>32</c:v>
                </c:pt>
                <c:pt idx="137">
                  <c:v>32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30</c:v>
                </c:pt>
                <c:pt idx="142">
                  <c:v>29</c:v>
                </c:pt>
                <c:pt idx="143">
                  <c:v>29</c:v>
                </c:pt>
                <c:pt idx="144">
                  <c:v>28</c:v>
                </c:pt>
                <c:pt idx="145">
                  <c:v>28</c:v>
                </c:pt>
                <c:pt idx="146">
                  <c:v>27</c:v>
                </c:pt>
                <c:pt idx="147">
                  <c:v>27</c:v>
                </c:pt>
                <c:pt idx="148">
                  <c:v>26</c:v>
                </c:pt>
                <c:pt idx="149">
                  <c:v>26</c:v>
                </c:pt>
                <c:pt idx="150">
                  <c:v>25</c:v>
                </c:pt>
                <c:pt idx="151">
                  <c:v>25</c:v>
                </c:pt>
                <c:pt idx="152">
                  <c:v>24</c:v>
                </c:pt>
                <c:pt idx="153">
                  <c:v>24</c:v>
                </c:pt>
                <c:pt idx="154">
                  <c:v>23</c:v>
                </c:pt>
                <c:pt idx="155">
                  <c:v>23</c:v>
                </c:pt>
                <c:pt idx="156">
                  <c:v>22</c:v>
                </c:pt>
                <c:pt idx="157">
                  <c:v>22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19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17</c:v>
                </c:pt>
                <c:pt idx="167">
                  <c:v>17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15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13</c:v>
                </c:pt>
                <c:pt idx="176">
                  <c:v>12</c:v>
                </c:pt>
                <c:pt idx="177">
                  <c:v>12</c:v>
                </c:pt>
                <c:pt idx="178">
                  <c:v>11</c:v>
                </c:pt>
                <c:pt idx="179">
                  <c:v>11</c:v>
                </c:pt>
                <c:pt idx="180">
                  <c:v>10</c:v>
                </c:pt>
                <c:pt idx="181">
                  <c:v>10</c:v>
                </c:pt>
                <c:pt idx="182">
                  <c:v>9</c:v>
                </c:pt>
                <c:pt idx="183">
                  <c:v>9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Ideal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2 sched calcs'!$G$113:$G$133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xVal>
          <c:yVal>
            <c:numRef>
              <c:f>'Ex 2 sched calcs'!$I$113:$I$133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90</c:v>
                </c:pt>
                <c:pt idx="4">
                  <c:v>80</c:v>
                </c:pt>
                <c:pt idx="5">
                  <c:v>80</c:v>
                </c:pt>
                <c:pt idx="6">
                  <c:v>70</c:v>
                </c:pt>
                <c:pt idx="7">
                  <c:v>70</c:v>
                </c:pt>
                <c:pt idx="8">
                  <c:v>60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40</c:v>
                </c:pt>
                <c:pt idx="13">
                  <c:v>40</c:v>
                </c:pt>
                <c:pt idx="14">
                  <c:v>30</c:v>
                </c:pt>
                <c:pt idx="15">
                  <c:v>30</c:v>
                </c:pt>
                <c:pt idx="16">
                  <c:v>20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</c:numCache>
            </c:numRef>
          </c:yVal>
          <c:smooth val="0"/>
        </c:ser>
        <c:axId val="28237688"/>
        <c:axId val="52812601"/>
      </c:scatterChart>
      <c:valAx>
        <c:axId val="28237688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waiting 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2601"/>
        <c:crosses val="autoZero"/>
        <c:crossBetween val="midCat"/>
        <c:dispUnits/>
        <c:majorUnit val="3"/>
      </c:valAx>
      <c:valAx>
        <c:axId val="52812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2376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Waiting Time Summary, Example 2</a:t>
            </a:r>
          </a:p>
        </c:rich>
      </c:tx>
      <c:layout>
        <c:manualLayout>
          <c:xMode val="factor"/>
          <c:yMode val="factor"/>
          <c:x val="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75"/>
          <c:w val="0.70375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 2 results'!$B$17</c:f>
              <c:strCache>
                <c:ptCount val="1"/>
                <c:pt idx="0">
                  <c:v>platform waiting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 2 results'!$C$16:$H$16</c:f>
              <c:strCache/>
            </c:strRef>
          </c:cat>
          <c:val>
            <c:numRef>
              <c:f>'Ex 2 results'!$C$17:$H$17</c:f>
              <c:numCache>
                <c:ptCount val="6"/>
                <c:pt idx="0">
                  <c:v>5.08721564350265</c:v>
                </c:pt>
                <c:pt idx="1">
                  <c:v>4.075</c:v>
                </c:pt>
                <c:pt idx="2">
                  <c:v>1.0122156435026497</c:v>
                </c:pt>
                <c:pt idx="4">
                  <c:v>4.276295255930087</c:v>
                </c:pt>
                <c:pt idx="5">
                  <c:v>0.2012952559300869</c:v>
                </c:pt>
              </c:numCache>
            </c:numRef>
          </c:val>
        </c:ser>
        <c:ser>
          <c:idx val="1"/>
          <c:order val="1"/>
          <c:tx>
            <c:strRef>
              <c:f>'Ex 2 results'!$B$18</c:f>
              <c:strCache>
                <c:ptCount val="1"/>
                <c:pt idx="0">
                  <c:v>equivalent waiting time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2 results'!$C$16:$H$16</c:f>
              <c:strCache/>
            </c:strRef>
          </c:cat>
          <c:val>
            <c:numRef>
              <c:f>'Ex 2 results'!$C$18:$H$18</c:f>
              <c:numCache>
                <c:ptCount val="6"/>
                <c:pt idx="0">
                  <c:v>3.4535796782486736</c:v>
                </c:pt>
                <c:pt idx="1">
                  <c:v>1.906944444444444</c:v>
                </c:pt>
                <c:pt idx="2">
                  <c:v>1.5466352338042295</c:v>
                </c:pt>
                <c:pt idx="4">
                  <c:v>2.3954730616901285</c:v>
                </c:pt>
                <c:pt idx="5">
                  <c:v>0.4885286172456844</c:v>
                </c:pt>
              </c:numCache>
            </c:numRef>
          </c:val>
        </c:ser>
        <c:ser>
          <c:idx val="2"/>
          <c:order val="2"/>
          <c:tx>
            <c:strRef>
              <c:f>'Ex 2 results'!$B$19</c:f>
              <c:strCache>
                <c:ptCount val="1"/>
                <c:pt idx="0">
                  <c:v>budgeted waiting time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2 results'!$C$16:$H$16</c:f>
              <c:strCache/>
            </c:strRef>
          </c:cat>
          <c:val>
            <c:numRef>
              <c:f>'Ex 2 results'!$C$19:$H$19</c:f>
              <c:numCache>
                <c:ptCount val="6"/>
                <c:pt idx="0">
                  <c:v>3.4535796782486745</c:v>
                </c:pt>
                <c:pt idx="1">
                  <c:v>1.906944444444444</c:v>
                </c:pt>
                <c:pt idx="2">
                  <c:v>1.5466352338042304</c:v>
                </c:pt>
                <c:pt idx="4">
                  <c:v>2.3954730616901285</c:v>
                </c:pt>
                <c:pt idx="5">
                  <c:v>0.4885286172456844</c:v>
                </c:pt>
              </c:numCache>
            </c:numRef>
          </c:val>
        </c:ser>
        <c:overlap val="100"/>
        <c:axId val="5551362"/>
        <c:axId val="49962259"/>
      </c:barChart>
      <c:catAx>
        <c:axId val="555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962259"/>
        <c:crosses val="autoZero"/>
        <c:auto val="1"/>
        <c:lblOffset val="100"/>
        <c:tickLblSkip val="1"/>
        <c:noMultiLvlLbl val="0"/>
      </c:catAx>
      <c:valAx>
        <c:axId val="4996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1362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76575"/>
          <c:y val="0.21125"/>
          <c:w val="0.2235"/>
          <c:h val="0.34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Waiting Time Comparison, Example 2</a:t>
            </a:r>
          </a:p>
        </c:rich>
      </c:tx>
      <c:layout>
        <c:manualLayout>
          <c:xMode val="factor"/>
          <c:yMode val="factor"/>
          <c:x val="-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925"/>
          <c:w val="0.4397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 2 results'!$B$17</c:f>
              <c:strCache>
                <c:ptCount val="1"/>
                <c:pt idx="0">
                  <c:v>platform waiting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 2 results'!$AE$16:$AF$16</c:f>
              <c:strCache/>
            </c:strRef>
          </c:cat>
          <c:val>
            <c:numRef>
              <c:f>'Ex 2 results'!$AE$17:$AF$17</c:f>
              <c:numCache>
                <c:ptCount val="2"/>
                <c:pt idx="0">
                  <c:v>5.08721564350265</c:v>
                </c:pt>
                <c:pt idx="1">
                  <c:v>4.276295255930087</c:v>
                </c:pt>
              </c:numCache>
            </c:numRef>
          </c:val>
        </c:ser>
        <c:ser>
          <c:idx val="1"/>
          <c:order val="1"/>
          <c:tx>
            <c:strRef>
              <c:f>'Ex 2 results'!$B$18</c:f>
              <c:strCache>
                <c:ptCount val="1"/>
                <c:pt idx="0">
                  <c:v>equivalent waiting time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2 results'!$AE$16:$AF$16</c:f>
              <c:strCache/>
            </c:strRef>
          </c:cat>
          <c:val>
            <c:numRef>
              <c:f>'Ex 2 results'!$AE$18:$AF$18</c:f>
              <c:numCache>
                <c:ptCount val="2"/>
                <c:pt idx="0">
                  <c:v>3.4535796782486736</c:v>
                </c:pt>
                <c:pt idx="1">
                  <c:v>2.3954730616901285</c:v>
                </c:pt>
              </c:numCache>
            </c:numRef>
          </c:val>
        </c:ser>
        <c:ser>
          <c:idx val="2"/>
          <c:order val="2"/>
          <c:tx>
            <c:strRef>
              <c:f>'Ex 2 results'!$B$19</c:f>
              <c:strCache>
                <c:ptCount val="1"/>
                <c:pt idx="0">
                  <c:v>budgeted waiting time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 2 results'!$AE$16:$AF$16</c:f>
              <c:strCache/>
            </c:strRef>
          </c:cat>
          <c:val>
            <c:numRef>
              <c:f>'Ex 2 results'!$AE$19:$AF$19</c:f>
              <c:numCache>
                <c:ptCount val="2"/>
                <c:pt idx="0">
                  <c:v>3.4535796782486745</c:v>
                </c:pt>
                <c:pt idx="1">
                  <c:v>2.3954730616901285</c:v>
                </c:pt>
              </c:numCache>
            </c:numRef>
          </c:val>
        </c:ser>
        <c:overlap val="100"/>
        <c:axId val="47007148"/>
        <c:axId val="20411149"/>
      </c:barChart>
      <c:catAx>
        <c:axId val="470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11149"/>
        <c:crosses val="autoZero"/>
        <c:auto val="1"/>
        <c:lblOffset val="100"/>
        <c:tickLblSkip val="1"/>
        <c:noMultiLvlLbl val="0"/>
      </c:catAx>
      <c:valAx>
        <c:axId val="20411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07148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51575"/>
          <c:y val="0.276"/>
          <c:w val="0.4725"/>
          <c:h val="0.2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Headway Distribution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7425"/>
          <c:w val="0.82525"/>
          <c:h val="0.66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2a calcs'!$B$116:$B$129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  <c:pt idx="3">
                  <c:v>3.3333333333333335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10</c:v>
                </c:pt>
                <c:pt idx="7">
                  <c:v>10</c:v>
                </c:pt>
                <c:pt idx="8">
                  <c:v>13.333333333333334</c:v>
                </c:pt>
                <c:pt idx="9">
                  <c:v>13.333333333333334</c:v>
                </c:pt>
                <c:pt idx="10">
                  <c:v>16.666666666666668</c:v>
                </c:pt>
                <c:pt idx="11">
                  <c:v>16.666666666666668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'Ex 2a calcs'!$C$116:$C$129</c:f>
              <c:numCache>
                <c:ptCount val="14"/>
                <c:pt idx="0">
                  <c:v>0</c:v>
                </c:pt>
                <c:pt idx="1">
                  <c:v>0.12</c:v>
                </c:pt>
                <c:pt idx="2">
                  <c:v>0.12</c:v>
                </c:pt>
                <c:pt idx="3">
                  <c:v>0.29</c:v>
                </c:pt>
                <c:pt idx="4">
                  <c:v>0.29</c:v>
                </c:pt>
                <c:pt idx="5">
                  <c:v>0.26</c:v>
                </c:pt>
                <c:pt idx="6">
                  <c:v>0.26</c:v>
                </c:pt>
                <c:pt idx="7">
                  <c:v>0.23</c:v>
                </c:pt>
                <c:pt idx="8">
                  <c:v>0.23</c:v>
                </c:pt>
                <c:pt idx="9">
                  <c:v>0.07</c:v>
                </c:pt>
                <c:pt idx="10">
                  <c:v>0.07</c:v>
                </c:pt>
                <c:pt idx="11">
                  <c:v>0.03</c:v>
                </c:pt>
                <c:pt idx="12">
                  <c:v>0.03</c:v>
                </c:pt>
                <c:pt idx="13">
                  <c:v>0</c:v>
                </c:pt>
              </c:numCache>
            </c:numRef>
          </c:yVal>
          <c:smooth val="0"/>
        </c:ser>
        <c:axId val="49482614"/>
        <c:axId val="42690343"/>
      </c:scatterChart>
      <c:valAx>
        <c:axId val="4948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headway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90343"/>
        <c:crosses val="autoZero"/>
        <c:crossBetween val="midCat"/>
        <c:dispUnits/>
      </c:valAx>
      <c:valAx>
        <c:axId val="42690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826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Headway Distribution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7425"/>
          <c:w val="0.82525"/>
          <c:h val="0.66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 2b calcs'!$B$116:$B$129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  <c:pt idx="3">
                  <c:v>3.3333333333333335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10</c:v>
                </c:pt>
                <c:pt idx="7">
                  <c:v>10</c:v>
                </c:pt>
                <c:pt idx="8">
                  <c:v>13.333333333333334</c:v>
                </c:pt>
                <c:pt idx="9">
                  <c:v>13.333333333333334</c:v>
                </c:pt>
                <c:pt idx="10">
                  <c:v>16.666666666666668</c:v>
                </c:pt>
                <c:pt idx="11">
                  <c:v>16.666666666666668</c:v>
                </c:pt>
                <c:pt idx="12">
                  <c:v>20</c:v>
                </c:pt>
                <c:pt idx="13">
                  <c:v>20</c:v>
                </c:pt>
              </c:numCache>
            </c:numRef>
          </c:xVal>
          <c:yVal>
            <c:numRef>
              <c:f>'Ex 2b calcs'!$C$116:$C$129</c:f>
              <c:numCache>
                <c:ptCount val="1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0.31</c:v>
                </c:pt>
                <c:pt idx="4">
                  <c:v>0.31</c:v>
                </c:pt>
                <c:pt idx="5">
                  <c:v>0.29</c:v>
                </c:pt>
                <c:pt idx="6">
                  <c:v>0.29</c:v>
                </c:pt>
                <c:pt idx="7">
                  <c:v>0.19</c:v>
                </c:pt>
                <c:pt idx="8">
                  <c:v>0.19</c:v>
                </c:pt>
                <c:pt idx="9">
                  <c:v>0.1</c:v>
                </c:pt>
                <c:pt idx="10">
                  <c:v>0.1</c:v>
                </c:pt>
                <c:pt idx="11">
                  <c:v>0.01</c:v>
                </c:pt>
                <c:pt idx="12">
                  <c:v>0.01</c:v>
                </c:pt>
                <c:pt idx="13">
                  <c:v>0</c:v>
                </c:pt>
              </c:numCache>
            </c:numRef>
          </c:yVal>
          <c:smooth val="0"/>
        </c:ser>
        <c:axId val="48668768"/>
        <c:axId val="35365729"/>
      </c:scatterChart>
      <c:valAx>
        <c:axId val="4866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headway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65729"/>
        <c:crosses val="autoZero"/>
        <c:crossBetween val="midCat"/>
        <c:dispUnits/>
      </c:valAx>
      <c:valAx>
        <c:axId val="3536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6876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0.5915</cdr:y>
    </cdr:from>
    <cdr:to>
      <cdr:x>0.97975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143125"/>
          <a:ext cx="12858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(values in minutes, represented by cumulative heights)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23</xdr:row>
      <xdr:rowOff>47625</xdr:rowOff>
    </xdr:from>
    <xdr:to>
      <xdr:col>13</xdr:col>
      <xdr:colOff>542925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5638800" y="4000500"/>
        <a:ext cx="33909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85725</xdr:rowOff>
    </xdr:from>
    <xdr:to>
      <xdr:col>13</xdr:col>
      <xdr:colOff>542925</xdr:colOff>
      <xdr:row>22</xdr:row>
      <xdr:rowOff>152400</xdr:rowOff>
    </xdr:to>
    <xdr:graphicFrame>
      <xdr:nvGraphicFramePr>
        <xdr:cNvPr id="2" name="Chart 3"/>
        <xdr:cNvGraphicFramePr/>
      </xdr:nvGraphicFramePr>
      <xdr:xfrm>
        <a:off x="4895850" y="314325"/>
        <a:ext cx="41338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0.65275</cdr:y>
    </cdr:from>
    <cdr:to>
      <cdr:x>0.98575</cdr:x>
      <cdr:y>0.82125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2581275"/>
          <a:ext cx="12192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(values in minutes, represented by cumulative heights)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0.5465</cdr:x>
      <cdr:y>0.5725</cdr:y>
    </cdr:from>
    <cdr:to>
      <cdr:x>0.963</cdr:x>
      <cdr:y>0.75175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2238375"/>
          <a:ext cx="1409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(values in minutes, represented by cumulative heights)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27</xdr:row>
      <xdr:rowOff>0</xdr:rowOff>
    </xdr:from>
    <xdr:to>
      <xdr:col>16</xdr:col>
      <xdr:colOff>57150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5886450" y="4924425"/>
        <a:ext cx="41148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</xdr:row>
      <xdr:rowOff>123825</xdr:rowOff>
    </xdr:from>
    <xdr:to>
      <xdr:col>18</xdr:col>
      <xdr:colOff>228600</xdr:colOff>
      <xdr:row>23</xdr:row>
      <xdr:rowOff>38100</xdr:rowOff>
    </xdr:to>
    <xdr:graphicFrame>
      <xdr:nvGraphicFramePr>
        <xdr:cNvPr id="2" name="Chart 4"/>
        <xdr:cNvGraphicFramePr/>
      </xdr:nvGraphicFramePr>
      <xdr:xfrm>
        <a:off x="5895975" y="352425"/>
        <a:ext cx="5495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542925</xdr:colOff>
      <xdr:row>2</xdr:row>
      <xdr:rowOff>19050</xdr:rowOff>
    </xdr:from>
    <xdr:to>
      <xdr:col>24</xdr:col>
      <xdr:colOff>276225</xdr:colOff>
      <xdr:row>23</xdr:row>
      <xdr:rowOff>47625</xdr:rowOff>
    </xdr:to>
    <xdr:graphicFrame>
      <xdr:nvGraphicFramePr>
        <xdr:cNvPr id="3" name="Chart 5"/>
        <xdr:cNvGraphicFramePr/>
      </xdr:nvGraphicFramePr>
      <xdr:xfrm>
        <a:off x="11706225" y="409575"/>
        <a:ext cx="33909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130</xdr:row>
      <xdr:rowOff>85725</xdr:rowOff>
    </xdr:from>
    <xdr:to>
      <xdr:col>4</xdr:col>
      <xdr:colOff>381000</xdr:colOff>
      <xdr:row>141</xdr:row>
      <xdr:rowOff>76200</xdr:rowOff>
    </xdr:to>
    <xdr:graphicFrame>
      <xdr:nvGraphicFramePr>
        <xdr:cNvPr id="1" name="Chart 1"/>
        <xdr:cNvGraphicFramePr/>
      </xdr:nvGraphicFramePr>
      <xdr:xfrm>
        <a:off x="123825" y="21745575"/>
        <a:ext cx="26574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130</xdr:row>
      <xdr:rowOff>85725</xdr:rowOff>
    </xdr:from>
    <xdr:to>
      <xdr:col>4</xdr:col>
      <xdr:colOff>381000</xdr:colOff>
      <xdr:row>141</xdr:row>
      <xdr:rowOff>76200</xdr:rowOff>
    </xdr:to>
    <xdr:graphicFrame>
      <xdr:nvGraphicFramePr>
        <xdr:cNvPr id="1" name="Chart 1"/>
        <xdr:cNvGraphicFramePr/>
      </xdr:nvGraphicFramePr>
      <xdr:xfrm>
        <a:off x="123825" y="21745575"/>
        <a:ext cx="26574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aiting%20time%20Bxl\Waiting%20time%20calcs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"/>
      <sheetName val="short headway waiting"/>
      <sheetName val="Sheet1"/>
      <sheetName val="cost vs h"/>
      <sheetName val="cv, sig model"/>
      <sheetName val="gradual cost vs h"/>
      <sheetName val="indiff"/>
      <sheetName val="graphs"/>
      <sheetName val="long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C28" sqref="C28"/>
    </sheetView>
  </sheetViews>
  <sheetFormatPr defaultColWidth="9.140625" defaultRowHeight="12.75"/>
  <cols>
    <col min="2" max="2" width="1.7109375" style="0" customWidth="1"/>
  </cols>
  <sheetData>
    <row r="1" ht="18">
      <c r="A1" s="35" t="s">
        <v>92</v>
      </c>
    </row>
    <row r="3" ht="12.75">
      <c r="A3" t="s">
        <v>93</v>
      </c>
    </row>
    <row r="4" ht="12.75">
      <c r="A4" s="61">
        <v>38639</v>
      </c>
    </row>
    <row r="6" ht="12.75">
      <c r="A6" t="s">
        <v>94</v>
      </c>
    </row>
    <row r="7" ht="12.75">
      <c r="A7" t="s">
        <v>95</v>
      </c>
    </row>
    <row r="8" ht="12.75">
      <c r="A8" t="s">
        <v>96</v>
      </c>
    </row>
    <row r="10" ht="12.75">
      <c r="A10" t="s">
        <v>97</v>
      </c>
    </row>
    <row r="11" ht="12.75">
      <c r="B11" t="s">
        <v>98</v>
      </c>
    </row>
    <row r="12" ht="12.75">
      <c r="C12" t="s">
        <v>99</v>
      </c>
    </row>
    <row r="13" ht="12.75">
      <c r="C13" t="s">
        <v>100</v>
      </c>
    </row>
    <row r="14" ht="12.75">
      <c r="B14" t="s">
        <v>101</v>
      </c>
    </row>
    <row r="15" ht="12.75">
      <c r="B15" t="s">
        <v>102</v>
      </c>
    </row>
    <row r="16" ht="12.75">
      <c r="C16" t="s">
        <v>103</v>
      </c>
    </row>
    <row r="18" ht="12.75">
      <c r="A18" t="s">
        <v>104</v>
      </c>
    </row>
    <row r="20" spans="1:9" ht="13.5" thickBot="1">
      <c r="A20" s="62"/>
      <c r="B20" s="62"/>
      <c r="C20" s="62"/>
      <c r="D20" s="62"/>
      <c r="E20" s="62"/>
      <c r="F20" s="62"/>
      <c r="G20" s="62"/>
      <c r="H20" s="62"/>
      <c r="I20" s="62"/>
    </row>
    <row r="21" ht="13.5" thickTop="1"/>
    <row r="22" ht="18">
      <c r="A22" s="35" t="s">
        <v>90</v>
      </c>
    </row>
    <row r="23" spans="1:3" ht="12.75">
      <c r="A23">
        <v>95</v>
      </c>
      <c r="C23" t="s">
        <v>15</v>
      </c>
    </row>
    <row r="24" spans="1:3" ht="12.75">
      <c r="A24">
        <v>0.5</v>
      </c>
      <c r="C24" t="s">
        <v>16</v>
      </c>
    </row>
    <row r="25" spans="1:3" ht="12.75">
      <c r="A25">
        <v>6</v>
      </c>
      <c r="C25" t="s">
        <v>25</v>
      </c>
    </row>
    <row r="27" spans="1:3" ht="12.75">
      <c r="A27">
        <v>9</v>
      </c>
      <c r="C27" t="s">
        <v>76</v>
      </c>
    </row>
    <row r="28" spans="1:3" ht="12.75">
      <c r="A28">
        <v>11</v>
      </c>
      <c r="C28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28" sqref="A28"/>
    </sheetView>
  </sheetViews>
  <sheetFormatPr defaultColWidth="9.140625" defaultRowHeight="12.75"/>
  <cols>
    <col min="1" max="1" width="10.00390625" style="0" customWidth="1"/>
    <col min="2" max="2" width="10.8515625" style="0" customWidth="1"/>
    <col min="3" max="3" width="11.28125" style="0" customWidth="1"/>
    <col min="5" max="5" width="9.8515625" style="0" customWidth="1"/>
    <col min="6" max="7" width="11.28125" style="0" customWidth="1"/>
  </cols>
  <sheetData>
    <row r="1" spans="1:7" ht="54" customHeight="1">
      <c r="A1" s="32"/>
      <c r="B1" s="29" t="s">
        <v>59</v>
      </c>
      <c r="C1" s="29" t="s">
        <v>60</v>
      </c>
      <c r="D1" s="29"/>
      <c r="E1" s="29" t="s">
        <v>61</v>
      </c>
      <c r="F1" s="29" t="s">
        <v>84</v>
      </c>
      <c r="G1" s="29" t="s">
        <v>85</v>
      </c>
    </row>
    <row r="2" spans="1:7" ht="12.75" customHeight="1">
      <c r="A2" t="s">
        <v>62</v>
      </c>
      <c r="B2" s="21"/>
      <c r="C2" s="21"/>
      <c r="D2" s="21"/>
      <c r="E2" s="21"/>
      <c r="F2" s="21"/>
      <c r="G2" s="21"/>
    </row>
    <row r="3" spans="1:7" ht="12.75" customHeight="1">
      <c r="A3" s="19" t="s">
        <v>13</v>
      </c>
      <c r="B3" s="21">
        <f>COUNT(B$8:B$107)</f>
        <v>6</v>
      </c>
      <c r="C3" s="21">
        <f>COUNT(C$8:C$107)</f>
        <v>6</v>
      </c>
      <c r="D3" s="21"/>
      <c r="E3" s="21">
        <f>COUNT(E$8:E$107)</f>
        <v>10</v>
      </c>
      <c r="F3" s="21">
        <f>COUNT(F$8:F$107)</f>
        <v>100</v>
      </c>
      <c r="G3" s="21">
        <f>COUNT(G$8:G$107)</f>
        <v>100</v>
      </c>
    </row>
    <row r="4" spans="1:7" ht="12.75" customHeight="1">
      <c r="A4" s="19" t="s">
        <v>8</v>
      </c>
      <c r="B4" s="33">
        <f>AVERAGE(B$8:B$107)</f>
        <v>8</v>
      </c>
      <c r="C4" s="33">
        <f>AVERAGE(C$8:C$107)</f>
        <v>8</v>
      </c>
      <c r="D4" s="21"/>
      <c r="E4" s="33">
        <f>AVERAGE(E$8:E$107)</f>
        <v>8</v>
      </c>
      <c r="F4" s="33">
        <f>AVERAGE(F$8:F$107)</f>
        <v>8.0225</v>
      </c>
      <c r="G4" s="33">
        <f>AVERAGE(G$8:G$107)</f>
        <v>8.01</v>
      </c>
    </row>
    <row r="5" spans="1:7" ht="12.75" customHeight="1">
      <c r="A5" s="19" t="s">
        <v>14</v>
      </c>
      <c r="B5" s="33">
        <f>STDEVP(B$8:B$107)</f>
        <v>0</v>
      </c>
      <c r="C5" s="33">
        <f>STDEVP(C$8:C$107)</f>
        <v>3.0550504633038935</v>
      </c>
      <c r="D5" s="21"/>
      <c r="E5" s="33">
        <f>STDEVP(E$8:E$107)</f>
        <v>1.0954451150103321</v>
      </c>
      <c r="F5" s="33">
        <f>STDEVP(F$8:F$107)</f>
        <v>4.154981197310043</v>
      </c>
      <c r="G5" s="33">
        <f>STDEVP(G$8:G$107)</f>
        <v>2.0847421902959606</v>
      </c>
    </row>
    <row r="6" spans="1:7" ht="12.75" customHeight="1">
      <c r="A6" s="30" t="s">
        <v>6</v>
      </c>
      <c r="B6" s="34">
        <f>B5/B4</f>
        <v>0</v>
      </c>
      <c r="C6" s="34">
        <f>C5/C4</f>
        <v>0.3818813079129867</v>
      </c>
      <c r="D6" s="29"/>
      <c r="E6" s="34">
        <f>E5/E4</f>
        <v>0.13693063937629152</v>
      </c>
      <c r="F6" s="34">
        <f>F5/F4</f>
        <v>0.5179160108831465</v>
      </c>
      <c r="G6" s="34">
        <f>G5/G4</f>
        <v>0.26026743948763553</v>
      </c>
    </row>
    <row r="7" spans="1:7" ht="12.75" customHeight="1">
      <c r="A7" s="31" t="s">
        <v>63</v>
      </c>
      <c r="B7" s="21"/>
      <c r="C7" s="21"/>
      <c r="D7" s="21"/>
      <c r="E7" s="21"/>
      <c r="F7" s="21"/>
      <c r="G7" s="21"/>
    </row>
    <row r="8" spans="2:7" ht="12.75">
      <c r="B8">
        <v>8</v>
      </c>
      <c r="C8">
        <v>4</v>
      </c>
      <c r="E8">
        <v>5</v>
      </c>
      <c r="F8" s="8">
        <v>0.25</v>
      </c>
      <c r="G8" s="8">
        <v>3</v>
      </c>
    </row>
    <row r="9" spans="2:7" ht="12.75">
      <c r="B9">
        <v>8</v>
      </c>
      <c r="C9">
        <v>5</v>
      </c>
      <c r="E9">
        <v>8</v>
      </c>
      <c r="F9" s="8">
        <v>0.25</v>
      </c>
      <c r="G9" s="8">
        <v>3</v>
      </c>
    </row>
    <row r="10" spans="2:7" ht="12.75">
      <c r="B10">
        <v>8</v>
      </c>
      <c r="C10">
        <v>7</v>
      </c>
      <c r="E10">
        <v>8</v>
      </c>
      <c r="F10" s="8">
        <v>0.25</v>
      </c>
      <c r="G10" s="8">
        <v>4</v>
      </c>
    </row>
    <row r="11" spans="2:9" ht="12.75">
      <c r="B11">
        <v>8</v>
      </c>
      <c r="C11">
        <v>9</v>
      </c>
      <c r="E11">
        <v>8</v>
      </c>
      <c r="F11" s="8">
        <v>0.5</v>
      </c>
      <c r="G11" s="8">
        <v>4</v>
      </c>
      <c r="I11" s="8"/>
    </row>
    <row r="12" spans="2:9" ht="12.75">
      <c r="B12">
        <v>8</v>
      </c>
      <c r="C12">
        <v>10</v>
      </c>
      <c r="E12">
        <v>8</v>
      </c>
      <c r="F12" s="8">
        <v>0.5</v>
      </c>
      <c r="G12" s="8">
        <v>4.5</v>
      </c>
      <c r="I12" s="8"/>
    </row>
    <row r="13" spans="2:9" ht="12.75">
      <c r="B13">
        <v>8</v>
      </c>
      <c r="C13">
        <v>13</v>
      </c>
      <c r="E13">
        <v>8</v>
      </c>
      <c r="F13" s="8">
        <v>1.5</v>
      </c>
      <c r="G13" s="8">
        <v>4.5</v>
      </c>
      <c r="I13" s="8"/>
    </row>
    <row r="14" spans="5:9" ht="12.75">
      <c r="E14">
        <v>8</v>
      </c>
      <c r="F14" s="8">
        <v>2</v>
      </c>
      <c r="G14" s="8">
        <v>4.75</v>
      </c>
      <c r="I14" s="8"/>
    </row>
    <row r="15" spans="5:9" ht="12.75">
      <c r="E15">
        <v>9</v>
      </c>
      <c r="F15" s="8">
        <v>2</v>
      </c>
      <c r="G15" s="8">
        <v>5.25</v>
      </c>
      <c r="I15" s="8"/>
    </row>
    <row r="16" spans="5:9" ht="12.75">
      <c r="E16">
        <v>9</v>
      </c>
      <c r="F16" s="8">
        <v>2.5</v>
      </c>
      <c r="G16" s="8">
        <v>5.25</v>
      </c>
      <c r="I16" s="8"/>
    </row>
    <row r="17" spans="5:9" ht="12.75">
      <c r="E17">
        <v>9</v>
      </c>
      <c r="F17" s="8">
        <v>3</v>
      </c>
      <c r="G17" s="8">
        <v>5.5</v>
      </c>
      <c r="I17" s="8"/>
    </row>
    <row r="18" spans="6:9" ht="12.75">
      <c r="F18" s="8">
        <v>3.25</v>
      </c>
      <c r="G18" s="8">
        <v>5.5</v>
      </c>
      <c r="I18" s="8"/>
    </row>
    <row r="19" spans="6:9" ht="12.75">
      <c r="F19" s="8">
        <v>3.25</v>
      </c>
      <c r="G19" s="8">
        <v>5.75</v>
      </c>
      <c r="I19" s="8"/>
    </row>
    <row r="20" spans="6:9" ht="12.75">
      <c r="F20" s="8">
        <v>3.5</v>
      </c>
      <c r="G20" s="8">
        <v>5.75</v>
      </c>
      <c r="I20" s="8"/>
    </row>
    <row r="21" spans="6:9" ht="12.75">
      <c r="F21" s="8">
        <v>3.5</v>
      </c>
      <c r="G21" s="8">
        <v>5.75</v>
      </c>
      <c r="I21" s="8"/>
    </row>
    <row r="22" spans="6:9" ht="12.75">
      <c r="F22" s="8">
        <v>3.5</v>
      </c>
      <c r="G22" s="8">
        <v>6</v>
      </c>
      <c r="I22" s="8"/>
    </row>
    <row r="23" spans="6:9" ht="12.75">
      <c r="F23" s="8">
        <v>3.75</v>
      </c>
      <c r="G23" s="8">
        <v>6</v>
      </c>
      <c r="I23" s="8"/>
    </row>
    <row r="24" spans="6:9" ht="12.75">
      <c r="F24" s="8">
        <v>3.75</v>
      </c>
      <c r="G24" s="8">
        <v>6</v>
      </c>
      <c r="I24" s="8"/>
    </row>
    <row r="25" spans="6:9" ht="12.75">
      <c r="F25" s="8">
        <v>3.75</v>
      </c>
      <c r="G25" s="8">
        <v>6.25</v>
      </c>
      <c r="I25" s="8"/>
    </row>
    <row r="26" spans="6:9" ht="12.75">
      <c r="F26" s="8">
        <v>4</v>
      </c>
      <c r="G26" s="8">
        <v>6.25</v>
      </c>
      <c r="I26" s="8"/>
    </row>
    <row r="27" spans="6:9" ht="12.75">
      <c r="F27" s="8">
        <v>4.25</v>
      </c>
      <c r="G27" s="8">
        <v>6.25</v>
      </c>
      <c r="I27" s="8"/>
    </row>
    <row r="28" spans="6:9" ht="12.75">
      <c r="F28" s="8">
        <v>4.25</v>
      </c>
      <c r="G28" s="8">
        <v>6.5</v>
      </c>
      <c r="I28" s="8"/>
    </row>
    <row r="29" spans="6:9" ht="12.75">
      <c r="F29" s="8">
        <v>4.5</v>
      </c>
      <c r="G29" s="8">
        <v>6.5</v>
      </c>
      <c r="I29" s="8"/>
    </row>
    <row r="30" spans="6:9" ht="12.75">
      <c r="F30" s="8">
        <v>4.75</v>
      </c>
      <c r="G30" s="8">
        <v>6.5</v>
      </c>
      <c r="I30" s="8"/>
    </row>
    <row r="31" spans="6:7" ht="12.75">
      <c r="F31" s="8">
        <v>4.75</v>
      </c>
      <c r="G31" s="8">
        <v>6.5</v>
      </c>
    </row>
    <row r="32" spans="6:7" ht="12.75">
      <c r="F32" s="8">
        <v>4.75</v>
      </c>
      <c r="G32" s="8">
        <v>6.5</v>
      </c>
    </row>
    <row r="33" spans="6:7" ht="12.75">
      <c r="F33" s="8">
        <v>5</v>
      </c>
      <c r="G33" s="8">
        <v>6.75</v>
      </c>
    </row>
    <row r="34" spans="6:7" ht="12.75">
      <c r="F34" s="8">
        <v>5.25</v>
      </c>
      <c r="G34" s="8">
        <v>6.75</v>
      </c>
    </row>
    <row r="35" spans="6:7" ht="12.75">
      <c r="F35" s="8">
        <v>5.5</v>
      </c>
      <c r="G35" s="8">
        <v>6.75</v>
      </c>
    </row>
    <row r="36" spans="6:7" ht="12.75">
      <c r="F36" s="8">
        <v>5.5</v>
      </c>
      <c r="G36" s="8">
        <v>6.75</v>
      </c>
    </row>
    <row r="37" spans="6:7" ht="12.75">
      <c r="F37" s="8">
        <v>5.75</v>
      </c>
      <c r="G37" s="8">
        <v>6.75</v>
      </c>
    </row>
    <row r="38" spans="6:7" ht="12.75">
      <c r="F38" s="8">
        <v>5.75</v>
      </c>
      <c r="G38" s="8">
        <v>6.75</v>
      </c>
    </row>
    <row r="39" spans="6:7" ht="12.75">
      <c r="F39" s="8">
        <v>5.75</v>
      </c>
      <c r="G39" s="8">
        <v>7</v>
      </c>
    </row>
    <row r="40" spans="6:7" ht="12.75">
      <c r="F40" s="8">
        <v>5.75</v>
      </c>
      <c r="G40" s="8">
        <v>7</v>
      </c>
    </row>
    <row r="41" spans="6:7" ht="12.75">
      <c r="F41" s="8">
        <v>6</v>
      </c>
      <c r="G41" s="8">
        <v>7</v>
      </c>
    </row>
    <row r="42" spans="6:7" ht="12.75">
      <c r="F42" s="8">
        <v>6</v>
      </c>
      <c r="G42" s="8">
        <v>7</v>
      </c>
    </row>
    <row r="43" spans="6:7" ht="12.75">
      <c r="F43" s="8">
        <v>6</v>
      </c>
      <c r="G43" s="8">
        <v>7</v>
      </c>
    </row>
    <row r="44" spans="6:7" ht="12.75">
      <c r="F44" s="8">
        <v>6.25</v>
      </c>
      <c r="G44" s="8">
        <v>7.25</v>
      </c>
    </row>
    <row r="45" spans="6:7" ht="12.75">
      <c r="F45" s="8">
        <v>6.25</v>
      </c>
      <c r="G45" s="8">
        <v>7.25</v>
      </c>
    </row>
    <row r="46" spans="6:7" ht="12.75">
      <c r="F46" s="8">
        <v>6.25</v>
      </c>
      <c r="G46" s="8">
        <v>7.25</v>
      </c>
    </row>
    <row r="47" spans="6:7" ht="12.75">
      <c r="F47" s="8">
        <v>6.25</v>
      </c>
      <c r="G47" s="8">
        <v>7.5</v>
      </c>
    </row>
    <row r="48" spans="6:7" ht="12.75">
      <c r="F48" s="8">
        <v>6.5</v>
      </c>
      <c r="G48" s="8">
        <v>7.5</v>
      </c>
    </row>
    <row r="49" spans="6:7" ht="12.75">
      <c r="F49" s="8">
        <v>6.75</v>
      </c>
      <c r="G49" s="8">
        <v>7.5</v>
      </c>
    </row>
    <row r="50" spans="6:7" ht="12.75">
      <c r="F50" s="8">
        <v>6.75</v>
      </c>
      <c r="G50" s="8">
        <v>7.75</v>
      </c>
    </row>
    <row r="51" spans="6:7" ht="12.75">
      <c r="F51" s="8">
        <v>7</v>
      </c>
      <c r="G51" s="8">
        <v>7.75</v>
      </c>
    </row>
    <row r="52" spans="6:7" ht="12.75">
      <c r="F52" s="8">
        <v>7</v>
      </c>
      <c r="G52" s="8">
        <v>7.75</v>
      </c>
    </row>
    <row r="53" spans="6:7" ht="12.75">
      <c r="F53" s="8">
        <v>7</v>
      </c>
      <c r="G53" s="8">
        <v>7.75</v>
      </c>
    </row>
    <row r="54" spans="6:7" ht="12.75">
      <c r="F54" s="8">
        <v>7.25</v>
      </c>
      <c r="G54" s="8">
        <v>7.75</v>
      </c>
    </row>
    <row r="55" spans="6:7" ht="12.75">
      <c r="F55" s="8">
        <v>7.25</v>
      </c>
      <c r="G55" s="8">
        <v>7.75</v>
      </c>
    </row>
    <row r="56" spans="6:7" ht="12.75">
      <c r="F56" s="8">
        <v>7.5</v>
      </c>
      <c r="G56" s="8">
        <v>7.75</v>
      </c>
    </row>
    <row r="57" spans="6:7" ht="12.75">
      <c r="F57" s="8">
        <v>8</v>
      </c>
      <c r="G57" s="8">
        <v>8</v>
      </c>
    </row>
    <row r="58" spans="6:7" ht="12.75">
      <c r="F58" s="8">
        <v>8</v>
      </c>
      <c r="G58" s="8">
        <v>8</v>
      </c>
    </row>
    <row r="59" spans="6:7" ht="12.75">
      <c r="F59" s="8">
        <v>8</v>
      </c>
      <c r="G59" s="8">
        <v>8</v>
      </c>
    </row>
    <row r="60" spans="6:7" ht="12.75">
      <c r="F60" s="8">
        <v>8.25</v>
      </c>
      <c r="G60" s="8">
        <v>8</v>
      </c>
    </row>
    <row r="61" spans="6:7" ht="12.75">
      <c r="F61" s="8">
        <v>8.5</v>
      </c>
      <c r="G61" s="8">
        <v>8</v>
      </c>
    </row>
    <row r="62" spans="6:7" ht="12.75">
      <c r="F62" s="8">
        <v>8.5</v>
      </c>
      <c r="G62" s="8">
        <v>8</v>
      </c>
    </row>
    <row r="63" spans="6:7" ht="12.75">
      <c r="F63" s="8">
        <v>8.5</v>
      </c>
      <c r="G63" s="8">
        <v>8.25</v>
      </c>
    </row>
    <row r="64" spans="6:7" ht="12.75">
      <c r="F64" s="8">
        <v>8.5</v>
      </c>
      <c r="G64" s="8">
        <v>8.5</v>
      </c>
    </row>
    <row r="65" spans="6:7" ht="12.75">
      <c r="F65" s="8">
        <v>8.75</v>
      </c>
      <c r="G65" s="8">
        <v>8.5</v>
      </c>
    </row>
    <row r="66" spans="6:7" ht="12.75">
      <c r="F66" s="8">
        <v>8.75</v>
      </c>
      <c r="G66" s="8">
        <v>8.75</v>
      </c>
    </row>
    <row r="67" spans="6:7" ht="12.75">
      <c r="F67" s="8">
        <v>8.75</v>
      </c>
      <c r="G67" s="8">
        <v>8.75</v>
      </c>
    </row>
    <row r="68" spans="6:7" ht="12.75">
      <c r="F68" s="8">
        <v>8.75</v>
      </c>
      <c r="G68" s="8">
        <v>8.75</v>
      </c>
    </row>
    <row r="69" spans="6:7" ht="12.75">
      <c r="F69" s="8">
        <v>9.25</v>
      </c>
      <c r="G69" s="8">
        <v>8.75</v>
      </c>
    </row>
    <row r="70" spans="6:7" ht="12.75">
      <c r="F70" s="8">
        <v>9.25</v>
      </c>
      <c r="G70" s="8">
        <v>8.75</v>
      </c>
    </row>
    <row r="71" spans="6:7" ht="12.75">
      <c r="F71" s="8">
        <v>9.5</v>
      </c>
      <c r="G71" s="8">
        <v>8.75</v>
      </c>
    </row>
    <row r="72" spans="6:7" ht="12.75">
      <c r="F72" s="8">
        <v>9.5</v>
      </c>
      <c r="G72" s="8">
        <v>8.75</v>
      </c>
    </row>
    <row r="73" spans="6:7" ht="12.75">
      <c r="F73" s="8">
        <v>9.75</v>
      </c>
      <c r="G73" s="8">
        <v>8.75</v>
      </c>
    </row>
    <row r="74" spans="6:7" ht="12.75">
      <c r="F74" s="8">
        <v>10</v>
      </c>
      <c r="G74" s="8">
        <v>9</v>
      </c>
    </row>
    <row r="75" spans="6:7" ht="12.75">
      <c r="F75" s="8">
        <v>10.25</v>
      </c>
      <c r="G75" s="8">
        <v>9</v>
      </c>
    </row>
    <row r="76" spans="6:7" ht="12.75">
      <c r="F76" s="8">
        <v>10.25</v>
      </c>
      <c r="G76" s="8">
        <v>9</v>
      </c>
    </row>
    <row r="77" spans="6:7" ht="12.75">
      <c r="F77" s="8">
        <v>10.5</v>
      </c>
      <c r="G77" s="8">
        <v>9</v>
      </c>
    </row>
    <row r="78" spans="6:7" ht="12.75">
      <c r="F78" s="8">
        <v>10.5</v>
      </c>
      <c r="G78" s="8">
        <v>9</v>
      </c>
    </row>
    <row r="79" spans="6:7" ht="12.75">
      <c r="F79" s="8">
        <v>10.5</v>
      </c>
      <c r="G79" s="8">
        <v>9.25</v>
      </c>
    </row>
    <row r="80" spans="6:7" ht="12.75">
      <c r="F80" s="8">
        <v>10.75</v>
      </c>
      <c r="G80" s="8">
        <v>9.25</v>
      </c>
    </row>
    <row r="81" spans="6:7" ht="12.75">
      <c r="F81" s="8">
        <v>11</v>
      </c>
      <c r="G81" s="8">
        <v>9.25</v>
      </c>
    </row>
    <row r="82" spans="6:7" ht="12.75">
      <c r="F82" s="8">
        <v>11</v>
      </c>
      <c r="G82" s="8">
        <v>9.25</v>
      </c>
    </row>
    <row r="83" spans="6:7" ht="12.75">
      <c r="F83" s="8">
        <v>11</v>
      </c>
      <c r="G83" s="8">
        <v>9.5</v>
      </c>
    </row>
    <row r="84" spans="6:7" ht="12.75">
      <c r="F84" s="8">
        <v>11.25</v>
      </c>
      <c r="G84" s="8">
        <v>9.5</v>
      </c>
    </row>
    <row r="85" spans="6:7" ht="12.75">
      <c r="F85" s="8">
        <v>11.25</v>
      </c>
      <c r="G85" s="8">
        <v>9.5</v>
      </c>
    </row>
    <row r="86" spans="6:7" ht="12.75">
      <c r="F86" s="8">
        <v>11.25</v>
      </c>
      <c r="G86" s="8">
        <v>9.5</v>
      </c>
    </row>
    <row r="87" spans="6:7" ht="12.75">
      <c r="F87" s="8">
        <v>11.75</v>
      </c>
      <c r="G87" s="8">
        <v>9.75</v>
      </c>
    </row>
    <row r="88" spans="6:7" ht="12.75">
      <c r="F88" s="8">
        <v>12</v>
      </c>
      <c r="G88" s="8">
        <v>9.75</v>
      </c>
    </row>
    <row r="89" spans="6:7" ht="12.75">
      <c r="F89" s="8">
        <v>12</v>
      </c>
      <c r="G89" s="8">
        <v>10</v>
      </c>
    </row>
    <row r="90" spans="6:7" ht="12.75">
      <c r="F90" s="8">
        <v>12</v>
      </c>
      <c r="G90" s="8">
        <v>10</v>
      </c>
    </row>
    <row r="91" spans="6:7" ht="12.75">
      <c r="F91" s="8">
        <v>12.25</v>
      </c>
      <c r="G91" s="8">
        <v>10</v>
      </c>
    </row>
    <row r="92" spans="6:7" ht="12.75">
      <c r="F92" s="8">
        <v>12.25</v>
      </c>
      <c r="G92" s="8">
        <v>10.25</v>
      </c>
    </row>
    <row r="93" spans="6:7" ht="12.75">
      <c r="F93" s="8">
        <v>12.25</v>
      </c>
      <c r="G93" s="8">
        <v>10.25</v>
      </c>
    </row>
    <row r="94" spans="6:7" ht="12.75">
      <c r="F94" s="8">
        <v>12.25</v>
      </c>
      <c r="G94" s="8">
        <v>10.25</v>
      </c>
    </row>
    <row r="95" spans="6:7" ht="12.75">
      <c r="F95" s="8">
        <v>12.5</v>
      </c>
      <c r="G95" s="8">
        <v>10.5</v>
      </c>
    </row>
    <row r="96" spans="6:7" ht="12.75">
      <c r="F96" s="8">
        <v>12.5</v>
      </c>
      <c r="G96" s="8">
        <v>10.5</v>
      </c>
    </row>
    <row r="97" spans="6:7" ht="12.75">
      <c r="F97" s="8">
        <v>13</v>
      </c>
      <c r="G97" s="8">
        <v>10.5</v>
      </c>
    </row>
    <row r="98" spans="6:7" ht="12.75">
      <c r="F98" s="8">
        <v>13.75</v>
      </c>
      <c r="G98" s="8">
        <v>10.75</v>
      </c>
    </row>
    <row r="99" spans="6:7" ht="12.75">
      <c r="F99" s="8">
        <v>14</v>
      </c>
      <c r="G99" s="8">
        <v>10.75</v>
      </c>
    </row>
    <row r="100" spans="6:7" ht="12.75">
      <c r="F100" s="8">
        <v>14</v>
      </c>
      <c r="G100" s="8">
        <v>11</v>
      </c>
    </row>
    <row r="101" spans="6:7" ht="12.75">
      <c r="F101" s="8">
        <v>14.25</v>
      </c>
      <c r="G101" s="8">
        <v>11</v>
      </c>
    </row>
    <row r="102" spans="6:7" ht="12.75">
      <c r="F102" s="8">
        <v>15.25</v>
      </c>
      <c r="G102" s="8">
        <v>11.25</v>
      </c>
    </row>
    <row r="103" spans="6:7" ht="12.75">
      <c r="F103" s="8">
        <v>15.75</v>
      </c>
      <c r="G103" s="8">
        <v>11.25</v>
      </c>
    </row>
    <row r="104" spans="6:7" ht="12.75">
      <c r="F104" s="8">
        <v>16.5</v>
      </c>
      <c r="G104" s="8">
        <v>11.25</v>
      </c>
    </row>
    <row r="105" spans="6:7" ht="12.75">
      <c r="F105" s="8">
        <v>17.25</v>
      </c>
      <c r="G105" s="8">
        <v>11.5</v>
      </c>
    </row>
    <row r="106" spans="6:7" ht="12.75">
      <c r="F106" s="8">
        <v>17.75</v>
      </c>
      <c r="G106" s="8">
        <v>12.25</v>
      </c>
    </row>
    <row r="107" spans="6:7" ht="12.75">
      <c r="F107" s="8">
        <v>18.5</v>
      </c>
      <c r="G107" s="8">
        <v>15.25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7">
      <pane xSplit="14955" topLeftCell="T1" activePane="topLeft" state="split"/>
      <selection pane="topLeft" activeCell="C37" sqref="C37"/>
      <selection pane="topRight" activeCell="T5" sqref="T5"/>
    </sheetView>
  </sheetViews>
  <sheetFormatPr defaultColWidth="9.140625" defaultRowHeight="12.75"/>
  <cols>
    <col min="1" max="1" width="10.421875" style="0" customWidth="1"/>
    <col min="2" max="2" width="15.57421875" style="0" customWidth="1"/>
    <col min="4" max="4" width="9.8515625" style="0" customWidth="1"/>
  </cols>
  <sheetData>
    <row r="1" ht="18">
      <c r="A1" s="35" t="s">
        <v>66</v>
      </c>
    </row>
    <row r="2" ht="12.75">
      <c r="P2" t="s">
        <v>68</v>
      </c>
    </row>
    <row r="3" spans="1:16" ht="12.75">
      <c r="A3" t="s">
        <v>39</v>
      </c>
      <c r="P3" t="s">
        <v>67</v>
      </c>
    </row>
    <row r="4" spans="1:16" ht="12.75" customHeight="1">
      <c r="A4" t="s">
        <v>52</v>
      </c>
      <c r="C4" s="2" t="s">
        <v>54</v>
      </c>
      <c r="D4" s="21" t="s">
        <v>55</v>
      </c>
      <c r="P4" t="s">
        <v>71</v>
      </c>
    </row>
    <row r="5" spans="2:7" ht="12.75">
      <c r="B5" t="s">
        <v>38</v>
      </c>
      <c r="C5" s="22">
        <f>'Ex 1 calcs'!$B106</f>
        <v>6</v>
      </c>
      <c r="D5" s="22">
        <v>6</v>
      </c>
      <c r="G5" s="22"/>
    </row>
    <row r="6" spans="2:7" ht="12.75">
      <c r="B6" t="s">
        <v>36</v>
      </c>
      <c r="C6" s="8">
        <f>'Ex 1 calcs'!B107</f>
        <v>8</v>
      </c>
      <c r="D6" s="8">
        <v>8</v>
      </c>
      <c r="G6" s="8"/>
    </row>
    <row r="7" spans="2:7" ht="12.75">
      <c r="B7" t="s">
        <v>14</v>
      </c>
      <c r="C7" s="8">
        <f>'Ex 1 calcs'!B108</f>
        <v>3.0550504633038935</v>
      </c>
      <c r="D7" s="8">
        <v>0</v>
      </c>
      <c r="G7" s="8"/>
    </row>
    <row r="8" spans="2:7" ht="12.75">
      <c r="B8" t="s">
        <v>58</v>
      </c>
      <c r="C8" s="8">
        <f>C7/C6</f>
        <v>0.3818813079129867</v>
      </c>
      <c r="D8" s="8">
        <f>D7/D6</f>
        <v>0</v>
      </c>
      <c r="G8" s="8"/>
    </row>
    <row r="9" spans="1:8" ht="12.75">
      <c r="A9" t="s">
        <v>53</v>
      </c>
      <c r="C9" s="2" t="s">
        <v>40</v>
      </c>
      <c r="D9" s="21" t="s">
        <v>51</v>
      </c>
      <c r="E9" t="s">
        <v>41</v>
      </c>
      <c r="G9" s="17"/>
      <c r="H9" s="17"/>
    </row>
    <row r="10" spans="2:8" ht="12.75">
      <c r="B10" t="s">
        <v>37</v>
      </c>
      <c r="C10" s="8">
        <f>C6/2*(1+(C7/C6)^2)</f>
        <v>4.583333333333333</v>
      </c>
      <c r="D10" s="8">
        <f>D6/2*(1+(D7/D6)^2)</f>
        <v>4</v>
      </c>
      <c r="E10" s="8">
        <f>C10-D10</f>
        <v>0.583333333333333</v>
      </c>
      <c r="F10" s="8"/>
      <c r="G10" s="8"/>
      <c r="H10" s="8"/>
    </row>
    <row r="11" spans="2:8" ht="12.75">
      <c r="B11" t="s">
        <v>42</v>
      </c>
      <c r="C11" s="8">
        <f>C10+'ReadMe &amp; constants'!$A$24*('Ex 1 results'!C12-'Ex 1 results'!C10)</f>
        <v>7.591666666666665</v>
      </c>
      <c r="D11" s="8">
        <f>D10+'ReadMe &amp; constants'!$A$24*('Ex 1 results'!D12-'Ex 1 results'!D10)</f>
        <v>5.8</v>
      </c>
      <c r="E11" s="8">
        <f>C11-D11</f>
        <v>1.7916666666666652</v>
      </c>
      <c r="F11" s="8"/>
      <c r="G11" s="8"/>
      <c r="H11" s="8"/>
    </row>
    <row r="12" spans="2:8" ht="12.75">
      <c r="B12" t="s">
        <v>43</v>
      </c>
      <c r="C12" s="8">
        <f>'Ex 1 calcs'!$K113</f>
        <v>10.599999999999998</v>
      </c>
      <c r="D12" s="8">
        <v>7.6</v>
      </c>
      <c r="E12" s="8">
        <f>C12-D12</f>
        <v>2.9999999999999982</v>
      </c>
      <c r="F12" s="8"/>
      <c r="G12" s="8"/>
      <c r="H12" s="8"/>
    </row>
    <row r="14" spans="1:8" ht="12.75">
      <c r="A14" s="26" t="s">
        <v>45</v>
      </c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  <row r="16" spans="1:8" ht="25.5">
      <c r="A16" s="26"/>
      <c r="B16" s="27"/>
      <c r="C16" s="27" t="s">
        <v>47</v>
      </c>
      <c r="D16" s="27" t="s">
        <v>48</v>
      </c>
      <c r="E16" s="27" t="s">
        <v>49</v>
      </c>
      <c r="G16" s="27"/>
      <c r="H16" s="27"/>
    </row>
    <row r="17" spans="1:8" ht="12.75">
      <c r="A17" s="26"/>
      <c r="B17" s="26" t="s">
        <v>3</v>
      </c>
      <c r="C17" s="28">
        <f>C10</f>
        <v>4.583333333333333</v>
      </c>
      <c r="D17" s="28">
        <f>D10</f>
        <v>4</v>
      </c>
      <c r="E17" s="28">
        <f>C17-D17</f>
        <v>0.583333333333333</v>
      </c>
      <c r="G17" s="28"/>
      <c r="H17" s="28"/>
    </row>
    <row r="18" spans="1:8" ht="12.75">
      <c r="A18" s="26" t="s">
        <v>50</v>
      </c>
      <c r="B18" s="26" t="s">
        <v>4</v>
      </c>
      <c r="C18" s="28">
        <f>C11-C10</f>
        <v>3.008333333333332</v>
      </c>
      <c r="D18" s="28">
        <f>D11-D10</f>
        <v>1.7999999999999998</v>
      </c>
      <c r="E18" s="28">
        <f>C18-D18</f>
        <v>1.2083333333333321</v>
      </c>
      <c r="G18" s="28"/>
      <c r="H18" s="28"/>
    </row>
    <row r="19" spans="1:8" ht="12.75">
      <c r="A19" s="26" t="s">
        <v>50</v>
      </c>
      <c r="B19" s="26" t="s">
        <v>7</v>
      </c>
      <c r="C19" s="28">
        <f>C12-C11</f>
        <v>3.008333333333333</v>
      </c>
      <c r="D19" s="28">
        <f>D12-D11</f>
        <v>1.7999999999999998</v>
      </c>
      <c r="E19" s="28">
        <f>C19-D19</f>
        <v>1.208333333333333</v>
      </c>
      <c r="G19" s="28"/>
      <c r="H19" s="28"/>
    </row>
    <row r="20" spans="1:8" ht="12.75">
      <c r="A20" s="26"/>
      <c r="B20" s="26"/>
      <c r="C20" s="26"/>
      <c r="D20" s="26"/>
      <c r="E20" s="26"/>
      <c r="G20" s="26"/>
      <c r="H20" s="26"/>
    </row>
    <row r="21" spans="1:8" ht="12.75">
      <c r="A21" s="26"/>
      <c r="B21" s="26" t="s">
        <v>46</v>
      </c>
      <c r="C21" s="28">
        <f>SUM(C17:C19)</f>
        <v>10.599999999999998</v>
      </c>
      <c r="D21" s="28">
        <f>SUM(D17:D19)</f>
        <v>7.6</v>
      </c>
      <c r="E21" s="28">
        <f>SUM(E17:E19)</f>
        <v>2.9999999999999982</v>
      </c>
      <c r="G21" s="28"/>
      <c r="H21" s="28"/>
    </row>
    <row r="24" spans="1:7" ht="12.75">
      <c r="A24" t="s">
        <v>44</v>
      </c>
      <c r="C24" s="2" t="s">
        <v>64</v>
      </c>
      <c r="D24" s="2" t="s">
        <v>51</v>
      </c>
      <c r="G24" s="2"/>
    </row>
    <row r="25" spans="2:7" ht="12.75">
      <c r="B25">
        <v>0.99</v>
      </c>
      <c r="C25" s="8">
        <f>'Ex 1 calcs'!K115</f>
        <v>12.52</v>
      </c>
      <c r="D25" s="8">
        <f>B25*$D$6</f>
        <v>7.92</v>
      </c>
      <c r="G25" s="8"/>
    </row>
    <row r="26" spans="2:7" ht="12.75">
      <c r="B26">
        <v>0.98</v>
      </c>
      <c r="C26" s="8">
        <f>'Ex 1 calcs'!K116</f>
        <v>12.04</v>
      </c>
      <c r="D26" s="8">
        <f aca="true" t="shared" si="0" ref="D26:D33">B26*$D$6</f>
        <v>7.84</v>
      </c>
      <c r="G26" s="8"/>
    </row>
    <row r="27" spans="2:7" ht="12.75">
      <c r="B27">
        <v>0.97</v>
      </c>
      <c r="C27" s="8">
        <f>'Ex 1 calcs'!K117</f>
        <v>11.559999999999999</v>
      </c>
      <c r="D27" s="8">
        <f t="shared" si="0"/>
        <v>7.76</v>
      </c>
      <c r="G27" s="8"/>
    </row>
    <row r="28" spans="2:7" ht="12.75">
      <c r="B28">
        <v>0.96</v>
      </c>
      <c r="C28" s="8">
        <f>'Ex 1 calcs'!K118</f>
        <v>11.079999999999998</v>
      </c>
      <c r="D28" s="8">
        <f t="shared" si="0"/>
        <v>7.68</v>
      </c>
      <c r="G28" s="8"/>
    </row>
    <row r="29" spans="2:7" ht="12.75">
      <c r="B29">
        <v>0.95</v>
      </c>
      <c r="C29" s="8">
        <f>'Ex 1 calcs'!K119</f>
        <v>10.599999999999998</v>
      </c>
      <c r="D29" s="8">
        <f t="shared" si="0"/>
        <v>7.6</v>
      </c>
      <c r="G29" s="8"/>
    </row>
    <row r="30" spans="2:7" ht="12.75">
      <c r="B30">
        <v>0.9</v>
      </c>
      <c r="C30" s="8">
        <f>'Ex 1 calcs'!K120</f>
        <v>9.1</v>
      </c>
      <c r="D30" s="8">
        <f t="shared" si="0"/>
        <v>7.2</v>
      </c>
      <c r="G30" s="8"/>
    </row>
    <row r="31" spans="2:7" ht="12.75">
      <c r="B31">
        <v>0.85</v>
      </c>
      <c r="C31" s="8">
        <f>'Ex 1 calcs'!K121</f>
        <v>8.266666666666666</v>
      </c>
      <c r="D31" s="8">
        <f t="shared" si="0"/>
        <v>6.8</v>
      </c>
      <c r="G31" s="8"/>
    </row>
    <row r="32" spans="2:7" ht="12.75">
      <c r="B32">
        <v>0.7</v>
      </c>
      <c r="C32" s="8">
        <f>'Ex 1 calcs'!K122</f>
        <v>6.1499999999999995</v>
      </c>
      <c r="D32" s="8">
        <f t="shared" si="0"/>
        <v>5.6</v>
      </c>
      <c r="G32" s="8"/>
    </row>
    <row r="33" spans="2:7" ht="12.75">
      <c r="B33">
        <v>0.5</v>
      </c>
      <c r="C33" s="8">
        <f>'Ex 1 calcs'!K123</f>
        <v>4</v>
      </c>
      <c r="D33" s="8">
        <f t="shared" si="0"/>
        <v>4</v>
      </c>
      <c r="G33" s="8"/>
    </row>
    <row r="35" ht="12.75">
      <c r="A35" t="s">
        <v>82</v>
      </c>
    </row>
    <row r="37" spans="2:3" ht="12.75">
      <c r="B37" t="str">
        <f>'Ex 1 calcs'!L1</f>
        <v>0-9 min</v>
      </c>
      <c r="C37" s="44">
        <f>'Ex 1 calcs'!L104/'Ex 1 calcs'!$O104</f>
        <v>0.8958333333333334</v>
      </c>
    </row>
    <row r="38" spans="2:3" ht="12.75">
      <c r="B38" t="str">
        <f>'Ex 1 calcs'!M1</f>
        <v>9+ to 11 min</v>
      </c>
      <c r="C38" s="44">
        <f>'Ex 1 calcs'!M104/'Ex 1 calcs'!$O104</f>
        <v>0.0625</v>
      </c>
    </row>
    <row r="39" spans="2:3" ht="12.75">
      <c r="B39" t="str">
        <f>'Ex 1 calcs'!N1</f>
        <v>&gt; 11 min</v>
      </c>
      <c r="C39" s="46">
        <f>'Ex 1 calcs'!N104/'Ex 1 calcs'!$O104</f>
        <v>0.041666666666666664</v>
      </c>
    </row>
    <row r="40" ht="12.75">
      <c r="C40" s="45">
        <f>SUM(C37:C39)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K1">
      <selection activeCell="W27" sqref="W27"/>
    </sheetView>
  </sheetViews>
  <sheetFormatPr defaultColWidth="9.140625" defaultRowHeight="12.75"/>
  <cols>
    <col min="1" max="1" width="10.421875" style="0" customWidth="1"/>
    <col min="2" max="2" width="15.57421875" style="0" customWidth="1"/>
    <col min="3" max="3" width="8.7109375" style="0" customWidth="1"/>
    <col min="4" max="4" width="9.8515625" style="0" customWidth="1"/>
    <col min="9" max="9" width="4.00390625" style="0" customWidth="1"/>
  </cols>
  <sheetData>
    <row r="1" ht="18">
      <c r="A1" s="35" t="s">
        <v>65</v>
      </c>
    </row>
    <row r="3" spans="1:7" ht="12.75">
      <c r="A3" t="s">
        <v>39</v>
      </c>
      <c r="C3" t="s">
        <v>86</v>
      </c>
      <c r="G3" t="s">
        <v>87</v>
      </c>
    </row>
    <row r="4" spans="1:4" ht="12.75" customHeight="1">
      <c r="A4" t="s">
        <v>52</v>
      </c>
      <c r="C4" s="2" t="s">
        <v>54</v>
      </c>
      <c r="D4" s="21" t="s">
        <v>55</v>
      </c>
    </row>
    <row r="5" spans="2:7" ht="12.75">
      <c r="B5" t="s">
        <v>38</v>
      </c>
      <c r="C5" s="22">
        <f>'Ex 2a calcs'!$B106</f>
        <v>100</v>
      </c>
      <c r="D5" s="22">
        <f>'Ex 2 sched calcs'!B106</f>
        <v>10</v>
      </c>
      <c r="G5" s="22">
        <f>'Ex 2b calcs'!$B106</f>
        <v>100</v>
      </c>
    </row>
    <row r="6" spans="2:7" ht="12.75">
      <c r="B6" t="s">
        <v>36</v>
      </c>
      <c r="C6" s="8">
        <f>'Ex 2a calcs'!B107</f>
        <v>8.0225</v>
      </c>
      <c r="D6" s="8">
        <f>'Ex 2 sched calcs'!B107</f>
        <v>8</v>
      </c>
      <c r="G6" s="8">
        <f>'Ex 2b calcs'!$B107</f>
        <v>8.01</v>
      </c>
    </row>
    <row r="7" spans="2:7" ht="12.75">
      <c r="B7" t="s">
        <v>14</v>
      </c>
      <c r="C7" s="8">
        <f>'Ex 2a calcs'!B108</f>
        <v>4.154981197310043</v>
      </c>
      <c r="D7" s="8">
        <f>'Ex 2 sched calcs'!B108</f>
        <v>1.0954451150103321</v>
      </c>
      <c r="G7" s="8">
        <f>'Ex 2b calcs'!$B108</f>
        <v>2.0847421902959606</v>
      </c>
    </row>
    <row r="8" spans="2:7" ht="12.75">
      <c r="B8" t="s">
        <v>58</v>
      </c>
      <c r="C8" s="8">
        <f>C7/C6</f>
        <v>0.5179160108831465</v>
      </c>
      <c r="D8" s="8">
        <f>D7/D6</f>
        <v>0.13693063937629152</v>
      </c>
      <c r="G8" s="8">
        <f>G7/G6</f>
        <v>0.26026743948763553</v>
      </c>
    </row>
    <row r="9" spans="1:9" ht="25.5">
      <c r="A9" t="s">
        <v>53</v>
      </c>
      <c r="C9" s="2" t="s">
        <v>40</v>
      </c>
      <c r="D9" s="21" t="s">
        <v>51</v>
      </c>
      <c r="E9" t="s">
        <v>41</v>
      </c>
      <c r="G9" s="17" t="s">
        <v>56</v>
      </c>
      <c r="H9" s="17" t="s">
        <v>57</v>
      </c>
      <c r="I9" s="17"/>
    </row>
    <row r="10" spans="2:9" ht="12.75">
      <c r="B10" t="s">
        <v>37</v>
      </c>
      <c r="C10" s="8">
        <f>C6/2*(1+(C7/C6)^2)</f>
        <v>5.08721564350265</v>
      </c>
      <c r="D10" s="8">
        <f>D6/2*(1+(D7/D6)^2)</f>
        <v>4.075</v>
      </c>
      <c r="E10" s="8">
        <f>C10-D10</f>
        <v>1.0122156435026497</v>
      </c>
      <c r="F10" s="8"/>
      <c r="G10" s="8">
        <f>G6/2*(1+(G7/G6)^2)</f>
        <v>4.276295255930087</v>
      </c>
      <c r="H10" s="8">
        <f>G10-D10</f>
        <v>0.2012952559300869</v>
      </c>
      <c r="I10" s="8"/>
    </row>
    <row r="11" spans="2:9" ht="12.75">
      <c r="B11" t="s">
        <v>42</v>
      </c>
      <c r="C11" s="8">
        <f>C10+'ReadMe &amp; constants'!$A$24*('Ex 2 results'!C12-'Ex 2 results'!C10)</f>
        <v>8.540795321751323</v>
      </c>
      <c r="D11" s="8">
        <f>D10+'ReadMe &amp; constants'!$A$24*('Ex 2 results'!D12-'Ex 2 results'!D10)</f>
        <v>5.981944444444444</v>
      </c>
      <c r="E11" s="8">
        <f>C11-D11</f>
        <v>2.558850877306879</v>
      </c>
      <c r="F11" s="8"/>
      <c r="G11" s="8">
        <f>G10+'ReadMe &amp; constants'!$A$24*('Ex 2 results'!G12-'Ex 2 results'!G10)</f>
        <v>6.671768317620216</v>
      </c>
      <c r="H11" s="8">
        <f>H10+'ReadMe &amp; constants'!$A$24*('Ex 2 results'!H12-'Ex 2 results'!H10)</f>
        <v>0.6898238731757713</v>
      </c>
      <c r="I11" s="8"/>
    </row>
    <row r="12" spans="2:9" ht="12.75">
      <c r="B12" t="s">
        <v>43</v>
      </c>
      <c r="C12" s="8">
        <f>'Ex 2a calcs'!$K113</f>
        <v>11.994374999999998</v>
      </c>
      <c r="D12" s="8">
        <f>'Ex 2 sched calcs'!K113</f>
        <v>7.888888888888888</v>
      </c>
      <c r="E12" s="8">
        <f>C12-D12</f>
        <v>4.10548611111111</v>
      </c>
      <c r="F12" s="8"/>
      <c r="G12" s="8">
        <f>'Ex 2b calcs'!$K113</f>
        <v>9.067241379310344</v>
      </c>
      <c r="H12" s="8">
        <f>G12-D12</f>
        <v>1.1783524904214557</v>
      </c>
      <c r="I12" s="8"/>
    </row>
    <row r="14" spans="1:9" ht="12.75">
      <c r="A14" s="26" t="s">
        <v>45</v>
      </c>
      <c r="B14" s="26"/>
      <c r="C14" s="26"/>
      <c r="D14" s="26"/>
      <c r="E14" s="26"/>
      <c r="F14" s="26"/>
      <c r="G14" s="26"/>
      <c r="H14" s="26"/>
      <c r="I14" s="26"/>
    </row>
    <row r="15" spans="1:9" ht="12.75">
      <c r="A15" s="26"/>
      <c r="B15" s="26"/>
      <c r="C15" s="26"/>
      <c r="D15" s="26"/>
      <c r="E15" s="26"/>
      <c r="F15" s="26"/>
      <c r="G15" s="26"/>
      <c r="H15" s="26"/>
      <c r="I15" s="26"/>
    </row>
    <row r="16" spans="1:36" ht="38.25">
      <c r="A16" s="26"/>
      <c r="B16" s="27"/>
      <c r="C16" s="27" t="s">
        <v>72</v>
      </c>
      <c r="D16" s="27" t="s">
        <v>48</v>
      </c>
      <c r="E16" s="27" t="s">
        <v>73</v>
      </c>
      <c r="G16" s="27" t="s">
        <v>74</v>
      </c>
      <c r="H16" s="27" t="s">
        <v>75</v>
      </c>
      <c r="I16" s="27"/>
      <c r="AD16" s="27"/>
      <c r="AE16" s="27" t="s">
        <v>72</v>
      </c>
      <c r="AF16" s="27" t="s">
        <v>74</v>
      </c>
      <c r="AG16" s="27"/>
      <c r="AJ16" s="27"/>
    </row>
    <row r="17" spans="1:36" ht="12.75">
      <c r="A17" s="26"/>
      <c r="B17" s="26" t="s">
        <v>3</v>
      </c>
      <c r="C17" s="28">
        <f>C10</f>
        <v>5.08721564350265</v>
      </c>
      <c r="D17" s="28">
        <f>D10</f>
        <v>4.075</v>
      </c>
      <c r="E17" s="28">
        <f>C17-D17</f>
        <v>1.0122156435026497</v>
      </c>
      <c r="G17" s="28">
        <f>G10</f>
        <v>4.276295255930087</v>
      </c>
      <c r="H17" s="28">
        <f>G17-D17</f>
        <v>0.2012952559300869</v>
      </c>
      <c r="I17" s="28"/>
      <c r="AD17" s="26" t="s">
        <v>3</v>
      </c>
      <c r="AE17" s="28">
        <f>C17</f>
        <v>5.08721564350265</v>
      </c>
      <c r="AF17" s="28">
        <f>G17</f>
        <v>4.276295255930087</v>
      </c>
      <c r="AG17" s="28"/>
      <c r="AJ17" s="28"/>
    </row>
    <row r="18" spans="1:36" ht="12.75">
      <c r="A18" s="26" t="s">
        <v>50</v>
      </c>
      <c r="B18" s="26" t="s">
        <v>4</v>
      </c>
      <c r="C18" s="28">
        <f>C11-C10</f>
        <v>3.4535796782486736</v>
      </c>
      <c r="D18" s="28">
        <f>D11-D10</f>
        <v>1.906944444444444</v>
      </c>
      <c r="E18" s="28">
        <f>C18-D18</f>
        <v>1.5466352338042295</v>
      </c>
      <c r="G18" s="28">
        <f>G11-G10</f>
        <v>2.3954730616901285</v>
      </c>
      <c r="H18" s="28">
        <f>G18-D18</f>
        <v>0.4885286172456844</v>
      </c>
      <c r="I18" s="28"/>
      <c r="AD18" s="26" t="s">
        <v>4</v>
      </c>
      <c r="AE18" s="28">
        <f>C18</f>
        <v>3.4535796782486736</v>
      </c>
      <c r="AF18" s="28">
        <f>G18</f>
        <v>2.3954730616901285</v>
      </c>
      <c r="AG18" s="28"/>
      <c r="AJ18" s="28"/>
    </row>
    <row r="19" spans="1:36" ht="12.75">
      <c r="A19" s="26" t="s">
        <v>50</v>
      </c>
      <c r="B19" s="26" t="s">
        <v>7</v>
      </c>
      <c r="C19" s="28">
        <f>C12-C11</f>
        <v>3.4535796782486745</v>
      </c>
      <c r="D19" s="28">
        <f>D12-D11</f>
        <v>1.906944444444444</v>
      </c>
      <c r="E19" s="28">
        <f>C19-D19</f>
        <v>1.5466352338042304</v>
      </c>
      <c r="G19" s="28">
        <f>G12-G11</f>
        <v>2.3954730616901285</v>
      </c>
      <c r="H19" s="28">
        <f>G19-D19</f>
        <v>0.4885286172456844</v>
      </c>
      <c r="I19" s="28"/>
      <c r="AD19" s="26" t="s">
        <v>7</v>
      </c>
      <c r="AE19" s="28">
        <f>C19</f>
        <v>3.4535796782486745</v>
      </c>
      <c r="AF19" s="28">
        <f>G19</f>
        <v>2.3954730616901285</v>
      </c>
      <c r="AG19" s="28"/>
      <c r="AJ19" s="28"/>
    </row>
    <row r="20" spans="1:9" ht="12.75">
      <c r="A20" s="26"/>
      <c r="B20" s="26"/>
      <c r="C20" s="26"/>
      <c r="D20" s="26"/>
      <c r="E20" s="26"/>
      <c r="G20" s="26"/>
      <c r="H20" s="26"/>
      <c r="I20" s="26"/>
    </row>
    <row r="21" spans="1:9" ht="12.75">
      <c r="A21" s="26"/>
      <c r="B21" s="26" t="s">
        <v>46</v>
      </c>
      <c r="C21" s="28">
        <f>SUM(C17:C19)</f>
        <v>11.994374999999998</v>
      </c>
      <c r="D21" s="28">
        <f>SUM(D17:D19)</f>
        <v>7.888888888888888</v>
      </c>
      <c r="E21" s="28">
        <f>SUM(E17:E19)</f>
        <v>4.10548611111111</v>
      </c>
      <c r="G21" s="28">
        <f>SUM(G17:G19)</f>
        <v>9.067241379310344</v>
      </c>
      <c r="H21" s="28">
        <f>SUM(H17:H19)</f>
        <v>1.1783524904214557</v>
      </c>
      <c r="I21" s="28"/>
    </row>
    <row r="24" spans="1:7" ht="12.75">
      <c r="A24" t="s">
        <v>44</v>
      </c>
      <c r="C24" s="2" t="s">
        <v>88</v>
      </c>
      <c r="D24" s="2" t="s">
        <v>51</v>
      </c>
      <c r="G24" s="2" t="s">
        <v>89</v>
      </c>
    </row>
    <row r="25" spans="2:7" ht="12.75">
      <c r="B25">
        <v>0.99</v>
      </c>
      <c r="C25" s="8">
        <f>'Ex 2a calcs'!K115</f>
        <v>15.545499999999993</v>
      </c>
      <c r="D25" s="8">
        <f>'Ex 2 sched calcs'!K115</f>
        <v>8.733333333333333</v>
      </c>
      <c r="G25" s="8">
        <f>'Ex 2b calcs'!O115</f>
        <v>10.75</v>
      </c>
    </row>
    <row r="26" spans="2:7" ht="12.75">
      <c r="B26">
        <v>0.98</v>
      </c>
      <c r="C26" s="8">
        <f>'Ex 2a calcs'!K116</f>
        <v>14.172142857142854</v>
      </c>
      <c r="D26" s="8">
        <f>'Ex 2 sched calcs'!K116</f>
        <v>8.466666666666665</v>
      </c>
      <c r="G26" s="8">
        <f>'Ex 2b calcs'!O116</f>
        <v>10</v>
      </c>
    </row>
    <row r="27" spans="2:7" ht="12.75">
      <c r="B27">
        <v>0.97</v>
      </c>
      <c r="C27" s="8">
        <f>'Ex 2a calcs'!K117</f>
        <v>13.293249999999997</v>
      </c>
      <c r="D27" s="8">
        <f>'Ex 2 sched calcs'!K117</f>
        <v>8.2</v>
      </c>
      <c r="G27" s="8">
        <f>'Ex 2b calcs'!O117</f>
        <v>9.5</v>
      </c>
    </row>
    <row r="28" spans="2:7" ht="12.75">
      <c r="B28">
        <v>0.96</v>
      </c>
      <c r="C28" s="8">
        <f>'Ex 2a calcs'!K118</f>
        <v>12.537272727272724</v>
      </c>
      <c r="D28" s="8">
        <f>'Ex 2 sched calcs'!K118</f>
        <v>7.977777777777778</v>
      </c>
      <c r="G28" s="8">
        <f>'Ex 2b calcs'!O118</f>
        <v>9.25</v>
      </c>
    </row>
    <row r="29" spans="2:7" ht="12.75">
      <c r="B29">
        <v>0.95</v>
      </c>
      <c r="C29" s="8">
        <f>'Ex 2a calcs'!K119</f>
        <v>11.994374999999998</v>
      </c>
      <c r="D29" s="8">
        <f>'Ex 2 sched calcs'!K119</f>
        <v>7.888888888888888</v>
      </c>
      <c r="G29" s="8">
        <f>'Ex 2b calcs'!O119</f>
        <v>9</v>
      </c>
    </row>
    <row r="30" spans="2:7" ht="12.75">
      <c r="B30">
        <v>0.9</v>
      </c>
      <c r="C30" s="8">
        <f>'Ex 2a calcs'!K120</f>
        <v>10.33951612903226</v>
      </c>
      <c r="D30" s="8">
        <f>'Ex 2 sched calcs'!K120</f>
        <v>7.444444444444445</v>
      </c>
      <c r="G30" s="8">
        <f>'Ex 2b calcs'!O120</f>
        <v>8</v>
      </c>
    </row>
    <row r="31" spans="2:7" ht="12.75">
      <c r="B31">
        <v>0.85</v>
      </c>
      <c r="C31" s="8">
        <f>'Ex 2a calcs'!K121</f>
        <v>9.183653846153845</v>
      </c>
      <c r="D31" s="8">
        <f>'Ex 2 sched calcs'!K121</f>
        <v>7</v>
      </c>
      <c r="G31" s="8">
        <f>'Ex 2b calcs'!O121</f>
        <v>7.25</v>
      </c>
    </row>
    <row r="32" spans="2:7" ht="12.75">
      <c r="B32">
        <v>0.7</v>
      </c>
      <c r="C32" s="8">
        <f>'Ex 2a calcs'!K122</f>
        <v>6.704661016949152</v>
      </c>
      <c r="D32" s="8">
        <f>'Ex 2 sched calcs'!K122</f>
        <v>5.666666666666666</v>
      </c>
      <c r="G32" s="8">
        <f>'Ex 2b calcs'!O122</f>
        <v>5.5</v>
      </c>
    </row>
    <row r="33" spans="2:7" ht="12.75">
      <c r="B33">
        <v>0.5</v>
      </c>
      <c r="C33" s="8">
        <f>'Ex 2a calcs'!K123</f>
        <v>4.400316455696203</v>
      </c>
      <c r="D33" s="8">
        <f>'Ex 2 sched calcs'!K123</f>
        <v>4</v>
      </c>
      <c r="G33" s="8">
        <f>'Ex 2b calcs'!O123</f>
        <v>4</v>
      </c>
    </row>
    <row r="35" ht="12.75">
      <c r="A35" t="s">
        <v>82</v>
      </c>
    </row>
    <row r="37" spans="2:7" ht="12.75">
      <c r="B37" t="str">
        <f>'Ex 2a calcs'!L1</f>
        <v>0-9 min</v>
      </c>
      <c r="C37" s="44">
        <f>'Ex 2a calcs'!L104/'Ex 2a calcs'!$O104</f>
        <v>0.8410719850420691</v>
      </c>
      <c r="G37" s="44">
        <f>'Ex 2b calcs'!L104/'Ex 2b calcs'!$O104</f>
        <v>0.947565543071161</v>
      </c>
    </row>
    <row r="38" spans="2:7" ht="12.75">
      <c r="B38" t="str">
        <f>'Ex 2a calcs'!M1</f>
        <v>9+ to 11 min</v>
      </c>
      <c r="C38" s="44">
        <f>'Ex 2a calcs'!M104/'Ex 2a calcs'!$O104</f>
        <v>0.08226861950763478</v>
      </c>
      <c r="G38" s="44">
        <f>'Ex 2b calcs'!M104/'Ex 2b calcs'!$O104</f>
        <v>0.04400749063670412</v>
      </c>
    </row>
    <row r="39" spans="2:7" ht="12.75">
      <c r="B39" t="str">
        <f>'Ex 2a calcs'!N1</f>
        <v>&gt; 11 min</v>
      </c>
      <c r="C39" s="46">
        <f>'Ex 2a calcs'!N104/'Ex 2a calcs'!$O104</f>
        <v>0.07665939545029604</v>
      </c>
      <c r="G39" s="46">
        <f>'Ex 2b calcs'!N104/'Ex 2b calcs'!$O104</f>
        <v>0.008426966292134831</v>
      </c>
    </row>
    <row r="40" spans="3:7" ht="12.75">
      <c r="C40" s="45">
        <f>SUM(C37:C39)</f>
        <v>1</v>
      </c>
      <c r="G40" s="45">
        <f>SUM(G37:G39)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0"/>
  <sheetViews>
    <sheetView workbookViewId="0" topLeftCell="D1">
      <selection activeCell="L2" sqref="L2:M2"/>
    </sheetView>
  </sheetViews>
  <sheetFormatPr defaultColWidth="9.140625" defaultRowHeight="12.75"/>
  <cols>
    <col min="1" max="1" width="8.57421875" style="0" customWidth="1"/>
  </cols>
  <sheetData>
    <row r="1" spans="11:15" ht="12.75">
      <c r="K1" s="3" t="s">
        <v>81</v>
      </c>
      <c r="L1" s="4" t="s">
        <v>78</v>
      </c>
      <c r="M1" s="5" t="s">
        <v>79</v>
      </c>
      <c r="N1" s="6" t="s">
        <v>80</v>
      </c>
      <c r="O1" s="4" t="s">
        <v>2</v>
      </c>
    </row>
    <row r="2" spans="2:15" ht="12.75">
      <c r="B2" s="2" t="s">
        <v>10</v>
      </c>
      <c r="C2" s="2" t="s">
        <v>19</v>
      </c>
      <c r="D2" s="2" t="s">
        <v>20</v>
      </c>
      <c r="E2" s="2" t="s">
        <v>21</v>
      </c>
      <c r="F2" s="2" t="s">
        <v>18</v>
      </c>
      <c r="G2" s="2" t="s">
        <v>17</v>
      </c>
      <c r="H2" s="2"/>
      <c r="I2" t="s">
        <v>11</v>
      </c>
      <c r="K2" s="51" t="s">
        <v>5</v>
      </c>
      <c r="L2" s="1">
        <f>'ReadMe &amp; constants'!$A$27</f>
        <v>9</v>
      </c>
      <c r="M2" s="1">
        <f>'ReadMe &amp; constants'!$A$28-'ReadMe &amp; constants'!$A$27</f>
        <v>2</v>
      </c>
      <c r="N2" s="13">
        <v>1000</v>
      </c>
      <c r="O2" s="1"/>
    </row>
    <row r="3" spans="2:15" ht="13.5" customHeight="1">
      <c r="B3">
        <v>0</v>
      </c>
      <c r="E3" s="22">
        <f>$B$106</f>
        <v>6</v>
      </c>
      <c r="F3">
        <v>0</v>
      </c>
      <c r="G3" s="23">
        <f aca="true" t="shared" si="0" ref="G3:G9">F3/$B$105</f>
        <v>0</v>
      </c>
      <c r="K3" s="3" t="s">
        <v>10</v>
      </c>
      <c r="L3" s="14"/>
      <c r="M3" s="15"/>
      <c r="N3" s="16"/>
      <c r="O3" s="14"/>
    </row>
    <row r="4" spans="2:15" ht="13.5" customHeight="1">
      <c r="B4" s="8">
        <f>data!C8</f>
        <v>4</v>
      </c>
      <c r="C4" s="12">
        <f>IF(I105&gt;0,"Error: Headways aren't sorted",B4/B$105)</f>
        <v>0.08333333333333333</v>
      </c>
      <c r="D4" s="8">
        <f aca="true" t="shared" si="1" ref="D4:D9">B4-B3</f>
        <v>4</v>
      </c>
      <c r="E4" s="22">
        <f>$B$106</f>
        <v>6</v>
      </c>
      <c r="F4">
        <f aca="true" t="shared" si="2" ref="F4:F9">F3+E4*D4</f>
        <v>24</v>
      </c>
      <c r="G4" s="23">
        <f t="shared" si="0"/>
        <v>0.5</v>
      </c>
      <c r="I4" s="2" t="str">
        <f aca="true" t="shared" si="3" ref="I4:I9">IF(B4&lt;B3,1,"OK")</f>
        <v>OK</v>
      </c>
      <c r="K4" s="37">
        <f>B4</f>
        <v>4</v>
      </c>
      <c r="L4" s="38">
        <f>MIN(K4,L$2)</f>
        <v>4</v>
      </c>
      <c r="M4" s="4">
        <f>IF($K4-SUM($L4:L4)=0,"",MIN($K4-SUM($L4:L4),M$2))</f>
      </c>
      <c r="N4" s="3">
        <f>IF($K4-SUM($L4:M4)=0,"",MIN($K4-SUM($L4:M4),N$2))</f>
      </c>
      <c r="O4" s="38">
        <f>SUM(L4:N4)</f>
        <v>4</v>
      </c>
    </row>
    <row r="5" spans="2:15" ht="13.5" customHeight="1">
      <c r="B5" s="8">
        <f>data!C9</f>
        <v>5</v>
      </c>
      <c r="C5" s="12">
        <f>C4+B5/B$105</f>
        <v>0.1875</v>
      </c>
      <c r="D5" s="8">
        <f t="shared" si="1"/>
        <v>1</v>
      </c>
      <c r="E5" s="22">
        <f>E4-1</f>
        <v>5</v>
      </c>
      <c r="F5">
        <f t="shared" si="2"/>
        <v>29</v>
      </c>
      <c r="G5" s="23">
        <f t="shared" si="0"/>
        <v>0.6041666666666666</v>
      </c>
      <c r="I5" s="2" t="str">
        <f t="shared" si="3"/>
        <v>OK</v>
      </c>
      <c r="K5" s="37">
        <f>B5</f>
        <v>5</v>
      </c>
      <c r="L5" s="38">
        <f aca="true" t="shared" si="4" ref="L5:L68">MIN(K5,L$2)</f>
        <v>5</v>
      </c>
      <c r="M5" s="4">
        <f>IF($K5-SUM($L5:L5)=0,"",MIN($K5-SUM($L5:L5),M$2))</f>
      </c>
      <c r="N5" s="3">
        <f>IF($K5-SUM($L5:M5)=0,"",MIN($K5-SUM($L5:M5),N$2))</f>
      </c>
      <c r="O5" s="38">
        <f>SUM(L5:N5)</f>
        <v>5</v>
      </c>
    </row>
    <row r="6" spans="2:15" ht="13.5" customHeight="1">
      <c r="B6" s="8">
        <f>data!C10</f>
        <v>7</v>
      </c>
      <c r="C6" s="12">
        <f>C5+B6/B$105</f>
        <v>0.33333333333333337</v>
      </c>
      <c r="D6" s="8">
        <f t="shared" si="1"/>
        <v>2</v>
      </c>
      <c r="E6" s="22">
        <f>E5-1</f>
        <v>4</v>
      </c>
      <c r="F6">
        <f t="shared" si="2"/>
        <v>37</v>
      </c>
      <c r="G6" s="23">
        <f t="shared" si="0"/>
        <v>0.7708333333333334</v>
      </c>
      <c r="I6" s="2" t="str">
        <f t="shared" si="3"/>
        <v>OK</v>
      </c>
      <c r="K6" s="37">
        <f>B6</f>
        <v>7</v>
      </c>
      <c r="L6" s="38">
        <f t="shared" si="4"/>
        <v>7</v>
      </c>
      <c r="M6" s="4">
        <f>IF($K6-SUM($L6:L6)=0,"",MIN($K6-SUM($L6:L6),M$2))</f>
      </c>
      <c r="N6" s="3">
        <f>IF($K6-SUM($L6:M6)=0,"",MIN($K6-SUM($L6:M6),N$2))</f>
      </c>
      <c r="O6" s="38">
        <f>SUM(L6:N6)</f>
        <v>7</v>
      </c>
    </row>
    <row r="7" spans="2:15" ht="13.5" customHeight="1">
      <c r="B7" s="8">
        <f>data!C11</f>
        <v>9</v>
      </c>
      <c r="C7" s="12">
        <f>C6+B7/B$105</f>
        <v>0.5208333333333334</v>
      </c>
      <c r="D7" s="8">
        <f t="shared" si="1"/>
        <v>2</v>
      </c>
      <c r="E7" s="22">
        <f>E6-1</f>
        <v>3</v>
      </c>
      <c r="F7">
        <f t="shared" si="2"/>
        <v>43</v>
      </c>
      <c r="G7" s="23">
        <f t="shared" si="0"/>
        <v>0.8958333333333334</v>
      </c>
      <c r="I7" s="2" t="str">
        <f t="shared" si="3"/>
        <v>OK</v>
      </c>
      <c r="K7" s="37">
        <f>B7</f>
        <v>9</v>
      </c>
      <c r="L7" s="38">
        <f t="shared" si="4"/>
        <v>9</v>
      </c>
      <c r="M7" s="4">
        <f>IF($K7-SUM($L7:L7)=0,"",MIN($K7-SUM($L7:L7),M$2))</f>
      </c>
      <c r="N7" s="3">
        <f>IF($K7-SUM($L7:M7)=0,"",MIN($K7-SUM($L7:M7),N$2))</f>
      </c>
      <c r="O7" s="38">
        <f>SUM(L7:N7)</f>
        <v>9</v>
      </c>
    </row>
    <row r="8" spans="2:15" ht="13.5" customHeight="1">
      <c r="B8" s="8">
        <f>data!C12</f>
        <v>10</v>
      </c>
      <c r="C8" s="12">
        <f>C7+B8/B$105</f>
        <v>0.7291666666666667</v>
      </c>
      <c r="D8" s="8">
        <f t="shared" si="1"/>
        <v>1</v>
      </c>
      <c r="E8" s="22">
        <f>E7-1</f>
        <v>2</v>
      </c>
      <c r="F8">
        <f t="shared" si="2"/>
        <v>45</v>
      </c>
      <c r="G8" s="23">
        <f t="shared" si="0"/>
        <v>0.9375</v>
      </c>
      <c r="I8" s="2" t="str">
        <f t="shared" si="3"/>
        <v>OK</v>
      </c>
      <c r="K8" s="37">
        <f>B8</f>
        <v>10</v>
      </c>
      <c r="L8" s="38">
        <f>MIN(K8,L$2)</f>
        <v>9</v>
      </c>
      <c r="M8" s="4">
        <f>IF($K8-SUM($L8:L8)=0,"",MIN($K8-SUM($L8:L8),M$2))</f>
        <v>1</v>
      </c>
      <c r="N8" s="3">
        <f>IF($K8-SUM($L8:M8)=0,"",MIN($K8-SUM($L8:M8),N$2))</f>
      </c>
      <c r="O8" s="38">
        <f>SUM(L8:N8)</f>
        <v>10</v>
      </c>
    </row>
    <row r="9" spans="2:15" ht="13.5" customHeight="1">
      <c r="B9" s="8">
        <f>data!C13</f>
        <v>13</v>
      </c>
      <c r="C9" s="12">
        <f>C8+B9/B$105</f>
        <v>1</v>
      </c>
      <c r="D9" s="8">
        <f t="shared" si="1"/>
        <v>3</v>
      </c>
      <c r="E9" s="22">
        <f>E8-1</f>
        <v>1</v>
      </c>
      <c r="F9">
        <f t="shared" si="2"/>
        <v>48</v>
      </c>
      <c r="G9" s="23">
        <f t="shared" si="0"/>
        <v>1</v>
      </c>
      <c r="I9" s="2" t="str">
        <f t="shared" si="3"/>
        <v>OK</v>
      </c>
      <c r="K9" s="37">
        <f aca="true" t="shared" si="5" ref="K9:K72">B9</f>
        <v>13</v>
      </c>
      <c r="L9" s="38">
        <f t="shared" si="4"/>
        <v>9</v>
      </c>
      <c r="M9" s="4">
        <f>IF($K9-SUM($L9:L9)=0,"",MIN($K9-SUM($L9:L9),M$2))</f>
        <v>2</v>
      </c>
      <c r="N9" s="3">
        <f>IF($K9-SUM($L9:M9)=0,"",MIN($K9-SUM($L9:M9),N$2))</f>
        <v>2</v>
      </c>
      <c r="O9" s="38">
        <f aca="true" t="shared" si="6" ref="O9:O72">SUM(L9:N9)</f>
        <v>13</v>
      </c>
    </row>
    <row r="10" spans="2:15" ht="13.5" customHeight="1">
      <c r="B10" s="8"/>
      <c r="C10" s="12"/>
      <c r="D10" s="8"/>
      <c r="E10" s="22"/>
      <c r="G10" s="23"/>
      <c r="I10" s="2"/>
      <c r="K10" s="37">
        <f t="shared" si="5"/>
        <v>0</v>
      </c>
      <c r="L10" s="38">
        <f t="shared" si="4"/>
        <v>0</v>
      </c>
      <c r="M10" s="4">
        <f>IF($K10-SUM($L10:L10)=0,"",MIN($K10-SUM($L10:L10),M$2))</f>
      </c>
      <c r="N10" s="3">
        <f>IF($K10-SUM($L10:M10)=0,"",MIN($K10-SUM($L10:M10),N$2))</f>
      </c>
      <c r="O10" s="38">
        <f t="shared" si="6"/>
        <v>0</v>
      </c>
    </row>
    <row r="11" spans="2:16" ht="13.5" customHeight="1" hidden="1">
      <c r="B11" s="8"/>
      <c r="C11" s="12"/>
      <c r="D11" s="8"/>
      <c r="E11" s="22"/>
      <c r="G11" s="23"/>
      <c r="I11" s="2"/>
      <c r="K11" s="37">
        <f t="shared" si="5"/>
        <v>0</v>
      </c>
      <c r="L11" s="38">
        <f t="shared" si="4"/>
        <v>0</v>
      </c>
      <c r="M11" s="4">
        <f>IF($K11-SUM($L11:L11)=0,"",MIN($K11-SUM($L11:L11),M$2))</f>
      </c>
      <c r="N11" s="3">
        <f>IF($K11-SUM($L11:M11)=0,"",MIN($K11-SUM($L11:M11),N$2))</f>
      </c>
      <c r="O11" s="38">
        <f t="shared" si="6"/>
        <v>0</v>
      </c>
      <c r="P11" s="4">
        <f>SUM(L10:O10)</f>
        <v>0</v>
      </c>
    </row>
    <row r="12" spans="2:16" ht="13.5" customHeight="1" hidden="1">
      <c r="B12" s="8"/>
      <c r="C12" s="12"/>
      <c r="D12" s="8"/>
      <c r="E12" s="22"/>
      <c r="G12" s="23"/>
      <c r="I12" s="2"/>
      <c r="K12" s="37">
        <f t="shared" si="5"/>
        <v>0</v>
      </c>
      <c r="L12" s="38">
        <f t="shared" si="4"/>
        <v>0</v>
      </c>
      <c r="M12" s="4">
        <f>IF($K12-SUM($L12:L12)=0,"",MIN($K12-SUM($L12:L12),M$2))</f>
      </c>
      <c r="N12" s="3">
        <f>IF($K12-SUM($L12:M12)=0,"",MIN($K12-SUM($L12:M12),N$2))</f>
      </c>
      <c r="O12" s="38">
        <f t="shared" si="6"/>
        <v>0</v>
      </c>
      <c r="P12" s="1">
        <f>SUM(L11:O11)</f>
        <v>0</v>
      </c>
    </row>
    <row r="13" spans="2:16" ht="13.5" customHeight="1" hidden="1">
      <c r="B13" s="8"/>
      <c r="C13" s="12"/>
      <c r="D13" s="8"/>
      <c r="E13" s="22"/>
      <c r="G13" s="23"/>
      <c r="I13" s="2"/>
      <c r="K13" s="37">
        <f t="shared" si="5"/>
        <v>0</v>
      </c>
      <c r="L13" s="38">
        <f t="shared" si="4"/>
        <v>0</v>
      </c>
      <c r="M13" s="4">
        <f>IF($K13-SUM($L13:L13)=0,"",MIN($K13-SUM($L13:L13),M$2))</f>
      </c>
      <c r="N13" s="3">
        <f>IF($K13-SUM($L13:M13)=0,"",MIN($K13-SUM($L13:M13),N$2))</f>
      </c>
      <c r="O13" s="38">
        <f t="shared" si="6"/>
        <v>0</v>
      </c>
      <c r="P13" s="4">
        <f>SUM(P5:P12)</f>
        <v>0</v>
      </c>
    </row>
    <row r="14" spans="2:16" ht="13.5" customHeight="1" hidden="1">
      <c r="B14" s="8"/>
      <c r="C14" s="12"/>
      <c r="D14" s="8"/>
      <c r="E14" s="22"/>
      <c r="G14" s="23"/>
      <c r="I14" s="2"/>
      <c r="K14" s="37">
        <f t="shared" si="5"/>
        <v>0</v>
      </c>
      <c r="L14" s="38">
        <f t="shared" si="4"/>
        <v>0</v>
      </c>
      <c r="M14" s="4">
        <f>IF($K14-SUM($L14:L14)=0,"",MIN($K14-SUM($L14:L14),M$2))</f>
      </c>
      <c r="N14" s="3">
        <f>IF($K14-SUM($L14:M14)=0,"",MIN($K14-SUM($L14:M14),N$2))</f>
      </c>
      <c r="O14" s="38">
        <f t="shared" si="6"/>
        <v>0</v>
      </c>
      <c r="P14" s="20">
        <v>1</v>
      </c>
    </row>
    <row r="15" spans="2:15" ht="13.5" customHeight="1" hidden="1">
      <c r="B15" s="8"/>
      <c r="C15" s="12"/>
      <c r="D15" s="8"/>
      <c r="E15" s="22"/>
      <c r="G15" s="23"/>
      <c r="I15" s="2"/>
      <c r="K15" s="37">
        <f t="shared" si="5"/>
        <v>0</v>
      </c>
      <c r="L15" s="38">
        <f t="shared" si="4"/>
        <v>0</v>
      </c>
      <c r="M15" s="4">
        <f>IF($K15-SUM($L15:L15)=0,"",MIN($K15-SUM($L15:L15),M$2))</f>
      </c>
      <c r="N15" s="3">
        <f>IF($K15-SUM($L15:M15)=0,"",MIN($K15-SUM($L15:M15),N$2))</f>
      </c>
      <c r="O15" s="38">
        <f t="shared" si="6"/>
        <v>0</v>
      </c>
    </row>
    <row r="16" spans="2:15" ht="13.5" customHeight="1" hidden="1">
      <c r="B16" s="8"/>
      <c r="C16" s="12"/>
      <c r="D16" s="8"/>
      <c r="E16" s="22"/>
      <c r="G16" s="23"/>
      <c r="I16" s="2"/>
      <c r="K16" s="37">
        <f t="shared" si="5"/>
        <v>0</v>
      </c>
      <c r="L16" s="38">
        <f t="shared" si="4"/>
        <v>0</v>
      </c>
      <c r="M16" s="4">
        <f>IF($K16-SUM($L16:L16)=0,"",MIN($K16-SUM($L16:L16),M$2))</f>
      </c>
      <c r="N16" s="3">
        <f>IF($K16-SUM($L16:M16)=0,"",MIN($K16-SUM($L16:M16),N$2))</f>
      </c>
      <c r="O16" s="38">
        <f t="shared" si="6"/>
        <v>0</v>
      </c>
    </row>
    <row r="17" spans="2:15" ht="13.5" customHeight="1" hidden="1">
      <c r="B17" s="8"/>
      <c r="C17" s="12"/>
      <c r="D17" s="8"/>
      <c r="E17" s="22"/>
      <c r="G17" s="23"/>
      <c r="I17" s="2"/>
      <c r="K17" s="37">
        <f t="shared" si="5"/>
        <v>0</v>
      </c>
      <c r="L17" s="38">
        <f t="shared" si="4"/>
        <v>0</v>
      </c>
      <c r="M17" s="4">
        <f>IF($K17-SUM($L17:L17)=0,"",MIN($K17-SUM($L17:L17),M$2))</f>
      </c>
      <c r="N17" s="3">
        <f>IF($K17-SUM($L17:M17)=0,"",MIN($K17-SUM($L17:M17),N$2))</f>
      </c>
      <c r="O17" s="38">
        <f t="shared" si="6"/>
        <v>0</v>
      </c>
    </row>
    <row r="18" spans="2:15" ht="13.5" customHeight="1" hidden="1">
      <c r="B18" s="8"/>
      <c r="C18" s="12"/>
      <c r="D18" s="8"/>
      <c r="E18" s="22"/>
      <c r="G18" s="23"/>
      <c r="I18" s="2"/>
      <c r="K18" s="37">
        <f t="shared" si="5"/>
        <v>0</v>
      </c>
      <c r="L18" s="38">
        <f t="shared" si="4"/>
        <v>0</v>
      </c>
      <c r="M18" s="4">
        <f>IF($K18-SUM($L18:L18)=0,"",MIN($K18-SUM($L18:L18),M$2))</f>
      </c>
      <c r="N18" s="3">
        <f>IF($K18-SUM($L18:M18)=0,"",MIN($K18-SUM($L18:M18),N$2))</f>
      </c>
      <c r="O18" s="38">
        <f t="shared" si="6"/>
        <v>0</v>
      </c>
    </row>
    <row r="19" spans="2:15" ht="13.5" customHeight="1" hidden="1">
      <c r="B19" s="8"/>
      <c r="C19" s="12"/>
      <c r="D19" s="8"/>
      <c r="E19" s="22"/>
      <c r="G19" s="23"/>
      <c r="I19" s="2"/>
      <c r="K19" s="37">
        <f t="shared" si="5"/>
        <v>0</v>
      </c>
      <c r="L19" s="38">
        <f t="shared" si="4"/>
        <v>0</v>
      </c>
      <c r="M19" s="4">
        <f>IF($K19-SUM($L19:L19)=0,"",MIN($K19-SUM($L19:L19),M$2))</f>
      </c>
      <c r="N19" s="3">
        <f>IF($K19-SUM($L19:M19)=0,"",MIN($K19-SUM($L19:M19),N$2))</f>
      </c>
      <c r="O19" s="38">
        <f t="shared" si="6"/>
        <v>0</v>
      </c>
    </row>
    <row r="20" spans="2:15" ht="13.5" customHeight="1" hidden="1">
      <c r="B20" s="8"/>
      <c r="C20" s="12"/>
      <c r="D20" s="8"/>
      <c r="E20" s="22"/>
      <c r="G20" s="23"/>
      <c r="I20" s="2"/>
      <c r="K20" s="37">
        <f t="shared" si="5"/>
        <v>0</v>
      </c>
      <c r="L20" s="38">
        <f t="shared" si="4"/>
        <v>0</v>
      </c>
      <c r="M20" s="4">
        <f>IF($K20-SUM($L20:L20)=0,"",MIN($K20-SUM($L20:L20),M$2))</f>
      </c>
      <c r="N20" s="3">
        <f>IF($K20-SUM($L20:M20)=0,"",MIN($K20-SUM($L20:M20),N$2))</f>
      </c>
      <c r="O20" s="38">
        <f t="shared" si="6"/>
        <v>0</v>
      </c>
    </row>
    <row r="21" spans="2:15" ht="13.5" customHeight="1" hidden="1">
      <c r="B21" s="8"/>
      <c r="C21" s="12"/>
      <c r="D21" s="8"/>
      <c r="E21" s="22"/>
      <c r="G21" s="23"/>
      <c r="I21" s="2"/>
      <c r="K21" s="37">
        <f t="shared" si="5"/>
        <v>0</v>
      </c>
      <c r="L21" s="38">
        <f t="shared" si="4"/>
        <v>0</v>
      </c>
      <c r="M21" s="4">
        <f>IF($K21-SUM($L21:L21)=0,"",MIN($K21-SUM($L21:L21),M$2))</f>
      </c>
      <c r="N21" s="3">
        <f>IF($K21-SUM($L21:M21)=0,"",MIN($K21-SUM($L21:M21),N$2))</f>
      </c>
      <c r="O21" s="38">
        <f t="shared" si="6"/>
        <v>0</v>
      </c>
    </row>
    <row r="22" spans="2:15" ht="13.5" customHeight="1" hidden="1">
      <c r="B22" s="8"/>
      <c r="C22" s="12"/>
      <c r="D22" s="8"/>
      <c r="E22" s="22"/>
      <c r="G22" s="23"/>
      <c r="I22" s="2"/>
      <c r="K22" s="37">
        <f t="shared" si="5"/>
        <v>0</v>
      </c>
      <c r="L22" s="38">
        <f t="shared" si="4"/>
        <v>0</v>
      </c>
      <c r="M22" s="4">
        <f>IF($K22-SUM($L22:L22)=0,"",MIN($K22-SUM($L22:L22),M$2))</f>
      </c>
      <c r="N22" s="3">
        <f>IF($K22-SUM($L22:M22)=0,"",MIN($K22-SUM($L22:M22),N$2))</f>
      </c>
      <c r="O22" s="38">
        <f t="shared" si="6"/>
        <v>0</v>
      </c>
    </row>
    <row r="23" spans="2:15" ht="13.5" customHeight="1" hidden="1">
      <c r="B23" s="8"/>
      <c r="C23" s="12"/>
      <c r="D23" s="8"/>
      <c r="E23" s="22"/>
      <c r="G23" s="23"/>
      <c r="I23" s="2"/>
      <c r="K23" s="37">
        <f t="shared" si="5"/>
        <v>0</v>
      </c>
      <c r="L23" s="38">
        <f t="shared" si="4"/>
        <v>0</v>
      </c>
      <c r="M23" s="4">
        <f>IF($K23-SUM($L23:L23)=0,"",MIN($K23-SUM($L23:L23),M$2))</f>
      </c>
      <c r="N23" s="3">
        <f>IF($K23-SUM($L23:M23)=0,"",MIN($K23-SUM($L23:M23),N$2))</f>
      </c>
      <c r="O23" s="38">
        <f t="shared" si="6"/>
        <v>0</v>
      </c>
    </row>
    <row r="24" spans="2:15" ht="13.5" customHeight="1" hidden="1">
      <c r="B24" s="8"/>
      <c r="C24" s="12"/>
      <c r="D24" s="8"/>
      <c r="E24" s="22"/>
      <c r="G24" s="23"/>
      <c r="I24" s="2"/>
      <c r="K24" s="37">
        <f t="shared" si="5"/>
        <v>0</v>
      </c>
      <c r="L24" s="38">
        <f t="shared" si="4"/>
        <v>0</v>
      </c>
      <c r="M24" s="4">
        <f>IF($K24-SUM($L24:L24)=0,"",MIN($K24-SUM($L24:L24),M$2))</f>
      </c>
      <c r="N24" s="3">
        <f>IF($K24-SUM($L24:M24)=0,"",MIN($K24-SUM($L24:M24),N$2))</f>
      </c>
      <c r="O24" s="38">
        <f t="shared" si="6"/>
        <v>0</v>
      </c>
    </row>
    <row r="25" spans="2:15" ht="13.5" customHeight="1" hidden="1">
      <c r="B25" s="8"/>
      <c r="C25" s="12"/>
      <c r="D25" s="8"/>
      <c r="E25" s="22"/>
      <c r="G25" s="23"/>
      <c r="I25" s="2"/>
      <c r="K25" s="37">
        <f t="shared" si="5"/>
        <v>0</v>
      </c>
      <c r="L25" s="38">
        <f t="shared" si="4"/>
        <v>0</v>
      </c>
      <c r="M25" s="4">
        <f>IF($K25-SUM($L25:L25)=0,"",MIN($K25-SUM($L25:L25),M$2))</f>
      </c>
      <c r="N25" s="3">
        <f>IF($K25-SUM($L25:M25)=0,"",MIN($K25-SUM($L25:M25),N$2))</f>
      </c>
      <c r="O25" s="38">
        <f t="shared" si="6"/>
        <v>0</v>
      </c>
    </row>
    <row r="26" spans="2:15" ht="13.5" customHeight="1" hidden="1">
      <c r="B26" s="8"/>
      <c r="C26" s="12"/>
      <c r="D26" s="8"/>
      <c r="E26" s="22"/>
      <c r="G26" s="23"/>
      <c r="I26" s="2"/>
      <c r="K26" s="37">
        <f t="shared" si="5"/>
        <v>0</v>
      </c>
      <c r="L26" s="38">
        <f t="shared" si="4"/>
        <v>0</v>
      </c>
      <c r="M26" s="4">
        <f>IF($K26-SUM($L26:L26)=0,"",MIN($K26-SUM($L26:L26),M$2))</f>
      </c>
      <c r="N26" s="3">
        <f>IF($K26-SUM($L26:M26)=0,"",MIN($K26-SUM($L26:M26),N$2))</f>
      </c>
      <c r="O26" s="38">
        <f t="shared" si="6"/>
        <v>0</v>
      </c>
    </row>
    <row r="27" spans="2:15" ht="13.5" customHeight="1" hidden="1">
      <c r="B27" s="8"/>
      <c r="C27" s="12"/>
      <c r="D27" s="8"/>
      <c r="E27" s="22"/>
      <c r="G27" s="23"/>
      <c r="I27" s="2"/>
      <c r="K27" s="37">
        <f t="shared" si="5"/>
        <v>0</v>
      </c>
      <c r="L27" s="38">
        <f t="shared" si="4"/>
        <v>0</v>
      </c>
      <c r="M27" s="4">
        <f>IF($K27-SUM($L27:L27)=0,"",MIN($K27-SUM($L27:L27),M$2))</f>
      </c>
      <c r="N27" s="3">
        <f>IF($K27-SUM($L27:M27)=0,"",MIN($K27-SUM($L27:M27),N$2))</f>
      </c>
      <c r="O27" s="38">
        <f t="shared" si="6"/>
        <v>0</v>
      </c>
    </row>
    <row r="28" spans="2:15" ht="13.5" customHeight="1" hidden="1">
      <c r="B28" s="8"/>
      <c r="C28" s="12"/>
      <c r="D28" s="8"/>
      <c r="E28" s="22"/>
      <c r="G28" s="23"/>
      <c r="I28" s="2"/>
      <c r="K28" s="37">
        <f t="shared" si="5"/>
        <v>0</v>
      </c>
      <c r="L28" s="38">
        <f t="shared" si="4"/>
        <v>0</v>
      </c>
      <c r="M28" s="4">
        <f>IF($K28-SUM($L28:L28)=0,"",MIN($K28-SUM($L28:L28),M$2))</f>
      </c>
      <c r="N28" s="3">
        <f>IF($K28-SUM($L28:M28)=0,"",MIN($K28-SUM($L28:M28),N$2))</f>
      </c>
      <c r="O28" s="38">
        <f t="shared" si="6"/>
        <v>0</v>
      </c>
    </row>
    <row r="29" spans="2:15" ht="13.5" customHeight="1" hidden="1">
      <c r="B29" s="8"/>
      <c r="C29" s="12"/>
      <c r="D29" s="8"/>
      <c r="E29" s="22"/>
      <c r="G29" s="23"/>
      <c r="I29" s="2"/>
      <c r="K29" s="37">
        <f t="shared" si="5"/>
        <v>0</v>
      </c>
      <c r="L29" s="38">
        <f t="shared" si="4"/>
        <v>0</v>
      </c>
      <c r="M29" s="4">
        <f>IF($K29-SUM($L29:L29)=0,"",MIN($K29-SUM($L29:L29),M$2))</f>
      </c>
      <c r="N29" s="3">
        <f>IF($K29-SUM($L29:M29)=0,"",MIN($K29-SUM($L29:M29),N$2))</f>
      </c>
      <c r="O29" s="38">
        <f t="shared" si="6"/>
        <v>0</v>
      </c>
    </row>
    <row r="30" spans="2:15" ht="13.5" customHeight="1" hidden="1">
      <c r="B30" s="8"/>
      <c r="C30" s="12"/>
      <c r="D30" s="8"/>
      <c r="E30" s="22"/>
      <c r="G30" s="23"/>
      <c r="I30" s="2"/>
      <c r="K30" s="37">
        <f t="shared" si="5"/>
        <v>0</v>
      </c>
      <c r="L30" s="38">
        <f t="shared" si="4"/>
        <v>0</v>
      </c>
      <c r="M30" s="4">
        <f>IF($K30-SUM($L30:L30)=0,"",MIN($K30-SUM($L30:L30),M$2))</f>
      </c>
      <c r="N30" s="3">
        <f>IF($K30-SUM($L30:M30)=0,"",MIN($K30-SUM($L30:M30),N$2))</f>
      </c>
      <c r="O30" s="38">
        <f t="shared" si="6"/>
        <v>0</v>
      </c>
    </row>
    <row r="31" spans="2:15" ht="13.5" customHeight="1" hidden="1">
      <c r="B31" s="8"/>
      <c r="C31" s="12"/>
      <c r="D31" s="8"/>
      <c r="E31" s="22"/>
      <c r="G31" s="23"/>
      <c r="I31" s="2"/>
      <c r="K31" s="37">
        <f t="shared" si="5"/>
        <v>0</v>
      </c>
      <c r="L31" s="38">
        <f t="shared" si="4"/>
        <v>0</v>
      </c>
      <c r="M31" s="4">
        <f>IF($K31-SUM($L31:L31)=0,"",MIN($K31-SUM($L31:L31),M$2))</f>
      </c>
      <c r="N31" s="3">
        <f>IF($K31-SUM($L31:M31)=0,"",MIN($K31-SUM($L31:M31),N$2))</f>
      </c>
      <c r="O31" s="38">
        <f t="shared" si="6"/>
        <v>0</v>
      </c>
    </row>
    <row r="32" spans="2:15" ht="13.5" customHeight="1" hidden="1">
      <c r="B32" s="8"/>
      <c r="C32" s="12"/>
      <c r="D32" s="8"/>
      <c r="E32" s="22"/>
      <c r="G32" s="23"/>
      <c r="I32" s="2"/>
      <c r="K32" s="37">
        <f t="shared" si="5"/>
        <v>0</v>
      </c>
      <c r="L32" s="38">
        <f t="shared" si="4"/>
        <v>0</v>
      </c>
      <c r="M32" s="4">
        <f>IF($K32-SUM($L32:L32)=0,"",MIN($K32-SUM($L32:L32),M$2))</f>
      </c>
      <c r="N32" s="3">
        <f>IF($K32-SUM($L32:M32)=0,"",MIN($K32-SUM($L32:M32),N$2))</f>
      </c>
      <c r="O32" s="38">
        <f t="shared" si="6"/>
        <v>0</v>
      </c>
    </row>
    <row r="33" spans="2:15" ht="13.5" customHeight="1" hidden="1">
      <c r="B33" s="8"/>
      <c r="C33" s="12"/>
      <c r="D33" s="8"/>
      <c r="E33" s="22"/>
      <c r="G33" s="23"/>
      <c r="I33" s="2"/>
      <c r="K33" s="37">
        <f t="shared" si="5"/>
        <v>0</v>
      </c>
      <c r="L33" s="38">
        <f t="shared" si="4"/>
        <v>0</v>
      </c>
      <c r="M33" s="4">
        <f>IF($K33-SUM($L33:L33)=0,"",MIN($K33-SUM($L33:L33),M$2))</f>
      </c>
      <c r="N33" s="3">
        <f>IF($K33-SUM($L33:M33)=0,"",MIN($K33-SUM($L33:M33),N$2))</f>
      </c>
      <c r="O33" s="38">
        <f t="shared" si="6"/>
        <v>0</v>
      </c>
    </row>
    <row r="34" spans="2:15" ht="13.5" customHeight="1" hidden="1">
      <c r="B34" s="8"/>
      <c r="C34" s="12"/>
      <c r="D34" s="8"/>
      <c r="E34" s="22"/>
      <c r="G34" s="23"/>
      <c r="I34" s="2"/>
      <c r="K34" s="37">
        <f t="shared" si="5"/>
        <v>0</v>
      </c>
      <c r="L34" s="38">
        <f t="shared" si="4"/>
        <v>0</v>
      </c>
      <c r="M34" s="4">
        <f>IF($K34-SUM($L34:L34)=0,"",MIN($K34-SUM($L34:L34),M$2))</f>
      </c>
      <c r="N34" s="3">
        <f>IF($K34-SUM($L34:M34)=0,"",MIN($K34-SUM($L34:M34),N$2))</f>
      </c>
      <c r="O34" s="38">
        <f t="shared" si="6"/>
        <v>0</v>
      </c>
    </row>
    <row r="35" spans="2:15" ht="13.5" customHeight="1" hidden="1">
      <c r="B35" s="8"/>
      <c r="C35" s="12"/>
      <c r="D35" s="8"/>
      <c r="E35" s="22"/>
      <c r="G35" s="23"/>
      <c r="I35" s="2"/>
      <c r="K35" s="37">
        <f t="shared" si="5"/>
        <v>0</v>
      </c>
      <c r="L35" s="38">
        <f t="shared" si="4"/>
        <v>0</v>
      </c>
      <c r="M35" s="4">
        <f>IF($K35-SUM($L35:L35)=0,"",MIN($K35-SUM($L35:L35),M$2))</f>
      </c>
      <c r="N35" s="3">
        <f>IF($K35-SUM($L35:M35)=0,"",MIN($K35-SUM($L35:M35),N$2))</f>
      </c>
      <c r="O35" s="38">
        <f t="shared" si="6"/>
        <v>0</v>
      </c>
    </row>
    <row r="36" spans="2:15" ht="13.5" customHeight="1" hidden="1">
      <c r="B36" s="8"/>
      <c r="C36" s="12"/>
      <c r="D36" s="8"/>
      <c r="E36" s="22"/>
      <c r="G36" s="23"/>
      <c r="I36" s="2"/>
      <c r="K36" s="37">
        <f t="shared" si="5"/>
        <v>0</v>
      </c>
      <c r="L36" s="38">
        <f t="shared" si="4"/>
        <v>0</v>
      </c>
      <c r="M36" s="4">
        <f>IF($K36-SUM($L36:L36)=0,"",MIN($K36-SUM($L36:L36),M$2))</f>
      </c>
      <c r="N36" s="3">
        <f>IF($K36-SUM($L36:M36)=0,"",MIN($K36-SUM($L36:M36),N$2))</f>
      </c>
      <c r="O36" s="38">
        <f t="shared" si="6"/>
        <v>0</v>
      </c>
    </row>
    <row r="37" spans="2:15" ht="13.5" customHeight="1" hidden="1">
      <c r="B37" s="8"/>
      <c r="C37" s="12"/>
      <c r="D37" s="8"/>
      <c r="E37" s="22"/>
      <c r="G37" s="23"/>
      <c r="I37" s="2"/>
      <c r="K37" s="37">
        <f t="shared" si="5"/>
        <v>0</v>
      </c>
      <c r="L37" s="38">
        <f t="shared" si="4"/>
        <v>0</v>
      </c>
      <c r="M37" s="4">
        <f>IF($K37-SUM($L37:L37)=0,"",MIN($K37-SUM($L37:L37),M$2))</f>
      </c>
      <c r="N37" s="3">
        <f>IF($K37-SUM($L37:M37)=0,"",MIN($K37-SUM($L37:M37),N$2))</f>
      </c>
      <c r="O37" s="38">
        <f t="shared" si="6"/>
        <v>0</v>
      </c>
    </row>
    <row r="38" spans="2:15" ht="13.5" customHeight="1" hidden="1">
      <c r="B38" s="8"/>
      <c r="C38" s="12"/>
      <c r="D38" s="8"/>
      <c r="E38" s="22"/>
      <c r="G38" s="23"/>
      <c r="I38" s="2"/>
      <c r="K38" s="37">
        <f t="shared" si="5"/>
        <v>0</v>
      </c>
      <c r="L38" s="38">
        <f t="shared" si="4"/>
        <v>0</v>
      </c>
      <c r="M38" s="4">
        <f>IF($K38-SUM($L38:L38)=0,"",MIN($K38-SUM($L38:L38),M$2))</f>
      </c>
      <c r="N38" s="3">
        <f>IF($K38-SUM($L38:M38)=0,"",MIN($K38-SUM($L38:M38),N$2))</f>
      </c>
      <c r="O38" s="38">
        <f t="shared" si="6"/>
        <v>0</v>
      </c>
    </row>
    <row r="39" spans="2:15" ht="13.5" customHeight="1" hidden="1">
      <c r="B39" s="8"/>
      <c r="C39" s="12"/>
      <c r="D39" s="8"/>
      <c r="E39" s="22"/>
      <c r="G39" s="23"/>
      <c r="I39" s="2"/>
      <c r="K39" s="37">
        <f t="shared" si="5"/>
        <v>0</v>
      </c>
      <c r="L39" s="38">
        <f t="shared" si="4"/>
        <v>0</v>
      </c>
      <c r="M39" s="4">
        <f>IF($K39-SUM($L39:L39)=0,"",MIN($K39-SUM($L39:L39),M$2))</f>
      </c>
      <c r="N39" s="3">
        <f>IF($K39-SUM($L39:M39)=0,"",MIN($K39-SUM($L39:M39),N$2))</f>
      </c>
      <c r="O39" s="38">
        <f t="shared" si="6"/>
        <v>0</v>
      </c>
    </row>
    <row r="40" spans="2:15" ht="13.5" customHeight="1" hidden="1">
      <c r="B40" s="8"/>
      <c r="C40" s="12"/>
      <c r="D40" s="8"/>
      <c r="E40" s="22"/>
      <c r="G40" s="23"/>
      <c r="I40" s="2"/>
      <c r="K40" s="37">
        <f t="shared" si="5"/>
        <v>0</v>
      </c>
      <c r="L40" s="38">
        <f t="shared" si="4"/>
        <v>0</v>
      </c>
      <c r="M40" s="4">
        <f>IF($K40-SUM($L40:L40)=0,"",MIN($K40-SUM($L40:L40),M$2))</f>
      </c>
      <c r="N40" s="3">
        <f>IF($K40-SUM($L40:M40)=0,"",MIN($K40-SUM($L40:M40),N$2))</f>
      </c>
      <c r="O40" s="38">
        <f t="shared" si="6"/>
        <v>0</v>
      </c>
    </row>
    <row r="41" spans="2:15" ht="13.5" customHeight="1" hidden="1">
      <c r="B41" s="8"/>
      <c r="C41" s="12"/>
      <c r="D41" s="8"/>
      <c r="E41" s="22"/>
      <c r="G41" s="23"/>
      <c r="I41" s="2"/>
      <c r="K41" s="37">
        <f t="shared" si="5"/>
        <v>0</v>
      </c>
      <c r="L41" s="38">
        <f t="shared" si="4"/>
        <v>0</v>
      </c>
      <c r="M41" s="4">
        <f>IF($K41-SUM($L41:L41)=0,"",MIN($K41-SUM($L41:L41),M$2))</f>
      </c>
      <c r="N41" s="3">
        <f>IF($K41-SUM($L41:M41)=0,"",MIN($K41-SUM($L41:M41),N$2))</f>
      </c>
      <c r="O41" s="38">
        <f t="shared" si="6"/>
        <v>0</v>
      </c>
    </row>
    <row r="42" spans="2:15" ht="13.5" customHeight="1" hidden="1">
      <c r="B42" s="8"/>
      <c r="C42" s="12"/>
      <c r="D42" s="8"/>
      <c r="E42" s="22"/>
      <c r="G42" s="23"/>
      <c r="I42" s="2"/>
      <c r="K42" s="37">
        <f t="shared" si="5"/>
        <v>0</v>
      </c>
      <c r="L42" s="38">
        <f t="shared" si="4"/>
        <v>0</v>
      </c>
      <c r="M42" s="4">
        <f>IF($K42-SUM($L42:L42)=0,"",MIN($K42-SUM($L42:L42),M$2))</f>
      </c>
      <c r="N42" s="3">
        <f>IF($K42-SUM($L42:M42)=0,"",MIN($K42-SUM($L42:M42),N$2))</f>
      </c>
      <c r="O42" s="38">
        <f t="shared" si="6"/>
        <v>0</v>
      </c>
    </row>
    <row r="43" spans="2:15" ht="13.5" customHeight="1" hidden="1">
      <c r="B43" s="8"/>
      <c r="C43" s="12"/>
      <c r="D43" s="8"/>
      <c r="E43" s="22"/>
      <c r="G43" s="23"/>
      <c r="I43" s="2"/>
      <c r="K43" s="37">
        <f t="shared" si="5"/>
        <v>0</v>
      </c>
      <c r="L43" s="38">
        <f t="shared" si="4"/>
        <v>0</v>
      </c>
      <c r="M43" s="4">
        <f>IF($K43-SUM($L43:L43)=0,"",MIN($K43-SUM($L43:L43),M$2))</f>
      </c>
      <c r="N43" s="3">
        <f>IF($K43-SUM($L43:M43)=0,"",MIN($K43-SUM($L43:M43),N$2))</f>
      </c>
      <c r="O43" s="38">
        <f t="shared" si="6"/>
        <v>0</v>
      </c>
    </row>
    <row r="44" spans="2:15" ht="13.5" customHeight="1" hidden="1">
      <c r="B44" s="8"/>
      <c r="C44" s="12"/>
      <c r="D44" s="8"/>
      <c r="E44" s="22"/>
      <c r="G44" s="23"/>
      <c r="I44" s="2"/>
      <c r="K44" s="37">
        <f t="shared" si="5"/>
        <v>0</v>
      </c>
      <c r="L44" s="38">
        <f t="shared" si="4"/>
        <v>0</v>
      </c>
      <c r="M44" s="4">
        <f>IF($K44-SUM($L44:L44)=0,"",MIN($K44-SUM($L44:L44),M$2))</f>
      </c>
      <c r="N44" s="3">
        <f>IF($K44-SUM($L44:M44)=0,"",MIN($K44-SUM($L44:M44),N$2))</f>
      </c>
      <c r="O44" s="38">
        <f t="shared" si="6"/>
        <v>0</v>
      </c>
    </row>
    <row r="45" spans="2:15" ht="13.5" customHeight="1" hidden="1">
      <c r="B45" s="8"/>
      <c r="C45" s="12"/>
      <c r="D45" s="8"/>
      <c r="E45" s="22"/>
      <c r="G45" s="23"/>
      <c r="I45" s="2"/>
      <c r="K45" s="37">
        <f t="shared" si="5"/>
        <v>0</v>
      </c>
      <c r="L45" s="38">
        <f t="shared" si="4"/>
        <v>0</v>
      </c>
      <c r="M45" s="4">
        <f>IF($K45-SUM($L45:L45)=0,"",MIN($K45-SUM($L45:L45),M$2))</f>
      </c>
      <c r="N45" s="3">
        <f>IF($K45-SUM($L45:M45)=0,"",MIN($K45-SUM($L45:M45),N$2))</f>
      </c>
      <c r="O45" s="38">
        <f t="shared" si="6"/>
        <v>0</v>
      </c>
    </row>
    <row r="46" spans="2:15" ht="13.5" customHeight="1" hidden="1">
      <c r="B46" s="8"/>
      <c r="C46" s="12"/>
      <c r="D46" s="8"/>
      <c r="E46" s="22"/>
      <c r="G46" s="23"/>
      <c r="I46" s="2"/>
      <c r="K46" s="37">
        <f t="shared" si="5"/>
        <v>0</v>
      </c>
      <c r="L46" s="38">
        <f t="shared" si="4"/>
        <v>0</v>
      </c>
      <c r="M46" s="4">
        <f>IF($K46-SUM($L46:L46)=0,"",MIN($K46-SUM($L46:L46),M$2))</f>
      </c>
      <c r="N46" s="3">
        <f>IF($K46-SUM($L46:M46)=0,"",MIN($K46-SUM($L46:M46),N$2))</f>
      </c>
      <c r="O46" s="38">
        <f t="shared" si="6"/>
        <v>0</v>
      </c>
    </row>
    <row r="47" spans="2:15" ht="13.5" customHeight="1" hidden="1">
      <c r="B47" s="8"/>
      <c r="C47" s="12"/>
      <c r="D47" s="8"/>
      <c r="E47" s="22"/>
      <c r="G47" s="23"/>
      <c r="I47" s="2"/>
      <c r="K47" s="37">
        <f t="shared" si="5"/>
        <v>0</v>
      </c>
      <c r="L47" s="38">
        <f t="shared" si="4"/>
        <v>0</v>
      </c>
      <c r="M47" s="4">
        <f>IF($K47-SUM($L47:L47)=0,"",MIN($K47-SUM($L47:L47),M$2))</f>
      </c>
      <c r="N47" s="3">
        <f>IF($K47-SUM($L47:M47)=0,"",MIN($K47-SUM($L47:M47),N$2))</f>
      </c>
      <c r="O47" s="38">
        <f t="shared" si="6"/>
        <v>0</v>
      </c>
    </row>
    <row r="48" spans="2:15" ht="13.5" customHeight="1" hidden="1">
      <c r="B48" s="8"/>
      <c r="C48" s="12"/>
      <c r="D48" s="8"/>
      <c r="E48" s="22"/>
      <c r="G48" s="23"/>
      <c r="I48" s="2"/>
      <c r="K48" s="37">
        <f t="shared" si="5"/>
        <v>0</v>
      </c>
      <c r="L48" s="38">
        <f t="shared" si="4"/>
        <v>0</v>
      </c>
      <c r="M48" s="4">
        <f>IF($K48-SUM($L48:L48)=0,"",MIN($K48-SUM($L48:L48),M$2))</f>
      </c>
      <c r="N48" s="3">
        <f>IF($K48-SUM($L48:M48)=0,"",MIN($K48-SUM($L48:M48),N$2))</f>
      </c>
      <c r="O48" s="38">
        <f t="shared" si="6"/>
        <v>0</v>
      </c>
    </row>
    <row r="49" spans="2:15" ht="13.5" customHeight="1" hidden="1">
      <c r="B49" s="8"/>
      <c r="C49" s="12"/>
      <c r="D49" s="8"/>
      <c r="E49" s="22"/>
      <c r="G49" s="23"/>
      <c r="I49" s="2"/>
      <c r="K49" s="37">
        <f t="shared" si="5"/>
        <v>0</v>
      </c>
      <c r="L49" s="38">
        <f t="shared" si="4"/>
        <v>0</v>
      </c>
      <c r="M49" s="4">
        <f>IF($K49-SUM($L49:L49)=0,"",MIN($K49-SUM($L49:L49),M$2))</f>
      </c>
      <c r="N49" s="3">
        <f>IF($K49-SUM($L49:M49)=0,"",MIN($K49-SUM($L49:M49),N$2))</f>
      </c>
      <c r="O49" s="38">
        <f t="shared" si="6"/>
        <v>0</v>
      </c>
    </row>
    <row r="50" spans="2:15" ht="13.5" customHeight="1" hidden="1">
      <c r="B50" s="8"/>
      <c r="C50" s="12"/>
      <c r="D50" s="8"/>
      <c r="E50" s="22"/>
      <c r="G50" s="23"/>
      <c r="I50" s="2"/>
      <c r="K50" s="37">
        <f t="shared" si="5"/>
        <v>0</v>
      </c>
      <c r="L50" s="38">
        <f t="shared" si="4"/>
        <v>0</v>
      </c>
      <c r="M50" s="4">
        <f>IF($K50-SUM($L50:L50)=0,"",MIN($K50-SUM($L50:L50),M$2))</f>
      </c>
      <c r="N50" s="3">
        <f>IF($K50-SUM($L50:M50)=0,"",MIN($K50-SUM($L50:M50),N$2))</f>
      </c>
      <c r="O50" s="38">
        <f t="shared" si="6"/>
        <v>0</v>
      </c>
    </row>
    <row r="51" spans="2:15" ht="13.5" customHeight="1" hidden="1">
      <c r="B51" s="8"/>
      <c r="C51" s="12"/>
      <c r="D51" s="8"/>
      <c r="E51" s="22"/>
      <c r="G51" s="23"/>
      <c r="I51" s="2"/>
      <c r="K51" s="37">
        <f t="shared" si="5"/>
        <v>0</v>
      </c>
      <c r="L51" s="38">
        <f t="shared" si="4"/>
        <v>0</v>
      </c>
      <c r="M51" s="4">
        <f>IF($K51-SUM($L51:L51)=0,"",MIN($K51-SUM($L51:L51),M$2))</f>
      </c>
      <c r="N51" s="3">
        <f>IF($K51-SUM($L51:M51)=0,"",MIN($K51-SUM($L51:M51),N$2))</f>
      </c>
      <c r="O51" s="38">
        <f t="shared" si="6"/>
        <v>0</v>
      </c>
    </row>
    <row r="52" spans="2:15" ht="13.5" customHeight="1" hidden="1">
      <c r="B52" s="8"/>
      <c r="C52" s="12"/>
      <c r="D52" s="8"/>
      <c r="E52" s="22"/>
      <c r="G52" s="23"/>
      <c r="I52" s="2"/>
      <c r="K52" s="37">
        <f t="shared" si="5"/>
        <v>0</v>
      </c>
      <c r="L52" s="38">
        <f t="shared" si="4"/>
        <v>0</v>
      </c>
      <c r="M52" s="4">
        <f>IF($K52-SUM($L52:L52)=0,"",MIN($K52-SUM($L52:L52),M$2))</f>
      </c>
      <c r="N52" s="3">
        <f>IF($K52-SUM($L52:M52)=0,"",MIN($K52-SUM($L52:M52),N$2))</f>
      </c>
      <c r="O52" s="38">
        <f t="shared" si="6"/>
        <v>0</v>
      </c>
    </row>
    <row r="53" spans="2:15" ht="13.5" customHeight="1" hidden="1">
      <c r="B53" s="8"/>
      <c r="C53" s="12"/>
      <c r="D53" s="8"/>
      <c r="E53" s="22"/>
      <c r="G53" s="23"/>
      <c r="I53" s="2"/>
      <c r="K53" s="37">
        <f t="shared" si="5"/>
        <v>0</v>
      </c>
      <c r="L53" s="38">
        <f t="shared" si="4"/>
        <v>0</v>
      </c>
      <c r="M53" s="4">
        <f>IF($K53-SUM($L53:L53)=0,"",MIN($K53-SUM($L53:L53),M$2))</f>
      </c>
      <c r="N53" s="3">
        <f>IF($K53-SUM($L53:M53)=0,"",MIN($K53-SUM($L53:M53),N$2))</f>
      </c>
      <c r="O53" s="38">
        <f t="shared" si="6"/>
        <v>0</v>
      </c>
    </row>
    <row r="54" spans="2:15" ht="13.5" customHeight="1" hidden="1">
      <c r="B54" s="8"/>
      <c r="C54" s="12"/>
      <c r="D54" s="8"/>
      <c r="E54" s="22"/>
      <c r="G54" s="23"/>
      <c r="I54" s="2"/>
      <c r="K54" s="37">
        <f t="shared" si="5"/>
        <v>0</v>
      </c>
      <c r="L54" s="38">
        <f t="shared" si="4"/>
        <v>0</v>
      </c>
      <c r="M54" s="4">
        <f>IF($K54-SUM($L54:L54)=0,"",MIN($K54-SUM($L54:L54),M$2))</f>
      </c>
      <c r="N54" s="3">
        <f>IF($K54-SUM($L54:M54)=0,"",MIN($K54-SUM($L54:M54),N$2))</f>
      </c>
      <c r="O54" s="38">
        <f t="shared" si="6"/>
        <v>0</v>
      </c>
    </row>
    <row r="55" spans="2:15" ht="13.5" customHeight="1" hidden="1">
      <c r="B55" s="8"/>
      <c r="C55" s="12"/>
      <c r="D55" s="8"/>
      <c r="E55" s="22"/>
      <c r="G55" s="23"/>
      <c r="I55" s="2"/>
      <c r="K55" s="37">
        <f t="shared" si="5"/>
        <v>0</v>
      </c>
      <c r="L55" s="38">
        <f t="shared" si="4"/>
        <v>0</v>
      </c>
      <c r="M55" s="4">
        <f>IF($K55-SUM($L55:L55)=0,"",MIN($K55-SUM($L55:L55),M$2))</f>
      </c>
      <c r="N55" s="3">
        <f>IF($K55-SUM($L55:M55)=0,"",MIN($K55-SUM($L55:M55),N$2))</f>
      </c>
      <c r="O55" s="38">
        <f t="shared" si="6"/>
        <v>0</v>
      </c>
    </row>
    <row r="56" spans="2:15" ht="13.5" customHeight="1" hidden="1">
      <c r="B56" s="8"/>
      <c r="C56" s="12"/>
      <c r="D56" s="8"/>
      <c r="E56" s="22"/>
      <c r="G56" s="23"/>
      <c r="I56" s="2"/>
      <c r="K56" s="37">
        <f t="shared" si="5"/>
        <v>0</v>
      </c>
      <c r="L56" s="38">
        <f t="shared" si="4"/>
        <v>0</v>
      </c>
      <c r="M56" s="4">
        <f>IF($K56-SUM($L56:L56)=0,"",MIN($K56-SUM($L56:L56),M$2))</f>
      </c>
      <c r="N56" s="3">
        <f>IF($K56-SUM($L56:M56)=0,"",MIN($K56-SUM($L56:M56),N$2))</f>
      </c>
      <c r="O56" s="38">
        <f t="shared" si="6"/>
        <v>0</v>
      </c>
    </row>
    <row r="57" spans="2:15" ht="13.5" customHeight="1" hidden="1">
      <c r="B57" s="8"/>
      <c r="C57" s="12"/>
      <c r="D57" s="8"/>
      <c r="E57" s="22"/>
      <c r="G57" s="23"/>
      <c r="I57" s="2"/>
      <c r="K57" s="37">
        <f t="shared" si="5"/>
        <v>0</v>
      </c>
      <c r="L57" s="38">
        <f t="shared" si="4"/>
        <v>0</v>
      </c>
      <c r="M57" s="4">
        <f>IF($K57-SUM($L57:L57)=0,"",MIN($K57-SUM($L57:L57),M$2))</f>
      </c>
      <c r="N57" s="3">
        <f>IF($K57-SUM($L57:M57)=0,"",MIN($K57-SUM($L57:M57),N$2))</f>
      </c>
      <c r="O57" s="38">
        <f t="shared" si="6"/>
        <v>0</v>
      </c>
    </row>
    <row r="58" spans="2:15" ht="13.5" customHeight="1" hidden="1">
      <c r="B58" s="8"/>
      <c r="C58" s="12"/>
      <c r="D58" s="8"/>
      <c r="E58" s="22"/>
      <c r="G58" s="23"/>
      <c r="I58" s="2"/>
      <c r="K58" s="37">
        <f t="shared" si="5"/>
        <v>0</v>
      </c>
      <c r="L58" s="38">
        <f t="shared" si="4"/>
        <v>0</v>
      </c>
      <c r="M58" s="4">
        <f>IF($K58-SUM($L58:L58)=0,"",MIN($K58-SUM($L58:L58),M$2))</f>
      </c>
      <c r="N58" s="3">
        <f>IF($K58-SUM($L58:M58)=0,"",MIN($K58-SUM($L58:M58),N$2))</f>
      </c>
      <c r="O58" s="38">
        <f t="shared" si="6"/>
        <v>0</v>
      </c>
    </row>
    <row r="59" spans="2:15" ht="13.5" customHeight="1" hidden="1">
      <c r="B59" s="8"/>
      <c r="C59" s="12"/>
      <c r="D59" s="8"/>
      <c r="E59" s="22"/>
      <c r="G59" s="23"/>
      <c r="I59" s="2"/>
      <c r="K59" s="37">
        <f t="shared" si="5"/>
        <v>0</v>
      </c>
      <c r="L59" s="38">
        <f t="shared" si="4"/>
        <v>0</v>
      </c>
      <c r="M59" s="4">
        <f>IF($K59-SUM($L59:L59)=0,"",MIN($K59-SUM($L59:L59),M$2))</f>
      </c>
      <c r="N59" s="3">
        <f>IF($K59-SUM($L59:M59)=0,"",MIN($K59-SUM($L59:M59),N$2))</f>
      </c>
      <c r="O59" s="38">
        <f t="shared" si="6"/>
        <v>0</v>
      </c>
    </row>
    <row r="60" spans="2:15" ht="13.5" customHeight="1" hidden="1">
      <c r="B60" s="8"/>
      <c r="C60" s="12"/>
      <c r="D60" s="8"/>
      <c r="E60" s="22"/>
      <c r="G60" s="23"/>
      <c r="I60" s="2"/>
      <c r="K60" s="37">
        <f t="shared" si="5"/>
        <v>0</v>
      </c>
      <c r="L60" s="38">
        <f t="shared" si="4"/>
        <v>0</v>
      </c>
      <c r="M60" s="4">
        <f>IF($K60-SUM($L60:L60)=0,"",MIN($K60-SUM($L60:L60),M$2))</f>
      </c>
      <c r="N60" s="3">
        <f>IF($K60-SUM($L60:M60)=0,"",MIN($K60-SUM($L60:M60),N$2))</f>
      </c>
      <c r="O60" s="38">
        <f t="shared" si="6"/>
        <v>0</v>
      </c>
    </row>
    <row r="61" spans="2:15" ht="13.5" customHeight="1" hidden="1">
      <c r="B61" s="8"/>
      <c r="C61" s="12"/>
      <c r="D61" s="8"/>
      <c r="E61" s="22"/>
      <c r="G61" s="23"/>
      <c r="I61" s="2"/>
      <c r="K61" s="37">
        <f t="shared" si="5"/>
        <v>0</v>
      </c>
      <c r="L61" s="38">
        <f t="shared" si="4"/>
        <v>0</v>
      </c>
      <c r="M61" s="4">
        <f>IF($K61-SUM($L61:L61)=0,"",MIN($K61-SUM($L61:L61),M$2))</f>
      </c>
      <c r="N61" s="3">
        <f>IF($K61-SUM($L61:M61)=0,"",MIN($K61-SUM($L61:M61),N$2))</f>
      </c>
      <c r="O61" s="38">
        <f t="shared" si="6"/>
        <v>0</v>
      </c>
    </row>
    <row r="62" spans="2:15" ht="13.5" customHeight="1" hidden="1">
      <c r="B62" s="8"/>
      <c r="C62" s="12"/>
      <c r="D62" s="8"/>
      <c r="E62" s="22"/>
      <c r="G62" s="23"/>
      <c r="I62" s="2"/>
      <c r="K62" s="37">
        <f t="shared" si="5"/>
        <v>0</v>
      </c>
      <c r="L62" s="38">
        <f t="shared" si="4"/>
        <v>0</v>
      </c>
      <c r="M62" s="4">
        <f>IF($K62-SUM($L62:L62)=0,"",MIN($K62-SUM($L62:L62),M$2))</f>
      </c>
      <c r="N62" s="3">
        <f>IF($K62-SUM($L62:M62)=0,"",MIN($K62-SUM($L62:M62),N$2))</f>
      </c>
      <c r="O62" s="38">
        <f t="shared" si="6"/>
        <v>0</v>
      </c>
    </row>
    <row r="63" spans="2:15" ht="13.5" customHeight="1" hidden="1">
      <c r="B63" s="8"/>
      <c r="C63" s="12"/>
      <c r="D63" s="8"/>
      <c r="E63" s="22"/>
      <c r="G63" s="23"/>
      <c r="I63" s="2"/>
      <c r="K63" s="37">
        <f t="shared" si="5"/>
        <v>0</v>
      </c>
      <c r="L63" s="38">
        <f t="shared" si="4"/>
        <v>0</v>
      </c>
      <c r="M63" s="4">
        <f>IF($K63-SUM($L63:L63)=0,"",MIN($K63-SUM($L63:L63),M$2))</f>
      </c>
      <c r="N63" s="3">
        <f>IF($K63-SUM($L63:M63)=0,"",MIN($K63-SUM($L63:M63),N$2))</f>
      </c>
      <c r="O63" s="38">
        <f t="shared" si="6"/>
        <v>0</v>
      </c>
    </row>
    <row r="64" spans="2:15" ht="13.5" customHeight="1" hidden="1">
      <c r="B64" s="8"/>
      <c r="C64" s="12"/>
      <c r="D64" s="8"/>
      <c r="E64" s="22"/>
      <c r="G64" s="23"/>
      <c r="I64" s="2"/>
      <c r="K64" s="37">
        <f t="shared" si="5"/>
        <v>0</v>
      </c>
      <c r="L64" s="38">
        <f t="shared" si="4"/>
        <v>0</v>
      </c>
      <c r="M64" s="4">
        <f>IF($K64-SUM($L64:L64)=0,"",MIN($K64-SUM($L64:L64),M$2))</f>
      </c>
      <c r="N64" s="3">
        <f>IF($K64-SUM($L64:M64)=0,"",MIN($K64-SUM($L64:M64),N$2))</f>
      </c>
      <c r="O64" s="38">
        <f t="shared" si="6"/>
        <v>0</v>
      </c>
    </row>
    <row r="65" spans="2:15" ht="13.5" customHeight="1" hidden="1">
      <c r="B65" s="8"/>
      <c r="C65" s="12"/>
      <c r="D65" s="8"/>
      <c r="E65" s="22"/>
      <c r="G65" s="23"/>
      <c r="I65" s="2"/>
      <c r="K65" s="37">
        <f t="shared" si="5"/>
        <v>0</v>
      </c>
      <c r="L65" s="38">
        <f t="shared" si="4"/>
        <v>0</v>
      </c>
      <c r="M65" s="4">
        <f>IF($K65-SUM($L65:L65)=0,"",MIN($K65-SUM($L65:L65),M$2))</f>
      </c>
      <c r="N65" s="3">
        <f>IF($K65-SUM($L65:M65)=0,"",MIN($K65-SUM($L65:M65),N$2))</f>
      </c>
      <c r="O65" s="38">
        <f t="shared" si="6"/>
        <v>0</v>
      </c>
    </row>
    <row r="66" spans="2:15" ht="13.5" customHeight="1" hidden="1">
      <c r="B66" s="8"/>
      <c r="C66" s="12"/>
      <c r="D66" s="8"/>
      <c r="E66" s="22"/>
      <c r="G66" s="23"/>
      <c r="I66" s="2"/>
      <c r="K66" s="37">
        <f t="shared" si="5"/>
        <v>0</v>
      </c>
      <c r="L66" s="38">
        <f t="shared" si="4"/>
        <v>0</v>
      </c>
      <c r="M66" s="4">
        <f>IF($K66-SUM($L66:L66)=0,"",MIN($K66-SUM($L66:L66),M$2))</f>
      </c>
      <c r="N66" s="3">
        <f>IF($K66-SUM($L66:M66)=0,"",MIN($K66-SUM($L66:M66),N$2))</f>
      </c>
      <c r="O66" s="38">
        <f t="shared" si="6"/>
        <v>0</v>
      </c>
    </row>
    <row r="67" spans="2:15" ht="13.5" customHeight="1" hidden="1">
      <c r="B67" s="8"/>
      <c r="C67" s="12"/>
      <c r="D67" s="8"/>
      <c r="E67" s="22"/>
      <c r="G67" s="23"/>
      <c r="I67" s="2"/>
      <c r="K67" s="37">
        <f t="shared" si="5"/>
        <v>0</v>
      </c>
      <c r="L67" s="38">
        <f t="shared" si="4"/>
        <v>0</v>
      </c>
      <c r="M67" s="4">
        <f>IF($K67-SUM($L67:L67)=0,"",MIN($K67-SUM($L67:L67),M$2))</f>
      </c>
      <c r="N67" s="3">
        <f>IF($K67-SUM($L67:M67)=0,"",MIN($K67-SUM($L67:M67),N$2))</f>
      </c>
      <c r="O67" s="38">
        <f t="shared" si="6"/>
        <v>0</v>
      </c>
    </row>
    <row r="68" spans="2:15" ht="13.5" customHeight="1" hidden="1">
      <c r="B68" s="8"/>
      <c r="C68" s="12"/>
      <c r="D68" s="8"/>
      <c r="E68" s="22"/>
      <c r="G68" s="23"/>
      <c r="I68" s="2"/>
      <c r="K68" s="37">
        <f t="shared" si="5"/>
        <v>0</v>
      </c>
      <c r="L68" s="38">
        <f t="shared" si="4"/>
        <v>0</v>
      </c>
      <c r="M68" s="4">
        <f>IF($K68-SUM($L68:L68)=0,"",MIN($K68-SUM($L68:L68),M$2))</f>
      </c>
      <c r="N68" s="3">
        <f>IF($K68-SUM($L68:M68)=0,"",MIN($K68-SUM($L68:M68),N$2))</f>
      </c>
      <c r="O68" s="38">
        <f t="shared" si="6"/>
        <v>0</v>
      </c>
    </row>
    <row r="69" spans="2:15" ht="13.5" customHeight="1" hidden="1">
      <c r="B69" s="8"/>
      <c r="C69" s="12"/>
      <c r="D69" s="8"/>
      <c r="E69" s="22"/>
      <c r="G69" s="23"/>
      <c r="I69" s="2"/>
      <c r="K69" s="37">
        <f t="shared" si="5"/>
        <v>0</v>
      </c>
      <c r="L69" s="38">
        <f aca="true" t="shared" si="7" ref="L69:L103">MIN(K69,L$2)</f>
        <v>0</v>
      </c>
      <c r="M69" s="4">
        <f>IF($K69-SUM($L69:L69)=0,"",MIN($K69-SUM($L69:L69),M$2))</f>
      </c>
      <c r="N69" s="3">
        <f>IF($K69-SUM($L69:M69)=0,"",MIN($K69-SUM($L69:M69),N$2))</f>
      </c>
      <c r="O69" s="38">
        <f t="shared" si="6"/>
        <v>0</v>
      </c>
    </row>
    <row r="70" spans="2:15" ht="13.5" customHeight="1" hidden="1">
      <c r="B70" s="8"/>
      <c r="C70" s="12"/>
      <c r="D70" s="8"/>
      <c r="E70" s="22"/>
      <c r="G70" s="23"/>
      <c r="I70" s="2"/>
      <c r="K70" s="37">
        <f t="shared" si="5"/>
        <v>0</v>
      </c>
      <c r="L70" s="38">
        <f t="shared" si="7"/>
        <v>0</v>
      </c>
      <c r="M70" s="4">
        <f>IF($K70-SUM($L70:L70)=0,"",MIN($K70-SUM($L70:L70),M$2))</f>
      </c>
      <c r="N70" s="3">
        <f>IF($K70-SUM($L70:M70)=0,"",MIN($K70-SUM($L70:M70),N$2))</f>
      </c>
      <c r="O70" s="38">
        <f t="shared" si="6"/>
        <v>0</v>
      </c>
    </row>
    <row r="71" spans="2:15" ht="13.5" customHeight="1" hidden="1">
      <c r="B71" s="8"/>
      <c r="C71" s="12"/>
      <c r="D71" s="8"/>
      <c r="E71" s="22"/>
      <c r="G71" s="23"/>
      <c r="I71" s="2"/>
      <c r="K71" s="37">
        <f t="shared" si="5"/>
        <v>0</v>
      </c>
      <c r="L71" s="38">
        <f t="shared" si="7"/>
        <v>0</v>
      </c>
      <c r="M71" s="4">
        <f>IF($K71-SUM($L71:L71)=0,"",MIN($K71-SUM($L71:L71),M$2))</f>
      </c>
      <c r="N71" s="3">
        <f>IF($K71-SUM($L71:M71)=0,"",MIN($K71-SUM($L71:M71),N$2))</f>
      </c>
      <c r="O71" s="38">
        <f t="shared" si="6"/>
        <v>0</v>
      </c>
    </row>
    <row r="72" spans="2:15" ht="13.5" customHeight="1" hidden="1">
      <c r="B72" s="8"/>
      <c r="C72" s="12"/>
      <c r="D72" s="8"/>
      <c r="E72" s="22"/>
      <c r="G72" s="23"/>
      <c r="I72" s="2"/>
      <c r="K72" s="37">
        <f t="shared" si="5"/>
        <v>0</v>
      </c>
      <c r="L72" s="38">
        <f t="shared" si="7"/>
        <v>0</v>
      </c>
      <c r="M72" s="4">
        <f>IF($K72-SUM($L72:L72)=0,"",MIN($K72-SUM($L72:L72),M$2))</f>
      </c>
      <c r="N72" s="3">
        <f>IF($K72-SUM($L72:M72)=0,"",MIN($K72-SUM($L72:M72),N$2))</f>
      </c>
      <c r="O72" s="38">
        <f t="shared" si="6"/>
        <v>0</v>
      </c>
    </row>
    <row r="73" spans="2:15" ht="13.5" customHeight="1" hidden="1">
      <c r="B73" s="8"/>
      <c r="C73" s="12"/>
      <c r="D73" s="8"/>
      <c r="E73" s="22"/>
      <c r="G73" s="23"/>
      <c r="I73" s="2"/>
      <c r="K73" s="37">
        <f aca="true" t="shared" si="8" ref="K73:K103">B73</f>
        <v>0</v>
      </c>
      <c r="L73" s="38">
        <f t="shared" si="7"/>
        <v>0</v>
      </c>
      <c r="M73" s="4">
        <f>IF($K73-SUM($L73:L73)=0,"",MIN($K73-SUM($L73:L73),M$2))</f>
      </c>
      <c r="N73" s="3">
        <f>IF($K73-SUM($L73:M73)=0,"",MIN($K73-SUM($L73:M73),N$2))</f>
      </c>
      <c r="O73" s="38">
        <f aca="true" t="shared" si="9" ref="O73:O103">SUM(L73:N73)</f>
        <v>0</v>
      </c>
    </row>
    <row r="74" spans="2:15" ht="13.5" customHeight="1" hidden="1">
      <c r="B74" s="8"/>
      <c r="C74" s="12"/>
      <c r="D74" s="8"/>
      <c r="E74" s="22"/>
      <c r="G74" s="23"/>
      <c r="I74" s="2"/>
      <c r="K74" s="37">
        <f t="shared" si="8"/>
        <v>0</v>
      </c>
      <c r="L74" s="38">
        <f t="shared" si="7"/>
        <v>0</v>
      </c>
      <c r="M74" s="4">
        <f>IF($K74-SUM($L74:L74)=0,"",MIN($K74-SUM($L74:L74),M$2))</f>
      </c>
      <c r="N74" s="3">
        <f>IF($K74-SUM($L74:M74)=0,"",MIN($K74-SUM($L74:M74),N$2))</f>
      </c>
      <c r="O74" s="38">
        <f t="shared" si="9"/>
        <v>0</v>
      </c>
    </row>
    <row r="75" spans="2:15" ht="13.5" customHeight="1" hidden="1">
      <c r="B75" s="8"/>
      <c r="C75" s="12"/>
      <c r="D75" s="8"/>
      <c r="E75" s="22"/>
      <c r="G75" s="23"/>
      <c r="I75" s="2"/>
      <c r="K75" s="37">
        <f t="shared" si="8"/>
        <v>0</v>
      </c>
      <c r="L75" s="38">
        <f t="shared" si="7"/>
        <v>0</v>
      </c>
      <c r="M75" s="4">
        <f>IF($K75-SUM($L75:L75)=0,"",MIN($K75-SUM($L75:L75),M$2))</f>
      </c>
      <c r="N75" s="3">
        <f>IF($K75-SUM($L75:M75)=0,"",MIN($K75-SUM($L75:M75),N$2))</f>
      </c>
      <c r="O75" s="38">
        <f t="shared" si="9"/>
        <v>0</v>
      </c>
    </row>
    <row r="76" spans="2:15" ht="13.5" customHeight="1" hidden="1">
      <c r="B76" s="8"/>
      <c r="C76" s="12"/>
      <c r="D76" s="8"/>
      <c r="E76" s="22"/>
      <c r="G76" s="23"/>
      <c r="I76" s="2"/>
      <c r="K76" s="37">
        <f t="shared" si="8"/>
        <v>0</v>
      </c>
      <c r="L76" s="38">
        <f t="shared" si="7"/>
        <v>0</v>
      </c>
      <c r="M76" s="4">
        <f>IF($K76-SUM($L76:L76)=0,"",MIN($K76-SUM($L76:L76),M$2))</f>
      </c>
      <c r="N76" s="3">
        <f>IF($K76-SUM($L76:M76)=0,"",MIN($K76-SUM($L76:M76),N$2))</f>
      </c>
      <c r="O76" s="38">
        <f t="shared" si="9"/>
        <v>0</v>
      </c>
    </row>
    <row r="77" spans="2:15" ht="13.5" customHeight="1" hidden="1">
      <c r="B77" s="8"/>
      <c r="C77" s="12"/>
      <c r="D77" s="8"/>
      <c r="E77" s="22"/>
      <c r="G77" s="23"/>
      <c r="I77" s="2"/>
      <c r="K77" s="37">
        <f t="shared" si="8"/>
        <v>0</v>
      </c>
      <c r="L77" s="38">
        <f t="shared" si="7"/>
        <v>0</v>
      </c>
      <c r="M77" s="4">
        <f>IF($K77-SUM($L77:L77)=0,"",MIN($K77-SUM($L77:L77),M$2))</f>
      </c>
      <c r="N77" s="3">
        <f>IF($K77-SUM($L77:M77)=0,"",MIN($K77-SUM($L77:M77),N$2))</f>
      </c>
      <c r="O77" s="38">
        <f t="shared" si="9"/>
        <v>0</v>
      </c>
    </row>
    <row r="78" spans="2:15" ht="13.5" customHeight="1" hidden="1">
      <c r="B78" s="8"/>
      <c r="C78" s="12"/>
      <c r="D78" s="8"/>
      <c r="E78" s="22"/>
      <c r="G78" s="23"/>
      <c r="I78" s="2"/>
      <c r="K78" s="37">
        <f t="shared" si="8"/>
        <v>0</v>
      </c>
      <c r="L78" s="38">
        <f t="shared" si="7"/>
        <v>0</v>
      </c>
      <c r="M78" s="4">
        <f>IF($K78-SUM($L78:L78)=0,"",MIN($K78-SUM($L78:L78),M$2))</f>
      </c>
      <c r="N78" s="3">
        <f>IF($K78-SUM($L78:M78)=0,"",MIN($K78-SUM($L78:M78),N$2))</f>
      </c>
      <c r="O78" s="38">
        <f t="shared" si="9"/>
        <v>0</v>
      </c>
    </row>
    <row r="79" spans="2:15" ht="13.5" customHeight="1" hidden="1">
      <c r="B79" s="8"/>
      <c r="C79" s="12"/>
      <c r="D79" s="8"/>
      <c r="E79" s="22"/>
      <c r="G79" s="23"/>
      <c r="I79" s="2"/>
      <c r="K79" s="37">
        <f t="shared" si="8"/>
        <v>0</v>
      </c>
      <c r="L79" s="38">
        <f t="shared" si="7"/>
        <v>0</v>
      </c>
      <c r="M79" s="4">
        <f>IF($K79-SUM($L79:L79)=0,"",MIN($K79-SUM($L79:L79),M$2))</f>
      </c>
      <c r="N79" s="3">
        <f>IF($K79-SUM($L79:M79)=0,"",MIN($K79-SUM($L79:M79),N$2))</f>
      </c>
      <c r="O79" s="38">
        <f t="shared" si="9"/>
        <v>0</v>
      </c>
    </row>
    <row r="80" spans="2:15" ht="13.5" customHeight="1" hidden="1">
      <c r="B80" s="8"/>
      <c r="C80" s="12"/>
      <c r="D80" s="8"/>
      <c r="E80" s="22"/>
      <c r="G80" s="23"/>
      <c r="I80" s="2"/>
      <c r="K80" s="37">
        <f t="shared" si="8"/>
        <v>0</v>
      </c>
      <c r="L80" s="38">
        <f t="shared" si="7"/>
        <v>0</v>
      </c>
      <c r="M80" s="4">
        <f>IF($K80-SUM($L80:L80)=0,"",MIN($K80-SUM($L80:L80),M$2))</f>
      </c>
      <c r="N80" s="3">
        <f>IF($K80-SUM($L80:M80)=0,"",MIN($K80-SUM($L80:M80),N$2))</f>
      </c>
      <c r="O80" s="38">
        <f t="shared" si="9"/>
        <v>0</v>
      </c>
    </row>
    <row r="81" spans="2:15" ht="13.5" customHeight="1" hidden="1">
      <c r="B81" s="8"/>
      <c r="C81" s="12"/>
      <c r="D81" s="8"/>
      <c r="E81" s="22"/>
      <c r="G81" s="23"/>
      <c r="I81" s="2"/>
      <c r="K81" s="37">
        <f t="shared" si="8"/>
        <v>0</v>
      </c>
      <c r="L81" s="38">
        <f t="shared" si="7"/>
        <v>0</v>
      </c>
      <c r="M81" s="4">
        <f>IF($K81-SUM($L81:L81)=0,"",MIN($K81-SUM($L81:L81),M$2))</f>
      </c>
      <c r="N81" s="3">
        <f>IF($K81-SUM($L81:M81)=0,"",MIN($K81-SUM($L81:M81),N$2))</f>
      </c>
      <c r="O81" s="38">
        <f t="shared" si="9"/>
        <v>0</v>
      </c>
    </row>
    <row r="82" spans="2:15" ht="13.5" customHeight="1" hidden="1">
      <c r="B82" s="8"/>
      <c r="C82" s="12"/>
      <c r="D82" s="8"/>
      <c r="E82" s="22"/>
      <c r="G82" s="23"/>
      <c r="I82" s="2"/>
      <c r="K82" s="37">
        <f t="shared" si="8"/>
        <v>0</v>
      </c>
      <c r="L82" s="38">
        <f t="shared" si="7"/>
        <v>0</v>
      </c>
      <c r="M82" s="4">
        <f>IF($K82-SUM($L82:L82)=0,"",MIN($K82-SUM($L82:L82),M$2))</f>
      </c>
      <c r="N82" s="3">
        <f>IF($K82-SUM($L82:M82)=0,"",MIN($K82-SUM($L82:M82),N$2))</f>
      </c>
      <c r="O82" s="38">
        <f t="shared" si="9"/>
        <v>0</v>
      </c>
    </row>
    <row r="83" spans="2:15" ht="13.5" customHeight="1" hidden="1">
      <c r="B83" s="8"/>
      <c r="C83" s="12"/>
      <c r="D83" s="8"/>
      <c r="E83" s="22"/>
      <c r="G83" s="23"/>
      <c r="I83" s="2"/>
      <c r="K83" s="37">
        <f t="shared" si="8"/>
        <v>0</v>
      </c>
      <c r="L83" s="38">
        <f t="shared" si="7"/>
        <v>0</v>
      </c>
      <c r="M83" s="4">
        <f>IF($K83-SUM($L83:L83)=0,"",MIN($K83-SUM($L83:L83),M$2))</f>
      </c>
      <c r="N83" s="3">
        <f>IF($K83-SUM($L83:M83)=0,"",MIN($K83-SUM($L83:M83),N$2))</f>
      </c>
      <c r="O83" s="38">
        <f t="shared" si="9"/>
        <v>0</v>
      </c>
    </row>
    <row r="84" spans="2:15" ht="13.5" customHeight="1" hidden="1">
      <c r="B84" s="8"/>
      <c r="C84" s="12"/>
      <c r="D84" s="8"/>
      <c r="E84" s="22"/>
      <c r="G84" s="23"/>
      <c r="I84" s="2"/>
      <c r="K84" s="37">
        <f t="shared" si="8"/>
        <v>0</v>
      </c>
      <c r="L84" s="38">
        <f t="shared" si="7"/>
        <v>0</v>
      </c>
      <c r="M84" s="4">
        <f>IF($K84-SUM($L84:L84)=0,"",MIN($K84-SUM($L84:L84),M$2))</f>
      </c>
      <c r="N84" s="3">
        <f>IF($K84-SUM($L84:M84)=0,"",MIN($K84-SUM($L84:M84),N$2))</f>
      </c>
      <c r="O84" s="38">
        <f t="shared" si="9"/>
        <v>0</v>
      </c>
    </row>
    <row r="85" spans="2:15" ht="13.5" customHeight="1" hidden="1">
      <c r="B85" s="8"/>
      <c r="C85" s="12"/>
      <c r="D85" s="8"/>
      <c r="E85" s="22"/>
      <c r="G85" s="23"/>
      <c r="I85" s="2"/>
      <c r="K85" s="37">
        <f t="shared" si="8"/>
        <v>0</v>
      </c>
      <c r="L85" s="38">
        <f t="shared" si="7"/>
        <v>0</v>
      </c>
      <c r="M85" s="4">
        <f>IF($K85-SUM($L85:L85)=0,"",MIN($K85-SUM($L85:L85),M$2))</f>
      </c>
      <c r="N85" s="3">
        <f>IF($K85-SUM($L85:M85)=0,"",MIN($K85-SUM($L85:M85),N$2))</f>
      </c>
      <c r="O85" s="38">
        <f t="shared" si="9"/>
        <v>0</v>
      </c>
    </row>
    <row r="86" spans="2:15" ht="13.5" customHeight="1" hidden="1">
      <c r="B86" s="8"/>
      <c r="C86" s="12"/>
      <c r="D86" s="8"/>
      <c r="E86" s="22"/>
      <c r="G86" s="23"/>
      <c r="I86" s="2"/>
      <c r="K86" s="37">
        <f t="shared" si="8"/>
        <v>0</v>
      </c>
      <c r="L86" s="38">
        <f t="shared" si="7"/>
        <v>0</v>
      </c>
      <c r="M86" s="4">
        <f>IF($K86-SUM($L86:L86)=0,"",MIN($K86-SUM($L86:L86),M$2))</f>
      </c>
      <c r="N86" s="3">
        <f>IF($K86-SUM($L86:M86)=0,"",MIN($K86-SUM($L86:M86),N$2))</f>
      </c>
      <c r="O86" s="38">
        <f t="shared" si="9"/>
        <v>0</v>
      </c>
    </row>
    <row r="87" spans="2:15" ht="13.5" customHeight="1" hidden="1">
      <c r="B87" s="8"/>
      <c r="C87" s="12"/>
      <c r="D87" s="8"/>
      <c r="E87" s="22"/>
      <c r="G87" s="23"/>
      <c r="I87" s="2"/>
      <c r="K87" s="37">
        <f t="shared" si="8"/>
        <v>0</v>
      </c>
      <c r="L87" s="38">
        <f t="shared" si="7"/>
        <v>0</v>
      </c>
      <c r="M87" s="4">
        <f>IF($K87-SUM($L87:L87)=0,"",MIN($K87-SUM($L87:L87),M$2))</f>
      </c>
      <c r="N87" s="3">
        <f>IF($K87-SUM($L87:M87)=0,"",MIN($K87-SUM($L87:M87),N$2))</f>
      </c>
      <c r="O87" s="38">
        <f t="shared" si="9"/>
        <v>0</v>
      </c>
    </row>
    <row r="88" spans="2:15" ht="12" customHeight="1" hidden="1">
      <c r="B88" s="8"/>
      <c r="C88" s="12"/>
      <c r="D88" s="8"/>
      <c r="E88" s="22"/>
      <c r="G88" s="23"/>
      <c r="I88" s="2"/>
      <c r="K88" s="37">
        <f t="shared" si="8"/>
        <v>0</v>
      </c>
      <c r="L88" s="38">
        <f t="shared" si="7"/>
        <v>0</v>
      </c>
      <c r="M88" s="4">
        <f>IF($K88-SUM($L88:L88)=0,"",MIN($K88-SUM($L88:L88),M$2))</f>
      </c>
      <c r="N88" s="3">
        <f>IF($K88-SUM($L88:M88)=0,"",MIN($K88-SUM($L88:M88),N$2))</f>
      </c>
      <c r="O88" s="38">
        <f t="shared" si="9"/>
        <v>0</v>
      </c>
    </row>
    <row r="89" spans="2:15" ht="12" customHeight="1" hidden="1">
      <c r="B89" s="8"/>
      <c r="C89" s="12"/>
      <c r="D89" s="8"/>
      <c r="E89" s="22"/>
      <c r="G89" s="23"/>
      <c r="I89" s="2"/>
      <c r="K89" s="37">
        <f t="shared" si="8"/>
        <v>0</v>
      </c>
      <c r="L89" s="38">
        <f t="shared" si="7"/>
        <v>0</v>
      </c>
      <c r="M89" s="4">
        <f>IF($K89-SUM($L89:L89)=0,"",MIN($K89-SUM($L89:L89),M$2))</f>
      </c>
      <c r="N89" s="3">
        <f>IF($K89-SUM($L89:M89)=0,"",MIN($K89-SUM($L89:M89),N$2))</f>
      </c>
      <c r="O89" s="38">
        <f t="shared" si="9"/>
        <v>0</v>
      </c>
    </row>
    <row r="90" spans="2:15" ht="12" customHeight="1" hidden="1">
      <c r="B90" s="8"/>
      <c r="C90" s="12"/>
      <c r="D90" s="8"/>
      <c r="E90" s="22"/>
      <c r="G90" s="23"/>
      <c r="I90" s="2"/>
      <c r="K90" s="37">
        <f t="shared" si="8"/>
        <v>0</v>
      </c>
      <c r="L90" s="38">
        <f t="shared" si="7"/>
        <v>0</v>
      </c>
      <c r="M90" s="4">
        <f>IF($K90-SUM($L90:L90)=0,"",MIN($K90-SUM($L90:L90),M$2))</f>
      </c>
      <c r="N90" s="3">
        <f>IF($K90-SUM($L90:M90)=0,"",MIN($K90-SUM($L90:M90),N$2))</f>
      </c>
      <c r="O90" s="38">
        <f t="shared" si="9"/>
        <v>0</v>
      </c>
    </row>
    <row r="91" spans="2:15" ht="12" customHeight="1" hidden="1">
      <c r="B91" s="8"/>
      <c r="C91" s="12"/>
      <c r="D91" s="8"/>
      <c r="E91" s="22"/>
      <c r="G91" s="23"/>
      <c r="I91" s="2"/>
      <c r="K91" s="37">
        <f t="shared" si="8"/>
        <v>0</v>
      </c>
      <c r="L91" s="38">
        <f t="shared" si="7"/>
        <v>0</v>
      </c>
      <c r="M91" s="4">
        <f>IF($K91-SUM($L91:L91)=0,"",MIN($K91-SUM($L91:L91),M$2))</f>
      </c>
      <c r="N91" s="3">
        <f>IF($K91-SUM($L91:M91)=0,"",MIN($K91-SUM($L91:M91),N$2))</f>
      </c>
      <c r="O91" s="38">
        <f t="shared" si="9"/>
        <v>0</v>
      </c>
    </row>
    <row r="92" spans="2:15" ht="12" customHeight="1" hidden="1">
      <c r="B92" s="8"/>
      <c r="C92" s="12"/>
      <c r="D92" s="8"/>
      <c r="E92" s="22"/>
      <c r="G92" s="23"/>
      <c r="I92" s="2"/>
      <c r="K92" s="37">
        <f t="shared" si="8"/>
        <v>0</v>
      </c>
      <c r="L92" s="38">
        <f t="shared" si="7"/>
        <v>0</v>
      </c>
      <c r="M92" s="4">
        <f>IF($K92-SUM($L92:L92)=0,"",MIN($K92-SUM($L92:L92),M$2))</f>
      </c>
      <c r="N92" s="3">
        <f>IF($K92-SUM($L92:M92)=0,"",MIN($K92-SUM($L92:M92),N$2))</f>
      </c>
      <c r="O92" s="38">
        <f t="shared" si="9"/>
        <v>0</v>
      </c>
    </row>
    <row r="93" spans="2:15" ht="12" customHeight="1" hidden="1">
      <c r="B93" s="8"/>
      <c r="C93" s="12"/>
      <c r="D93" s="8"/>
      <c r="E93" s="22"/>
      <c r="G93" s="23"/>
      <c r="I93" s="2"/>
      <c r="K93" s="37">
        <f t="shared" si="8"/>
        <v>0</v>
      </c>
      <c r="L93" s="38">
        <f t="shared" si="7"/>
        <v>0</v>
      </c>
      <c r="M93" s="4">
        <f>IF($K93-SUM($L93:L93)=0,"",MIN($K93-SUM($L93:L93),M$2))</f>
      </c>
      <c r="N93" s="3">
        <f>IF($K93-SUM($L93:M93)=0,"",MIN($K93-SUM($L93:M93),N$2))</f>
      </c>
      <c r="O93" s="38">
        <f t="shared" si="9"/>
        <v>0</v>
      </c>
    </row>
    <row r="94" spans="2:15" ht="12" customHeight="1" hidden="1">
      <c r="B94" s="8"/>
      <c r="C94" s="12"/>
      <c r="D94" s="8"/>
      <c r="E94" s="22"/>
      <c r="G94" s="23"/>
      <c r="I94" s="2"/>
      <c r="K94" s="37">
        <f t="shared" si="8"/>
        <v>0</v>
      </c>
      <c r="L94" s="38">
        <f t="shared" si="7"/>
        <v>0</v>
      </c>
      <c r="M94" s="4">
        <f>IF($K94-SUM($L94:L94)=0,"",MIN($K94-SUM($L94:L94),M$2))</f>
      </c>
      <c r="N94" s="3">
        <f>IF($K94-SUM($L94:M94)=0,"",MIN($K94-SUM($L94:M94),N$2))</f>
      </c>
      <c r="O94" s="38">
        <f t="shared" si="9"/>
        <v>0</v>
      </c>
    </row>
    <row r="95" spans="2:15" ht="12" customHeight="1" hidden="1">
      <c r="B95" s="8"/>
      <c r="C95" s="12"/>
      <c r="D95" s="8"/>
      <c r="E95" s="22"/>
      <c r="G95" s="23"/>
      <c r="I95" s="2"/>
      <c r="K95" s="37">
        <f t="shared" si="8"/>
        <v>0</v>
      </c>
      <c r="L95" s="38">
        <f t="shared" si="7"/>
        <v>0</v>
      </c>
      <c r="M95" s="4">
        <f>IF($K95-SUM($L95:L95)=0,"",MIN($K95-SUM($L95:L95),M$2))</f>
      </c>
      <c r="N95" s="3">
        <f>IF($K95-SUM($L95:M95)=0,"",MIN($K95-SUM($L95:M95),N$2))</f>
      </c>
      <c r="O95" s="38">
        <f t="shared" si="9"/>
        <v>0</v>
      </c>
    </row>
    <row r="96" spans="2:15" ht="12" customHeight="1" hidden="1">
      <c r="B96" s="8"/>
      <c r="C96" s="12"/>
      <c r="D96" s="8"/>
      <c r="E96" s="22"/>
      <c r="G96" s="23"/>
      <c r="I96" s="2"/>
      <c r="K96" s="37">
        <f t="shared" si="8"/>
        <v>0</v>
      </c>
      <c r="L96" s="38">
        <f t="shared" si="7"/>
        <v>0</v>
      </c>
      <c r="M96" s="4">
        <f>IF($K96-SUM($L96:L96)=0,"",MIN($K96-SUM($L96:L96),M$2))</f>
      </c>
      <c r="N96" s="3">
        <f>IF($K96-SUM($L96:M96)=0,"",MIN($K96-SUM($L96:M96),N$2))</f>
      </c>
      <c r="O96" s="38">
        <f t="shared" si="9"/>
        <v>0</v>
      </c>
    </row>
    <row r="97" spans="2:15" ht="12" customHeight="1" hidden="1">
      <c r="B97" s="8"/>
      <c r="C97" s="12"/>
      <c r="D97" s="8"/>
      <c r="E97" s="22"/>
      <c r="G97" s="23"/>
      <c r="I97" s="2"/>
      <c r="K97" s="37">
        <f t="shared" si="8"/>
        <v>0</v>
      </c>
      <c r="L97" s="38">
        <f t="shared" si="7"/>
        <v>0</v>
      </c>
      <c r="M97" s="4">
        <f>IF($K97-SUM($L97:L97)=0,"",MIN($K97-SUM($L97:L97),M$2))</f>
      </c>
      <c r="N97" s="3">
        <f>IF($K97-SUM($L97:M97)=0,"",MIN($K97-SUM($L97:M97),N$2))</f>
      </c>
      <c r="O97" s="38">
        <f t="shared" si="9"/>
        <v>0</v>
      </c>
    </row>
    <row r="98" spans="2:15" ht="12" customHeight="1" hidden="1">
      <c r="B98" s="8"/>
      <c r="C98" s="12"/>
      <c r="D98" s="8"/>
      <c r="E98" s="22"/>
      <c r="G98" s="23"/>
      <c r="I98" s="2"/>
      <c r="K98" s="37">
        <f t="shared" si="8"/>
        <v>0</v>
      </c>
      <c r="L98" s="38">
        <f t="shared" si="7"/>
        <v>0</v>
      </c>
      <c r="M98" s="4">
        <f>IF($K98-SUM($L98:L98)=0,"",MIN($K98-SUM($L98:L98),M$2))</f>
      </c>
      <c r="N98" s="3">
        <f>IF($K98-SUM($L98:M98)=0,"",MIN($K98-SUM($L98:M98),N$2))</f>
      </c>
      <c r="O98" s="38">
        <f t="shared" si="9"/>
        <v>0</v>
      </c>
    </row>
    <row r="99" spans="2:15" ht="11.25" customHeight="1" hidden="1">
      <c r="B99" s="8"/>
      <c r="C99" s="12"/>
      <c r="D99" s="8"/>
      <c r="E99" s="22"/>
      <c r="G99" s="23"/>
      <c r="I99" s="2"/>
      <c r="K99" s="37">
        <f t="shared" si="8"/>
        <v>0</v>
      </c>
      <c r="L99" s="38">
        <f t="shared" si="7"/>
        <v>0</v>
      </c>
      <c r="M99" s="4">
        <f>IF($K99-SUM($L99:L99)=0,"",MIN($K99-SUM($L99:L99),M$2))</f>
      </c>
      <c r="N99" s="3">
        <f>IF($K99-SUM($L99:M99)=0,"",MIN($K99-SUM($L99:M99),N$2))</f>
      </c>
      <c r="O99" s="38">
        <f t="shared" si="9"/>
        <v>0</v>
      </c>
    </row>
    <row r="100" spans="2:15" ht="11.25" customHeight="1" hidden="1">
      <c r="B100" s="8"/>
      <c r="C100" s="12"/>
      <c r="D100" s="8"/>
      <c r="E100" s="22"/>
      <c r="G100" s="23"/>
      <c r="I100" s="2"/>
      <c r="K100" s="37">
        <f t="shared" si="8"/>
        <v>0</v>
      </c>
      <c r="L100" s="38">
        <f t="shared" si="7"/>
        <v>0</v>
      </c>
      <c r="M100" s="4">
        <f>IF($K100-SUM($L100:L100)=0,"",MIN($K100-SUM($L100:L100),M$2))</f>
      </c>
      <c r="N100" s="3">
        <f>IF($K100-SUM($L100:M100)=0,"",MIN($K100-SUM($L100:M100),N$2))</f>
      </c>
      <c r="O100" s="38">
        <f t="shared" si="9"/>
        <v>0</v>
      </c>
    </row>
    <row r="101" spans="2:15" ht="11.25" customHeight="1" hidden="1">
      <c r="B101" s="8"/>
      <c r="C101" s="12"/>
      <c r="D101" s="8"/>
      <c r="E101" s="22"/>
      <c r="G101" s="23"/>
      <c r="I101" s="2"/>
      <c r="K101" s="37">
        <f t="shared" si="8"/>
        <v>0</v>
      </c>
      <c r="L101" s="38">
        <f t="shared" si="7"/>
        <v>0</v>
      </c>
      <c r="M101" s="4">
        <f>IF($K101-SUM($L101:L101)=0,"",MIN($K101-SUM($L101:L101),M$2))</f>
      </c>
      <c r="N101" s="3">
        <f>IF($K101-SUM($L101:M101)=0,"",MIN($K101-SUM($L101:M101),N$2))</f>
      </c>
      <c r="O101" s="38">
        <f t="shared" si="9"/>
        <v>0</v>
      </c>
    </row>
    <row r="102" spans="2:15" ht="11.25" customHeight="1" hidden="1">
      <c r="B102" s="8"/>
      <c r="C102" s="12"/>
      <c r="D102" s="8"/>
      <c r="E102" s="22"/>
      <c r="G102" s="23"/>
      <c r="I102" s="2"/>
      <c r="K102" s="37">
        <f t="shared" si="8"/>
        <v>0</v>
      </c>
      <c r="L102" s="38">
        <f t="shared" si="7"/>
        <v>0</v>
      </c>
      <c r="M102" s="4">
        <f>IF($K102-SUM($L102:L102)=0,"",MIN($K102-SUM($L102:L102),M$2))</f>
      </c>
      <c r="N102" s="3">
        <f>IF($K102-SUM($L102:M102)=0,"",MIN($K102-SUM($L102:M102),N$2))</f>
      </c>
      <c r="O102" s="38">
        <f t="shared" si="9"/>
        <v>0</v>
      </c>
    </row>
    <row r="103" spans="1:15" ht="11.25" customHeight="1">
      <c r="A103" s="32"/>
      <c r="B103" s="39"/>
      <c r="C103" s="18"/>
      <c r="D103" s="39"/>
      <c r="E103" s="40"/>
      <c r="F103" s="32"/>
      <c r="G103" s="41"/>
      <c r="H103" s="32"/>
      <c r="I103" s="7"/>
      <c r="J103" s="32"/>
      <c r="K103" s="42">
        <f t="shared" si="8"/>
        <v>0</v>
      </c>
      <c r="L103" s="43">
        <f t="shared" si="7"/>
        <v>0</v>
      </c>
      <c r="M103" s="1">
        <f>IF($K103-SUM($L103:L103)=0,"",MIN($K103-SUM($L103:L103),M$2))</f>
      </c>
      <c r="N103" s="13">
        <f>IF($K103-SUM($L103:M103)=0,"",MIN($K103-SUM($L103:M103),N$2))</f>
      </c>
      <c r="O103" s="43">
        <f t="shared" si="9"/>
        <v>0</v>
      </c>
    </row>
    <row r="104" spans="2:15" ht="12.75" customHeight="1">
      <c r="B104" s="8"/>
      <c r="C104" s="8"/>
      <c r="K104" s="8"/>
      <c r="L104" s="50">
        <f>SUM(L4:L103)</f>
        <v>43</v>
      </c>
      <c r="M104" s="38">
        <f>SUM(M4:M103)</f>
        <v>3</v>
      </c>
      <c r="N104" s="38">
        <f>SUM(N4:N103)</f>
        <v>2</v>
      </c>
      <c r="O104" s="50">
        <f>SUM(O4:O103)</f>
        <v>48</v>
      </c>
    </row>
    <row r="105" spans="1:15" ht="12.75" customHeight="1">
      <c r="A105" t="s">
        <v>12</v>
      </c>
      <c r="B105">
        <f>SUM(B4:B103)</f>
        <v>48</v>
      </c>
      <c r="I105">
        <f>SUM(I4:I103)</f>
        <v>0</v>
      </c>
      <c r="K105" s="37" t="s">
        <v>83</v>
      </c>
      <c r="L105" s="47">
        <f>L104/$O104</f>
        <v>0.8958333333333334</v>
      </c>
      <c r="M105" s="47">
        <f>M104/$O104</f>
        <v>0.0625</v>
      </c>
      <c r="N105" s="48">
        <f>N104/$O104</f>
        <v>0.041666666666666664</v>
      </c>
      <c r="O105" s="49">
        <f>SUM(L105:N105)</f>
        <v>1</v>
      </c>
    </row>
    <row r="106" spans="1:3" ht="12.75" customHeight="1">
      <c r="A106" t="s">
        <v>13</v>
      </c>
      <c r="B106" s="8">
        <f>COUNT(B$4:B$103)</f>
        <v>6</v>
      </c>
      <c r="C106" s="8"/>
    </row>
    <row r="107" spans="1:3" ht="12.75" customHeight="1">
      <c r="A107" t="s">
        <v>8</v>
      </c>
      <c r="B107" s="8">
        <f>AVERAGE(B$4:B$103)</f>
        <v>8</v>
      </c>
      <c r="C107" s="8"/>
    </row>
    <row r="108" spans="1:3" ht="12.75" customHeight="1">
      <c r="A108" t="s">
        <v>14</v>
      </c>
      <c r="B108" s="8">
        <f>STDEVP(B$4:B$103)</f>
        <v>3.0550504633038935</v>
      </c>
      <c r="C108" s="8"/>
    </row>
    <row r="110" spans="6:12" ht="12.75">
      <c r="F110" s="52" t="s">
        <v>69</v>
      </c>
      <c r="G110" s="53"/>
      <c r="H110" s="53"/>
      <c r="I110" s="54"/>
      <c r="J110" t="s">
        <v>27</v>
      </c>
      <c r="L110" s="24" t="s">
        <v>35</v>
      </c>
    </row>
    <row r="111" spans="6:9" ht="12.75">
      <c r="F111" s="24" t="s">
        <v>70</v>
      </c>
      <c r="G111" s="10"/>
      <c r="H111" s="10"/>
      <c r="I111" s="55"/>
    </row>
    <row r="112" spans="6:16" ht="12.75">
      <c r="F112" s="24"/>
      <c r="G112" s="10"/>
      <c r="H112" s="11" t="s">
        <v>0</v>
      </c>
      <c r="I112" s="56" t="s">
        <v>1</v>
      </c>
      <c r="J112" s="2" t="s">
        <v>9</v>
      </c>
      <c r="K112" s="2" t="s">
        <v>34</v>
      </c>
      <c r="L112" s="36" t="s">
        <v>29</v>
      </c>
      <c r="M112" s="2" t="s">
        <v>30</v>
      </c>
      <c r="N112" s="2" t="s">
        <v>31</v>
      </c>
      <c r="O112" s="2" t="s">
        <v>32</v>
      </c>
      <c r="P112" s="2" t="s">
        <v>33</v>
      </c>
    </row>
    <row r="113" spans="6:16" ht="12.75">
      <c r="F113" s="24">
        <v>0</v>
      </c>
      <c r="G113" s="57">
        <v>0</v>
      </c>
      <c r="H113" s="57">
        <f>B106</f>
        <v>6</v>
      </c>
      <c r="I113" s="58">
        <f>H113</f>
        <v>6</v>
      </c>
      <c r="J113" s="9">
        <f>'ReadMe &amp; constants'!A23/100</f>
        <v>0.95</v>
      </c>
      <c r="K113" s="8">
        <f>O113+(P113-O113)*(J113-M113)/(N113-M113)</f>
        <v>10.599999999999998</v>
      </c>
      <c r="L113" s="24">
        <f>MATCH(J113,$G$3:$G$103,1)</f>
        <v>6</v>
      </c>
      <c r="M113" s="23">
        <f>INDEX($G$3:$G$103,L113,1)</f>
        <v>0.9375</v>
      </c>
      <c r="N113" s="23">
        <f>INDEX($G$3:$G$103,L113+1,1)</f>
        <v>1</v>
      </c>
      <c r="O113">
        <f>INDEX($B$3:$B$103,L113,1)</f>
        <v>10</v>
      </c>
      <c r="P113">
        <f>INDEX($B$3:$B$103,L113+1,1)</f>
        <v>13</v>
      </c>
    </row>
    <row r="114" spans="6:9" ht="12.75">
      <c r="F114" s="24">
        <f>F113+1</f>
        <v>1</v>
      </c>
      <c r="G114" s="10">
        <f>INDEX($B$4:$B$103,$F114)</f>
        <v>4</v>
      </c>
      <c r="H114" s="57">
        <f>H113</f>
        <v>6</v>
      </c>
      <c r="I114" s="58">
        <f aca="true" t="shared" si="10" ref="I114:I119">I113</f>
        <v>6</v>
      </c>
    </row>
    <row r="115" spans="6:16" ht="12.75">
      <c r="F115" s="24">
        <f>F114</f>
        <v>1</v>
      </c>
      <c r="G115" s="10">
        <f>G114</f>
        <v>4</v>
      </c>
      <c r="H115" s="57">
        <f>H114-1</f>
        <v>5</v>
      </c>
      <c r="I115" s="58">
        <f t="shared" si="10"/>
        <v>6</v>
      </c>
      <c r="J115" s="9">
        <f>'Ex 2 results'!B25</f>
        <v>0.99</v>
      </c>
      <c r="K115" s="8">
        <f aca="true" t="shared" si="11" ref="K115:K123">O115+(P115-O115)*(J115-M115)/(N115-M115)</f>
        <v>12.52</v>
      </c>
      <c r="L115" s="24">
        <f aca="true" t="shared" si="12" ref="L115:L123">MATCH(J115,$G$3:$G$103,1)</f>
        <v>6</v>
      </c>
      <c r="M115" s="23">
        <f aca="true" t="shared" si="13" ref="M115:M123">INDEX($G$3:$G$103,L115,1)</f>
        <v>0.9375</v>
      </c>
      <c r="N115" s="23">
        <f aca="true" t="shared" si="14" ref="N115:N123">INDEX($G$3:$G$103,L115+1,1)</f>
        <v>1</v>
      </c>
      <c r="O115">
        <f aca="true" t="shared" si="15" ref="O115:O123">INDEX($B$3:$B$103,L115,1)</f>
        <v>10</v>
      </c>
      <c r="P115">
        <f aca="true" t="shared" si="16" ref="P115:P123">INDEX($B$3:$B$103,L115+1,1)</f>
        <v>13</v>
      </c>
    </row>
    <row r="116" spans="6:16" ht="12.75">
      <c r="F116" s="24">
        <f>F115+1</f>
        <v>2</v>
      </c>
      <c r="G116" s="10">
        <f>INDEX($B$4:$B$103,$F116)</f>
        <v>5</v>
      </c>
      <c r="H116" s="57">
        <f>H115</f>
        <v>5</v>
      </c>
      <c r="I116" s="58">
        <f t="shared" si="10"/>
        <v>6</v>
      </c>
      <c r="J116" s="9">
        <f>'Ex 2 results'!B26</f>
        <v>0.98</v>
      </c>
      <c r="K116" s="8">
        <f t="shared" si="11"/>
        <v>12.04</v>
      </c>
      <c r="L116" s="24">
        <f t="shared" si="12"/>
        <v>6</v>
      </c>
      <c r="M116" s="23">
        <f t="shared" si="13"/>
        <v>0.9375</v>
      </c>
      <c r="N116" s="23">
        <f t="shared" si="14"/>
        <v>1</v>
      </c>
      <c r="O116">
        <f t="shared" si="15"/>
        <v>10</v>
      </c>
      <c r="P116">
        <f t="shared" si="16"/>
        <v>13</v>
      </c>
    </row>
    <row r="117" spans="6:16" ht="12.75">
      <c r="F117" s="24">
        <f>F116</f>
        <v>2</v>
      </c>
      <c r="G117" s="10">
        <f>G116</f>
        <v>5</v>
      </c>
      <c r="H117" s="57">
        <f>H116-1</f>
        <v>4</v>
      </c>
      <c r="I117" s="58">
        <f t="shared" si="10"/>
        <v>6</v>
      </c>
      <c r="J117" s="9">
        <f>'Ex 2 results'!B27</f>
        <v>0.97</v>
      </c>
      <c r="K117" s="8">
        <f t="shared" si="11"/>
        <v>11.559999999999999</v>
      </c>
      <c r="L117" s="24">
        <f t="shared" si="12"/>
        <v>6</v>
      </c>
      <c r="M117" s="23">
        <f t="shared" si="13"/>
        <v>0.9375</v>
      </c>
      <c r="N117" s="23">
        <f t="shared" si="14"/>
        <v>1</v>
      </c>
      <c r="O117">
        <f t="shared" si="15"/>
        <v>10</v>
      </c>
      <c r="P117">
        <f t="shared" si="16"/>
        <v>13</v>
      </c>
    </row>
    <row r="118" spans="6:16" ht="12.75">
      <c r="F118" s="24">
        <f>F117+1</f>
        <v>3</v>
      </c>
      <c r="G118" s="10">
        <f>INDEX($B$4:$B$103,$F118)</f>
        <v>7</v>
      </c>
      <c r="H118" s="57">
        <f>H117</f>
        <v>4</v>
      </c>
      <c r="I118" s="58">
        <f t="shared" si="10"/>
        <v>6</v>
      </c>
      <c r="J118" s="9">
        <f>'Ex 2 results'!B28</f>
        <v>0.96</v>
      </c>
      <c r="K118" s="8">
        <f t="shared" si="11"/>
        <v>11.079999999999998</v>
      </c>
      <c r="L118" s="24">
        <f t="shared" si="12"/>
        <v>6</v>
      </c>
      <c r="M118" s="23">
        <f t="shared" si="13"/>
        <v>0.9375</v>
      </c>
      <c r="N118" s="23">
        <f t="shared" si="14"/>
        <v>1</v>
      </c>
      <c r="O118">
        <f t="shared" si="15"/>
        <v>10</v>
      </c>
      <c r="P118">
        <f t="shared" si="16"/>
        <v>13</v>
      </c>
    </row>
    <row r="119" spans="6:16" ht="12.75">
      <c r="F119" s="24">
        <f>F118</f>
        <v>3</v>
      </c>
      <c r="G119" s="10">
        <f>G118</f>
        <v>7</v>
      </c>
      <c r="H119" s="57">
        <f>H118-1</f>
        <v>3</v>
      </c>
      <c r="I119" s="58">
        <f t="shared" si="10"/>
        <v>6</v>
      </c>
      <c r="J119" s="9">
        <f>'Ex 2 results'!B29</f>
        <v>0.95</v>
      </c>
      <c r="K119" s="8">
        <f t="shared" si="11"/>
        <v>10.599999999999998</v>
      </c>
      <c r="L119" s="24">
        <f t="shared" si="12"/>
        <v>6</v>
      </c>
      <c r="M119" s="23">
        <f t="shared" si="13"/>
        <v>0.9375</v>
      </c>
      <c r="N119" s="23">
        <f t="shared" si="14"/>
        <v>1</v>
      </c>
      <c r="O119">
        <f t="shared" si="15"/>
        <v>10</v>
      </c>
      <c r="P119">
        <f t="shared" si="16"/>
        <v>13</v>
      </c>
    </row>
    <row r="120" spans="6:16" ht="12.75">
      <c r="F120" s="24"/>
      <c r="G120" s="10">
        <v>8</v>
      </c>
      <c r="H120" s="57">
        <f>H119</f>
        <v>3</v>
      </c>
      <c r="I120" s="58">
        <f>I113</f>
        <v>6</v>
      </c>
      <c r="J120" s="9">
        <f>'Ex 2 results'!B30</f>
        <v>0.9</v>
      </c>
      <c r="K120" s="8">
        <f t="shared" si="11"/>
        <v>9.1</v>
      </c>
      <c r="L120" s="24">
        <f t="shared" si="12"/>
        <v>5</v>
      </c>
      <c r="M120" s="23">
        <f t="shared" si="13"/>
        <v>0.8958333333333334</v>
      </c>
      <c r="N120" s="23">
        <f t="shared" si="14"/>
        <v>0.9375</v>
      </c>
      <c r="O120">
        <f t="shared" si="15"/>
        <v>9</v>
      </c>
      <c r="P120">
        <f t="shared" si="16"/>
        <v>10</v>
      </c>
    </row>
    <row r="121" spans="6:16" ht="12.75">
      <c r="F121" s="24"/>
      <c r="G121" s="10">
        <v>8</v>
      </c>
      <c r="H121" s="57">
        <f>H120</f>
        <v>3</v>
      </c>
      <c r="I121" s="55">
        <v>0</v>
      </c>
      <c r="J121" s="9">
        <f>'Ex 2 results'!B31</f>
        <v>0.85</v>
      </c>
      <c r="K121" s="8">
        <f t="shared" si="11"/>
        <v>8.266666666666666</v>
      </c>
      <c r="L121" s="24">
        <f t="shared" si="12"/>
        <v>4</v>
      </c>
      <c r="M121" s="23">
        <f t="shared" si="13"/>
        <v>0.7708333333333334</v>
      </c>
      <c r="N121" s="23">
        <f t="shared" si="14"/>
        <v>0.8958333333333334</v>
      </c>
      <c r="O121">
        <f t="shared" si="15"/>
        <v>7</v>
      </c>
      <c r="P121">
        <f t="shared" si="16"/>
        <v>9</v>
      </c>
    </row>
    <row r="122" spans="6:16" ht="12.75">
      <c r="F122" s="24">
        <f>F119+1</f>
        <v>4</v>
      </c>
      <c r="G122" s="10">
        <f>INDEX($B$4:$B$103,$F122)</f>
        <v>9</v>
      </c>
      <c r="H122" s="57">
        <f>H119</f>
        <v>3</v>
      </c>
      <c r="I122" s="55"/>
      <c r="J122" s="9">
        <f>'Ex 2 results'!B32</f>
        <v>0.7</v>
      </c>
      <c r="K122" s="8">
        <f t="shared" si="11"/>
        <v>6.1499999999999995</v>
      </c>
      <c r="L122" s="24">
        <f t="shared" si="12"/>
        <v>3</v>
      </c>
      <c r="M122" s="23">
        <f t="shared" si="13"/>
        <v>0.6041666666666666</v>
      </c>
      <c r="N122" s="23">
        <f t="shared" si="14"/>
        <v>0.7708333333333334</v>
      </c>
      <c r="O122">
        <f t="shared" si="15"/>
        <v>5</v>
      </c>
      <c r="P122">
        <f t="shared" si="16"/>
        <v>7</v>
      </c>
    </row>
    <row r="123" spans="6:16" ht="12.75">
      <c r="F123" s="24">
        <f>F122</f>
        <v>4</v>
      </c>
      <c r="G123" s="10">
        <f>G122</f>
        <v>9</v>
      </c>
      <c r="H123" s="57">
        <f>H122-1</f>
        <v>2</v>
      </c>
      <c r="I123" s="55"/>
      <c r="J123" s="9">
        <f>'Ex 2 results'!B33</f>
        <v>0.5</v>
      </c>
      <c r="K123" s="8">
        <f t="shared" si="11"/>
        <v>4</v>
      </c>
      <c r="L123" s="24">
        <f t="shared" si="12"/>
        <v>2</v>
      </c>
      <c r="M123" s="23">
        <f t="shared" si="13"/>
        <v>0.5</v>
      </c>
      <c r="N123" s="23">
        <f t="shared" si="14"/>
        <v>0.6041666666666666</v>
      </c>
      <c r="O123">
        <f t="shared" si="15"/>
        <v>4</v>
      </c>
      <c r="P123">
        <f t="shared" si="16"/>
        <v>5</v>
      </c>
    </row>
    <row r="124" spans="6:12" ht="12.75">
      <c r="F124" s="24">
        <f>F123+1</f>
        <v>5</v>
      </c>
      <c r="G124" s="10">
        <f>INDEX($B$4:$B$103,$F124)</f>
        <v>10</v>
      </c>
      <c r="H124" s="57">
        <f>H123</f>
        <v>2</v>
      </c>
      <c r="I124" s="55"/>
      <c r="L124" s="24"/>
    </row>
    <row r="125" spans="6:12" ht="12.75">
      <c r="F125" s="24">
        <f>F124</f>
        <v>5</v>
      </c>
      <c r="G125" s="10">
        <f>G124</f>
        <v>10</v>
      </c>
      <c r="H125" s="57">
        <f>H124-1</f>
        <v>1</v>
      </c>
      <c r="I125" s="55"/>
      <c r="L125" s="24"/>
    </row>
    <row r="126" spans="6:9" ht="12.75">
      <c r="F126" s="24">
        <f>F125+1</f>
        <v>6</v>
      </c>
      <c r="G126" s="10">
        <f>INDEX($B$4:$B$103,$F126)</f>
        <v>13</v>
      </c>
      <c r="H126" s="57">
        <f>H125</f>
        <v>1</v>
      </c>
      <c r="I126" s="55"/>
    </row>
    <row r="127" spans="6:9" ht="12.75">
      <c r="F127" s="59">
        <f>F126</f>
        <v>6</v>
      </c>
      <c r="G127" s="32">
        <f>G126</f>
        <v>13</v>
      </c>
      <c r="H127" s="40">
        <f>H126-1</f>
        <v>0</v>
      </c>
      <c r="I127" s="60"/>
    </row>
    <row r="128" spans="7:8" ht="12.75">
      <c r="H128" s="22"/>
    </row>
    <row r="129" spans="3:8" ht="12.75">
      <c r="C129" s="22"/>
      <c r="D129" s="22"/>
      <c r="H129" s="22"/>
    </row>
    <row r="130" spans="7:8" ht="12.75">
      <c r="H130" s="22"/>
    </row>
    <row r="131" spans="7:8" ht="12.75">
      <c r="H131" s="22"/>
    </row>
    <row r="132" spans="7:8" ht="12.75">
      <c r="H132" s="22"/>
    </row>
    <row r="133" spans="7:8" ht="12.75">
      <c r="H133" s="22"/>
    </row>
    <row r="134" spans="7:8" ht="12.75">
      <c r="H134" s="22"/>
    </row>
    <row r="135" spans="7:8" ht="12.75">
      <c r="H135" s="22"/>
    </row>
    <row r="136" spans="7:8" ht="12.75">
      <c r="H136" s="22"/>
    </row>
    <row r="137" spans="7:8" ht="12.75">
      <c r="H137" s="22"/>
    </row>
    <row r="138" spans="7:8" ht="12.75">
      <c r="H138" s="22"/>
    </row>
    <row r="139" spans="7:8" ht="12.75">
      <c r="H139" s="22"/>
    </row>
    <row r="140" spans="7:8" ht="12.75">
      <c r="H140" s="22"/>
    </row>
    <row r="141" spans="7:8" ht="12.75">
      <c r="H141" s="22"/>
    </row>
    <row r="142" spans="7:8" ht="12.75">
      <c r="H142" s="22"/>
    </row>
    <row r="143" spans="7:8" ht="12.75">
      <c r="H143" s="22"/>
    </row>
    <row r="144" spans="7:8" ht="12.75">
      <c r="H144" s="22"/>
    </row>
    <row r="145" spans="7:8" ht="12.75">
      <c r="H145" s="22"/>
    </row>
    <row r="146" spans="7:8" ht="12.75">
      <c r="H146" s="22"/>
    </row>
    <row r="147" spans="7:8" ht="12.75">
      <c r="H147" s="22"/>
    </row>
    <row r="148" spans="7:8" ht="12.75">
      <c r="H148" s="22"/>
    </row>
    <row r="149" spans="7:8" ht="12.75">
      <c r="H149" s="22"/>
    </row>
    <row r="150" spans="7:8" ht="12.75">
      <c r="H150" s="22"/>
    </row>
    <row r="151" spans="7:8" ht="12.75">
      <c r="H151" s="22"/>
    </row>
    <row r="152" spans="7:8" ht="12.75">
      <c r="H152" s="22"/>
    </row>
    <row r="153" spans="7:8" ht="12.75">
      <c r="H153" s="22"/>
    </row>
    <row r="154" spans="7:8" ht="12.75">
      <c r="H154" s="22"/>
    </row>
    <row r="155" spans="7:8" ht="12.75">
      <c r="H155" s="22"/>
    </row>
    <row r="156" spans="7:8" ht="12.75">
      <c r="H156" s="22"/>
    </row>
    <row r="157" spans="7:8" ht="12.75">
      <c r="H157" s="22"/>
    </row>
    <row r="158" spans="7:8" ht="12.75">
      <c r="H158" s="22"/>
    </row>
    <row r="159" spans="7:8" ht="12.75">
      <c r="H159" s="22"/>
    </row>
    <row r="160" spans="7:8" ht="12.75">
      <c r="H160" s="22"/>
    </row>
    <row r="161" spans="7:8" ht="12.75">
      <c r="H161" s="22"/>
    </row>
    <row r="162" spans="7:8" ht="12.75">
      <c r="H162" s="22"/>
    </row>
    <row r="163" spans="7:8" ht="12.75">
      <c r="H163" s="22"/>
    </row>
    <row r="164" spans="7:8" ht="12.75">
      <c r="H164" s="22"/>
    </row>
    <row r="165" spans="7:8" ht="12.75">
      <c r="H165" s="22"/>
    </row>
    <row r="166" spans="7:8" ht="12.75">
      <c r="H166" s="22"/>
    </row>
    <row r="167" spans="7:8" ht="12.75">
      <c r="H167" s="22"/>
    </row>
    <row r="168" spans="7:8" ht="12.75">
      <c r="H168" s="22"/>
    </row>
    <row r="169" spans="7:8" ht="12.75">
      <c r="H169" s="22"/>
    </row>
    <row r="170" spans="7:8" ht="12.75">
      <c r="H170" s="22"/>
    </row>
    <row r="171" spans="7:8" ht="12.75">
      <c r="H171" s="22"/>
    </row>
    <row r="172" spans="7:8" ht="12.75">
      <c r="H172" s="22"/>
    </row>
    <row r="173" spans="7:8" ht="12.75">
      <c r="H173" s="22"/>
    </row>
    <row r="174" spans="7:8" ht="12.75">
      <c r="H174" s="22"/>
    </row>
    <row r="175" spans="7:8" ht="12.75">
      <c r="H175" s="22"/>
    </row>
    <row r="176" spans="7:8" ht="12.75">
      <c r="H176" s="22"/>
    </row>
    <row r="177" spans="7:8" ht="12.75">
      <c r="H177" s="22"/>
    </row>
    <row r="178" spans="7:8" ht="12.75">
      <c r="H178" s="22"/>
    </row>
    <row r="179" spans="7:8" ht="12.75">
      <c r="H179" s="22"/>
    </row>
    <row r="180" spans="7:8" ht="12.75">
      <c r="H180" s="22"/>
    </row>
    <row r="181" spans="7:8" ht="12.75">
      <c r="H181" s="22"/>
    </row>
    <row r="182" spans="7:8" ht="12.75">
      <c r="H182" s="22"/>
    </row>
    <row r="183" spans="7:8" ht="12.75">
      <c r="H183" s="22"/>
    </row>
    <row r="184" spans="7:8" ht="12.75">
      <c r="H184" s="22"/>
    </row>
    <row r="185" spans="7:8" ht="12.75">
      <c r="H185" s="22"/>
    </row>
    <row r="186" spans="7:8" ht="12.75">
      <c r="H186" s="22"/>
    </row>
    <row r="187" spans="7:8" ht="12.75">
      <c r="H187" s="22"/>
    </row>
    <row r="188" spans="7:8" ht="12.75">
      <c r="H188" s="22"/>
    </row>
    <row r="189" spans="7:8" ht="12.75">
      <c r="H189" s="22"/>
    </row>
    <row r="190" spans="7:8" ht="12.75">
      <c r="H190" s="22"/>
    </row>
    <row r="191" spans="7:8" ht="12.75">
      <c r="H191" s="22"/>
    </row>
    <row r="192" spans="7:8" ht="12.75">
      <c r="H192" s="22"/>
    </row>
    <row r="193" spans="7:8" ht="12.75">
      <c r="H193" s="22"/>
    </row>
    <row r="194" spans="7:8" ht="12.75">
      <c r="H194" s="22"/>
    </row>
    <row r="195" spans="7:8" ht="12.75">
      <c r="H195" s="22"/>
    </row>
    <row r="196" spans="7:8" ht="12.75">
      <c r="H196" s="22"/>
    </row>
    <row r="197" spans="7:8" ht="12.75">
      <c r="H197" s="22"/>
    </row>
    <row r="198" spans="7:8" ht="12.75">
      <c r="H198" s="22"/>
    </row>
    <row r="199" spans="7:8" ht="12.75">
      <c r="H199" s="22"/>
    </row>
    <row r="200" spans="7:8" ht="12.75">
      <c r="H200" s="22"/>
    </row>
    <row r="201" spans="7:8" ht="12.75">
      <c r="H201" s="22"/>
    </row>
    <row r="202" spans="7:8" ht="12.75">
      <c r="H202" s="22"/>
    </row>
    <row r="203" spans="7:8" ht="12.75">
      <c r="H203" s="22"/>
    </row>
    <row r="204" spans="7:8" ht="12.75">
      <c r="H204" s="22"/>
    </row>
    <row r="205" spans="7:8" ht="12.75">
      <c r="H205" s="22"/>
    </row>
    <row r="206" spans="7:8" ht="12.75">
      <c r="H206" s="22"/>
    </row>
    <row r="207" spans="7:8" ht="12.75">
      <c r="H207" s="22"/>
    </row>
    <row r="208" spans="7:8" ht="12.75">
      <c r="H208" s="22"/>
    </row>
    <row r="209" spans="7:8" ht="12.75">
      <c r="H209" s="22"/>
    </row>
    <row r="210" spans="7:8" ht="12.75">
      <c r="H210" s="22"/>
    </row>
    <row r="211" spans="7:8" ht="12.75">
      <c r="H211" s="22"/>
    </row>
    <row r="212" spans="7:8" ht="12.75">
      <c r="H212" s="22"/>
    </row>
    <row r="213" spans="7:8" ht="12.75">
      <c r="H213" s="22"/>
    </row>
    <row r="214" spans="7:8" ht="12.75">
      <c r="H214" s="22"/>
    </row>
    <row r="215" spans="7:8" ht="12.75">
      <c r="H215" s="22"/>
    </row>
    <row r="216" spans="7:8" ht="12.75">
      <c r="H216" s="22"/>
    </row>
    <row r="217" spans="7:8" ht="12.75">
      <c r="H217" s="22"/>
    </row>
    <row r="218" spans="7:8" ht="12.75">
      <c r="H218" s="22"/>
    </row>
    <row r="219" spans="7:8" ht="12.75">
      <c r="H219" s="22"/>
    </row>
    <row r="220" spans="7:8" ht="12.75">
      <c r="H220" s="22"/>
    </row>
    <row r="221" spans="7:8" ht="12.75">
      <c r="H221" s="22"/>
    </row>
    <row r="222" spans="7:8" ht="12.75">
      <c r="H222" s="22"/>
    </row>
    <row r="223" spans="7:8" ht="12.75">
      <c r="H223" s="22"/>
    </row>
    <row r="224" spans="7:8" ht="12.75">
      <c r="H224" s="22"/>
    </row>
    <row r="225" spans="7:8" ht="12.75">
      <c r="H225" s="22"/>
    </row>
    <row r="226" spans="7:8" ht="12.75">
      <c r="H226" s="22"/>
    </row>
    <row r="227" spans="7:8" ht="12.75">
      <c r="H227" s="22"/>
    </row>
    <row r="228" spans="7:8" ht="12.75">
      <c r="H228" s="22"/>
    </row>
    <row r="229" spans="7:8" ht="12.75">
      <c r="H229" s="22"/>
    </row>
    <row r="230" spans="7:8" ht="12.75">
      <c r="H230" s="22"/>
    </row>
    <row r="231" spans="7:8" ht="12.75">
      <c r="H231" s="22"/>
    </row>
    <row r="232" spans="7:8" ht="12.75">
      <c r="H232" s="22"/>
    </row>
    <row r="233" spans="7:8" ht="12.75">
      <c r="H233" s="22"/>
    </row>
    <row r="234" spans="7:8" ht="12.75">
      <c r="H234" s="22"/>
    </row>
    <row r="235" spans="7:8" ht="12.75">
      <c r="H235" s="22"/>
    </row>
    <row r="236" spans="7:8" ht="12.75">
      <c r="H236" s="22"/>
    </row>
    <row r="237" spans="7:8" ht="12.75">
      <c r="H237" s="22"/>
    </row>
    <row r="238" spans="7:8" ht="12.75">
      <c r="H238" s="22"/>
    </row>
    <row r="239" spans="7:8" ht="12.75">
      <c r="H239" s="22"/>
    </row>
    <row r="240" spans="7:8" ht="12.75">
      <c r="H240" s="22"/>
    </row>
    <row r="241" spans="7:8" ht="12.75">
      <c r="H241" s="22"/>
    </row>
    <row r="242" spans="7:8" ht="12.75">
      <c r="H242" s="22"/>
    </row>
    <row r="243" spans="7:8" ht="12.75">
      <c r="H243" s="22"/>
    </row>
    <row r="244" spans="7:8" ht="12.75">
      <c r="H244" s="22"/>
    </row>
    <row r="245" spans="7:8" ht="12.75">
      <c r="H245" s="22"/>
    </row>
    <row r="246" spans="7:8" ht="12.75">
      <c r="H246" s="22"/>
    </row>
    <row r="247" spans="7:8" ht="12.75">
      <c r="H247" s="22"/>
    </row>
    <row r="248" spans="7:8" ht="12.75">
      <c r="H248" s="22"/>
    </row>
    <row r="249" spans="7:8" ht="12.75">
      <c r="H249" s="22"/>
    </row>
    <row r="250" spans="7:8" ht="12.75">
      <c r="H250" s="22"/>
    </row>
    <row r="251" spans="7:8" ht="12.75">
      <c r="H251" s="22"/>
    </row>
    <row r="252" spans="7:8" ht="12.75">
      <c r="H252" s="22"/>
    </row>
    <row r="253" spans="7:8" ht="12.75">
      <c r="H253" s="22"/>
    </row>
    <row r="254" spans="7:8" ht="12.75">
      <c r="H254" s="22"/>
    </row>
    <row r="255" spans="7:8" ht="12.75">
      <c r="H255" s="22"/>
    </row>
    <row r="256" spans="7:8" ht="12.75">
      <c r="H256" s="22"/>
    </row>
    <row r="257" spans="7:8" ht="12.75">
      <c r="H257" s="22"/>
    </row>
    <row r="258" spans="7:8" ht="12.75">
      <c r="H258" s="22"/>
    </row>
    <row r="259" spans="7:8" ht="12.75">
      <c r="H259" s="22"/>
    </row>
    <row r="260" spans="7:8" ht="12.75">
      <c r="H260" s="22"/>
    </row>
    <row r="261" spans="7:8" ht="12.75">
      <c r="H261" s="22"/>
    </row>
    <row r="262" spans="7:8" ht="12.75">
      <c r="H262" s="22"/>
    </row>
    <row r="263" spans="7:8" ht="12.75">
      <c r="H263" s="22"/>
    </row>
    <row r="264" spans="7:8" ht="12.75">
      <c r="H264" s="22"/>
    </row>
    <row r="265" spans="7:8" ht="12.75">
      <c r="H265" s="22"/>
    </row>
    <row r="266" spans="7:8" ht="12.75">
      <c r="H266" s="22"/>
    </row>
    <row r="267" spans="7:8" ht="12.75">
      <c r="H267" s="22"/>
    </row>
    <row r="268" spans="7:8" ht="12.75">
      <c r="H268" s="22"/>
    </row>
    <row r="269" spans="7:8" ht="12.75">
      <c r="H269" s="22"/>
    </row>
    <row r="270" spans="7:8" ht="12.75">
      <c r="H270" s="22"/>
    </row>
    <row r="271" spans="7:8" ht="12.75">
      <c r="H271" s="22"/>
    </row>
    <row r="272" spans="7:8" ht="12.75">
      <c r="H272" s="22"/>
    </row>
    <row r="273" spans="7:8" ht="12.75">
      <c r="H273" s="22"/>
    </row>
    <row r="274" spans="7:8" ht="12.75">
      <c r="H274" s="22"/>
    </row>
    <row r="275" spans="7:8" ht="12.75">
      <c r="H275" s="22"/>
    </row>
    <row r="276" spans="7:8" ht="12.75">
      <c r="H276" s="22"/>
    </row>
    <row r="277" spans="7:8" ht="12.75">
      <c r="H277" s="22"/>
    </row>
    <row r="278" spans="7:8" ht="12.75">
      <c r="H278" s="22"/>
    </row>
    <row r="279" spans="7:8" ht="12.75">
      <c r="H279" s="22"/>
    </row>
    <row r="280" spans="7:8" ht="12.75">
      <c r="H280" s="22"/>
    </row>
    <row r="281" spans="7:8" ht="12.75">
      <c r="H281" s="22"/>
    </row>
    <row r="282" spans="7:8" ht="12.75">
      <c r="H282" s="22"/>
    </row>
    <row r="283" spans="7:8" ht="12.75">
      <c r="H283" s="22"/>
    </row>
    <row r="284" spans="7:8" ht="12.75">
      <c r="H284" s="22"/>
    </row>
    <row r="285" spans="7:8" ht="12.75">
      <c r="H285" s="22"/>
    </row>
    <row r="286" spans="7:8" ht="12.75">
      <c r="H286" s="22"/>
    </row>
    <row r="287" spans="7:8" ht="12.75">
      <c r="H287" s="22"/>
    </row>
    <row r="288" spans="7:8" ht="12.75">
      <c r="H288" s="22"/>
    </row>
    <row r="289" spans="7:8" ht="12.75">
      <c r="H289" s="22"/>
    </row>
    <row r="290" spans="7:8" ht="12.75">
      <c r="H290" s="22"/>
    </row>
    <row r="291" spans="7:8" ht="12.75">
      <c r="H291" s="22"/>
    </row>
    <row r="292" spans="7:8" ht="12.75">
      <c r="H292" s="22"/>
    </row>
    <row r="293" spans="7:8" ht="12.75">
      <c r="H293" s="22"/>
    </row>
    <row r="294" spans="7:8" ht="12.75">
      <c r="H294" s="22"/>
    </row>
    <row r="295" spans="7:8" ht="12.75">
      <c r="H295" s="22"/>
    </row>
    <row r="296" spans="7:8" ht="12.75">
      <c r="H296" s="22"/>
    </row>
    <row r="297" spans="7:8" ht="12.75">
      <c r="H297" s="22"/>
    </row>
    <row r="298" spans="7:8" ht="12.75">
      <c r="H298" s="22"/>
    </row>
    <row r="299" spans="7:8" ht="12.75">
      <c r="H299" s="22"/>
    </row>
    <row r="300" spans="7:8" ht="12.75">
      <c r="H300" s="22"/>
    </row>
    <row r="301" spans="7:8" ht="12.75">
      <c r="H301" s="22"/>
    </row>
    <row r="302" spans="7:8" ht="12.75">
      <c r="H302" s="22"/>
    </row>
    <row r="303" spans="7:8" ht="12.75">
      <c r="H303" s="22"/>
    </row>
    <row r="304" spans="7:8" ht="12.75">
      <c r="H304" s="22"/>
    </row>
    <row r="305" spans="7:8" ht="12.75">
      <c r="H305" s="22"/>
    </row>
    <row r="306" spans="7:8" ht="12.75">
      <c r="H306" s="22"/>
    </row>
    <row r="307" spans="7:8" ht="12.75">
      <c r="H307" s="22"/>
    </row>
    <row r="308" spans="7:8" ht="12.75">
      <c r="H308" s="22"/>
    </row>
    <row r="309" spans="7:8" ht="12.75">
      <c r="H309" s="22"/>
    </row>
    <row r="310" spans="7:8" ht="12.75">
      <c r="H310" s="22"/>
    </row>
    <row r="311" spans="7:8" ht="12.75">
      <c r="H311" s="22"/>
    </row>
    <row r="312" spans="7:8" ht="12.75">
      <c r="H312" s="22"/>
    </row>
    <row r="313" spans="7:8" ht="12.75">
      <c r="H313" s="22"/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0"/>
  <sheetViews>
    <sheetView workbookViewId="0" topLeftCell="A113">
      <selection activeCell="L2" sqref="L2:M2"/>
    </sheetView>
  </sheetViews>
  <sheetFormatPr defaultColWidth="9.140625" defaultRowHeight="12.75"/>
  <cols>
    <col min="1" max="1" width="8.57421875" style="0" customWidth="1"/>
  </cols>
  <sheetData>
    <row r="1" spans="11:15" ht="12.75">
      <c r="K1" s="3" t="s">
        <v>81</v>
      </c>
      <c r="L1" s="4" t="s">
        <v>78</v>
      </c>
      <c r="M1" s="5" t="s">
        <v>79</v>
      </c>
      <c r="N1" s="6" t="s">
        <v>80</v>
      </c>
      <c r="O1" s="4" t="s">
        <v>2</v>
      </c>
    </row>
    <row r="2" spans="2:15" ht="12.75">
      <c r="B2" s="2" t="s">
        <v>10</v>
      </c>
      <c r="C2" s="2" t="s">
        <v>19</v>
      </c>
      <c r="D2" s="2" t="s">
        <v>20</v>
      </c>
      <c r="E2" s="2" t="s">
        <v>21</v>
      </c>
      <c r="F2" s="2" t="s">
        <v>18</v>
      </c>
      <c r="G2" s="2" t="s">
        <v>17</v>
      </c>
      <c r="H2" s="2"/>
      <c r="I2" t="s">
        <v>11</v>
      </c>
      <c r="K2" s="51" t="s">
        <v>5</v>
      </c>
      <c r="L2" s="1">
        <f>'ReadMe &amp; constants'!$A$27</f>
        <v>9</v>
      </c>
      <c r="M2" s="1">
        <f>'ReadMe &amp; constants'!$A$28-'ReadMe &amp; constants'!$A$27</f>
        <v>2</v>
      </c>
      <c r="N2" s="13">
        <v>1000</v>
      </c>
      <c r="O2" s="1"/>
    </row>
    <row r="3" spans="2:15" ht="13.5" customHeight="1">
      <c r="B3">
        <v>0</v>
      </c>
      <c r="E3" s="22">
        <f>$B$106</f>
        <v>100</v>
      </c>
      <c r="F3">
        <v>0</v>
      </c>
      <c r="G3" s="23">
        <f>F3/$B$105</f>
        <v>0</v>
      </c>
      <c r="K3" s="3" t="s">
        <v>10</v>
      </c>
      <c r="L3" s="14"/>
      <c r="M3" s="15"/>
      <c r="N3" s="16"/>
      <c r="O3" s="14"/>
    </row>
    <row r="4" spans="2:15" ht="13.5" customHeight="1">
      <c r="B4" s="8">
        <f>data!F8</f>
        <v>0.25</v>
      </c>
      <c r="C4" s="12">
        <f>IF(I105&gt;0,"Error: Headways aren't sorted",B4/B$105)</f>
        <v>0.0003116235587410408</v>
      </c>
      <c r="D4" s="8">
        <f>B4-B3</f>
        <v>0.25</v>
      </c>
      <c r="E4" s="22">
        <f>$B$106</f>
        <v>100</v>
      </c>
      <c r="F4">
        <f>F3+E4*D4</f>
        <v>25</v>
      </c>
      <c r="G4" s="23">
        <f>F4/$B$105</f>
        <v>0.031162355874104083</v>
      </c>
      <c r="I4" s="2" t="str">
        <f>IF(B4&lt;B3,1,"OK")</f>
        <v>OK</v>
      </c>
      <c r="K4" s="37">
        <f>B4</f>
        <v>0.25</v>
      </c>
      <c r="L4" s="38">
        <f>MIN(K4,L$2)</f>
        <v>0.25</v>
      </c>
      <c r="M4" s="4">
        <f>IF($K4-SUM($L4:L4)=0,"",MIN($K4-SUM($L4:L4),M$2))</f>
      </c>
      <c r="N4" s="3">
        <f>IF($K4-SUM($L4:M4)=0,"",MIN($K4-SUM($L4:M4),N$2))</f>
      </c>
      <c r="O4" s="38">
        <f>SUM(L4:N4)</f>
        <v>0.25</v>
      </c>
    </row>
    <row r="5" spans="2:15" ht="13.5" customHeight="1">
      <c r="B5" s="8">
        <f>data!F9</f>
        <v>0.25</v>
      </c>
      <c r="C5" s="12">
        <f>C4+B5/B$105</f>
        <v>0.0006232471174820816</v>
      </c>
      <c r="D5" s="8">
        <f>B5-B4</f>
        <v>0</v>
      </c>
      <c r="E5" s="22">
        <f>E4-1</f>
        <v>99</v>
      </c>
      <c r="F5">
        <f aca="true" t="shared" si="0" ref="F5:F68">F4+E5*D5</f>
        <v>25</v>
      </c>
      <c r="G5" s="23">
        <f aca="true" t="shared" si="1" ref="G5:G68">F5/$B$105</f>
        <v>0.031162355874104083</v>
      </c>
      <c r="I5" s="2" t="str">
        <f>IF(B5&lt;B4,1,"OK")</f>
        <v>OK</v>
      </c>
      <c r="K5" s="37">
        <f>B5</f>
        <v>0.25</v>
      </c>
      <c r="L5" s="38">
        <f aca="true" t="shared" si="2" ref="L5:L68">MIN(K5,L$2)</f>
        <v>0.25</v>
      </c>
      <c r="M5" s="4">
        <f>IF($K5-SUM($L5:L5)=0,"",MIN($K5-SUM($L5:L5),M$2))</f>
      </c>
      <c r="N5" s="3">
        <f>IF($K5-SUM($L5:M5)=0,"",MIN($K5-SUM($L5:M5),N$2))</f>
      </c>
      <c r="O5" s="38">
        <f>SUM(L5:N5)</f>
        <v>0.25</v>
      </c>
    </row>
    <row r="6" spans="2:15" ht="13.5" customHeight="1">
      <c r="B6" s="8">
        <f>data!F10</f>
        <v>0.25</v>
      </c>
      <c r="C6" s="12">
        <f aca="true" t="shared" si="3" ref="C6:C69">C5+B6/B$105</f>
        <v>0.0009348706762231224</v>
      </c>
      <c r="D6" s="8">
        <f aca="true" t="shared" si="4" ref="D6:D69">B6-B5</f>
        <v>0</v>
      </c>
      <c r="E6" s="22">
        <f aca="true" t="shared" si="5" ref="E6:E69">E5-1</f>
        <v>98</v>
      </c>
      <c r="F6">
        <f t="shared" si="0"/>
        <v>25</v>
      </c>
      <c r="G6" s="23">
        <f t="shared" si="1"/>
        <v>0.031162355874104083</v>
      </c>
      <c r="I6" s="2" t="str">
        <f aca="true" t="shared" si="6" ref="I6:I69">IF(B6&lt;B5,1,"OK")</f>
        <v>OK</v>
      </c>
      <c r="K6" s="37">
        <f>B6</f>
        <v>0.25</v>
      </c>
      <c r="L6" s="38">
        <f t="shared" si="2"/>
        <v>0.25</v>
      </c>
      <c r="M6" s="4">
        <f>IF($K6-SUM($L6:L6)=0,"",MIN($K6-SUM($L6:L6),M$2))</f>
      </c>
      <c r="N6" s="3">
        <f>IF($K6-SUM($L6:M6)=0,"",MIN($K6-SUM($L6:M6),N$2))</f>
      </c>
      <c r="O6" s="38">
        <f>SUM(L6:N6)</f>
        <v>0.25</v>
      </c>
    </row>
    <row r="7" spans="2:15" ht="13.5" customHeight="1">
      <c r="B7" s="8">
        <f>data!F11</f>
        <v>0.5</v>
      </c>
      <c r="C7" s="12">
        <f t="shared" si="3"/>
        <v>0.001558117793705204</v>
      </c>
      <c r="D7" s="8">
        <f t="shared" si="4"/>
        <v>0.25</v>
      </c>
      <c r="E7" s="22">
        <f t="shared" si="5"/>
        <v>97</v>
      </c>
      <c r="F7">
        <f t="shared" si="0"/>
        <v>49.25</v>
      </c>
      <c r="G7" s="23">
        <f t="shared" si="1"/>
        <v>0.061389841071985043</v>
      </c>
      <c r="I7" s="2" t="str">
        <f t="shared" si="6"/>
        <v>OK</v>
      </c>
      <c r="K7" s="37">
        <f>B7</f>
        <v>0.5</v>
      </c>
      <c r="L7" s="38">
        <f t="shared" si="2"/>
        <v>0.5</v>
      </c>
      <c r="M7" s="4">
        <f>IF($K7-SUM($L7:L7)=0,"",MIN($K7-SUM($L7:L7),M$2))</f>
      </c>
      <c r="N7" s="3">
        <f>IF($K7-SUM($L7:M7)=0,"",MIN($K7-SUM($L7:M7),N$2))</f>
      </c>
      <c r="O7" s="38">
        <f>SUM(L7:N7)</f>
        <v>0.5</v>
      </c>
    </row>
    <row r="8" spans="2:15" ht="13.5" customHeight="1">
      <c r="B8" s="8">
        <f>data!F12</f>
        <v>0.5</v>
      </c>
      <c r="C8" s="12">
        <f t="shared" si="3"/>
        <v>0.0021813649111872857</v>
      </c>
      <c r="D8" s="8">
        <f t="shared" si="4"/>
        <v>0</v>
      </c>
      <c r="E8" s="22">
        <f t="shared" si="5"/>
        <v>96</v>
      </c>
      <c r="F8">
        <f t="shared" si="0"/>
        <v>49.25</v>
      </c>
      <c r="G8" s="23">
        <f t="shared" si="1"/>
        <v>0.061389841071985043</v>
      </c>
      <c r="I8" s="2" t="str">
        <f t="shared" si="6"/>
        <v>OK</v>
      </c>
      <c r="K8" s="37">
        <f>B8</f>
        <v>0.5</v>
      </c>
      <c r="L8" s="38">
        <f>MIN(K8,L$2)</f>
        <v>0.5</v>
      </c>
      <c r="M8" s="4">
        <f>IF($K8-SUM($L8:L8)=0,"",MIN($K8-SUM($L8:L8),M$2))</f>
      </c>
      <c r="N8" s="3">
        <f>IF($K8-SUM($L8:M8)=0,"",MIN($K8-SUM($L8:M8),N$2))</f>
      </c>
      <c r="O8" s="38">
        <f>SUM(L8:N8)</f>
        <v>0.5</v>
      </c>
    </row>
    <row r="9" spans="2:15" ht="13.5" customHeight="1">
      <c r="B9" s="8">
        <f>data!F13</f>
        <v>1.5</v>
      </c>
      <c r="C9" s="12">
        <f t="shared" si="3"/>
        <v>0.0040511062636335304</v>
      </c>
      <c r="D9" s="8">
        <f t="shared" si="4"/>
        <v>1</v>
      </c>
      <c r="E9" s="22">
        <f t="shared" si="5"/>
        <v>95</v>
      </c>
      <c r="F9">
        <f t="shared" si="0"/>
        <v>144.25</v>
      </c>
      <c r="G9" s="23">
        <f t="shared" si="1"/>
        <v>0.17980679339358055</v>
      </c>
      <c r="I9" s="2" t="str">
        <f t="shared" si="6"/>
        <v>OK</v>
      </c>
      <c r="K9" s="37">
        <f aca="true" t="shared" si="7" ref="K9:K72">B9</f>
        <v>1.5</v>
      </c>
      <c r="L9" s="38">
        <f t="shared" si="2"/>
        <v>1.5</v>
      </c>
      <c r="M9" s="4">
        <f>IF($K9-SUM($L9:L9)=0,"",MIN($K9-SUM($L9:L9),M$2))</f>
      </c>
      <c r="N9" s="3">
        <f>IF($K9-SUM($L9:M9)=0,"",MIN($K9-SUM($L9:M9),N$2))</f>
      </c>
      <c r="O9" s="38">
        <f aca="true" t="shared" si="8" ref="O9:O72">SUM(L9:N9)</f>
        <v>1.5</v>
      </c>
    </row>
    <row r="10" spans="2:15" ht="13.5" customHeight="1">
      <c r="B10" s="8">
        <f>data!F14</f>
        <v>2</v>
      </c>
      <c r="C10" s="12">
        <f t="shared" si="3"/>
        <v>0.006544094733561857</v>
      </c>
      <c r="D10" s="8">
        <f t="shared" si="4"/>
        <v>0.5</v>
      </c>
      <c r="E10" s="22">
        <f t="shared" si="5"/>
        <v>94</v>
      </c>
      <c r="F10">
        <f t="shared" si="0"/>
        <v>191.25</v>
      </c>
      <c r="G10" s="23">
        <f t="shared" si="1"/>
        <v>0.23839202243689622</v>
      </c>
      <c r="I10" s="2" t="str">
        <f t="shared" si="6"/>
        <v>OK</v>
      </c>
      <c r="K10" s="37">
        <f t="shared" si="7"/>
        <v>2</v>
      </c>
      <c r="L10" s="38">
        <f t="shared" si="2"/>
        <v>2</v>
      </c>
      <c r="M10" s="4">
        <f>IF($K10-SUM($L10:L10)=0,"",MIN($K10-SUM($L10:L10),M$2))</f>
      </c>
      <c r="N10" s="3">
        <f>IF($K10-SUM($L10:M10)=0,"",MIN($K10-SUM($L10:M10),N$2))</f>
      </c>
      <c r="O10" s="38">
        <f t="shared" si="8"/>
        <v>2</v>
      </c>
    </row>
    <row r="11" spans="2:15" ht="13.5" customHeight="1">
      <c r="B11" s="8">
        <f>data!F15</f>
        <v>2</v>
      </c>
      <c r="C11" s="12">
        <f t="shared" si="3"/>
        <v>0.009037083203490184</v>
      </c>
      <c r="D11" s="8">
        <f t="shared" si="4"/>
        <v>0</v>
      </c>
      <c r="E11" s="22">
        <f t="shared" si="5"/>
        <v>93</v>
      </c>
      <c r="F11">
        <f t="shared" si="0"/>
        <v>191.25</v>
      </c>
      <c r="G11" s="23">
        <f t="shared" si="1"/>
        <v>0.23839202243689622</v>
      </c>
      <c r="I11" s="2" t="str">
        <f t="shared" si="6"/>
        <v>OK</v>
      </c>
      <c r="K11" s="37">
        <f t="shared" si="7"/>
        <v>2</v>
      </c>
      <c r="L11" s="38">
        <f t="shared" si="2"/>
        <v>2</v>
      </c>
      <c r="M11" s="4">
        <f>IF($K11-SUM($L11:L11)=0,"",MIN($K11-SUM($L11:L11),M$2))</f>
      </c>
      <c r="N11" s="3">
        <f>IF($K11-SUM($L11:M11)=0,"",MIN($K11-SUM($L11:M11),N$2))</f>
      </c>
      <c r="O11" s="38">
        <f t="shared" si="8"/>
        <v>2</v>
      </c>
    </row>
    <row r="12" spans="2:15" ht="13.5" customHeight="1">
      <c r="B12" s="8">
        <f>data!F16</f>
        <v>2.5</v>
      </c>
      <c r="C12" s="12">
        <f t="shared" si="3"/>
        <v>0.012153318790900593</v>
      </c>
      <c r="D12" s="8">
        <f t="shared" si="4"/>
        <v>0.5</v>
      </c>
      <c r="E12" s="22">
        <f t="shared" si="5"/>
        <v>92</v>
      </c>
      <c r="F12">
        <f t="shared" si="0"/>
        <v>237.25</v>
      </c>
      <c r="G12" s="23">
        <f t="shared" si="1"/>
        <v>0.2957307572452477</v>
      </c>
      <c r="I12" s="2" t="str">
        <f t="shared" si="6"/>
        <v>OK</v>
      </c>
      <c r="K12" s="37">
        <f t="shared" si="7"/>
        <v>2.5</v>
      </c>
      <c r="L12" s="38">
        <f t="shared" si="2"/>
        <v>2.5</v>
      </c>
      <c r="M12" s="4">
        <f>IF($K12-SUM($L12:L12)=0,"",MIN($K12-SUM($L12:L12),M$2))</f>
      </c>
      <c r="N12" s="3">
        <f>IF($K12-SUM($L12:M12)=0,"",MIN($K12-SUM($L12:M12),N$2))</f>
      </c>
      <c r="O12" s="38">
        <f t="shared" si="8"/>
        <v>2.5</v>
      </c>
    </row>
    <row r="13" spans="2:15" ht="13.5" customHeight="1">
      <c r="B13" s="8">
        <f>data!F17</f>
        <v>3</v>
      </c>
      <c r="C13" s="12">
        <f t="shared" si="3"/>
        <v>0.015892801495793082</v>
      </c>
      <c r="D13" s="8">
        <f t="shared" si="4"/>
        <v>0.5</v>
      </c>
      <c r="E13" s="22">
        <f t="shared" si="5"/>
        <v>91</v>
      </c>
      <c r="F13">
        <f t="shared" si="0"/>
        <v>282.75</v>
      </c>
      <c r="G13" s="23">
        <f t="shared" si="1"/>
        <v>0.35244624493611715</v>
      </c>
      <c r="I13" s="2" t="str">
        <f t="shared" si="6"/>
        <v>OK</v>
      </c>
      <c r="K13" s="37">
        <f t="shared" si="7"/>
        <v>3</v>
      </c>
      <c r="L13" s="38">
        <f t="shared" si="2"/>
        <v>3</v>
      </c>
      <c r="M13" s="4">
        <f>IF($K13-SUM($L13:L13)=0,"",MIN($K13-SUM($L13:L13),M$2))</f>
      </c>
      <c r="N13" s="3">
        <f>IF($K13-SUM($L13:M13)=0,"",MIN($K13-SUM($L13:M13),N$2))</f>
      </c>
      <c r="O13" s="38">
        <f t="shared" si="8"/>
        <v>3</v>
      </c>
    </row>
    <row r="14" spans="2:15" ht="13.5" customHeight="1">
      <c r="B14" s="8">
        <f>data!F18</f>
        <v>3.25</v>
      </c>
      <c r="C14" s="12">
        <f t="shared" si="3"/>
        <v>0.019943907759426612</v>
      </c>
      <c r="D14" s="8">
        <f t="shared" si="4"/>
        <v>0.25</v>
      </c>
      <c r="E14" s="22">
        <f t="shared" si="5"/>
        <v>90</v>
      </c>
      <c r="F14">
        <f t="shared" si="0"/>
        <v>305.25</v>
      </c>
      <c r="G14" s="23">
        <f t="shared" si="1"/>
        <v>0.3804923652228108</v>
      </c>
      <c r="I14" s="2" t="str">
        <f t="shared" si="6"/>
        <v>OK</v>
      </c>
      <c r="K14" s="37">
        <f t="shared" si="7"/>
        <v>3.25</v>
      </c>
      <c r="L14" s="38">
        <f t="shared" si="2"/>
        <v>3.25</v>
      </c>
      <c r="M14" s="4">
        <f>IF($K14-SUM($L14:L14)=0,"",MIN($K14-SUM($L14:L14),M$2))</f>
      </c>
      <c r="N14" s="3">
        <f>IF($K14-SUM($L14:M14)=0,"",MIN($K14-SUM($L14:M14),N$2))</f>
      </c>
      <c r="O14" s="38">
        <f t="shared" si="8"/>
        <v>3.25</v>
      </c>
    </row>
    <row r="15" spans="2:15" ht="13.5" customHeight="1">
      <c r="B15" s="8">
        <f>data!F19</f>
        <v>3.25</v>
      </c>
      <c r="C15" s="12">
        <f t="shared" si="3"/>
        <v>0.023995014023060143</v>
      </c>
      <c r="D15" s="8">
        <f t="shared" si="4"/>
        <v>0</v>
      </c>
      <c r="E15" s="22">
        <f t="shared" si="5"/>
        <v>89</v>
      </c>
      <c r="F15">
        <f t="shared" si="0"/>
        <v>305.25</v>
      </c>
      <c r="G15" s="23">
        <f t="shared" si="1"/>
        <v>0.3804923652228108</v>
      </c>
      <c r="I15" s="2" t="str">
        <f t="shared" si="6"/>
        <v>OK</v>
      </c>
      <c r="K15" s="37">
        <f t="shared" si="7"/>
        <v>3.25</v>
      </c>
      <c r="L15" s="38">
        <f t="shared" si="2"/>
        <v>3.25</v>
      </c>
      <c r="M15" s="4">
        <f>IF($K15-SUM($L15:L15)=0,"",MIN($K15-SUM($L15:L15),M$2))</f>
      </c>
      <c r="N15" s="3">
        <f>IF($K15-SUM($L15:M15)=0,"",MIN($K15-SUM($L15:M15),N$2))</f>
      </c>
      <c r="O15" s="38">
        <f t="shared" si="8"/>
        <v>3.25</v>
      </c>
    </row>
    <row r="16" spans="2:15" ht="13.5" customHeight="1">
      <c r="B16" s="8">
        <f>data!F20</f>
        <v>3.5</v>
      </c>
      <c r="C16" s="12">
        <f t="shared" si="3"/>
        <v>0.028357743845434713</v>
      </c>
      <c r="D16" s="8">
        <f t="shared" si="4"/>
        <v>0.25</v>
      </c>
      <c r="E16" s="22">
        <f t="shared" si="5"/>
        <v>88</v>
      </c>
      <c r="F16">
        <f t="shared" si="0"/>
        <v>327.25</v>
      </c>
      <c r="G16" s="23">
        <f t="shared" si="1"/>
        <v>0.40791523839202243</v>
      </c>
      <c r="I16" s="2" t="str">
        <f t="shared" si="6"/>
        <v>OK</v>
      </c>
      <c r="K16" s="37">
        <f t="shared" si="7"/>
        <v>3.5</v>
      </c>
      <c r="L16" s="38">
        <f t="shared" si="2"/>
        <v>3.5</v>
      </c>
      <c r="M16" s="4">
        <f>IF($K16-SUM($L16:L16)=0,"",MIN($K16-SUM($L16:L16),M$2))</f>
      </c>
      <c r="N16" s="3">
        <f>IF($K16-SUM($L16:M16)=0,"",MIN($K16-SUM($L16:M16),N$2))</f>
      </c>
      <c r="O16" s="38">
        <f t="shared" si="8"/>
        <v>3.5</v>
      </c>
    </row>
    <row r="17" spans="2:15" ht="13.5" customHeight="1">
      <c r="B17" s="8">
        <f>data!F21</f>
        <v>3.5</v>
      </c>
      <c r="C17" s="12">
        <f t="shared" si="3"/>
        <v>0.03272047366780929</v>
      </c>
      <c r="D17" s="8">
        <f t="shared" si="4"/>
        <v>0</v>
      </c>
      <c r="E17" s="22">
        <f t="shared" si="5"/>
        <v>87</v>
      </c>
      <c r="F17">
        <f t="shared" si="0"/>
        <v>327.25</v>
      </c>
      <c r="G17" s="23">
        <f t="shared" si="1"/>
        <v>0.40791523839202243</v>
      </c>
      <c r="I17" s="2" t="str">
        <f t="shared" si="6"/>
        <v>OK</v>
      </c>
      <c r="K17" s="37">
        <f t="shared" si="7"/>
        <v>3.5</v>
      </c>
      <c r="L17" s="38">
        <f t="shared" si="2"/>
        <v>3.5</v>
      </c>
      <c r="M17" s="4">
        <f>IF($K17-SUM($L17:L17)=0,"",MIN($K17-SUM($L17:L17),M$2))</f>
      </c>
      <c r="N17" s="3">
        <f>IF($K17-SUM($L17:M17)=0,"",MIN($K17-SUM($L17:M17),N$2))</f>
      </c>
      <c r="O17" s="38">
        <f t="shared" si="8"/>
        <v>3.5</v>
      </c>
    </row>
    <row r="18" spans="2:15" ht="13.5" customHeight="1">
      <c r="B18" s="8">
        <f>data!F22</f>
        <v>3.5</v>
      </c>
      <c r="C18" s="12">
        <f t="shared" si="3"/>
        <v>0.03708320349018386</v>
      </c>
      <c r="D18" s="8">
        <f t="shared" si="4"/>
        <v>0</v>
      </c>
      <c r="E18" s="22">
        <f t="shared" si="5"/>
        <v>86</v>
      </c>
      <c r="F18">
        <f t="shared" si="0"/>
        <v>327.25</v>
      </c>
      <c r="G18" s="23">
        <f t="shared" si="1"/>
        <v>0.40791523839202243</v>
      </c>
      <c r="I18" s="2" t="str">
        <f t="shared" si="6"/>
        <v>OK</v>
      </c>
      <c r="K18" s="37">
        <f t="shared" si="7"/>
        <v>3.5</v>
      </c>
      <c r="L18" s="38">
        <f t="shared" si="2"/>
        <v>3.5</v>
      </c>
      <c r="M18" s="4">
        <f>IF($K18-SUM($L18:L18)=0,"",MIN($K18-SUM($L18:L18),M$2))</f>
      </c>
      <c r="N18" s="3">
        <f>IF($K18-SUM($L18:M18)=0,"",MIN($K18-SUM($L18:M18),N$2))</f>
      </c>
      <c r="O18" s="38">
        <f t="shared" si="8"/>
        <v>3.5</v>
      </c>
    </row>
    <row r="19" spans="2:15" ht="13.5" customHeight="1">
      <c r="B19" s="8">
        <f>data!F23</f>
        <v>3.75</v>
      </c>
      <c r="C19" s="12">
        <f t="shared" si="3"/>
        <v>0.04175755687129947</v>
      </c>
      <c r="D19" s="8">
        <f t="shared" si="4"/>
        <v>0.25</v>
      </c>
      <c r="E19" s="22">
        <f t="shared" si="5"/>
        <v>85</v>
      </c>
      <c r="F19">
        <f t="shared" si="0"/>
        <v>348.5</v>
      </c>
      <c r="G19" s="23">
        <f t="shared" si="1"/>
        <v>0.4344032408850109</v>
      </c>
      <c r="I19" s="2" t="str">
        <f t="shared" si="6"/>
        <v>OK</v>
      </c>
      <c r="K19" s="37">
        <f t="shared" si="7"/>
        <v>3.75</v>
      </c>
      <c r="L19" s="38">
        <f t="shared" si="2"/>
        <v>3.75</v>
      </c>
      <c r="M19" s="4">
        <f>IF($K19-SUM($L19:L19)=0,"",MIN($K19-SUM($L19:L19),M$2))</f>
      </c>
      <c r="N19" s="3">
        <f>IF($K19-SUM($L19:M19)=0,"",MIN($K19-SUM($L19:M19),N$2))</f>
      </c>
      <c r="O19" s="38">
        <f t="shared" si="8"/>
        <v>3.75</v>
      </c>
    </row>
    <row r="20" spans="2:15" ht="13.5" customHeight="1">
      <c r="B20" s="8">
        <f>data!F24</f>
        <v>3.75</v>
      </c>
      <c r="C20" s="12">
        <f t="shared" si="3"/>
        <v>0.04643191025241508</v>
      </c>
      <c r="D20" s="8">
        <f t="shared" si="4"/>
        <v>0</v>
      </c>
      <c r="E20" s="22">
        <f t="shared" si="5"/>
        <v>84</v>
      </c>
      <c r="F20">
        <f t="shared" si="0"/>
        <v>348.5</v>
      </c>
      <c r="G20" s="23">
        <f t="shared" si="1"/>
        <v>0.4344032408850109</v>
      </c>
      <c r="I20" s="2" t="str">
        <f t="shared" si="6"/>
        <v>OK</v>
      </c>
      <c r="K20" s="37">
        <f t="shared" si="7"/>
        <v>3.75</v>
      </c>
      <c r="L20" s="38">
        <f t="shared" si="2"/>
        <v>3.75</v>
      </c>
      <c r="M20" s="4">
        <f>IF($K20-SUM($L20:L20)=0,"",MIN($K20-SUM($L20:L20),M$2))</f>
      </c>
      <c r="N20" s="3">
        <f>IF($K20-SUM($L20:M20)=0,"",MIN($K20-SUM($L20:M20),N$2))</f>
      </c>
      <c r="O20" s="38">
        <f t="shared" si="8"/>
        <v>3.75</v>
      </c>
    </row>
    <row r="21" spans="2:15" ht="13.5" customHeight="1">
      <c r="B21" s="8">
        <f>data!F25</f>
        <v>3.75</v>
      </c>
      <c r="C21" s="12">
        <f t="shared" si="3"/>
        <v>0.05110626363353069</v>
      </c>
      <c r="D21" s="8">
        <f t="shared" si="4"/>
        <v>0</v>
      </c>
      <c r="E21" s="22">
        <f t="shared" si="5"/>
        <v>83</v>
      </c>
      <c r="F21">
        <f t="shared" si="0"/>
        <v>348.5</v>
      </c>
      <c r="G21" s="23">
        <f t="shared" si="1"/>
        <v>0.4344032408850109</v>
      </c>
      <c r="I21" s="2" t="str">
        <f t="shared" si="6"/>
        <v>OK</v>
      </c>
      <c r="K21" s="37">
        <f t="shared" si="7"/>
        <v>3.75</v>
      </c>
      <c r="L21" s="38">
        <f t="shared" si="2"/>
        <v>3.75</v>
      </c>
      <c r="M21" s="4">
        <f>IF($K21-SUM($L21:L21)=0,"",MIN($K21-SUM($L21:L21),M$2))</f>
      </c>
      <c r="N21" s="3">
        <f>IF($K21-SUM($L21:M21)=0,"",MIN($K21-SUM($L21:M21),N$2))</f>
      </c>
      <c r="O21" s="38">
        <f t="shared" si="8"/>
        <v>3.75</v>
      </c>
    </row>
    <row r="22" spans="2:15" ht="13.5" customHeight="1">
      <c r="B22" s="8">
        <f>data!F26</f>
        <v>4</v>
      </c>
      <c r="C22" s="12">
        <f t="shared" si="3"/>
        <v>0.056092240573387346</v>
      </c>
      <c r="D22" s="8">
        <f t="shared" si="4"/>
        <v>0.25</v>
      </c>
      <c r="E22" s="22">
        <f t="shared" si="5"/>
        <v>82</v>
      </c>
      <c r="F22">
        <f t="shared" si="0"/>
        <v>369</v>
      </c>
      <c r="G22" s="23">
        <f t="shared" si="1"/>
        <v>0.45995637270177625</v>
      </c>
      <c r="I22" s="2" t="str">
        <f t="shared" si="6"/>
        <v>OK</v>
      </c>
      <c r="K22" s="37">
        <f t="shared" si="7"/>
        <v>4</v>
      </c>
      <c r="L22" s="38">
        <f t="shared" si="2"/>
        <v>4</v>
      </c>
      <c r="M22" s="4">
        <f>IF($K22-SUM($L22:L22)=0,"",MIN($K22-SUM($L22:L22),M$2))</f>
      </c>
      <c r="N22" s="3">
        <f>IF($K22-SUM($L22:M22)=0,"",MIN($K22-SUM($L22:M22),N$2))</f>
      </c>
      <c r="O22" s="38">
        <f t="shared" si="8"/>
        <v>4</v>
      </c>
    </row>
    <row r="23" spans="2:15" ht="13.5" customHeight="1">
      <c r="B23" s="8">
        <f>data!F27</f>
        <v>4.25</v>
      </c>
      <c r="C23" s="12">
        <f t="shared" si="3"/>
        <v>0.061389841071985043</v>
      </c>
      <c r="D23" s="8">
        <f t="shared" si="4"/>
        <v>0.25</v>
      </c>
      <c r="E23" s="22">
        <f t="shared" si="5"/>
        <v>81</v>
      </c>
      <c r="F23">
        <f t="shared" si="0"/>
        <v>389.25</v>
      </c>
      <c r="G23" s="23">
        <f t="shared" si="1"/>
        <v>0.48519788095980054</v>
      </c>
      <c r="I23" s="2" t="str">
        <f t="shared" si="6"/>
        <v>OK</v>
      </c>
      <c r="K23" s="37">
        <f t="shared" si="7"/>
        <v>4.25</v>
      </c>
      <c r="L23" s="38">
        <f t="shared" si="2"/>
        <v>4.25</v>
      </c>
      <c r="M23" s="4">
        <f>IF($K23-SUM($L23:L23)=0,"",MIN($K23-SUM($L23:L23),M$2))</f>
      </c>
      <c r="N23" s="3">
        <f>IF($K23-SUM($L23:M23)=0,"",MIN($K23-SUM($L23:M23),N$2))</f>
      </c>
      <c r="O23" s="38">
        <f t="shared" si="8"/>
        <v>4.25</v>
      </c>
    </row>
    <row r="24" spans="2:15" ht="13.5" customHeight="1">
      <c r="B24" s="8">
        <f>data!F28</f>
        <v>4.25</v>
      </c>
      <c r="C24" s="12">
        <f t="shared" si="3"/>
        <v>0.06668744157058273</v>
      </c>
      <c r="D24" s="8">
        <f t="shared" si="4"/>
        <v>0</v>
      </c>
      <c r="E24" s="22">
        <f t="shared" si="5"/>
        <v>80</v>
      </c>
      <c r="F24">
        <f t="shared" si="0"/>
        <v>389.25</v>
      </c>
      <c r="G24" s="23">
        <f t="shared" si="1"/>
        <v>0.48519788095980054</v>
      </c>
      <c r="I24" s="2" t="str">
        <f t="shared" si="6"/>
        <v>OK</v>
      </c>
      <c r="K24" s="37">
        <f t="shared" si="7"/>
        <v>4.25</v>
      </c>
      <c r="L24" s="38">
        <f t="shared" si="2"/>
        <v>4.25</v>
      </c>
      <c r="M24" s="4">
        <f>IF($K24-SUM($L24:L24)=0,"",MIN($K24-SUM($L24:L24),M$2))</f>
      </c>
      <c r="N24" s="3">
        <f>IF($K24-SUM($L24:M24)=0,"",MIN($K24-SUM($L24:M24),N$2))</f>
      </c>
      <c r="O24" s="38">
        <f t="shared" si="8"/>
        <v>4.25</v>
      </c>
    </row>
    <row r="25" spans="2:15" ht="13.5" customHeight="1">
      <c r="B25" s="8">
        <f>data!F29</f>
        <v>4.5</v>
      </c>
      <c r="C25" s="12">
        <f t="shared" si="3"/>
        <v>0.07229666562792147</v>
      </c>
      <c r="D25" s="8">
        <f t="shared" si="4"/>
        <v>0.25</v>
      </c>
      <c r="E25" s="22">
        <f t="shared" si="5"/>
        <v>79</v>
      </c>
      <c r="F25">
        <f t="shared" si="0"/>
        <v>409</v>
      </c>
      <c r="G25" s="23">
        <f t="shared" si="1"/>
        <v>0.5098161421003428</v>
      </c>
      <c r="I25" s="2" t="str">
        <f t="shared" si="6"/>
        <v>OK</v>
      </c>
      <c r="K25" s="37">
        <f t="shared" si="7"/>
        <v>4.5</v>
      </c>
      <c r="L25" s="38">
        <f t="shared" si="2"/>
        <v>4.5</v>
      </c>
      <c r="M25" s="4">
        <f>IF($K25-SUM($L25:L25)=0,"",MIN($K25-SUM($L25:L25),M$2))</f>
      </c>
      <c r="N25" s="3">
        <f>IF($K25-SUM($L25:M25)=0,"",MIN($K25-SUM($L25:M25),N$2))</f>
      </c>
      <c r="O25" s="38">
        <f t="shared" si="8"/>
        <v>4.5</v>
      </c>
    </row>
    <row r="26" spans="2:15" ht="13.5" customHeight="1">
      <c r="B26" s="8">
        <f>data!F30</f>
        <v>4.75</v>
      </c>
      <c r="C26" s="12">
        <f t="shared" si="3"/>
        <v>0.07821751324400125</v>
      </c>
      <c r="D26" s="8">
        <f t="shared" si="4"/>
        <v>0.25</v>
      </c>
      <c r="E26" s="22">
        <f t="shared" si="5"/>
        <v>78</v>
      </c>
      <c r="F26">
        <f t="shared" si="0"/>
        <v>428.5</v>
      </c>
      <c r="G26" s="23">
        <f t="shared" si="1"/>
        <v>0.5341227796821439</v>
      </c>
      <c r="I26" s="2" t="str">
        <f t="shared" si="6"/>
        <v>OK</v>
      </c>
      <c r="K26" s="37">
        <f t="shared" si="7"/>
        <v>4.75</v>
      </c>
      <c r="L26" s="38">
        <f t="shared" si="2"/>
        <v>4.75</v>
      </c>
      <c r="M26" s="4">
        <f>IF($K26-SUM($L26:L26)=0,"",MIN($K26-SUM($L26:L26),M$2))</f>
      </c>
      <c r="N26" s="3">
        <f>IF($K26-SUM($L26:M26)=0,"",MIN($K26-SUM($L26:M26),N$2))</f>
      </c>
      <c r="O26" s="38">
        <f t="shared" si="8"/>
        <v>4.75</v>
      </c>
    </row>
    <row r="27" spans="2:15" ht="13.5" customHeight="1">
      <c r="B27" s="8">
        <f>data!F31</f>
        <v>4.75</v>
      </c>
      <c r="C27" s="12">
        <f t="shared" si="3"/>
        <v>0.08413836086008103</v>
      </c>
      <c r="D27" s="8">
        <f t="shared" si="4"/>
        <v>0</v>
      </c>
      <c r="E27" s="22">
        <f t="shared" si="5"/>
        <v>77</v>
      </c>
      <c r="F27">
        <f t="shared" si="0"/>
        <v>428.5</v>
      </c>
      <c r="G27" s="23">
        <f t="shared" si="1"/>
        <v>0.5341227796821439</v>
      </c>
      <c r="I27" s="2" t="str">
        <f t="shared" si="6"/>
        <v>OK</v>
      </c>
      <c r="K27" s="37">
        <f t="shared" si="7"/>
        <v>4.75</v>
      </c>
      <c r="L27" s="38">
        <f t="shared" si="2"/>
        <v>4.75</v>
      </c>
      <c r="M27" s="4">
        <f>IF($K27-SUM($L27:L27)=0,"",MIN($K27-SUM($L27:L27),M$2))</f>
      </c>
      <c r="N27" s="3">
        <f>IF($K27-SUM($L27:M27)=0,"",MIN($K27-SUM($L27:M27),N$2))</f>
      </c>
      <c r="O27" s="38">
        <f t="shared" si="8"/>
        <v>4.75</v>
      </c>
    </row>
    <row r="28" spans="2:15" ht="13.5" customHeight="1">
      <c r="B28" s="8">
        <f>data!F32</f>
        <v>4.75</v>
      </c>
      <c r="C28" s="12">
        <f t="shared" si="3"/>
        <v>0.0900592084761608</v>
      </c>
      <c r="D28" s="8">
        <f t="shared" si="4"/>
        <v>0</v>
      </c>
      <c r="E28" s="22">
        <f t="shared" si="5"/>
        <v>76</v>
      </c>
      <c r="F28">
        <f t="shared" si="0"/>
        <v>428.5</v>
      </c>
      <c r="G28" s="23">
        <f t="shared" si="1"/>
        <v>0.5341227796821439</v>
      </c>
      <c r="I28" s="2" t="str">
        <f t="shared" si="6"/>
        <v>OK</v>
      </c>
      <c r="K28" s="37">
        <f t="shared" si="7"/>
        <v>4.75</v>
      </c>
      <c r="L28" s="38">
        <f t="shared" si="2"/>
        <v>4.75</v>
      </c>
      <c r="M28" s="4">
        <f>IF($K28-SUM($L28:L28)=0,"",MIN($K28-SUM($L28:L28),M$2))</f>
      </c>
      <c r="N28" s="3">
        <f>IF($K28-SUM($L28:M28)=0,"",MIN($K28-SUM($L28:M28),N$2))</f>
      </c>
      <c r="O28" s="38">
        <f t="shared" si="8"/>
        <v>4.75</v>
      </c>
    </row>
    <row r="29" spans="2:15" ht="13.5" customHeight="1">
      <c r="B29" s="8">
        <f>data!F33</f>
        <v>5</v>
      </c>
      <c r="C29" s="12">
        <f t="shared" si="3"/>
        <v>0.09629167965098162</v>
      </c>
      <c r="D29" s="8">
        <f t="shared" si="4"/>
        <v>0.25</v>
      </c>
      <c r="E29" s="22">
        <f t="shared" si="5"/>
        <v>75</v>
      </c>
      <c r="F29">
        <f t="shared" si="0"/>
        <v>447.25</v>
      </c>
      <c r="G29" s="23">
        <f t="shared" si="1"/>
        <v>0.557494546587722</v>
      </c>
      <c r="I29" s="2" t="str">
        <f t="shared" si="6"/>
        <v>OK</v>
      </c>
      <c r="K29" s="37">
        <f t="shared" si="7"/>
        <v>5</v>
      </c>
      <c r="L29" s="38">
        <f t="shared" si="2"/>
        <v>5</v>
      </c>
      <c r="M29" s="4">
        <f>IF($K29-SUM($L29:L29)=0,"",MIN($K29-SUM($L29:L29),M$2))</f>
      </c>
      <c r="N29" s="3">
        <f>IF($K29-SUM($L29:M29)=0,"",MIN($K29-SUM($L29:M29),N$2))</f>
      </c>
      <c r="O29" s="38">
        <f t="shared" si="8"/>
        <v>5</v>
      </c>
    </row>
    <row r="30" spans="2:15" ht="13.5" customHeight="1">
      <c r="B30" s="8">
        <f>data!F34</f>
        <v>5.25</v>
      </c>
      <c r="C30" s="12">
        <f t="shared" si="3"/>
        <v>0.10283577438454347</v>
      </c>
      <c r="D30" s="8">
        <f t="shared" si="4"/>
        <v>0.25</v>
      </c>
      <c r="E30" s="22">
        <f t="shared" si="5"/>
        <v>74</v>
      </c>
      <c r="F30">
        <f t="shared" si="0"/>
        <v>465.75</v>
      </c>
      <c r="G30" s="23">
        <f t="shared" si="1"/>
        <v>0.580554689934559</v>
      </c>
      <c r="I30" s="2" t="str">
        <f t="shared" si="6"/>
        <v>OK</v>
      </c>
      <c r="K30" s="37">
        <f t="shared" si="7"/>
        <v>5.25</v>
      </c>
      <c r="L30" s="38">
        <f t="shared" si="2"/>
        <v>5.25</v>
      </c>
      <c r="M30" s="4">
        <f>IF($K30-SUM($L30:L30)=0,"",MIN($K30-SUM($L30:L30),M$2))</f>
      </c>
      <c r="N30" s="3">
        <f>IF($K30-SUM($L30:M30)=0,"",MIN($K30-SUM($L30:M30),N$2))</f>
      </c>
      <c r="O30" s="38">
        <f t="shared" si="8"/>
        <v>5.25</v>
      </c>
    </row>
    <row r="31" spans="2:15" ht="13.5" customHeight="1">
      <c r="B31" s="8">
        <f>data!F35</f>
        <v>5.5</v>
      </c>
      <c r="C31" s="12">
        <f t="shared" si="3"/>
        <v>0.10969149267684637</v>
      </c>
      <c r="D31" s="8">
        <f t="shared" si="4"/>
        <v>0.25</v>
      </c>
      <c r="E31" s="22">
        <f t="shared" si="5"/>
        <v>73</v>
      </c>
      <c r="F31">
        <f t="shared" si="0"/>
        <v>484</v>
      </c>
      <c r="G31" s="23">
        <f t="shared" si="1"/>
        <v>0.603303209722655</v>
      </c>
      <c r="I31" s="2" t="str">
        <f t="shared" si="6"/>
        <v>OK</v>
      </c>
      <c r="K31" s="37">
        <f t="shared" si="7"/>
        <v>5.5</v>
      </c>
      <c r="L31" s="38">
        <f t="shared" si="2"/>
        <v>5.5</v>
      </c>
      <c r="M31" s="4">
        <f>IF($K31-SUM($L31:L31)=0,"",MIN($K31-SUM($L31:L31),M$2))</f>
      </c>
      <c r="N31" s="3">
        <f>IF($K31-SUM($L31:M31)=0,"",MIN($K31-SUM($L31:M31),N$2))</f>
      </c>
      <c r="O31" s="38">
        <f t="shared" si="8"/>
        <v>5.5</v>
      </c>
    </row>
    <row r="32" spans="2:15" ht="13.5" customHeight="1">
      <c r="B32" s="8">
        <f>data!F36</f>
        <v>5.5</v>
      </c>
      <c r="C32" s="12">
        <f t="shared" si="3"/>
        <v>0.11654721096914927</v>
      </c>
      <c r="D32" s="8">
        <f t="shared" si="4"/>
        <v>0</v>
      </c>
      <c r="E32" s="22">
        <f t="shared" si="5"/>
        <v>72</v>
      </c>
      <c r="F32">
        <f t="shared" si="0"/>
        <v>484</v>
      </c>
      <c r="G32" s="23">
        <f t="shared" si="1"/>
        <v>0.603303209722655</v>
      </c>
      <c r="I32" s="2" t="str">
        <f t="shared" si="6"/>
        <v>OK</v>
      </c>
      <c r="K32" s="37">
        <f t="shared" si="7"/>
        <v>5.5</v>
      </c>
      <c r="L32" s="38">
        <f t="shared" si="2"/>
        <v>5.5</v>
      </c>
      <c r="M32" s="4">
        <f>IF($K32-SUM($L32:L32)=0,"",MIN($K32-SUM($L32:L32),M$2))</f>
      </c>
      <c r="N32" s="3">
        <f>IF($K32-SUM($L32:M32)=0,"",MIN($K32-SUM($L32:M32),N$2))</f>
      </c>
      <c r="O32" s="38">
        <f t="shared" si="8"/>
        <v>5.5</v>
      </c>
    </row>
    <row r="33" spans="2:15" ht="13.5" customHeight="1">
      <c r="B33" s="8">
        <f>data!F37</f>
        <v>5.75</v>
      </c>
      <c r="C33" s="12">
        <f t="shared" si="3"/>
        <v>0.12371455282019321</v>
      </c>
      <c r="D33" s="8">
        <f t="shared" si="4"/>
        <v>0.25</v>
      </c>
      <c r="E33" s="22">
        <f t="shared" si="5"/>
        <v>71</v>
      </c>
      <c r="F33">
        <f t="shared" si="0"/>
        <v>501.75</v>
      </c>
      <c r="G33" s="23">
        <f t="shared" si="1"/>
        <v>0.625428482393269</v>
      </c>
      <c r="I33" s="2" t="str">
        <f t="shared" si="6"/>
        <v>OK</v>
      </c>
      <c r="K33" s="37">
        <f t="shared" si="7"/>
        <v>5.75</v>
      </c>
      <c r="L33" s="38">
        <f t="shared" si="2"/>
        <v>5.75</v>
      </c>
      <c r="M33" s="4">
        <f>IF($K33-SUM($L33:L33)=0,"",MIN($K33-SUM($L33:L33),M$2))</f>
      </c>
      <c r="N33" s="3">
        <f>IF($K33-SUM($L33:M33)=0,"",MIN($K33-SUM($L33:M33),N$2))</f>
      </c>
      <c r="O33" s="38">
        <f t="shared" si="8"/>
        <v>5.75</v>
      </c>
    </row>
    <row r="34" spans="2:15" ht="13.5" customHeight="1">
      <c r="B34" s="8">
        <f>data!F38</f>
        <v>5.75</v>
      </c>
      <c r="C34" s="12">
        <f t="shared" si="3"/>
        <v>0.13088189467123715</v>
      </c>
      <c r="D34" s="8">
        <f t="shared" si="4"/>
        <v>0</v>
      </c>
      <c r="E34" s="22">
        <f t="shared" si="5"/>
        <v>70</v>
      </c>
      <c r="F34">
        <f t="shared" si="0"/>
        <v>501.75</v>
      </c>
      <c r="G34" s="23">
        <f t="shared" si="1"/>
        <v>0.625428482393269</v>
      </c>
      <c r="I34" s="2" t="str">
        <f t="shared" si="6"/>
        <v>OK</v>
      </c>
      <c r="K34" s="37">
        <f t="shared" si="7"/>
        <v>5.75</v>
      </c>
      <c r="L34" s="38">
        <f t="shared" si="2"/>
        <v>5.75</v>
      </c>
      <c r="M34" s="4">
        <f>IF($K34-SUM($L34:L34)=0,"",MIN($K34-SUM($L34:L34),M$2))</f>
      </c>
      <c r="N34" s="3">
        <f>IF($K34-SUM($L34:M34)=0,"",MIN($K34-SUM($L34:M34),N$2))</f>
      </c>
      <c r="O34" s="38">
        <f t="shared" si="8"/>
        <v>5.75</v>
      </c>
    </row>
    <row r="35" spans="2:15" ht="13.5" customHeight="1">
      <c r="B35" s="8">
        <f>data!F39</f>
        <v>5.75</v>
      </c>
      <c r="C35" s="12">
        <f t="shared" si="3"/>
        <v>0.1380492365222811</v>
      </c>
      <c r="D35" s="8">
        <f t="shared" si="4"/>
        <v>0</v>
      </c>
      <c r="E35" s="22">
        <f t="shared" si="5"/>
        <v>69</v>
      </c>
      <c r="F35">
        <f t="shared" si="0"/>
        <v>501.75</v>
      </c>
      <c r="G35" s="23">
        <f t="shared" si="1"/>
        <v>0.625428482393269</v>
      </c>
      <c r="I35" s="2" t="str">
        <f t="shared" si="6"/>
        <v>OK</v>
      </c>
      <c r="K35" s="37">
        <f t="shared" si="7"/>
        <v>5.75</v>
      </c>
      <c r="L35" s="38">
        <f t="shared" si="2"/>
        <v>5.75</v>
      </c>
      <c r="M35" s="4">
        <f>IF($K35-SUM($L35:L35)=0,"",MIN($K35-SUM($L35:L35),M$2))</f>
      </c>
      <c r="N35" s="3">
        <f>IF($K35-SUM($L35:M35)=0,"",MIN($K35-SUM($L35:M35),N$2))</f>
      </c>
      <c r="O35" s="38">
        <f t="shared" si="8"/>
        <v>5.75</v>
      </c>
    </row>
    <row r="36" spans="2:15" ht="13.5" customHeight="1">
      <c r="B36" s="8">
        <f>data!F40</f>
        <v>5.75</v>
      </c>
      <c r="C36" s="12">
        <f t="shared" si="3"/>
        <v>0.14521657837332505</v>
      </c>
      <c r="D36" s="8">
        <f t="shared" si="4"/>
        <v>0</v>
      </c>
      <c r="E36" s="22">
        <f t="shared" si="5"/>
        <v>68</v>
      </c>
      <c r="F36">
        <f t="shared" si="0"/>
        <v>501.75</v>
      </c>
      <c r="G36" s="23">
        <f t="shared" si="1"/>
        <v>0.625428482393269</v>
      </c>
      <c r="I36" s="2" t="str">
        <f t="shared" si="6"/>
        <v>OK</v>
      </c>
      <c r="K36" s="37">
        <f t="shared" si="7"/>
        <v>5.75</v>
      </c>
      <c r="L36" s="38">
        <f t="shared" si="2"/>
        <v>5.75</v>
      </c>
      <c r="M36" s="4">
        <f>IF($K36-SUM($L36:L36)=0,"",MIN($K36-SUM($L36:L36),M$2))</f>
      </c>
      <c r="N36" s="3">
        <f>IF($K36-SUM($L36:M36)=0,"",MIN($K36-SUM($L36:M36),N$2))</f>
      </c>
      <c r="O36" s="38">
        <f t="shared" si="8"/>
        <v>5.75</v>
      </c>
    </row>
    <row r="37" spans="2:15" ht="13.5" customHeight="1">
      <c r="B37" s="8">
        <f>data!F41</f>
        <v>6</v>
      </c>
      <c r="C37" s="12">
        <f t="shared" si="3"/>
        <v>0.15269554378311004</v>
      </c>
      <c r="D37" s="8">
        <f t="shared" si="4"/>
        <v>0.25</v>
      </c>
      <c r="E37" s="22">
        <f t="shared" si="5"/>
        <v>67</v>
      </c>
      <c r="F37">
        <f t="shared" si="0"/>
        <v>518.5</v>
      </c>
      <c r="G37" s="23">
        <f t="shared" si="1"/>
        <v>0.6463072608289187</v>
      </c>
      <c r="I37" s="2" t="str">
        <f t="shared" si="6"/>
        <v>OK</v>
      </c>
      <c r="K37" s="37">
        <f t="shared" si="7"/>
        <v>6</v>
      </c>
      <c r="L37" s="38">
        <f t="shared" si="2"/>
        <v>6</v>
      </c>
      <c r="M37" s="4">
        <f>IF($K37-SUM($L37:L37)=0,"",MIN($K37-SUM($L37:L37),M$2))</f>
      </c>
      <c r="N37" s="3">
        <f>IF($K37-SUM($L37:M37)=0,"",MIN($K37-SUM($L37:M37),N$2))</f>
      </c>
      <c r="O37" s="38">
        <f t="shared" si="8"/>
        <v>6</v>
      </c>
    </row>
    <row r="38" spans="2:15" ht="13.5" customHeight="1">
      <c r="B38" s="8">
        <f>data!F42</f>
        <v>6</v>
      </c>
      <c r="C38" s="12">
        <f t="shared" si="3"/>
        <v>0.16017450919289503</v>
      </c>
      <c r="D38" s="8">
        <f t="shared" si="4"/>
        <v>0</v>
      </c>
      <c r="E38" s="22">
        <f t="shared" si="5"/>
        <v>66</v>
      </c>
      <c r="F38">
        <f t="shared" si="0"/>
        <v>518.5</v>
      </c>
      <c r="G38" s="23">
        <f t="shared" si="1"/>
        <v>0.6463072608289187</v>
      </c>
      <c r="I38" s="2" t="str">
        <f t="shared" si="6"/>
        <v>OK</v>
      </c>
      <c r="K38" s="37">
        <f t="shared" si="7"/>
        <v>6</v>
      </c>
      <c r="L38" s="38">
        <f t="shared" si="2"/>
        <v>6</v>
      </c>
      <c r="M38" s="4">
        <f>IF($K38-SUM($L38:L38)=0,"",MIN($K38-SUM($L38:L38),M$2))</f>
      </c>
      <c r="N38" s="3">
        <f>IF($K38-SUM($L38:M38)=0,"",MIN($K38-SUM($L38:M38),N$2))</f>
      </c>
      <c r="O38" s="38">
        <f t="shared" si="8"/>
        <v>6</v>
      </c>
    </row>
    <row r="39" spans="2:15" ht="13.5" customHeight="1">
      <c r="B39" s="8">
        <f>data!F43</f>
        <v>6</v>
      </c>
      <c r="C39" s="12">
        <f t="shared" si="3"/>
        <v>0.16765347460268</v>
      </c>
      <c r="D39" s="8">
        <f t="shared" si="4"/>
        <v>0</v>
      </c>
      <c r="E39" s="22">
        <f t="shared" si="5"/>
        <v>65</v>
      </c>
      <c r="F39">
        <f t="shared" si="0"/>
        <v>518.5</v>
      </c>
      <c r="G39" s="23">
        <f t="shared" si="1"/>
        <v>0.6463072608289187</v>
      </c>
      <c r="I39" s="2" t="str">
        <f t="shared" si="6"/>
        <v>OK</v>
      </c>
      <c r="K39" s="37">
        <f t="shared" si="7"/>
        <v>6</v>
      </c>
      <c r="L39" s="38">
        <f t="shared" si="2"/>
        <v>6</v>
      </c>
      <c r="M39" s="4">
        <f>IF($K39-SUM($L39:L39)=0,"",MIN($K39-SUM($L39:L39),M$2))</f>
      </c>
      <c r="N39" s="3">
        <f>IF($K39-SUM($L39:M39)=0,"",MIN($K39-SUM($L39:M39),N$2))</f>
      </c>
      <c r="O39" s="38">
        <f t="shared" si="8"/>
        <v>6</v>
      </c>
    </row>
    <row r="40" spans="2:15" ht="13.5" customHeight="1">
      <c r="B40" s="8">
        <f>data!F44</f>
        <v>6.25</v>
      </c>
      <c r="C40" s="12">
        <f t="shared" si="3"/>
        <v>0.17544406357120604</v>
      </c>
      <c r="D40" s="8">
        <f t="shared" si="4"/>
        <v>0.25</v>
      </c>
      <c r="E40" s="22">
        <f t="shared" si="5"/>
        <v>64</v>
      </c>
      <c r="F40">
        <f t="shared" si="0"/>
        <v>534.5</v>
      </c>
      <c r="G40" s="23">
        <f t="shared" si="1"/>
        <v>0.6662511685883453</v>
      </c>
      <c r="I40" s="2" t="str">
        <f t="shared" si="6"/>
        <v>OK</v>
      </c>
      <c r="K40" s="37">
        <f t="shared" si="7"/>
        <v>6.25</v>
      </c>
      <c r="L40" s="38">
        <f t="shared" si="2"/>
        <v>6.25</v>
      </c>
      <c r="M40" s="4">
        <f>IF($K40-SUM($L40:L40)=0,"",MIN($K40-SUM($L40:L40),M$2))</f>
      </c>
      <c r="N40" s="3">
        <f>IF($K40-SUM($L40:M40)=0,"",MIN($K40-SUM($L40:M40),N$2))</f>
      </c>
      <c r="O40" s="38">
        <f t="shared" si="8"/>
        <v>6.25</v>
      </c>
    </row>
    <row r="41" spans="2:15" ht="13.5" customHeight="1">
      <c r="B41" s="8">
        <f>data!F45</f>
        <v>6.25</v>
      </c>
      <c r="C41" s="12">
        <f t="shared" si="3"/>
        <v>0.18323465253973206</v>
      </c>
      <c r="D41" s="8">
        <f t="shared" si="4"/>
        <v>0</v>
      </c>
      <c r="E41" s="22">
        <f t="shared" si="5"/>
        <v>63</v>
      </c>
      <c r="F41">
        <f t="shared" si="0"/>
        <v>534.5</v>
      </c>
      <c r="G41" s="23">
        <f t="shared" si="1"/>
        <v>0.6662511685883453</v>
      </c>
      <c r="I41" s="2" t="str">
        <f t="shared" si="6"/>
        <v>OK</v>
      </c>
      <c r="K41" s="37">
        <f t="shared" si="7"/>
        <v>6.25</v>
      </c>
      <c r="L41" s="38">
        <f t="shared" si="2"/>
        <v>6.25</v>
      </c>
      <c r="M41" s="4">
        <f>IF($K41-SUM($L41:L41)=0,"",MIN($K41-SUM($L41:L41),M$2))</f>
      </c>
      <c r="N41" s="3">
        <f>IF($K41-SUM($L41:M41)=0,"",MIN($K41-SUM($L41:M41),N$2))</f>
      </c>
      <c r="O41" s="38">
        <f t="shared" si="8"/>
        <v>6.25</v>
      </c>
    </row>
    <row r="42" spans="2:15" ht="13.5" customHeight="1">
      <c r="B42" s="8">
        <f>data!F46</f>
        <v>6.25</v>
      </c>
      <c r="C42" s="12">
        <f t="shared" si="3"/>
        <v>0.1910252415082581</v>
      </c>
      <c r="D42" s="8">
        <f t="shared" si="4"/>
        <v>0</v>
      </c>
      <c r="E42" s="22">
        <f t="shared" si="5"/>
        <v>62</v>
      </c>
      <c r="F42">
        <f t="shared" si="0"/>
        <v>534.5</v>
      </c>
      <c r="G42" s="23">
        <f t="shared" si="1"/>
        <v>0.6662511685883453</v>
      </c>
      <c r="I42" s="2" t="str">
        <f t="shared" si="6"/>
        <v>OK</v>
      </c>
      <c r="K42" s="37">
        <f t="shared" si="7"/>
        <v>6.25</v>
      </c>
      <c r="L42" s="38">
        <f t="shared" si="2"/>
        <v>6.25</v>
      </c>
      <c r="M42" s="4">
        <f>IF($K42-SUM($L42:L42)=0,"",MIN($K42-SUM($L42:L42),M$2))</f>
      </c>
      <c r="N42" s="3">
        <f>IF($K42-SUM($L42:M42)=0,"",MIN($K42-SUM($L42:M42),N$2))</f>
      </c>
      <c r="O42" s="38">
        <f t="shared" si="8"/>
        <v>6.25</v>
      </c>
    </row>
    <row r="43" spans="2:15" ht="13.5" customHeight="1">
      <c r="B43" s="8">
        <f>data!F47</f>
        <v>6.25</v>
      </c>
      <c r="C43" s="12">
        <f t="shared" si="3"/>
        <v>0.1988158304767841</v>
      </c>
      <c r="D43" s="8">
        <f t="shared" si="4"/>
        <v>0</v>
      </c>
      <c r="E43" s="22">
        <f t="shared" si="5"/>
        <v>61</v>
      </c>
      <c r="F43">
        <f t="shared" si="0"/>
        <v>534.5</v>
      </c>
      <c r="G43" s="23">
        <f t="shared" si="1"/>
        <v>0.6662511685883453</v>
      </c>
      <c r="I43" s="2" t="str">
        <f t="shared" si="6"/>
        <v>OK</v>
      </c>
      <c r="K43" s="37">
        <f t="shared" si="7"/>
        <v>6.25</v>
      </c>
      <c r="L43" s="38">
        <f t="shared" si="2"/>
        <v>6.25</v>
      </c>
      <c r="M43" s="4">
        <f>IF($K43-SUM($L43:L43)=0,"",MIN($K43-SUM($L43:L43),M$2))</f>
      </c>
      <c r="N43" s="3">
        <f>IF($K43-SUM($L43:M43)=0,"",MIN($K43-SUM($L43:M43),N$2))</f>
      </c>
      <c r="O43" s="38">
        <f t="shared" si="8"/>
        <v>6.25</v>
      </c>
    </row>
    <row r="44" spans="2:15" ht="13.5" customHeight="1">
      <c r="B44" s="8">
        <f>data!F48</f>
        <v>6.5</v>
      </c>
      <c r="C44" s="12">
        <f t="shared" si="3"/>
        <v>0.20691804300405117</v>
      </c>
      <c r="D44" s="8">
        <f t="shared" si="4"/>
        <v>0.25</v>
      </c>
      <c r="E44" s="22">
        <f t="shared" si="5"/>
        <v>60</v>
      </c>
      <c r="F44">
        <f t="shared" si="0"/>
        <v>549.5</v>
      </c>
      <c r="G44" s="23">
        <f t="shared" si="1"/>
        <v>0.6849485821128077</v>
      </c>
      <c r="I44" s="2" t="str">
        <f t="shared" si="6"/>
        <v>OK</v>
      </c>
      <c r="K44" s="37">
        <f t="shared" si="7"/>
        <v>6.5</v>
      </c>
      <c r="L44" s="38">
        <f t="shared" si="2"/>
        <v>6.5</v>
      </c>
      <c r="M44" s="4">
        <f>IF($K44-SUM($L44:L44)=0,"",MIN($K44-SUM($L44:L44),M$2))</f>
      </c>
      <c r="N44" s="3">
        <f>IF($K44-SUM($L44:M44)=0,"",MIN($K44-SUM($L44:M44),N$2))</f>
      </c>
      <c r="O44" s="38">
        <f t="shared" si="8"/>
        <v>6.5</v>
      </c>
    </row>
    <row r="45" spans="2:15" ht="13.5" customHeight="1">
      <c r="B45" s="8">
        <f>data!F49</f>
        <v>6.75</v>
      </c>
      <c r="C45" s="12">
        <f t="shared" si="3"/>
        <v>0.21533187909005927</v>
      </c>
      <c r="D45" s="8">
        <f t="shared" si="4"/>
        <v>0.25</v>
      </c>
      <c r="E45" s="22">
        <f t="shared" si="5"/>
        <v>59</v>
      </c>
      <c r="F45">
        <f t="shared" si="0"/>
        <v>564.25</v>
      </c>
      <c r="G45" s="23">
        <f t="shared" si="1"/>
        <v>0.7033343720785291</v>
      </c>
      <c r="I45" s="2" t="str">
        <f t="shared" si="6"/>
        <v>OK</v>
      </c>
      <c r="K45" s="37">
        <f t="shared" si="7"/>
        <v>6.75</v>
      </c>
      <c r="L45" s="38">
        <f t="shared" si="2"/>
        <v>6.75</v>
      </c>
      <c r="M45" s="4">
        <f>IF($K45-SUM($L45:L45)=0,"",MIN($K45-SUM($L45:L45),M$2))</f>
      </c>
      <c r="N45" s="3">
        <f>IF($K45-SUM($L45:M45)=0,"",MIN($K45-SUM($L45:M45),N$2))</f>
      </c>
      <c r="O45" s="38">
        <f t="shared" si="8"/>
        <v>6.75</v>
      </c>
    </row>
    <row r="46" spans="2:15" ht="13.5" customHeight="1">
      <c r="B46" s="8">
        <f>data!F50</f>
        <v>6.75</v>
      </c>
      <c r="C46" s="12">
        <f t="shared" si="3"/>
        <v>0.22374571517606737</v>
      </c>
      <c r="D46" s="8">
        <f t="shared" si="4"/>
        <v>0</v>
      </c>
      <c r="E46" s="22">
        <f t="shared" si="5"/>
        <v>58</v>
      </c>
      <c r="F46">
        <f t="shared" si="0"/>
        <v>564.25</v>
      </c>
      <c r="G46" s="23">
        <f t="shared" si="1"/>
        <v>0.7033343720785291</v>
      </c>
      <c r="I46" s="2" t="str">
        <f t="shared" si="6"/>
        <v>OK</v>
      </c>
      <c r="K46" s="37">
        <f t="shared" si="7"/>
        <v>6.75</v>
      </c>
      <c r="L46" s="38">
        <f t="shared" si="2"/>
        <v>6.75</v>
      </c>
      <c r="M46" s="4">
        <f>IF($K46-SUM($L46:L46)=0,"",MIN($K46-SUM($L46:L46),M$2))</f>
      </c>
      <c r="N46" s="3">
        <f>IF($K46-SUM($L46:M46)=0,"",MIN($K46-SUM($L46:M46),N$2))</f>
      </c>
      <c r="O46" s="38">
        <f t="shared" si="8"/>
        <v>6.75</v>
      </c>
    </row>
    <row r="47" spans="2:15" ht="13.5" customHeight="1">
      <c r="B47" s="8">
        <f>data!F51</f>
        <v>7</v>
      </c>
      <c r="C47" s="12">
        <f t="shared" si="3"/>
        <v>0.2324711748208165</v>
      </c>
      <c r="D47" s="8">
        <f t="shared" si="4"/>
        <v>0.25</v>
      </c>
      <c r="E47" s="22">
        <f t="shared" si="5"/>
        <v>57</v>
      </c>
      <c r="F47">
        <f t="shared" si="0"/>
        <v>578.5</v>
      </c>
      <c r="G47" s="23">
        <f t="shared" si="1"/>
        <v>0.7210969149267684</v>
      </c>
      <c r="I47" s="2" t="str">
        <f t="shared" si="6"/>
        <v>OK</v>
      </c>
      <c r="K47" s="37">
        <f t="shared" si="7"/>
        <v>7</v>
      </c>
      <c r="L47" s="38">
        <f t="shared" si="2"/>
        <v>7</v>
      </c>
      <c r="M47" s="4">
        <f>IF($K47-SUM($L47:L47)=0,"",MIN($K47-SUM($L47:L47),M$2))</f>
      </c>
      <c r="N47" s="3">
        <f>IF($K47-SUM($L47:M47)=0,"",MIN($K47-SUM($L47:M47),N$2))</f>
      </c>
      <c r="O47" s="38">
        <f t="shared" si="8"/>
        <v>7</v>
      </c>
    </row>
    <row r="48" spans="2:15" ht="13.5" customHeight="1">
      <c r="B48" s="8">
        <f>data!F52</f>
        <v>7</v>
      </c>
      <c r="C48" s="12">
        <f t="shared" si="3"/>
        <v>0.24119663446556563</v>
      </c>
      <c r="D48" s="8">
        <f t="shared" si="4"/>
        <v>0</v>
      </c>
      <c r="E48" s="22">
        <f t="shared" si="5"/>
        <v>56</v>
      </c>
      <c r="F48">
        <f t="shared" si="0"/>
        <v>578.5</v>
      </c>
      <c r="G48" s="23">
        <f t="shared" si="1"/>
        <v>0.7210969149267684</v>
      </c>
      <c r="I48" s="2" t="str">
        <f t="shared" si="6"/>
        <v>OK</v>
      </c>
      <c r="K48" s="37">
        <f t="shared" si="7"/>
        <v>7</v>
      </c>
      <c r="L48" s="38">
        <f t="shared" si="2"/>
        <v>7</v>
      </c>
      <c r="M48" s="4">
        <f>IF($K48-SUM($L48:L48)=0,"",MIN($K48-SUM($L48:L48),M$2))</f>
      </c>
      <c r="N48" s="3">
        <f>IF($K48-SUM($L48:M48)=0,"",MIN($K48-SUM($L48:M48),N$2))</f>
      </c>
      <c r="O48" s="38">
        <f t="shared" si="8"/>
        <v>7</v>
      </c>
    </row>
    <row r="49" spans="2:15" ht="13.5" customHeight="1">
      <c r="B49" s="8">
        <f>data!F53</f>
        <v>7</v>
      </c>
      <c r="C49" s="12">
        <f t="shared" si="3"/>
        <v>0.24992209411031477</v>
      </c>
      <c r="D49" s="8">
        <f t="shared" si="4"/>
        <v>0</v>
      </c>
      <c r="E49" s="22">
        <f t="shared" si="5"/>
        <v>55</v>
      </c>
      <c r="F49">
        <f t="shared" si="0"/>
        <v>578.5</v>
      </c>
      <c r="G49" s="23">
        <f t="shared" si="1"/>
        <v>0.7210969149267684</v>
      </c>
      <c r="I49" s="2" t="str">
        <f t="shared" si="6"/>
        <v>OK</v>
      </c>
      <c r="K49" s="37">
        <f t="shared" si="7"/>
        <v>7</v>
      </c>
      <c r="L49" s="38">
        <f t="shared" si="2"/>
        <v>7</v>
      </c>
      <c r="M49" s="4">
        <f>IF($K49-SUM($L49:L49)=0,"",MIN($K49-SUM($L49:L49),M$2))</f>
      </c>
      <c r="N49" s="3">
        <f>IF($K49-SUM($L49:M49)=0,"",MIN($K49-SUM($L49:M49),N$2))</f>
      </c>
      <c r="O49" s="38">
        <f t="shared" si="8"/>
        <v>7</v>
      </c>
    </row>
    <row r="50" spans="2:15" ht="13.5" customHeight="1">
      <c r="B50" s="8">
        <f>data!F54</f>
        <v>7.25</v>
      </c>
      <c r="C50" s="12">
        <f t="shared" si="3"/>
        <v>0.25895917731380497</v>
      </c>
      <c r="D50" s="8">
        <f t="shared" si="4"/>
        <v>0.25</v>
      </c>
      <c r="E50" s="22">
        <f t="shared" si="5"/>
        <v>54</v>
      </c>
      <c r="F50">
        <f t="shared" si="0"/>
        <v>592</v>
      </c>
      <c r="G50" s="23">
        <f t="shared" si="1"/>
        <v>0.7379245870987847</v>
      </c>
      <c r="I50" s="2" t="str">
        <f t="shared" si="6"/>
        <v>OK</v>
      </c>
      <c r="K50" s="37">
        <f t="shared" si="7"/>
        <v>7.25</v>
      </c>
      <c r="L50" s="38">
        <f t="shared" si="2"/>
        <v>7.25</v>
      </c>
      <c r="M50" s="4">
        <f>IF($K50-SUM($L50:L50)=0,"",MIN($K50-SUM($L50:L50),M$2))</f>
      </c>
      <c r="N50" s="3">
        <f>IF($K50-SUM($L50:M50)=0,"",MIN($K50-SUM($L50:M50),N$2))</f>
      </c>
      <c r="O50" s="38">
        <f t="shared" si="8"/>
        <v>7.25</v>
      </c>
    </row>
    <row r="51" spans="2:15" ht="13.5" customHeight="1">
      <c r="B51" s="8">
        <f>data!F55</f>
        <v>7.25</v>
      </c>
      <c r="C51" s="12">
        <f t="shared" si="3"/>
        <v>0.26799626051729514</v>
      </c>
      <c r="D51" s="8">
        <f t="shared" si="4"/>
        <v>0</v>
      </c>
      <c r="E51" s="22">
        <f t="shared" si="5"/>
        <v>53</v>
      </c>
      <c r="F51">
        <f t="shared" si="0"/>
        <v>592</v>
      </c>
      <c r="G51" s="23">
        <f t="shared" si="1"/>
        <v>0.7379245870987847</v>
      </c>
      <c r="I51" s="2" t="str">
        <f t="shared" si="6"/>
        <v>OK</v>
      </c>
      <c r="K51" s="37">
        <f t="shared" si="7"/>
        <v>7.25</v>
      </c>
      <c r="L51" s="38">
        <f t="shared" si="2"/>
        <v>7.25</v>
      </c>
      <c r="M51" s="4">
        <f>IF($K51-SUM($L51:L51)=0,"",MIN($K51-SUM($L51:L51),M$2))</f>
      </c>
      <c r="N51" s="3">
        <f>IF($K51-SUM($L51:M51)=0,"",MIN($K51-SUM($L51:M51),N$2))</f>
      </c>
      <c r="O51" s="38">
        <f t="shared" si="8"/>
        <v>7.25</v>
      </c>
    </row>
    <row r="52" spans="2:15" ht="13.5" customHeight="1">
      <c r="B52" s="8">
        <f>data!F56</f>
        <v>7.5</v>
      </c>
      <c r="C52" s="12">
        <f t="shared" si="3"/>
        <v>0.27734496727952634</v>
      </c>
      <c r="D52" s="8">
        <f t="shared" si="4"/>
        <v>0.25</v>
      </c>
      <c r="E52" s="22">
        <f t="shared" si="5"/>
        <v>52</v>
      </c>
      <c r="F52">
        <f t="shared" si="0"/>
        <v>605</v>
      </c>
      <c r="G52" s="23">
        <f t="shared" si="1"/>
        <v>0.7541290121533188</v>
      </c>
      <c r="I52" s="2" t="str">
        <f t="shared" si="6"/>
        <v>OK</v>
      </c>
      <c r="K52" s="37">
        <f t="shared" si="7"/>
        <v>7.5</v>
      </c>
      <c r="L52" s="38">
        <f t="shared" si="2"/>
        <v>7.5</v>
      </c>
      <c r="M52" s="4">
        <f>IF($K52-SUM($L52:L52)=0,"",MIN($K52-SUM($L52:L52),M$2))</f>
      </c>
      <c r="N52" s="3">
        <f>IF($K52-SUM($L52:M52)=0,"",MIN($K52-SUM($L52:M52),N$2))</f>
      </c>
      <c r="O52" s="38">
        <f t="shared" si="8"/>
        <v>7.5</v>
      </c>
    </row>
    <row r="53" spans="2:15" ht="13.5" customHeight="1">
      <c r="B53" s="8">
        <f>data!F57</f>
        <v>8</v>
      </c>
      <c r="C53" s="12">
        <f t="shared" si="3"/>
        <v>0.2873169211592396</v>
      </c>
      <c r="D53" s="8">
        <f t="shared" si="4"/>
        <v>0.5</v>
      </c>
      <c r="E53" s="22">
        <f t="shared" si="5"/>
        <v>51</v>
      </c>
      <c r="F53">
        <f t="shared" si="0"/>
        <v>630.5</v>
      </c>
      <c r="G53" s="23">
        <f t="shared" si="1"/>
        <v>0.7859146151449049</v>
      </c>
      <c r="I53" s="2" t="str">
        <f t="shared" si="6"/>
        <v>OK</v>
      </c>
      <c r="K53" s="37">
        <f t="shared" si="7"/>
        <v>8</v>
      </c>
      <c r="L53" s="38">
        <f t="shared" si="2"/>
        <v>8</v>
      </c>
      <c r="M53" s="4">
        <f>IF($K53-SUM($L53:L53)=0,"",MIN($K53-SUM($L53:L53),M$2))</f>
      </c>
      <c r="N53" s="3">
        <f>IF($K53-SUM($L53:M53)=0,"",MIN($K53-SUM($L53:M53),N$2))</f>
      </c>
      <c r="O53" s="38">
        <f t="shared" si="8"/>
        <v>8</v>
      </c>
    </row>
    <row r="54" spans="2:15" ht="13.5" customHeight="1">
      <c r="B54" s="8">
        <f>data!F58</f>
        <v>8</v>
      </c>
      <c r="C54" s="12">
        <f t="shared" si="3"/>
        <v>0.2972888750389529</v>
      </c>
      <c r="D54" s="8">
        <f t="shared" si="4"/>
        <v>0</v>
      </c>
      <c r="E54" s="22">
        <f t="shared" si="5"/>
        <v>50</v>
      </c>
      <c r="F54">
        <f t="shared" si="0"/>
        <v>630.5</v>
      </c>
      <c r="G54" s="23">
        <f t="shared" si="1"/>
        <v>0.7859146151449049</v>
      </c>
      <c r="I54" s="2" t="str">
        <f t="shared" si="6"/>
        <v>OK</v>
      </c>
      <c r="K54" s="37">
        <f t="shared" si="7"/>
        <v>8</v>
      </c>
      <c r="L54" s="38">
        <f t="shared" si="2"/>
        <v>8</v>
      </c>
      <c r="M54" s="4">
        <f>IF($K54-SUM($L54:L54)=0,"",MIN($K54-SUM($L54:L54),M$2))</f>
      </c>
      <c r="N54" s="3">
        <f>IF($K54-SUM($L54:M54)=0,"",MIN($K54-SUM($L54:M54),N$2))</f>
      </c>
      <c r="O54" s="38">
        <f t="shared" si="8"/>
        <v>8</v>
      </c>
    </row>
    <row r="55" spans="2:15" ht="13.5" customHeight="1">
      <c r="B55" s="8">
        <f>data!F59</f>
        <v>8</v>
      </c>
      <c r="C55" s="12">
        <f t="shared" si="3"/>
        <v>0.3072608289186662</v>
      </c>
      <c r="D55" s="8">
        <f t="shared" si="4"/>
        <v>0</v>
      </c>
      <c r="E55" s="22">
        <f t="shared" si="5"/>
        <v>49</v>
      </c>
      <c r="F55">
        <f t="shared" si="0"/>
        <v>630.5</v>
      </c>
      <c r="G55" s="23">
        <f t="shared" si="1"/>
        <v>0.7859146151449049</v>
      </c>
      <c r="I55" s="2" t="str">
        <f t="shared" si="6"/>
        <v>OK</v>
      </c>
      <c r="K55" s="37">
        <f t="shared" si="7"/>
        <v>8</v>
      </c>
      <c r="L55" s="38">
        <f t="shared" si="2"/>
        <v>8</v>
      </c>
      <c r="M55" s="4">
        <f>IF($K55-SUM($L55:L55)=0,"",MIN($K55-SUM($L55:L55),M$2))</f>
      </c>
      <c r="N55" s="3">
        <f>IF($K55-SUM($L55:M55)=0,"",MIN($K55-SUM($L55:M55),N$2))</f>
      </c>
      <c r="O55" s="38">
        <f t="shared" si="8"/>
        <v>8</v>
      </c>
    </row>
    <row r="56" spans="2:15" ht="13.5" customHeight="1">
      <c r="B56" s="8">
        <f>data!F60</f>
        <v>8.25</v>
      </c>
      <c r="C56" s="12">
        <f t="shared" si="3"/>
        <v>0.31754440635712056</v>
      </c>
      <c r="D56" s="8">
        <f t="shared" si="4"/>
        <v>0.25</v>
      </c>
      <c r="E56" s="22">
        <f t="shared" si="5"/>
        <v>48</v>
      </c>
      <c r="F56">
        <f t="shared" si="0"/>
        <v>642.5</v>
      </c>
      <c r="G56" s="23">
        <f t="shared" si="1"/>
        <v>0.8008725459644749</v>
      </c>
      <c r="I56" s="2" t="str">
        <f t="shared" si="6"/>
        <v>OK</v>
      </c>
      <c r="K56" s="37">
        <f t="shared" si="7"/>
        <v>8.25</v>
      </c>
      <c r="L56" s="38">
        <f t="shared" si="2"/>
        <v>8.25</v>
      </c>
      <c r="M56" s="4">
        <f>IF($K56-SUM($L56:L56)=0,"",MIN($K56-SUM($L56:L56),M$2))</f>
      </c>
      <c r="N56" s="3">
        <f>IF($K56-SUM($L56:M56)=0,"",MIN($K56-SUM($L56:M56),N$2))</f>
      </c>
      <c r="O56" s="38">
        <f t="shared" si="8"/>
        <v>8.25</v>
      </c>
    </row>
    <row r="57" spans="2:15" ht="13.5" customHeight="1">
      <c r="B57" s="8">
        <f>data!F61</f>
        <v>8.5</v>
      </c>
      <c r="C57" s="12">
        <f t="shared" si="3"/>
        <v>0.32813960735431597</v>
      </c>
      <c r="D57" s="8">
        <f t="shared" si="4"/>
        <v>0.25</v>
      </c>
      <c r="E57" s="22">
        <f t="shared" si="5"/>
        <v>47</v>
      </c>
      <c r="F57">
        <f t="shared" si="0"/>
        <v>654.25</v>
      </c>
      <c r="G57" s="23">
        <f t="shared" si="1"/>
        <v>0.8155188532253038</v>
      </c>
      <c r="I57" s="2" t="str">
        <f t="shared" si="6"/>
        <v>OK</v>
      </c>
      <c r="K57" s="37">
        <f t="shared" si="7"/>
        <v>8.5</v>
      </c>
      <c r="L57" s="38">
        <f t="shared" si="2"/>
        <v>8.5</v>
      </c>
      <c r="M57" s="4">
        <f>IF($K57-SUM($L57:L57)=0,"",MIN($K57-SUM($L57:L57),M$2))</f>
      </c>
      <c r="N57" s="3">
        <f>IF($K57-SUM($L57:M57)=0,"",MIN($K57-SUM($L57:M57),N$2))</f>
      </c>
      <c r="O57" s="38">
        <f t="shared" si="8"/>
        <v>8.5</v>
      </c>
    </row>
    <row r="58" spans="2:15" ht="13.5" customHeight="1">
      <c r="B58" s="8">
        <f>data!F62</f>
        <v>8.5</v>
      </c>
      <c r="C58" s="12">
        <f t="shared" si="3"/>
        <v>0.3387348083515114</v>
      </c>
      <c r="D58" s="8">
        <f t="shared" si="4"/>
        <v>0</v>
      </c>
      <c r="E58" s="22">
        <f t="shared" si="5"/>
        <v>46</v>
      </c>
      <c r="F58">
        <f t="shared" si="0"/>
        <v>654.25</v>
      </c>
      <c r="G58" s="23">
        <f t="shared" si="1"/>
        <v>0.8155188532253038</v>
      </c>
      <c r="I58" s="2" t="str">
        <f t="shared" si="6"/>
        <v>OK</v>
      </c>
      <c r="K58" s="37">
        <f t="shared" si="7"/>
        <v>8.5</v>
      </c>
      <c r="L58" s="38">
        <f t="shared" si="2"/>
        <v>8.5</v>
      </c>
      <c r="M58" s="4">
        <f>IF($K58-SUM($L58:L58)=0,"",MIN($K58-SUM($L58:L58),M$2))</f>
      </c>
      <c r="N58" s="3">
        <f>IF($K58-SUM($L58:M58)=0,"",MIN($K58-SUM($L58:M58),N$2))</f>
      </c>
      <c r="O58" s="38">
        <f t="shared" si="8"/>
        <v>8.5</v>
      </c>
    </row>
    <row r="59" spans="2:15" ht="13.5" customHeight="1">
      <c r="B59" s="8">
        <f>data!F63</f>
        <v>8.5</v>
      </c>
      <c r="C59" s="12">
        <f t="shared" si="3"/>
        <v>0.3493300093487068</v>
      </c>
      <c r="D59" s="8">
        <f t="shared" si="4"/>
        <v>0</v>
      </c>
      <c r="E59" s="22">
        <f t="shared" si="5"/>
        <v>45</v>
      </c>
      <c r="F59">
        <f t="shared" si="0"/>
        <v>654.25</v>
      </c>
      <c r="G59" s="23">
        <f t="shared" si="1"/>
        <v>0.8155188532253038</v>
      </c>
      <c r="I59" s="2" t="str">
        <f t="shared" si="6"/>
        <v>OK</v>
      </c>
      <c r="K59" s="37">
        <f t="shared" si="7"/>
        <v>8.5</v>
      </c>
      <c r="L59" s="38">
        <f t="shared" si="2"/>
        <v>8.5</v>
      </c>
      <c r="M59" s="4">
        <f>IF($K59-SUM($L59:L59)=0,"",MIN($K59-SUM($L59:L59),M$2))</f>
      </c>
      <c r="N59" s="3">
        <f>IF($K59-SUM($L59:M59)=0,"",MIN($K59-SUM($L59:M59),N$2))</f>
      </c>
      <c r="O59" s="38">
        <f t="shared" si="8"/>
        <v>8.5</v>
      </c>
    </row>
    <row r="60" spans="2:15" ht="13.5" customHeight="1">
      <c r="B60" s="8">
        <f>data!F64</f>
        <v>8.5</v>
      </c>
      <c r="C60" s="12">
        <f t="shared" si="3"/>
        <v>0.3599252103459022</v>
      </c>
      <c r="D60" s="8">
        <f t="shared" si="4"/>
        <v>0</v>
      </c>
      <c r="E60" s="22">
        <f t="shared" si="5"/>
        <v>44</v>
      </c>
      <c r="F60">
        <f t="shared" si="0"/>
        <v>654.25</v>
      </c>
      <c r="G60" s="23">
        <f t="shared" si="1"/>
        <v>0.8155188532253038</v>
      </c>
      <c r="I60" s="2" t="str">
        <f t="shared" si="6"/>
        <v>OK</v>
      </c>
      <c r="K60" s="37">
        <f t="shared" si="7"/>
        <v>8.5</v>
      </c>
      <c r="L60" s="38">
        <f t="shared" si="2"/>
        <v>8.5</v>
      </c>
      <c r="M60" s="4">
        <f>IF($K60-SUM($L60:L60)=0,"",MIN($K60-SUM($L60:L60),M$2))</f>
      </c>
      <c r="N60" s="3">
        <f>IF($K60-SUM($L60:M60)=0,"",MIN($K60-SUM($L60:M60),N$2))</f>
      </c>
      <c r="O60" s="38">
        <f t="shared" si="8"/>
        <v>8.5</v>
      </c>
    </row>
    <row r="61" spans="2:15" ht="13.5" customHeight="1">
      <c r="B61" s="8">
        <f>data!F65</f>
        <v>8.75</v>
      </c>
      <c r="C61" s="12">
        <f t="shared" si="3"/>
        <v>0.37083203490183864</v>
      </c>
      <c r="D61" s="8">
        <f t="shared" si="4"/>
        <v>0.25</v>
      </c>
      <c r="E61" s="22">
        <f t="shared" si="5"/>
        <v>43</v>
      </c>
      <c r="F61">
        <f t="shared" si="0"/>
        <v>665</v>
      </c>
      <c r="G61" s="23">
        <f t="shared" si="1"/>
        <v>0.8289186662511686</v>
      </c>
      <c r="I61" s="2" t="str">
        <f t="shared" si="6"/>
        <v>OK</v>
      </c>
      <c r="K61" s="37">
        <f t="shared" si="7"/>
        <v>8.75</v>
      </c>
      <c r="L61" s="38">
        <f t="shared" si="2"/>
        <v>8.75</v>
      </c>
      <c r="M61" s="4">
        <f>IF($K61-SUM($L61:L61)=0,"",MIN($K61-SUM($L61:L61),M$2))</f>
      </c>
      <c r="N61" s="3">
        <f>IF($K61-SUM($L61:M61)=0,"",MIN($K61-SUM($L61:M61),N$2))</f>
      </c>
      <c r="O61" s="38">
        <f t="shared" si="8"/>
        <v>8.75</v>
      </c>
    </row>
    <row r="62" spans="2:15" ht="13.5" customHeight="1">
      <c r="B62" s="8">
        <f>data!F66</f>
        <v>8.75</v>
      </c>
      <c r="C62" s="12">
        <f t="shared" si="3"/>
        <v>0.3817388594577751</v>
      </c>
      <c r="D62" s="8">
        <f t="shared" si="4"/>
        <v>0</v>
      </c>
      <c r="E62" s="22">
        <f t="shared" si="5"/>
        <v>42</v>
      </c>
      <c r="F62">
        <f t="shared" si="0"/>
        <v>665</v>
      </c>
      <c r="G62" s="23">
        <f t="shared" si="1"/>
        <v>0.8289186662511686</v>
      </c>
      <c r="I62" s="2" t="str">
        <f t="shared" si="6"/>
        <v>OK</v>
      </c>
      <c r="K62" s="37">
        <f t="shared" si="7"/>
        <v>8.75</v>
      </c>
      <c r="L62" s="38">
        <f t="shared" si="2"/>
        <v>8.75</v>
      </c>
      <c r="M62" s="4">
        <f>IF($K62-SUM($L62:L62)=0,"",MIN($K62-SUM($L62:L62),M$2))</f>
      </c>
      <c r="N62" s="3">
        <f>IF($K62-SUM($L62:M62)=0,"",MIN($K62-SUM($L62:M62),N$2))</f>
      </c>
      <c r="O62" s="38">
        <f t="shared" si="8"/>
        <v>8.75</v>
      </c>
    </row>
    <row r="63" spans="2:15" ht="13.5" customHeight="1">
      <c r="B63" s="8">
        <f>data!F67</f>
        <v>8.75</v>
      </c>
      <c r="C63" s="12">
        <f t="shared" si="3"/>
        <v>0.3926456840137115</v>
      </c>
      <c r="D63" s="8">
        <f t="shared" si="4"/>
        <v>0</v>
      </c>
      <c r="E63" s="22">
        <f t="shared" si="5"/>
        <v>41</v>
      </c>
      <c r="F63">
        <f t="shared" si="0"/>
        <v>665</v>
      </c>
      <c r="G63" s="23">
        <f t="shared" si="1"/>
        <v>0.8289186662511686</v>
      </c>
      <c r="I63" s="2" t="str">
        <f t="shared" si="6"/>
        <v>OK</v>
      </c>
      <c r="K63" s="37">
        <f t="shared" si="7"/>
        <v>8.75</v>
      </c>
      <c r="L63" s="38">
        <f t="shared" si="2"/>
        <v>8.75</v>
      </c>
      <c r="M63" s="4">
        <f>IF($K63-SUM($L63:L63)=0,"",MIN($K63-SUM($L63:L63),M$2))</f>
      </c>
      <c r="N63" s="3">
        <f>IF($K63-SUM($L63:M63)=0,"",MIN($K63-SUM($L63:M63),N$2))</f>
      </c>
      <c r="O63" s="38">
        <f t="shared" si="8"/>
        <v>8.75</v>
      </c>
    </row>
    <row r="64" spans="2:15" ht="13.5" customHeight="1">
      <c r="B64" s="8">
        <f>data!F68</f>
        <v>8.75</v>
      </c>
      <c r="C64" s="12">
        <f t="shared" si="3"/>
        <v>0.40355250856964797</v>
      </c>
      <c r="D64" s="8">
        <f t="shared" si="4"/>
        <v>0</v>
      </c>
      <c r="E64" s="22">
        <f t="shared" si="5"/>
        <v>40</v>
      </c>
      <c r="F64">
        <f t="shared" si="0"/>
        <v>665</v>
      </c>
      <c r="G64" s="23">
        <f t="shared" si="1"/>
        <v>0.8289186662511686</v>
      </c>
      <c r="I64" s="2" t="str">
        <f t="shared" si="6"/>
        <v>OK</v>
      </c>
      <c r="K64" s="37">
        <f t="shared" si="7"/>
        <v>8.75</v>
      </c>
      <c r="L64" s="38">
        <f t="shared" si="2"/>
        <v>8.75</v>
      </c>
      <c r="M64" s="4">
        <f>IF($K64-SUM($L64:L64)=0,"",MIN($K64-SUM($L64:L64),M$2))</f>
      </c>
      <c r="N64" s="3">
        <f>IF($K64-SUM($L64:M64)=0,"",MIN($K64-SUM($L64:M64),N$2))</f>
      </c>
      <c r="O64" s="38">
        <f t="shared" si="8"/>
        <v>8.75</v>
      </c>
    </row>
    <row r="65" spans="2:15" ht="13.5" customHeight="1">
      <c r="B65" s="8">
        <f>data!F69</f>
        <v>9.25</v>
      </c>
      <c r="C65" s="12">
        <f t="shared" si="3"/>
        <v>0.4150825802430665</v>
      </c>
      <c r="D65" s="8">
        <f t="shared" si="4"/>
        <v>0.5</v>
      </c>
      <c r="E65" s="22">
        <f t="shared" si="5"/>
        <v>39</v>
      </c>
      <c r="F65">
        <f t="shared" si="0"/>
        <v>684.5</v>
      </c>
      <c r="G65" s="23">
        <f t="shared" si="1"/>
        <v>0.8532253038329698</v>
      </c>
      <c r="I65" s="2" t="str">
        <f t="shared" si="6"/>
        <v>OK</v>
      </c>
      <c r="K65" s="37">
        <f t="shared" si="7"/>
        <v>9.25</v>
      </c>
      <c r="L65" s="38">
        <f t="shared" si="2"/>
        <v>9</v>
      </c>
      <c r="M65" s="4">
        <f>IF($K65-SUM($L65:L65)=0,"",MIN($K65-SUM($L65:L65),M$2))</f>
        <v>0.25</v>
      </c>
      <c r="N65" s="3">
        <f>IF($K65-SUM($L65:M65)=0,"",MIN($K65-SUM($L65:M65),N$2))</f>
      </c>
      <c r="O65" s="38">
        <f t="shared" si="8"/>
        <v>9.25</v>
      </c>
    </row>
    <row r="66" spans="2:15" ht="13.5" customHeight="1">
      <c r="B66" s="8">
        <f>data!F70</f>
        <v>9.25</v>
      </c>
      <c r="C66" s="12">
        <f t="shared" si="3"/>
        <v>0.426612651916485</v>
      </c>
      <c r="D66" s="8">
        <f t="shared" si="4"/>
        <v>0</v>
      </c>
      <c r="E66" s="22">
        <f t="shared" si="5"/>
        <v>38</v>
      </c>
      <c r="F66">
        <f t="shared" si="0"/>
        <v>684.5</v>
      </c>
      <c r="G66" s="23">
        <f t="shared" si="1"/>
        <v>0.8532253038329698</v>
      </c>
      <c r="I66" s="2" t="str">
        <f t="shared" si="6"/>
        <v>OK</v>
      </c>
      <c r="K66" s="37">
        <f t="shared" si="7"/>
        <v>9.25</v>
      </c>
      <c r="L66" s="38">
        <f t="shared" si="2"/>
        <v>9</v>
      </c>
      <c r="M66" s="4">
        <f>IF($K66-SUM($L66:L66)=0,"",MIN($K66-SUM($L66:L66),M$2))</f>
        <v>0.25</v>
      </c>
      <c r="N66" s="3">
        <f>IF($K66-SUM($L66:M66)=0,"",MIN($K66-SUM($L66:M66),N$2))</f>
      </c>
      <c r="O66" s="38">
        <f t="shared" si="8"/>
        <v>9.25</v>
      </c>
    </row>
    <row r="67" spans="2:15" ht="13.5" customHeight="1">
      <c r="B67" s="8">
        <f>data!F71</f>
        <v>9.5</v>
      </c>
      <c r="C67" s="12">
        <f t="shared" si="3"/>
        <v>0.43845434714864456</v>
      </c>
      <c r="D67" s="8">
        <f t="shared" si="4"/>
        <v>0.25</v>
      </c>
      <c r="E67" s="22">
        <f t="shared" si="5"/>
        <v>37</v>
      </c>
      <c r="F67">
        <f t="shared" si="0"/>
        <v>693.75</v>
      </c>
      <c r="G67" s="23">
        <f t="shared" si="1"/>
        <v>0.8647553755063883</v>
      </c>
      <c r="I67" s="2" t="str">
        <f t="shared" si="6"/>
        <v>OK</v>
      </c>
      <c r="K67" s="37">
        <f t="shared" si="7"/>
        <v>9.5</v>
      </c>
      <c r="L67" s="38">
        <f t="shared" si="2"/>
        <v>9</v>
      </c>
      <c r="M67" s="4">
        <f>IF($K67-SUM($L67:L67)=0,"",MIN($K67-SUM($L67:L67),M$2))</f>
        <v>0.5</v>
      </c>
      <c r="N67" s="3">
        <f>IF($K67-SUM($L67:M67)=0,"",MIN($K67-SUM($L67:M67),N$2))</f>
      </c>
      <c r="O67" s="38">
        <f t="shared" si="8"/>
        <v>9.5</v>
      </c>
    </row>
    <row r="68" spans="2:15" ht="13.5" customHeight="1">
      <c r="B68" s="8">
        <f>data!F72</f>
        <v>9.5</v>
      </c>
      <c r="C68" s="12">
        <f t="shared" si="3"/>
        <v>0.4502960423808041</v>
      </c>
      <c r="D68" s="8">
        <f t="shared" si="4"/>
        <v>0</v>
      </c>
      <c r="E68" s="22">
        <f t="shared" si="5"/>
        <v>36</v>
      </c>
      <c r="F68">
        <f t="shared" si="0"/>
        <v>693.75</v>
      </c>
      <c r="G68" s="23">
        <f t="shared" si="1"/>
        <v>0.8647553755063883</v>
      </c>
      <c r="I68" s="2" t="str">
        <f t="shared" si="6"/>
        <v>OK</v>
      </c>
      <c r="K68" s="37">
        <f t="shared" si="7"/>
        <v>9.5</v>
      </c>
      <c r="L68" s="38">
        <f t="shared" si="2"/>
        <v>9</v>
      </c>
      <c r="M68" s="4">
        <f>IF($K68-SUM($L68:L68)=0,"",MIN($K68-SUM($L68:L68),M$2))</f>
        <v>0.5</v>
      </c>
      <c r="N68" s="3">
        <f>IF($K68-SUM($L68:M68)=0,"",MIN($K68-SUM($L68:M68),N$2))</f>
      </c>
      <c r="O68" s="38">
        <f t="shared" si="8"/>
        <v>9.5</v>
      </c>
    </row>
    <row r="69" spans="2:15" ht="13.5" customHeight="1">
      <c r="B69" s="8">
        <f>data!F73</f>
        <v>9.75</v>
      </c>
      <c r="C69" s="12">
        <f t="shared" si="3"/>
        <v>0.4624493611717047</v>
      </c>
      <c r="D69" s="8">
        <f t="shared" si="4"/>
        <v>0.25</v>
      </c>
      <c r="E69" s="22">
        <f t="shared" si="5"/>
        <v>35</v>
      </c>
      <c r="F69">
        <f aca="true" t="shared" si="9" ref="F69:F103">F68+E69*D69</f>
        <v>702.5</v>
      </c>
      <c r="G69" s="23">
        <f aca="true" t="shared" si="10" ref="G69:G103">F69/$B$105</f>
        <v>0.8756622000623248</v>
      </c>
      <c r="I69" s="2" t="str">
        <f t="shared" si="6"/>
        <v>OK</v>
      </c>
      <c r="K69" s="37">
        <f t="shared" si="7"/>
        <v>9.75</v>
      </c>
      <c r="L69" s="38">
        <f aca="true" t="shared" si="11" ref="L69:L103">MIN(K69,L$2)</f>
        <v>9</v>
      </c>
      <c r="M69" s="4">
        <f>IF($K69-SUM($L69:L69)=0,"",MIN($K69-SUM($L69:L69),M$2))</f>
        <v>0.75</v>
      </c>
      <c r="N69" s="3">
        <f>IF($K69-SUM($L69:M69)=0,"",MIN($K69-SUM($L69:M69),N$2))</f>
      </c>
      <c r="O69" s="38">
        <f t="shared" si="8"/>
        <v>9.75</v>
      </c>
    </row>
    <row r="70" spans="2:15" ht="13.5" customHeight="1">
      <c r="B70" s="8">
        <f>data!F74</f>
        <v>10</v>
      </c>
      <c r="C70" s="12">
        <f aca="true" t="shared" si="12" ref="C70:C103">C69+B70/B$105</f>
        <v>0.47491430352134634</v>
      </c>
      <c r="D70" s="8">
        <f aca="true" t="shared" si="13" ref="D70:D103">B70-B69</f>
        <v>0.25</v>
      </c>
      <c r="E70" s="22">
        <f aca="true" t="shared" si="14" ref="E70:E103">E69-1</f>
        <v>34</v>
      </c>
      <c r="F70">
        <f t="shared" si="9"/>
        <v>711</v>
      </c>
      <c r="G70" s="23">
        <f t="shared" si="10"/>
        <v>0.8862574010595201</v>
      </c>
      <c r="I70" s="2" t="str">
        <f aca="true" t="shared" si="15" ref="I70:I103">IF(B70&lt;B69,1,"OK")</f>
        <v>OK</v>
      </c>
      <c r="K70" s="37">
        <f t="shared" si="7"/>
        <v>10</v>
      </c>
      <c r="L70" s="38">
        <f t="shared" si="11"/>
        <v>9</v>
      </c>
      <c r="M70" s="4">
        <f>IF($K70-SUM($L70:L70)=0,"",MIN($K70-SUM($L70:L70),M$2))</f>
        <v>1</v>
      </c>
      <c r="N70" s="3">
        <f>IF($K70-SUM($L70:M70)=0,"",MIN($K70-SUM($L70:M70),N$2))</f>
      </c>
      <c r="O70" s="38">
        <f t="shared" si="8"/>
        <v>10</v>
      </c>
    </row>
    <row r="71" spans="2:15" ht="13.5" customHeight="1">
      <c r="B71" s="8">
        <f>data!F75</f>
        <v>10.25</v>
      </c>
      <c r="C71" s="12">
        <f t="shared" si="12"/>
        <v>0.487690869429729</v>
      </c>
      <c r="D71" s="8">
        <f t="shared" si="13"/>
        <v>0.25</v>
      </c>
      <c r="E71" s="22">
        <f t="shared" si="14"/>
        <v>33</v>
      </c>
      <c r="F71">
        <f t="shared" si="9"/>
        <v>719.25</v>
      </c>
      <c r="G71" s="23">
        <f t="shared" si="10"/>
        <v>0.8965409784979744</v>
      </c>
      <c r="I71" s="2" t="str">
        <f t="shared" si="15"/>
        <v>OK</v>
      </c>
      <c r="K71" s="37">
        <f t="shared" si="7"/>
        <v>10.25</v>
      </c>
      <c r="L71" s="38">
        <f t="shared" si="11"/>
        <v>9</v>
      </c>
      <c r="M71" s="4">
        <f>IF($K71-SUM($L71:L71)=0,"",MIN($K71-SUM($L71:L71),M$2))</f>
        <v>1.25</v>
      </c>
      <c r="N71" s="3">
        <f>IF($K71-SUM($L71:M71)=0,"",MIN($K71-SUM($L71:M71),N$2))</f>
      </c>
      <c r="O71" s="38">
        <f t="shared" si="8"/>
        <v>10.25</v>
      </c>
    </row>
    <row r="72" spans="2:15" ht="13.5" customHeight="1">
      <c r="B72" s="8">
        <f>data!F76</f>
        <v>10.25</v>
      </c>
      <c r="C72" s="12">
        <f t="shared" si="12"/>
        <v>0.5004674353381117</v>
      </c>
      <c r="D72" s="8">
        <f t="shared" si="13"/>
        <v>0</v>
      </c>
      <c r="E72" s="22">
        <f t="shared" si="14"/>
        <v>32</v>
      </c>
      <c r="F72">
        <f t="shared" si="9"/>
        <v>719.25</v>
      </c>
      <c r="G72" s="23">
        <f t="shared" si="10"/>
        <v>0.8965409784979744</v>
      </c>
      <c r="I72" s="2" t="str">
        <f t="shared" si="15"/>
        <v>OK</v>
      </c>
      <c r="K72" s="37">
        <f t="shared" si="7"/>
        <v>10.25</v>
      </c>
      <c r="L72" s="38">
        <f t="shared" si="11"/>
        <v>9</v>
      </c>
      <c r="M72" s="4">
        <f>IF($K72-SUM($L72:L72)=0,"",MIN($K72-SUM($L72:L72),M$2))</f>
        <v>1.25</v>
      </c>
      <c r="N72" s="3">
        <f>IF($K72-SUM($L72:M72)=0,"",MIN($K72-SUM($L72:M72),N$2))</f>
      </c>
      <c r="O72" s="38">
        <f t="shared" si="8"/>
        <v>10.25</v>
      </c>
    </row>
    <row r="73" spans="2:15" ht="13.5" customHeight="1">
      <c r="B73" s="8">
        <f>data!F77</f>
        <v>10.5</v>
      </c>
      <c r="C73" s="12">
        <f t="shared" si="12"/>
        <v>0.5135556248052354</v>
      </c>
      <c r="D73" s="8">
        <f t="shared" si="13"/>
        <v>0.25</v>
      </c>
      <c r="E73" s="22">
        <f t="shared" si="14"/>
        <v>31</v>
      </c>
      <c r="F73">
        <f t="shared" si="9"/>
        <v>727</v>
      </c>
      <c r="G73" s="23">
        <f t="shared" si="10"/>
        <v>0.9062013088189467</v>
      </c>
      <c r="I73" s="2" t="str">
        <f t="shared" si="15"/>
        <v>OK</v>
      </c>
      <c r="K73" s="37">
        <f aca="true" t="shared" si="16" ref="K73:K103">B73</f>
        <v>10.5</v>
      </c>
      <c r="L73" s="38">
        <f t="shared" si="11"/>
        <v>9</v>
      </c>
      <c r="M73" s="4">
        <f>IF($K73-SUM($L73:L73)=0,"",MIN($K73-SUM($L73:L73),M$2))</f>
        <v>1.5</v>
      </c>
      <c r="N73" s="3">
        <f>IF($K73-SUM($L73:M73)=0,"",MIN($K73-SUM($L73:M73),N$2))</f>
      </c>
      <c r="O73" s="38">
        <f aca="true" t="shared" si="17" ref="O73:O103">SUM(L73:N73)</f>
        <v>10.5</v>
      </c>
    </row>
    <row r="74" spans="2:15" ht="13.5" customHeight="1">
      <c r="B74" s="8">
        <f>data!F78</f>
        <v>10.5</v>
      </c>
      <c r="C74" s="12">
        <f t="shared" si="12"/>
        <v>0.5266438142723592</v>
      </c>
      <c r="D74" s="8">
        <f t="shared" si="13"/>
        <v>0</v>
      </c>
      <c r="E74" s="22">
        <f t="shared" si="14"/>
        <v>30</v>
      </c>
      <c r="F74">
        <f t="shared" si="9"/>
        <v>727</v>
      </c>
      <c r="G74" s="23">
        <f t="shared" si="10"/>
        <v>0.9062013088189467</v>
      </c>
      <c r="I74" s="2" t="str">
        <f t="shared" si="15"/>
        <v>OK</v>
      </c>
      <c r="K74" s="37">
        <f t="shared" si="16"/>
        <v>10.5</v>
      </c>
      <c r="L74" s="38">
        <f t="shared" si="11"/>
        <v>9</v>
      </c>
      <c r="M74" s="4">
        <f>IF($K74-SUM($L74:L74)=0,"",MIN($K74-SUM($L74:L74),M$2))</f>
        <v>1.5</v>
      </c>
      <c r="N74" s="3">
        <f>IF($K74-SUM($L74:M74)=0,"",MIN($K74-SUM($L74:M74),N$2))</f>
      </c>
      <c r="O74" s="38">
        <f t="shared" si="17"/>
        <v>10.5</v>
      </c>
    </row>
    <row r="75" spans="2:15" ht="13.5" customHeight="1">
      <c r="B75" s="8">
        <f>data!F79</f>
        <v>10.5</v>
      </c>
      <c r="C75" s="12">
        <f t="shared" si="12"/>
        <v>0.5397320037394829</v>
      </c>
      <c r="D75" s="8">
        <f t="shared" si="13"/>
        <v>0</v>
      </c>
      <c r="E75" s="22">
        <f t="shared" si="14"/>
        <v>29</v>
      </c>
      <c r="F75">
        <f t="shared" si="9"/>
        <v>727</v>
      </c>
      <c r="G75" s="23">
        <f t="shared" si="10"/>
        <v>0.9062013088189467</v>
      </c>
      <c r="I75" s="2" t="str">
        <f t="shared" si="15"/>
        <v>OK</v>
      </c>
      <c r="K75" s="37">
        <f t="shared" si="16"/>
        <v>10.5</v>
      </c>
      <c r="L75" s="38">
        <f t="shared" si="11"/>
        <v>9</v>
      </c>
      <c r="M75" s="4">
        <f>IF($K75-SUM($L75:L75)=0,"",MIN($K75-SUM($L75:L75),M$2))</f>
        <v>1.5</v>
      </c>
      <c r="N75" s="3">
        <f>IF($K75-SUM($L75:M75)=0,"",MIN($K75-SUM($L75:M75),N$2))</f>
      </c>
      <c r="O75" s="38">
        <f t="shared" si="17"/>
        <v>10.5</v>
      </c>
    </row>
    <row r="76" spans="2:15" ht="13.5" customHeight="1">
      <c r="B76" s="8">
        <f>data!F80</f>
        <v>10.75</v>
      </c>
      <c r="C76" s="12">
        <f t="shared" si="12"/>
        <v>0.5531318167653477</v>
      </c>
      <c r="D76" s="8">
        <f t="shared" si="13"/>
        <v>0.25</v>
      </c>
      <c r="E76" s="22">
        <f t="shared" si="14"/>
        <v>28</v>
      </c>
      <c r="F76">
        <f t="shared" si="9"/>
        <v>734</v>
      </c>
      <c r="G76" s="23">
        <f t="shared" si="10"/>
        <v>0.9149267684636958</v>
      </c>
      <c r="I76" s="2" t="str">
        <f t="shared" si="15"/>
        <v>OK</v>
      </c>
      <c r="K76" s="37">
        <f t="shared" si="16"/>
        <v>10.75</v>
      </c>
      <c r="L76" s="38">
        <f t="shared" si="11"/>
        <v>9</v>
      </c>
      <c r="M76" s="4">
        <f>IF($K76-SUM($L76:L76)=0,"",MIN($K76-SUM($L76:L76),M$2))</f>
        <v>1.75</v>
      </c>
      <c r="N76" s="3">
        <f>IF($K76-SUM($L76:M76)=0,"",MIN($K76-SUM($L76:M76),N$2))</f>
      </c>
      <c r="O76" s="38">
        <f t="shared" si="17"/>
        <v>10.75</v>
      </c>
    </row>
    <row r="77" spans="2:15" ht="13.5" customHeight="1">
      <c r="B77" s="8">
        <f>data!F81</f>
        <v>11</v>
      </c>
      <c r="C77" s="12">
        <f t="shared" si="12"/>
        <v>0.5668432533499536</v>
      </c>
      <c r="D77" s="8">
        <f t="shared" si="13"/>
        <v>0.25</v>
      </c>
      <c r="E77" s="22">
        <f t="shared" si="14"/>
        <v>27</v>
      </c>
      <c r="F77">
        <f t="shared" si="9"/>
        <v>740.75</v>
      </c>
      <c r="G77" s="23">
        <f t="shared" si="10"/>
        <v>0.9233406045497039</v>
      </c>
      <c r="I77" s="2" t="str">
        <f t="shared" si="15"/>
        <v>OK</v>
      </c>
      <c r="K77" s="37">
        <f t="shared" si="16"/>
        <v>11</v>
      </c>
      <c r="L77" s="38">
        <f t="shared" si="11"/>
        <v>9</v>
      </c>
      <c r="M77" s="4">
        <f>IF($K77-SUM($L77:L77)=0,"",MIN($K77-SUM($L77:L77),M$2))</f>
        <v>2</v>
      </c>
      <c r="N77" s="3">
        <f>IF($K77-SUM($L77:M77)=0,"",MIN($K77-SUM($L77:M77),N$2))</f>
      </c>
      <c r="O77" s="38">
        <f t="shared" si="17"/>
        <v>11</v>
      </c>
    </row>
    <row r="78" spans="2:15" ht="13.5" customHeight="1">
      <c r="B78" s="8">
        <f>data!F82</f>
        <v>11</v>
      </c>
      <c r="C78" s="12">
        <f t="shared" si="12"/>
        <v>0.5805546899345594</v>
      </c>
      <c r="D78" s="8">
        <f t="shared" si="13"/>
        <v>0</v>
      </c>
      <c r="E78" s="22">
        <f t="shared" si="14"/>
        <v>26</v>
      </c>
      <c r="F78">
        <f t="shared" si="9"/>
        <v>740.75</v>
      </c>
      <c r="G78" s="23">
        <f t="shared" si="10"/>
        <v>0.9233406045497039</v>
      </c>
      <c r="I78" s="2" t="str">
        <f t="shared" si="15"/>
        <v>OK</v>
      </c>
      <c r="K78" s="37">
        <f t="shared" si="16"/>
        <v>11</v>
      </c>
      <c r="L78" s="38">
        <f t="shared" si="11"/>
        <v>9</v>
      </c>
      <c r="M78" s="4">
        <f>IF($K78-SUM($L78:L78)=0,"",MIN($K78-SUM($L78:L78),M$2))</f>
        <v>2</v>
      </c>
      <c r="N78" s="3">
        <f>IF($K78-SUM($L78:M78)=0,"",MIN($K78-SUM($L78:M78),N$2))</f>
      </c>
      <c r="O78" s="38">
        <f t="shared" si="17"/>
        <v>11</v>
      </c>
    </row>
    <row r="79" spans="2:15" ht="13.5" customHeight="1">
      <c r="B79" s="8">
        <f>data!F83</f>
        <v>11</v>
      </c>
      <c r="C79" s="12">
        <f t="shared" si="12"/>
        <v>0.5942661265191652</v>
      </c>
      <c r="D79" s="8">
        <f t="shared" si="13"/>
        <v>0</v>
      </c>
      <c r="E79" s="22">
        <f t="shared" si="14"/>
        <v>25</v>
      </c>
      <c r="F79">
        <f t="shared" si="9"/>
        <v>740.75</v>
      </c>
      <c r="G79" s="23">
        <f t="shared" si="10"/>
        <v>0.9233406045497039</v>
      </c>
      <c r="I79" s="2" t="str">
        <f t="shared" si="15"/>
        <v>OK</v>
      </c>
      <c r="K79" s="37">
        <f t="shared" si="16"/>
        <v>11</v>
      </c>
      <c r="L79" s="38">
        <f t="shared" si="11"/>
        <v>9</v>
      </c>
      <c r="M79" s="4">
        <f>IF($K79-SUM($L79:L79)=0,"",MIN($K79-SUM($L79:L79),M$2))</f>
        <v>2</v>
      </c>
      <c r="N79" s="3">
        <f>IF($K79-SUM($L79:M79)=0,"",MIN($K79-SUM($L79:M79),N$2))</f>
      </c>
      <c r="O79" s="38">
        <f t="shared" si="17"/>
        <v>11</v>
      </c>
    </row>
    <row r="80" spans="2:15" ht="13.5" customHeight="1">
      <c r="B80" s="8">
        <f>data!F84</f>
        <v>11.25</v>
      </c>
      <c r="C80" s="12">
        <f t="shared" si="12"/>
        <v>0.6082891866625121</v>
      </c>
      <c r="D80" s="8">
        <f t="shared" si="13"/>
        <v>0.25</v>
      </c>
      <c r="E80" s="22">
        <f t="shared" si="14"/>
        <v>24</v>
      </c>
      <c r="F80">
        <f t="shared" si="9"/>
        <v>746.75</v>
      </c>
      <c r="G80" s="23">
        <f t="shared" si="10"/>
        <v>0.9308195699594889</v>
      </c>
      <c r="I80" s="2" t="str">
        <f t="shared" si="15"/>
        <v>OK</v>
      </c>
      <c r="K80" s="37">
        <f t="shared" si="16"/>
        <v>11.25</v>
      </c>
      <c r="L80" s="38">
        <f t="shared" si="11"/>
        <v>9</v>
      </c>
      <c r="M80" s="4">
        <f>IF($K80-SUM($L80:L80)=0,"",MIN($K80-SUM($L80:L80),M$2))</f>
        <v>2</v>
      </c>
      <c r="N80" s="3">
        <f>IF($K80-SUM($L80:M80)=0,"",MIN($K80-SUM($L80:M80),N$2))</f>
        <v>0.25</v>
      </c>
      <c r="O80" s="38">
        <f t="shared" si="17"/>
        <v>11.25</v>
      </c>
    </row>
    <row r="81" spans="2:15" ht="13.5" customHeight="1">
      <c r="B81" s="8">
        <f>data!F85</f>
        <v>11.25</v>
      </c>
      <c r="C81" s="12">
        <f t="shared" si="12"/>
        <v>0.622312246805859</v>
      </c>
      <c r="D81" s="8">
        <f t="shared" si="13"/>
        <v>0</v>
      </c>
      <c r="E81" s="22">
        <f t="shared" si="14"/>
        <v>23</v>
      </c>
      <c r="F81">
        <f t="shared" si="9"/>
        <v>746.75</v>
      </c>
      <c r="G81" s="23">
        <f t="shared" si="10"/>
        <v>0.9308195699594889</v>
      </c>
      <c r="I81" s="2" t="str">
        <f t="shared" si="15"/>
        <v>OK</v>
      </c>
      <c r="K81" s="37">
        <f t="shared" si="16"/>
        <v>11.25</v>
      </c>
      <c r="L81" s="38">
        <f t="shared" si="11"/>
        <v>9</v>
      </c>
      <c r="M81" s="4">
        <f>IF($K81-SUM($L81:L81)=0,"",MIN($K81-SUM($L81:L81),M$2))</f>
        <v>2</v>
      </c>
      <c r="N81" s="3">
        <f>IF($K81-SUM($L81:M81)=0,"",MIN($K81-SUM($L81:M81),N$2))</f>
        <v>0.25</v>
      </c>
      <c r="O81" s="38">
        <f t="shared" si="17"/>
        <v>11.25</v>
      </c>
    </row>
    <row r="82" spans="2:15" ht="13.5" customHeight="1">
      <c r="B82" s="8">
        <f>data!F86</f>
        <v>11.25</v>
      </c>
      <c r="C82" s="12">
        <f t="shared" si="12"/>
        <v>0.6363353069492058</v>
      </c>
      <c r="D82" s="8">
        <f t="shared" si="13"/>
        <v>0</v>
      </c>
      <c r="E82" s="22">
        <f t="shared" si="14"/>
        <v>22</v>
      </c>
      <c r="F82">
        <f t="shared" si="9"/>
        <v>746.75</v>
      </c>
      <c r="G82" s="23">
        <f t="shared" si="10"/>
        <v>0.9308195699594889</v>
      </c>
      <c r="I82" s="2" t="str">
        <f t="shared" si="15"/>
        <v>OK</v>
      </c>
      <c r="K82" s="37">
        <f t="shared" si="16"/>
        <v>11.25</v>
      </c>
      <c r="L82" s="38">
        <f t="shared" si="11"/>
        <v>9</v>
      </c>
      <c r="M82" s="4">
        <f>IF($K82-SUM($L82:L82)=0,"",MIN($K82-SUM($L82:L82),M$2))</f>
        <v>2</v>
      </c>
      <c r="N82" s="3">
        <f>IF($K82-SUM($L82:M82)=0,"",MIN($K82-SUM($L82:M82),N$2))</f>
        <v>0.25</v>
      </c>
      <c r="O82" s="38">
        <f t="shared" si="17"/>
        <v>11.25</v>
      </c>
    </row>
    <row r="83" spans="2:15" ht="13.5" customHeight="1">
      <c r="B83" s="8">
        <f>data!F87</f>
        <v>11.75</v>
      </c>
      <c r="C83" s="12">
        <f t="shared" si="12"/>
        <v>0.6509816142100348</v>
      </c>
      <c r="D83" s="8">
        <f t="shared" si="13"/>
        <v>0.5</v>
      </c>
      <c r="E83" s="22">
        <f t="shared" si="14"/>
        <v>21</v>
      </c>
      <c r="F83">
        <f t="shared" si="9"/>
        <v>757.25</v>
      </c>
      <c r="G83" s="23">
        <f t="shared" si="10"/>
        <v>0.9439077594266126</v>
      </c>
      <c r="I83" s="2" t="str">
        <f t="shared" si="15"/>
        <v>OK</v>
      </c>
      <c r="K83" s="37">
        <f t="shared" si="16"/>
        <v>11.75</v>
      </c>
      <c r="L83" s="38">
        <f t="shared" si="11"/>
        <v>9</v>
      </c>
      <c r="M83" s="4">
        <f>IF($K83-SUM($L83:L83)=0,"",MIN($K83-SUM($L83:L83),M$2))</f>
        <v>2</v>
      </c>
      <c r="N83" s="3">
        <f>IF($K83-SUM($L83:M83)=0,"",MIN($K83-SUM($L83:M83),N$2))</f>
        <v>0.75</v>
      </c>
      <c r="O83" s="38">
        <f t="shared" si="17"/>
        <v>11.75</v>
      </c>
    </row>
    <row r="84" spans="2:15" ht="13.5" customHeight="1">
      <c r="B84" s="8">
        <f>data!F88</f>
        <v>12</v>
      </c>
      <c r="C84" s="12">
        <f t="shared" si="12"/>
        <v>0.6659395450296047</v>
      </c>
      <c r="D84" s="8">
        <f t="shared" si="13"/>
        <v>0.25</v>
      </c>
      <c r="E84" s="22">
        <f t="shared" si="14"/>
        <v>20</v>
      </c>
      <c r="F84">
        <f t="shared" si="9"/>
        <v>762.25</v>
      </c>
      <c r="G84" s="23">
        <f t="shared" si="10"/>
        <v>0.9501402306014335</v>
      </c>
      <c r="I84" s="2" t="str">
        <f t="shared" si="15"/>
        <v>OK</v>
      </c>
      <c r="K84" s="37">
        <f t="shared" si="16"/>
        <v>12</v>
      </c>
      <c r="L84" s="38">
        <f t="shared" si="11"/>
        <v>9</v>
      </c>
      <c r="M84" s="4">
        <f>IF($K84-SUM($L84:L84)=0,"",MIN($K84-SUM($L84:L84),M$2))</f>
        <v>2</v>
      </c>
      <c r="N84" s="3">
        <f>IF($K84-SUM($L84:M84)=0,"",MIN($K84-SUM($L84:M84),N$2))</f>
        <v>1</v>
      </c>
      <c r="O84" s="38">
        <f t="shared" si="17"/>
        <v>12</v>
      </c>
    </row>
    <row r="85" spans="2:15" ht="13.5" customHeight="1">
      <c r="B85" s="8">
        <f>data!F89</f>
        <v>12</v>
      </c>
      <c r="C85" s="12">
        <f t="shared" si="12"/>
        <v>0.6808974758491747</v>
      </c>
      <c r="D85" s="8">
        <f t="shared" si="13"/>
        <v>0</v>
      </c>
      <c r="E85" s="22">
        <f t="shared" si="14"/>
        <v>19</v>
      </c>
      <c r="F85">
        <f t="shared" si="9"/>
        <v>762.25</v>
      </c>
      <c r="G85" s="23">
        <f t="shared" si="10"/>
        <v>0.9501402306014335</v>
      </c>
      <c r="I85" s="2" t="str">
        <f t="shared" si="15"/>
        <v>OK</v>
      </c>
      <c r="K85" s="37">
        <f t="shared" si="16"/>
        <v>12</v>
      </c>
      <c r="L85" s="38">
        <f t="shared" si="11"/>
        <v>9</v>
      </c>
      <c r="M85" s="4">
        <f>IF($K85-SUM($L85:L85)=0,"",MIN($K85-SUM($L85:L85),M$2))</f>
        <v>2</v>
      </c>
      <c r="N85" s="3">
        <f>IF($K85-SUM($L85:M85)=0,"",MIN($K85-SUM($L85:M85),N$2))</f>
        <v>1</v>
      </c>
      <c r="O85" s="38">
        <f t="shared" si="17"/>
        <v>12</v>
      </c>
    </row>
    <row r="86" spans="2:15" ht="13.5" customHeight="1">
      <c r="B86" s="8">
        <f>data!F90</f>
        <v>12</v>
      </c>
      <c r="C86" s="12">
        <f t="shared" si="12"/>
        <v>0.6958554066687447</v>
      </c>
      <c r="D86" s="8">
        <f t="shared" si="13"/>
        <v>0</v>
      </c>
      <c r="E86" s="22">
        <f t="shared" si="14"/>
        <v>18</v>
      </c>
      <c r="F86">
        <f t="shared" si="9"/>
        <v>762.25</v>
      </c>
      <c r="G86" s="23">
        <f t="shared" si="10"/>
        <v>0.9501402306014335</v>
      </c>
      <c r="I86" s="2" t="str">
        <f t="shared" si="15"/>
        <v>OK</v>
      </c>
      <c r="K86" s="37">
        <f t="shared" si="16"/>
        <v>12</v>
      </c>
      <c r="L86" s="38">
        <f t="shared" si="11"/>
        <v>9</v>
      </c>
      <c r="M86" s="4">
        <f>IF($K86-SUM($L86:L86)=0,"",MIN($K86-SUM($L86:L86),M$2))</f>
        <v>2</v>
      </c>
      <c r="N86" s="3">
        <f>IF($K86-SUM($L86:M86)=0,"",MIN($K86-SUM($L86:M86),N$2))</f>
        <v>1</v>
      </c>
      <c r="O86" s="38">
        <f t="shared" si="17"/>
        <v>12</v>
      </c>
    </row>
    <row r="87" spans="2:15" ht="13.5" customHeight="1">
      <c r="B87" s="8">
        <f>data!F91</f>
        <v>12.25</v>
      </c>
      <c r="C87" s="12">
        <f t="shared" si="12"/>
        <v>0.7111249610470557</v>
      </c>
      <c r="D87" s="8">
        <f t="shared" si="13"/>
        <v>0.25</v>
      </c>
      <c r="E87" s="22">
        <f t="shared" si="14"/>
        <v>17</v>
      </c>
      <c r="F87">
        <f t="shared" si="9"/>
        <v>766.5</v>
      </c>
      <c r="G87" s="23">
        <f t="shared" si="10"/>
        <v>0.9554378311000311</v>
      </c>
      <c r="I87" s="2" t="str">
        <f t="shared" si="15"/>
        <v>OK</v>
      </c>
      <c r="K87" s="37">
        <f t="shared" si="16"/>
        <v>12.25</v>
      </c>
      <c r="L87" s="38">
        <f t="shared" si="11"/>
        <v>9</v>
      </c>
      <c r="M87" s="4">
        <f>IF($K87-SUM($L87:L87)=0,"",MIN($K87-SUM($L87:L87),M$2))</f>
        <v>2</v>
      </c>
      <c r="N87" s="3">
        <f>IF($K87-SUM($L87:M87)=0,"",MIN($K87-SUM($L87:M87),N$2))</f>
        <v>1.25</v>
      </c>
      <c r="O87" s="38">
        <f t="shared" si="17"/>
        <v>12.25</v>
      </c>
    </row>
    <row r="88" spans="2:15" ht="12" customHeight="1">
      <c r="B88" s="8">
        <f>data!F92</f>
        <v>12.25</v>
      </c>
      <c r="C88" s="12">
        <f t="shared" si="12"/>
        <v>0.7263945154253667</v>
      </c>
      <c r="D88" s="8">
        <f t="shared" si="13"/>
        <v>0</v>
      </c>
      <c r="E88" s="22">
        <f t="shared" si="14"/>
        <v>16</v>
      </c>
      <c r="F88">
        <f t="shared" si="9"/>
        <v>766.5</v>
      </c>
      <c r="G88" s="23">
        <f t="shared" si="10"/>
        <v>0.9554378311000311</v>
      </c>
      <c r="I88" s="2" t="str">
        <f t="shared" si="15"/>
        <v>OK</v>
      </c>
      <c r="K88" s="37">
        <f t="shared" si="16"/>
        <v>12.25</v>
      </c>
      <c r="L88" s="38">
        <f t="shared" si="11"/>
        <v>9</v>
      </c>
      <c r="M88" s="4">
        <f>IF($K88-SUM($L88:L88)=0,"",MIN($K88-SUM($L88:L88),M$2))</f>
        <v>2</v>
      </c>
      <c r="N88" s="3">
        <f>IF($K88-SUM($L88:M88)=0,"",MIN($K88-SUM($L88:M88),N$2))</f>
        <v>1.25</v>
      </c>
      <c r="O88" s="38">
        <f t="shared" si="17"/>
        <v>12.25</v>
      </c>
    </row>
    <row r="89" spans="2:15" ht="12" customHeight="1">
      <c r="B89" s="8">
        <f>data!F93</f>
        <v>12.25</v>
      </c>
      <c r="C89" s="12">
        <f t="shared" si="12"/>
        <v>0.7416640698036777</v>
      </c>
      <c r="D89" s="8">
        <f t="shared" si="13"/>
        <v>0</v>
      </c>
      <c r="E89" s="22">
        <f t="shared" si="14"/>
        <v>15</v>
      </c>
      <c r="F89">
        <f t="shared" si="9"/>
        <v>766.5</v>
      </c>
      <c r="G89" s="23">
        <f t="shared" si="10"/>
        <v>0.9554378311000311</v>
      </c>
      <c r="I89" s="2" t="str">
        <f t="shared" si="15"/>
        <v>OK</v>
      </c>
      <c r="K89" s="37">
        <f t="shared" si="16"/>
        <v>12.25</v>
      </c>
      <c r="L89" s="38">
        <f t="shared" si="11"/>
        <v>9</v>
      </c>
      <c r="M89" s="4">
        <f>IF($K89-SUM($L89:L89)=0,"",MIN($K89-SUM($L89:L89),M$2))</f>
        <v>2</v>
      </c>
      <c r="N89" s="3">
        <f>IF($K89-SUM($L89:M89)=0,"",MIN($K89-SUM($L89:M89),N$2))</f>
        <v>1.25</v>
      </c>
      <c r="O89" s="38">
        <f t="shared" si="17"/>
        <v>12.25</v>
      </c>
    </row>
    <row r="90" spans="2:15" ht="12" customHeight="1">
      <c r="B90" s="8">
        <f>data!F94</f>
        <v>12.25</v>
      </c>
      <c r="C90" s="12">
        <f t="shared" si="12"/>
        <v>0.7569336241819887</v>
      </c>
      <c r="D90" s="8">
        <f t="shared" si="13"/>
        <v>0</v>
      </c>
      <c r="E90" s="22">
        <f t="shared" si="14"/>
        <v>14</v>
      </c>
      <c r="F90">
        <f t="shared" si="9"/>
        <v>766.5</v>
      </c>
      <c r="G90" s="23">
        <f t="shared" si="10"/>
        <v>0.9554378311000311</v>
      </c>
      <c r="I90" s="2" t="str">
        <f t="shared" si="15"/>
        <v>OK</v>
      </c>
      <c r="K90" s="37">
        <f t="shared" si="16"/>
        <v>12.25</v>
      </c>
      <c r="L90" s="38">
        <f t="shared" si="11"/>
        <v>9</v>
      </c>
      <c r="M90" s="4">
        <f>IF($K90-SUM($L90:L90)=0,"",MIN($K90-SUM($L90:L90),M$2))</f>
        <v>2</v>
      </c>
      <c r="N90" s="3">
        <f>IF($K90-SUM($L90:M90)=0,"",MIN($K90-SUM($L90:M90),N$2))</f>
        <v>1.25</v>
      </c>
      <c r="O90" s="38">
        <f t="shared" si="17"/>
        <v>12.25</v>
      </c>
    </row>
    <row r="91" spans="2:15" ht="12" customHeight="1">
      <c r="B91" s="8">
        <f>data!F95</f>
        <v>12.5</v>
      </c>
      <c r="C91" s="12">
        <f t="shared" si="12"/>
        <v>0.7725148021190408</v>
      </c>
      <c r="D91" s="8">
        <f t="shared" si="13"/>
        <v>0.25</v>
      </c>
      <c r="E91" s="22">
        <f t="shared" si="14"/>
        <v>13</v>
      </c>
      <c r="F91">
        <f t="shared" si="9"/>
        <v>769.75</v>
      </c>
      <c r="G91" s="23">
        <f t="shared" si="10"/>
        <v>0.9594889373636647</v>
      </c>
      <c r="I91" s="2" t="str">
        <f t="shared" si="15"/>
        <v>OK</v>
      </c>
      <c r="K91" s="37">
        <f t="shared" si="16"/>
        <v>12.5</v>
      </c>
      <c r="L91" s="38">
        <f t="shared" si="11"/>
        <v>9</v>
      </c>
      <c r="M91" s="4">
        <f>IF($K91-SUM($L91:L91)=0,"",MIN($K91-SUM($L91:L91),M$2))</f>
        <v>2</v>
      </c>
      <c r="N91" s="3">
        <f>IF($K91-SUM($L91:M91)=0,"",MIN($K91-SUM($L91:M91),N$2))</f>
        <v>1.5</v>
      </c>
      <c r="O91" s="38">
        <f t="shared" si="17"/>
        <v>12.5</v>
      </c>
    </row>
    <row r="92" spans="2:15" ht="12" customHeight="1">
      <c r="B92" s="8">
        <f>data!F96</f>
        <v>12.5</v>
      </c>
      <c r="C92" s="12">
        <f t="shared" si="12"/>
        <v>0.7880959800560928</v>
      </c>
      <c r="D92" s="8">
        <f t="shared" si="13"/>
        <v>0</v>
      </c>
      <c r="E92" s="22">
        <f t="shared" si="14"/>
        <v>12</v>
      </c>
      <c r="F92">
        <f t="shared" si="9"/>
        <v>769.75</v>
      </c>
      <c r="G92" s="23">
        <f t="shared" si="10"/>
        <v>0.9594889373636647</v>
      </c>
      <c r="I92" s="2" t="str">
        <f t="shared" si="15"/>
        <v>OK</v>
      </c>
      <c r="K92" s="37">
        <f t="shared" si="16"/>
        <v>12.5</v>
      </c>
      <c r="L92" s="38">
        <f t="shared" si="11"/>
        <v>9</v>
      </c>
      <c r="M92" s="4">
        <f>IF($K92-SUM($L92:L92)=0,"",MIN($K92-SUM($L92:L92),M$2))</f>
        <v>2</v>
      </c>
      <c r="N92" s="3">
        <f>IF($K92-SUM($L92:M92)=0,"",MIN($K92-SUM($L92:M92),N$2))</f>
        <v>1.5</v>
      </c>
      <c r="O92" s="38">
        <f t="shared" si="17"/>
        <v>12.5</v>
      </c>
    </row>
    <row r="93" spans="2:15" ht="12" customHeight="1">
      <c r="B93" s="8">
        <f>data!F97</f>
        <v>13</v>
      </c>
      <c r="C93" s="12">
        <f t="shared" si="12"/>
        <v>0.804300405110627</v>
      </c>
      <c r="D93" s="8">
        <f t="shared" si="13"/>
        <v>0.5</v>
      </c>
      <c r="E93" s="22">
        <f t="shared" si="14"/>
        <v>11</v>
      </c>
      <c r="F93">
        <f t="shared" si="9"/>
        <v>775.25</v>
      </c>
      <c r="G93" s="23">
        <f t="shared" si="10"/>
        <v>0.9663446556559676</v>
      </c>
      <c r="I93" s="2" t="str">
        <f t="shared" si="15"/>
        <v>OK</v>
      </c>
      <c r="K93" s="37">
        <f t="shared" si="16"/>
        <v>13</v>
      </c>
      <c r="L93" s="38">
        <f t="shared" si="11"/>
        <v>9</v>
      </c>
      <c r="M93" s="4">
        <f>IF($K93-SUM($L93:L93)=0,"",MIN($K93-SUM($L93:L93),M$2))</f>
        <v>2</v>
      </c>
      <c r="N93" s="3">
        <f>IF($K93-SUM($L93:M93)=0,"",MIN($K93-SUM($L93:M93),N$2))</f>
        <v>2</v>
      </c>
      <c r="O93" s="38">
        <f t="shared" si="17"/>
        <v>13</v>
      </c>
    </row>
    <row r="94" spans="2:15" ht="12" customHeight="1">
      <c r="B94" s="8">
        <f>data!F98</f>
        <v>13.75</v>
      </c>
      <c r="C94" s="12">
        <f t="shared" si="12"/>
        <v>0.8214397008413842</v>
      </c>
      <c r="D94" s="8">
        <f t="shared" si="13"/>
        <v>0.75</v>
      </c>
      <c r="E94" s="22">
        <f t="shared" si="14"/>
        <v>10</v>
      </c>
      <c r="F94">
        <f t="shared" si="9"/>
        <v>782.75</v>
      </c>
      <c r="G94" s="23">
        <f t="shared" si="10"/>
        <v>0.9756933624181988</v>
      </c>
      <c r="I94" s="2" t="str">
        <f t="shared" si="15"/>
        <v>OK</v>
      </c>
      <c r="K94" s="37">
        <f t="shared" si="16"/>
        <v>13.75</v>
      </c>
      <c r="L94" s="38">
        <f t="shared" si="11"/>
        <v>9</v>
      </c>
      <c r="M94" s="4">
        <f>IF($K94-SUM($L94:L94)=0,"",MIN($K94-SUM($L94:L94),M$2))</f>
        <v>2</v>
      </c>
      <c r="N94" s="3">
        <f>IF($K94-SUM($L94:M94)=0,"",MIN($K94-SUM($L94:M94),N$2))</f>
        <v>2.75</v>
      </c>
      <c r="O94" s="38">
        <f t="shared" si="17"/>
        <v>13.75</v>
      </c>
    </row>
    <row r="95" spans="2:15" ht="12" customHeight="1">
      <c r="B95" s="8">
        <f>data!F99</f>
        <v>14</v>
      </c>
      <c r="C95" s="12">
        <f t="shared" si="12"/>
        <v>0.8388906201308824</v>
      </c>
      <c r="D95" s="8">
        <f t="shared" si="13"/>
        <v>0.25</v>
      </c>
      <c r="E95" s="22">
        <f t="shared" si="14"/>
        <v>9</v>
      </c>
      <c r="F95">
        <f t="shared" si="9"/>
        <v>785</v>
      </c>
      <c r="G95" s="23">
        <f t="shared" si="10"/>
        <v>0.9784979744468681</v>
      </c>
      <c r="I95" s="2" t="str">
        <f t="shared" si="15"/>
        <v>OK</v>
      </c>
      <c r="K95" s="37">
        <f t="shared" si="16"/>
        <v>14</v>
      </c>
      <c r="L95" s="38">
        <f t="shared" si="11"/>
        <v>9</v>
      </c>
      <c r="M95" s="4">
        <f>IF($K95-SUM($L95:L95)=0,"",MIN($K95-SUM($L95:L95),M$2))</f>
        <v>2</v>
      </c>
      <c r="N95" s="3">
        <f>IF($K95-SUM($L95:M95)=0,"",MIN($K95-SUM($L95:M95),N$2))</f>
        <v>3</v>
      </c>
      <c r="O95" s="38">
        <f t="shared" si="17"/>
        <v>14</v>
      </c>
    </row>
    <row r="96" spans="2:15" ht="12" customHeight="1">
      <c r="B96" s="8">
        <f>data!F100</f>
        <v>14</v>
      </c>
      <c r="C96" s="12">
        <f t="shared" si="12"/>
        <v>0.8563415394203807</v>
      </c>
      <c r="D96" s="8">
        <f t="shared" si="13"/>
        <v>0</v>
      </c>
      <c r="E96" s="22">
        <f t="shared" si="14"/>
        <v>8</v>
      </c>
      <c r="F96">
        <f t="shared" si="9"/>
        <v>785</v>
      </c>
      <c r="G96" s="23">
        <f t="shared" si="10"/>
        <v>0.9784979744468681</v>
      </c>
      <c r="I96" s="2" t="str">
        <f t="shared" si="15"/>
        <v>OK</v>
      </c>
      <c r="K96" s="37">
        <f t="shared" si="16"/>
        <v>14</v>
      </c>
      <c r="L96" s="38">
        <f t="shared" si="11"/>
        <v>9</v>
      </c>
      <c r="M96" s="4">
        <f>IF($K96-SUM($L96:L96)=0,"",MIN($K96-SUM($L96:L96),M$2))</f>
        <v>2</v>
      </c>
      <c r="N96" s="3">
        <f>IF($K96-SUM($L96:M96)=0,"",MIN($K96-SUM($L96:M96),N$2))</f>
        <v>3</v>
      </c>
      <c r="O96" s="38">
        <f t="shared" si="17"/>
        <v>14</v>
      </c>
    </row>
    <row r="97" spans="2:15" ht="12" customHeight="1">
      <c r="B97" s="8">
        <f>data!F101</f>
        <v>14.25</v>
      </c>
      <c r="C97" s="12">
        <f t="shared" si="12"/>
        <v>0.87410408226862</v>
      </c>
      <c r="D97" s="8">
        <f t="shared" si="13"/>
        <v>0.25</v>
      </c>
      <c r="E97" s="22">
        <f t="shared" si="14"/>
        <v>7</v>
      </c>
      <c r="F97">
        <f t="shared" si="9"/>
        <v>786.75</v>
      </c>
      <c r="G97" s="23">
        <f t="shared" si="10"/>
        <v>0.9806793393580555</v>
      </c>
      <c r="I97" s="2" t="str">
        <f t="shared" si="15"/>
        <v>OK</v>
      </c>
      <c r="K97" s="37">
        <f t="shared" si="16"/>
        <v>14.25</v>
      </c>
      <c r="L97" s="38">
        <f t="shared" si="11"/>
        <v>9</v>
      </c>
      <c r="M97" s="4">
        <f>IF($K97-SUM($L97:L97)=0,"",MIN($K97-SUM($L97:L97),M$2))</f>
        <v>2</v>
      </c>
      <c r="N97" s="3">
        <f>IF($K97-SUM($L97:M97)=0,"",MIN($K97-SUM($L97:M97),N$2))</f>
        <v>3.25</v>
      </c>
      <c r="O97" s="38">
        <f t="shared" si="17"/>
        <v>14.25</v>
      </c>
    </row>
    <row r="98" spans="2:15" ht="12" customHeight="1">
      <c r="B98" s="8">
        <f>data!F102</f>
        <v>15.25</v>
      </c>
      <c r="C98" s="12">
        <f t="shared" si="12"/>
        <v>0.8931131193518235</v>
      </c>
      <c r="D98" s="8">
        <f t="shared" si="13"/>
        <v>1</v>
      </c>
      <c r="E98" s="22">
        <f t="shared" si="14"/>
        <v>6</v>
      </c>
      <c r="F98">
        <f t="shared" si="9"/>
        <v>792.75</v>
      </c>
      <c r="G98" s="23">
        <f t="shared" si="10"/>
        <v>0.9881583047678405</v>
      </c>
      <c r="I98" s="2" t="str">
        <f t="shared" si="15"/>
        <v>OK</v>
      </c>
      <c r="K98" s="37">
        <f t="shared" si="16"/>
        <v>15.25</v>
      </c>
      <c r="L98" s="38">
        <f t="shared" si="11"/>
        <v>9</v>
      </c>
      <c r="M98" s="4">
        <f>IF($K98-SUM($L98:L98)=0,"",MIN($K98-SUM($L98:L98),M$2))</f>
        <v>2</v>
      </c>
      <c r="N98" s="3">
        <f>IF($K98-SUM($L98:M98)=0,"",MIN($K98-SUM($L98:M98),N$2))</f>
        <v>4.25</v>
      </c>
      <c r="O98" s="38">
        <f t="shared" si="17"/>
        <v>15.25</v>
      </c>
    </row>
    <row r="99" spans="2:15" ht="11.25" customHeight="1">
      <c r="B99" s="8">
        <f>data!F103</f>
        <v>15.75</v>
      </c>
      <c r="C99" s="12">
        <f t="shared" si="12"/>
        <v>0.912745403552509</v>
      </c>
      <c r="D99" s="8">
        <f t="shared" si="13"/>
        <v>0.5</v>
      </c>
      <c r="E99" s="22">
        <f t="shared" si="14"/>
        <v>5</v>
      </c>
      <c r="F99">
        <f t="shared" si="9"/>
        <v>795.25</v>
      </c>
      <c r="G99" s="23">
        <f t="shared" si="10"/>
        <v>0.9912745403552509</v>
      </c>
      <c r="I99" s="2" t="str">
        <f t="shared" si="15"/>
        <v>OK</v>
      </c>
      <c r="K99" s="37">
        <f t="shared" si="16"/>
        <v>15.75</v>
      </c>
      <c r="L99" s="38">
        <f t="shared" si="11"/>
        <v>9</v>
      </c>
      <c r="M99" s="4">
        <f>IF($K99-SUM($L99:L99)=0,"",MIN($K99-SUM($L99:L99),M$2))</f>
        <v>2</v>
      </c>
      <c r="N99" s="3">
        <f>IF($K99-SUM($L99:M99)=0,"",MIN($K99-SUM($L99:M99),N$2))</f>
        <v>4.75</v>
      </c>
      <c r="O99" s="38">
        <f t="shared" si="17"/>
        <v>15.75</v>
      </c>
    </row>
    <row r="100" spans="2:15" ht="11.25" customHeight="1">
      <c r="B100" s="8">
        <f>data!F104</f>
        <v>16.5</v>
      </c>
      <c r="C100" s="12">
        <f t="shared" si="12"/>
        <v>0.9333125584294177</v>
      </c>
      <c r="D100" s="8">
        <f t="shared" si="13"/>
        <v>0.75</v>
      </c>
      <c r="E100" s="22">
        <f t="shared" si="14"/>
        <v>4</v>
      </c>
      <c r="F100">
        <f t="shared" si="9"/>
        <v>798.25</v>
      </c>
      <c r="G100" s="23">
        <f t="shared" si="10"/>
        <v>0.9950140230601433</v>
      </c>
      <c r="I100" s="2" t="str">
        <f t="shared" si="15"/>
        <v>OK</v>
      </c>
      <c r="K100" s="37">
        <f t="shared" si="16"/>
        <v>16.5</v>
      </c>
      <c r="L100" s="38">
        <f t="shared" si="11"/>
        <v>9</v>
      </c>
      <c r="M100" s="4">
        <f>IF($K100-SUM($L100:L100)=0,"",MIN($K100-SUM($L100:L100),M$2))</f>
        <v>2</v>
      </c>
      <c r="N100" s="3">
        <f>IF($K100-SUM($L100:M100)=0,"",MIN($K100-SUM($L100:M100),N$2))</f>
        <v>5.5</v>
      </c>
      <c r="O100" s="38">
        <f t="shared" si="17"/>
        <v>16.5</v>
      </c>
    </row>
    <row r="101" spans="2:15" ht="11.25" customHeight="1">
      <c r="B101" s="8">
        <f>data!F105</f>
        <v>17.25</v>
      </c>
      <c r="C101" s="12">
        <f t="shared" si="12"/>
        <v>0.9548145839825496</v>
      </c>
      <c r="D101" s="8">
        <f t="shared" si="13"/>
        <v>0.75</v>
      </c>
      <c r="E101" s="22">
        <f t="shared" si="14"/>
        <v>3</v>
      </c>
      <c r="F101">
        <f t="shared" si="9"/>
        <v>800.5</v>
      </c>
      <c r="G101" s="23">
        <f t="shared" si="10"/>
        <v>0.9978186350888127</v>
      </c>
      <c r="I101" s="2" t="str">
        <f t="shared" si="15"/>
        <v>OK</v>
      </c>
      <c r="K101" s="37">
        <f t="shared" si="16"/>
        <v>17.25</v>
      </c>
      <c r="L101" s="38">
        <f t="shared" si="11"/>
        <v>9</v>
      </c>
      <c r="M101" s="4">
        <f>IF($K101-SUM($L101:L101)=0,"",MIN($K101-SUM($L101:L101),M$2))</f>
        <v>2</v>
      </c>
      <c r="N101" s="3">
        <f>IF($K101-SUM($L101:M101)=0,"",MIN($K101-SUM($L101:M101),N$2))</f>
        <v>6.25</v>
      </c>
      <c r="O101" s="38">
        <f t="shared" si="17"/>
        <v>17.25</v>
      </c>
    </row>
    <row r="102" spans="2:15" ht="11.25" customHeight="1">
      <c r="B102" s="8">
        <f>data!F106</f>
        <v>17.75</v>
      </c>
      <c r="C102" s="12">
        <f t="shared" si="12"/>
        <v>0.9769398566531635</v>
      </c>
      <c r="D102" s="8">
        <f t="shared" si="13"/>
        <v>0.5</v>
      </c>
      <c r="E102" s="22">
        <f t="shared" si="14"/>
        <v>2</v>
      </c>
      <c r="F102">
        <f t="shared" si="9"/>
        <v>801.5</v>
      </c>
      <c r="G102" s="23">
        <f t="shared" si="10"/>
        <v>0.9990651293237769</v>
      </c>
      <c r="I102" s="2" t="str">
        <f t="shared" si="15"/>
        <v>OK</v>
      </c>
      <c r="K102" s="37">
        <f t="shared" si="16"/>
        <v>17.75</v>
      </c>
      <c r="L102" s="38">
        <f t="shared" si="11"/>
        <v>9</v>
      </c>
      <c r="M102" s="4">
        <f>IF($K102-SUM($L102:L102)=0,"",MIN($K102-SUM($L102:L102),M$2))</f>
        <v>2</v>
      </c>
      <c r="N102" s="3">
        <f>IF($K102-SUM($L102:M102)=0,"",MIN($K102-SUM($L102:M102),N$2))</f>
        <v>6.75</v>
      </c>
      <c r="O102" s="38">
        <f t="shared" si="17"/>
        <v>17.75</v>
      </c>
    </row>
    <row r="103" spans="2:15" ht="11.25" customHeight="1">
      <c r="B103" s="8">
        <f>data!F107</f>
        <v>18.5</v>
      </c>
      <c r="C103" s="12">
        <f t="shared" si="12"/>
        <v>1.0000000000000004</v>
      </c>
      <c r="D103" s="8">
        <f t="shared" si="13"/>
        <v>0.75</v>
      </c>
      <c r="E103" s="22">
        <f t="shared" si="14"/>
        <v>1</v>
      </c>
      <c r="F103">
        <f t="shared" si="9"/>
        <v>802.25</v>
      </c>
      <c r="G103" s="23">
        <f t="shared" si="10"/>
        <v>1</v>
      </c>
      <c r="I103" s="2" t="str">
        <f t="shared" si="15"/>
        <v>OK</v>
      </c>
      <c r="K103" s="42">
        <f t="shared" si="16"/>
        <v>18.5</v>
      </c>
      <c r="L103" s="43">
        <f t="shared" si="11"/>
        <v>9</v>
      </c>
      <c r="M103" s="1">
        <f>IF($K103-SUM($L103:L103)=0,"",MIN($K103-SUM($L103:L103),M$2))</f>
        <v>2</v>
      </c>
      <c r="N103" s="13">
        <f>IF($K103-SUM($L103:M103)=0,"",MIN($K103-SUM($L103:M103),N$2))</f>
        <v>7.5</v>
      </c>
      <c r="O103" s="43">
        <f t="shared" si="17"/>
        <v>18.5</v>
      </c>
    </row>
    <row r="104" spans="2:15" ht="12.75" customHeight="1">
      <c r="B104" s="8"/>
      <c r="C104" s="8"/>
      <c r="K104" s="8"/>
      <c r="L104" s="50">
        <f>SUM(L4:L103)</f>
        <v>674.75</v>
      </c>
      <c r="M104" s="38">
        <f>SUM(M4:M103)</f>
        <v>66</v>
      </c>
      <c r="N104" s="38">
        <f>SUM(N4:N103)</f>
        <v>61.5</v>
      </c>
      <c r="O104" s="50">
        <f>SUM(O4:O103)</f>
        <v>802.25</v>
      </c>
    </row>
    <row r="105" spans="1:15" ht="12.75" customHeight="1">
      <c r="A105" t="s">
        <v>12</v>
      </c>
      <c r="B105">
        <f>SUM(B4:B103)</f>
        <v>802.25</v>
      </c>
      <c r="I105">
        <f>SUM(I4:I103)</f>
        <v>0</v>
      </c>
      <c r="K105" s="37" t="s">
        <v>83</v>
      </c>
      <c r="L105" s="47">
        <f>L104/$O104</f>
        <v>0.8410719850420691</v>
      </c>
      <c r="M105" s="47">
        <f>M104/$O104</f>
        <v>0.08226861950763478</v>
      </c>
      <c r="N105" s="48">
        <f>N104/$O104</f>
        <v>0.07665939545029604</v>
      </c>
      <c r="O105" s="49">
        <f>SUM(L105:N105)</f>
        <v>1</v>
      </c>
    </row>
    <row r="106" spans="1:3" ht="12.75" customHeight="1">
      <c r="A106" t="s">
        <v>13</v>
      </c>
      <c r="B106" s="8">
        <f>COUNT(B$4:B$103)</f>
        <v>100</v>
      </c>
      <c r="C106" s="8"/>
    </row>
    <row r="107" spans="1:3" ht="12.75" customHeight="1">
      <c r="A107" t="s">
        <v>8</v>
      </c>
      <c r="B107" s="8">
        <f>AVERAGE(B$4:B$103)</f>
        <v>8.0225</v>
      </c>
      <c r="C107" s="8"/>
    </row>
    <row r="108" spans="1:3" ht="12.75" customHeight="1">
      <c r="A108" t="s">
        <v>14</v>
      </c>
      <c r="B108" s="8">
        <f>STDEVP(B$4:B$103)</f>
        <v>4.154981197310043</v>
      </c>
      <c r="C108" s="8"/>
    </row>
    <row r="110" spans="1:10" ht="12.75">
      <c r="A110" t="s">
        <v>22</v>
      </c>
      <c r="F110" t="s">
        <v>69</v>
      </c>
      <c r="J110" t="s">
        <v>27</v>
      </c>
    </row>
    <row r="111" ht="12.75">
      <c r="L111" s="24" t="s">
        <v>35</v>
      </c>
    </row>
    <row r="112" spans="2:16" ht="12.75">
      <c r="B112" t="s">
        <v>23</v>
      </c>
      <c r="C112">
        <f>ROUND(B107+3*B108,0)</f>
        <v>20</v>
      </c>
      <c r="J112" t="s">
        <v>9</v>
      </c>
      <c r="K112" t="s">
        <v>34</v>
      </c>
      <c r="L112" s="24" t="s">
        <v>29</v>
      </c>
      <c r="M112" t="s">
        <v>30</v>
      </c>
      <c r="N112" t="s">
        <v>31</v>
      </c>
      <c r="O112" t="s">
        <v>32</v>
      </c>
      <c r="P112" t="s">
        <v>33</v>
      </c>
    </row>
    <row r="113" spans="2:16" ht="12.75">
      <c r="B113" t="s">
        <v>24</v>
      </c>
      <c r="C113">
        <f>'ReadMe &amp; constants'!A25</f>
        <v>6</v>
      </c>
      <c r="F113">
        <v>0</v>
      </c>
      <c r="G113" s="22">
        <v>0</v>
      </c>
      <c r="H113" s="22">
        <f>B106</f>
        <v>100</v>
      </c>
      <c r="J113" s="25">
        <f>'ReadMe &amp; constants'!A23/100</f>
        <v>0.95</v>
      </c>
      <c r="K113" s="8">
        <f>O113+(P113-O113)*(J113-M113)/(N113-M113)</f>
        <v>11.994374999999998</v>
      </c>
      <c r="L113" s="24">
        <f>MATCH(J113,$G$3:$G$103,1)</f>
        <v>81</v>
      </c>
      <c r="M113" s="23">
        <f>INDEX($G$3:$G$103,L113,1)</f>
        <v>0.9439077594266126</v>
      </c>
      <c r="N113" s="23">
        <f>INDEX($G$3:$G$103,L113+1,1)</f>
        <v>0.9501402306014335</v>
      </c>
      <c r="O113">
        <f>INDEX($B$3:$B$103,L113,1)</f>
        <v>11.75</v>
      </c>
      <c r="P113">
        <f>INDEX($B$3:$B$103,L113+1,1)</f>
        <v>12</v>
      </c>
    </row>
    <row r="114" spans="2:8" ht="12.75">
      <c r="B114" t="s">
        <v>26</v>
      </c>
      <c r="C114">
        <f>C112/C113</f>
        <v>3.3333333333333335</v>
      </c>
      <c r="F114">
        <f>F113+1</f>
        <v>1</v>
      </c>
      <c r="G114">
        <f>INDEX($B$4:$B$103,$F114)</f>
        <v>0.25</v>
      </c>
      <c r="H114" s="22">
        <f>H113</f>
        <v>100</v>
      </c>
    </row>
    <row r="115" spans="6:16" ht="12.75">
      <c r="F115">
        <f>F114</f>
        <v>1</v>
      </c>
      <c r="G115">
        <f>G114</f>
        <v>0.25</v>
      </c>
      <c r="H115" s="22">
        <f>H114-1</f>
        <v>99</v>
      </c>
      <c r="J115" s="9">
        <f>'Ex 2 results'!B25</f>
        <v>0.99</v>
      </c>
      <c r="K115" s="8">
        <f aca="true" t="shared" si="18" ref="K115:K123">O115+(P115-O115)*(J115-M115)/(N115-M115)</f>
        <v>15.545499999999993</v>
      </c>
      <c r="L115" s="24">
        <f aca="true" t="shared" si="19" ref="L115:L123">MATCH(J115,$G$3:$G$103,1)</f>
        <v>96</v>
      </c>
      <c r="M115" s="23">
        <f aca="true" t="shared" si="20" ref="M115:M123">INDEX($G$3:$G$103,L115,1)</f>
        <v>0.9881583047678405</v>
      </c>
      <c r="N115" s="23">
        <f aca="true" t="shared" si="21" ref="N115:N123">INDEX($G$3:$G$103,L115+1,1)</f>
        <v>0.9912745403552509</v>
      </c>
      <c r="O115">
        <f aca="true" t="shared" si="22" ref="O115:O123">INDEX($B$3:$B$103,L115,1)</f>
        <v>15.25</v>
      </c>
      <c r="P115">
        <f aca="true" t="shared" si="23" ref="P115:P123">INDEX($B$3:$B$103,L115+1,1)</f>
        <v>15.75</v>
      </c>
    </row>
    <row r="116" spans="2:16" ht="12.75">
      <c r="B116">
        <v>0</v>
      </c>
      <c r="C116">
        <v>0</v>
      </c>
      <c r="D116">
        <v>0</v>
      </c>
      <c r="F116">
        <f>F115+1</f>
        <v>2</v>
      </c>
      <c r="G116">
        <f>INDEX($B$4:$B$103,$F116)</f>
        <v>0.25</v>
      </c>
      <c r="H116" s="22">
        <f>H115</f>
        <v>99</v>
      </c>
      <c r="J116" s="9">
        <f>'Ex 2 results'!B26</f>
        <v>0.98</v>
      </c>
      <c r="K116" s="8">
        <f t="shared" si="18"/>
        <v>14.172142857142854</v>
      </c>
      <c r="L116" s="24">
        <f t="shared" si="19"/>
        <v>94</v>
      </c>
      <c r="M116" s="23">
        <f t="shared" si="20"/>
        <v>0.9784979744468681</v>
      </c>
      <c r="N116" s="23">
        <f t="shared" si="21"/>
        <v>0.9806793393580555</v>
      </c>
      <c r="O116">
        <f t="shared" si="22"/>
        <v>14</v>
      </c>
      <c r="P116">
        <f t="shared" si="23"/>
        <v>14.25</v>
      </c>
    </row>
    <row r="117" spans="2:16" ht="12.75">
      <c r="B117">
        <v>0</v>
      </c>
      <c r="C117">
        <f>MATCH($B118,$B$4:$B$103,1)/$B$106</f>
        <v>0.12</v>
      </c>
      <c r="D117">
        <f>MATCH($B118,$B$4:$B$103,1)</f>
        <v>12</v>
      </c>
      <c r="F117">
        <f>F116</f>
        <v>2</v>
      </c>
      <c r="G117">
        <f>G116</f>
        <v>0.25</v>
      </c>
      <c r="H117" s="22">
        <f>H116-1</f>
        <v>98</v>
      </c>
      <c r="J117" s="9">
        <f>'Ex 2 results'!B27</f>
        <v>0.97</v>
      </c>
      <c r="K117" s="8">
        <f t="shared" si="18"/>
        <v>13.293249999999997</v>
      </c>
      <c r="L117" s="24">
        <f t="shared" si="19"/>
        <v>91</v>
      </c>
      <c r="M117" s="23">
        <f t="shared" si="20"/>
        <v>0.9663446556559676</v>
      </c>
      <c r="N117" s="23">
        <f t="shared" si="21"/>
        <v>0.9756933624181988</v>
      </c>
      <c r="O117">
        <f t="shared" si="22"/>
        <v>13</v>
      </c>
      <c r="P117">
        <f t="shared" si="23"/>
        <v>13.75</v>
      </c>
    </row>
    <row r="118" spans="2:16" ht="12.75">
      <c r="B118">
        <f>B117+$C$114</f>
        <v>3.3333333333333335</v>
      </c>
      <c r="C118">
        <f>C117</f>
        <v>0.12</v>
      </c>
      <c r="D118">
        <f>D117</f>
        <v>12</v>
      </c>
      <c r="F118">
        <f>F117+1</f>
        <v>3</v>
      </c>
      <c r="G118">
        <f>INDEX($B$4:$B$103,$F118)</f>
        <v>0.25</v>
      </c>
      <c r="H118" s="22">
        <f>H117</f>
        <v>98</v>
      </c>
      <c r="J118" s="9">
        <f>'Ex 2 results'!B28</f>
        <v>0.96</v>
      </c>
      <c r="K118" s="8">
        <f t="shared" si="18"/>
        <v>12.537272727272724</v>
      </c>
      <c r="L118" s="24">
        <f t="shared" si="19"/>
        <v>90</v>
      </c>
      <c r="M118" s="23">
        <f t="shared" si="20"/>
        <v>0.9594889373636647</v>
      </c>
      <c r="N118" s="23">
        <f t="shared" si="21"/>
        <v>0.9663446556559676</v>
      </c>
      <c r="O118">
        <f t="shared" si="22"/>
        <v>12.5</v>
      </c>
      <c r="P118">
        <f t="shared" si="23"/>
        <v>13</v>
      </c>
    </row>
    <row r="119" spans="2:16" ht="12.75">
      <c r="B119">
        <f>B118</f>
        <v>3.3333333333333335</v>
      </c>
      <c r="C119">
        <f>(MATCH($B120,$B$4:$B$103,1)-MATCH($B118,$B$4:$B$103,1))/$B$106</f>
        <v>0.29</v>
      </c>
      <c r="D119">
        <f>MATCH($B120,$B$4:$B$103,1)-MATCH($B118,$B$4:$B$103,1)</f>
        <v>29</v>
      </c>
      <c r="F119">
        <f>F118</f>
        <v>3</v>
      </c>
      <c r="G119">
        <f>G118</f>
        <v>0.25</v>
      </c>
      <c r="H119" s="22">
        <f>H118-1</f>
        <v>97</v>
      </c>
      <c r="J119" s="9">
        <f>'Ex 2 results'!B29</f>
        <v>0.95</v>
      </c>
      <c r="K119" s="8">
        <f t="shared" si="18"/>
        <v>11.994374999999998</v>
      </c>
      <c r="L119" s="24">
        <f t="shared" si="19"/>
        <v>81</v>
      </c>
      <c r="M119" s="23">
        <f t="shared" si="20"/>
        <v>0.9439077594266126</v>
      </c>
      <c r="N119" s="23">
        <f t="shared" si="21"/>
        <v>0.9501402306014335</v>
      </c>
      <c r="O119">
        <f t="shared" si="22"/>
        <v>11.75</v>
      </c>
      <c r="P119">
        <f t="shared" si="23"/>
        <v>12</v>
      </c>
    </row>
    <row r="120" spans="2:16" ht="12.75">
      <c r="B120">
        <f>B119+$C$114</f>
        <v>6.666666666666667</v>
      </c>
      <c r="C120">
        <f>C119</f>
        <v>0.29</v>
      </c>
      <c r="D120">
        <f>D119</f>
        <v>29</v>
      </c>
      <c r="F120">
        <f>F119+1</f>
        <v>4</v>
      </c>
      <c r="G120">
        <f>INDEX($B$4:$B$103,$F120)</f>
        <v>0.5</v>
      </c>
      <c r="H120" s="22">
        <f>H119</f>
        <v>97</v>
      </c>
      <c r="J120" s="9">
        <f>'Ex 2 results'!B30</f>
        <v>0.9</v>
      </c>
      <c r="K120" s="8">
        <f t="shared" si="18"/>
        <v>10.33951612903226</v>
      </c>
      <c r="L120" s="24">
        <f t="shared" si="19"/>
        <v>70</v>
      </c>
      <c r="M120" s="23">
        <f t="shared" si="20"/>
        <v>0.8965409784979744</v>
      </c>
      <c r="N120" s="23">
        <f t="shared" si="21"/>
        <v>0.9062013088189467</v>
      </c>
      <c r="O120">
        <f t="shared" si="22"/>
        <v>10.25</v>
      </c>
      <c r="P120">
        <f t="shared" si="23"/>
        <v>10.5</v>
      </c>
    </row>
    <row r="121" spans="2:16" ht="12.75">
      <c r="B121">
        <f>B120</f>
        <v>6.666666666666667</v>
      </c>
      <c r="C121">
        <f>(MATCH($B122,$B$4:$B$103,1)-MATCH($B120,$B$4:$B$103,1))/$B$106</f>
        <v>0.26</v>
      </c>
      <c r="D121">
        <f>MATCH($B122,$B$4:$B$103,1)-MATCH($B120,$B$4:$B$103,1)</f>
        <v>26</v>
      </c>
      <c r="F121">
        <f>F120</f>
        <v>4</v>
      </c>
      <c r="G121">
        <f>G120</f>
        <v>0.5</v>
      </c>
      <c r="H121" s="22">
        <f>H120-1</f>
        <v>96</v>
      </c>
      <c r="J121" s="9">
        <f>'Ex 2 results'!B31</f>
        <v>0.85</v>
      </c>
      <c r="K121" s="8">
        <f t="shared" si="18"/>
        <v>9.183653846153845</v>
      </c>
      <c r="L121" s="24">
        <f t="shared" si="19"/>
        <v>62</v>
      </c>
      <c r="M121" s="23">
        <f t="shared" si="20"/>
        <v>0.8289186662511686</v>
      </c>
      <c r="N121" s="23">
        <f t="shared" si="21"/>
        <v>0.8532253038329698</v>
      </c>
      <c r="O121">
        <f t="shared" si="22"/>
        <v>8.75</v>
      </c>
      <c r="P121">
        <f t="shared" si="23"/>
        <v>9.25</v>
      </c>
    </row>
    <row r="122" spans="2:16" ht="12.75">
      <c r="B122">
        <f>B121+$C$114</f>
        <v>10</v>
      </c>
      <c r="C122">
        <f>C121</f>
        <v>0.26</v>
      </c>
      <c r="D122">
        <f>D121</f>
        <v>26</v>
      </c>
      <c r="F122">
        <f>F121+1</f>
        <v>5</v>
      </c>
      <c r="G122">
        <f>INDEX($B$4:$B$103,$F122)</f>
        <v>0.5</v>
      </c>
      <c r="H122" s="22">
        <f>H121</f>
        <v>96</v>
      </c>
      <c r="J122" s="9">
        <f>'Ex 2 results'!B32</f>
        <v>0.7</v>
      </c>
      <c r="K122" s="8">
        <f t="shared" si="18"/>
        <v>6.704661016949152</v>
      </c>
      <c r="L122" s="24">
        <f t="shared" si="19"/>
        <v>42</v>
      </c>
      <c r="M122" s="23">
        <f t="shared" si="20"/>
        <v>0.6849485821128077</v>
      </c>
      <c r="N122" s="23">
        <f t="shared" si="21"/>
        <v>0.7033343720785291</v>
      </c>
      <c r="O122">
        <f t="shared" si="22"/>
        <v>6.5</v>
      </c>
      <c r="P122">
        <f t="shared" si="23"/>
        <v>6.75</v>
      </c>
    </row>
    <row r="123" spans="2:16" ht="12.75">
      <c r="B123">
        <f>B122</f>
        <v>10</v>
      </c>
      <c r="C123">
        <f>(MATCH($B124,$B$4:$B$103,1)-MATCH($B122,$B$4:$B$103,1))/$B$106</f>
        <v>0.23</v>
      </c>
      <c r="D123">
        <f>MATCH($B124,$B$4:$B$103,1)-MATCH($B122,$B$4:$B$103,1)</f>
        <v>23</v>
      </c>
      <c r="F123">
        <f>F122</f>
        <v>5</v>
      </c>
      <c r="G123">
        <f>G122</f>
        <v>0.5</v>
      </c>
      <c r="H123" s="22">
        <f>H122-1</f>
        <v>95</v>
      </c>
      <c r="J123" s="9">
        <f>'Ex 2 results'!B33</f>
        <v>0.5</v>
      </c>
      <c r="K123" s="8">
        <f t="shared" si="18"/>
        <v>4.400316455696203</v>
      </c>
      <c r="L123" s="24">
        <f t="shared" si="19"/>
        <v>22</v>
      </c>
      <c r="M123" s="23">
        <f t="shared" si="20"/>
        <v>0.48519788095980054</v>
      </c>
      <c r="N123" s="23">
        <f t="shared" si="21"/>
        <v>0.5098161421003428</v>
      </c>
      <c r="O123">
        <f t="shared" si="22"/>
        <v>4.25</v>
      </c>
      <c r="P123">
        <f t="shared" si="23"/>
        <v>4.5</v>
      </c>
    </row>
    <row r="124" spans="2:12" ht="12.75">
      <c r="B124">
        <f>B123+$C$114</f>
        <v>13.333333333333334</v>
      </c>
      <c r="C124">
        <f>C123</f>
        <v>0.23</v>
      </c>
      <c r="D124">
        <f>D123</f>
        <v>23</v>
      </c>
      <c r="F124">
        <f>F123+1</f>
        <v>6</v>
      </c>
      <c r="G124">
        <f>INDEX($B$4:$B$103,$F124)</f>
        <v>1.5</v>
      </c>
      <c r="H124" s="22">
        <f>H123</f>
        <v>95</v>
      </c>
      <c r="L124" s="24"/>
    </row>
    <row r="125" spans="2:12" ht="12.75">
      <c r="B125">
        <f>B124</f>
        <v>13.333333333333334</v>
      </c>
      <c r="C125">
        <f>(MATCH($B126,$B$4:$B$103,1)-MATCH($B124,$B$4:$B$103,1))/$B$106</f>
        <v>0.07</v>
      </c>
      <c r="D125">
        <f>MATCH($B126,$B$4:$B$103,1)-MATCH($B124,$B$4:$B$103,1)</f>
        <v>7</v>
      </c>
      <c r="F125">
        <f>F124</f>
        <v>6</v>
      </c>
      <c r="G125">
        <f>G124</f>
        <v>1.5</v>
      </c>
      <c r="H125" s="22">
        <f>H124-1</f>
        <v>94</v>
      </c>
      <c r="L125" s="24"/>
    </row>
    <row r="126" spans="2:12" ht="12.75">
      <c r="B126">
        <f>B125+$C$114</f>
        <v>16.666666666666668</v>
      </c>
      <c r="C126">
        <f>C125</f>
        <v>0.07</v>
      </c>
      <c r="D126">
        <f>D125</f>
        <v>7</v>
      </c>
      <c r="F126">
        <f>F125+1</f>
        <v>7</v>
      </c>
      <c r="G126">
        <f>INDEX($B$4:$B$103,$F126)</f>
        <v>2</v>
      </c>
      <c r="H126" s="22">
        <f>H125</f>
        <v>94</v>
      </c>
      <c r="L126" s="24"/>
    </row>
    <row r="127" spans="2:8" ht="12.75">
      <c r="B127">
        <f>B126</f>
        <v>16.666666666666668</v>
      </c>
      <c r="C127">
        <f>(MATCH($B128,$B$4:$B$103,1)-MATCH($B126,$B$4:$B$103,1))/$B$106</f>
        <v>0.03</v>
      </c>
      <c r="D127">
        <f>MATCH($B128,$B$4:$B$103,1)-MATCH($B126,$B$4:$B$103,1)</f>
        <v>3</v>
      </c>
      <c r="F127">
        <f>F126</f>
        <v>7</v>
      </c>
      <c r="G127">
        <f>G126</f>
        <v>2</v>
      </c>
      <c r="H127" s="22">
        <f>H126-1</f>
        <v>93</v>
      </c>
    </row>
    <row r="128" spans="2:8" ht="12.75">
      <c r="B128">
        <f>B127+$C$114</f>
        <v>20</v>
      </c>
      <c r="C128">
        <f>C127</f>
        <v>0.03</v>
      </c>
      <c r="D128">
        <f>D127</f>
        <v>3</v>
      </c>
      <c r="F128">
        <f>F127+1</f>
        <v>8</v>
      </c>
      <c r="G128">
        <f>INDEX($B$4:$B$103,$F128)</f>
        <v>2</v>
      </c>
      <c r="H128" s="22">
        <f>H127</f>
        <v>93</v>
      </c>
    </row>
    <row r="129" spans="2:8" ht="12.75">
      <c r="B129">
        <f>B128</f>
        <v>20</v>
      </c>
      <c r="C129" s="22">
        <f>1-MATCH($B128,$B$4:$B$103,1)/$B$106</f>
        <v>0</v>
      </c>
      <c r="D129" s="22">
        <v>0</v>
      </c>
      <c r="F129">
        <f>F128</f>
        <v>8</v>
      </c>
      <c r="G129">
        <f>G128</f>
        <v>2</v>
      </c>
      <c r="H129" s="22">
        <f>H128-1</f>
        <v>92</v>
      </c>
    </row>
    <row r="130" spans="6:8" ht="12.75">
      <c r="F130">
        <f>F129+1</f>
        <v>9</v>
      </c>
      <c r="G130">
        <f>INDEX($B$4:$B$103,$F130)</f>
        <v>2.5</v>
      </c>
      <c r="H130" s="22">
        <f>H129</f>
        <v>92</v>
      </c>
    </row>
    <row r="131" spans="6:8" ht="12.75">
      <c r="F131">
        <f>F130</f>
        <v>9</v>
      </c>
      <c r="G131">
        <f>G130</f>
        <v>2.5</v>
      </c>
      <c r="H131" s="22">
        <f>H130-1</f>
        <v>91</v>
      </c>
    </row>
    <row r="132" spans="6:8" ht="12.75">
      <c r="F132">
        <f>F131+1</f>
        <v>10</v>
      </c>
      <c r="G132">
        <f>INDEX($B$4:$B$103,$F132)</f>
        <v>3</v>
      </c>
      <c r="H132" s="22">
        <f>H131</f>
        <v>91</v>
      </c>
    </row>
    <row r="133" spans="6:8" ht="12.75">
      <c r="F133">
        <f>F132</f>
        <v>10</v>
      </c>
      <c r="G133">
        <f>G132</f>
        <v>3</v>
      </c>
      <c r="H133" s="22">
        <f>H132-1</f>
        <v>90</v>
      </c>
    </row>
    <row r="134" spans="6:8" ht="12.75">
      <c r="F134">
        <f>F133+1</f>
        <v>11</v>
      </c>
      <c r="G134">
        <f>INDEX($B$4:$B$103,$F134)</f>
        <v>3.25</v>
      </c>
      <c r="H134" s="22">
        <f>H133</f>
        <v>90</v>
      </c>
    </row>
    <row r="135" spans="6:8" ht="12.75">
      <c r="F135">
        <f>F134</f>
        <v>11</v>
      </c>
      <c r="G135">
        <f>G134</f>
        <v>3.25</v>
      </c>
      <c r="H135" s="22">
        <f>H134-1</f>
        <v>89</v>
      </c>
    </row>
    <row r="136" spans="6:8" ht="12.75">
      <c r="F136">
        <f>F135+1</f>
        <v>12</v>
      </c>
      <c r="G136">
        <f>INDEX($B$4:$B$103,$F136)</f>
        <v>3.25</v>
      </c>
      <c r="H136" s="22">
        <f>H135</f>
        <v>89</v>
      </c>
    </row>
    <row r="137" spans="6:8" ht="12.75">
      <c r="F137">
        <f>F136</f>
        <v>12</v>
      </c>
      <c r="G137">
        <f>G136</f>
        <v>3.25</v>
      </c>
      <c r="H137" s="22">
        <f>H136-1</f>
        <v>88</v>
      </c>
    </row>
    <row r="138" spans="6:8" ht="12.75">
      <c r="F138">
        <f>F137+1</f>
        <v>13</v>
      </c>
      <c r="G138">
        <f>INDEX($B$4:$B$103,$F138)</f>
        <v>3.5</v>
      </c>
      <c r="H138" s="22">
        <f>H137</f>
        <v>88</v>
      </c>
    </row>
    <row r="139" spans="6:8" ht="12.75">
      <c r="F139">
        <f>F138</f>
        <v>13</v>
      </c>
      <c r="G139">
        <f>G138</f>
        <v>3.5</v>
      </c>
      <c r="H139" s="22">
        <f>H138-1</f>
        <v>87</v>
      </c>
    </row>
    <row r="140" spans="6:8" ht="12.75">
      <c r="F140">
        <f>F139+1</f>
        <v>14</v>
      </c>
      <c r="G140">
        <f>INDEX($B$4:$B$103,$F140)</f>
        <v>3.5</v>
      </c>
      <c r="H140" s="22">
        <f>H139</f>
        <v>87</v>
      </c>
    </row>
    <row r="141" spans="6:8" ht="12.75">
      <c r="F141">
        <f>F140</f>
        <v>14</v>
      </c>
      <c r="G141">
        <f>G140</f>
        <v>3.5</v>
      </c>
      <c r="H141" s="22">
        <f>H140-1</f>
        <v>86</v>
      </c>
    </row>
    <row r="142" spans="6:8" ht="12.75">
      <c r="F142">
        <f>F141+1</f>
        <v>15</v>
      </c>
      <c r="G142">
        <f>INDEX($B$4:$B$103,$F142)</f>
        <v>3.5</v>
      </c>
      <c r="H142" s="22">
        <f>H141</f>
        <v>86</v>
      </c>
    </row>
    <row r="143" spans="6:8" ht="12.75">
      <c r="F143">
        <f>F142</f>
        <v>15</v>
      </c>
      <c r="G143">
        <f>G142</f>
        <v>3.5</v>
      </c>
      <c r="H143" s="22">
        <f>H142-1</f>
        <v>85</v>
      </c>
    </row>
    <row r="144" spans="6:8" ht="12.75">
      <c r="F144">
        <f>F143+1</f>
        <v>16</v>
      </c>
      <c r="G144">
        <f>INDEX($B$4:$B$103,$F144)</f>
        <v>3.75</v>
      </c>
      <c r="H144" s="22">
        <f>H143</f>
        <v>85</v>
      </c>
    </row>
    <row r="145" spans="6:8" ht="12.75">
      <c r="F145">
        <f>F144</f>
        <v>16</v>
      </c>
      <c r="G145">
        <f>G144</f>
        <v>3.75</v>
      </c>
      <c r="H145" s="22">
        <f>H144-1</f>
        <v>84</v>
      </c>
    </row>
    <row r="146" spans="6:8" ht="12.75">
      <c r="F146">
        <f>F145+1</f>
        <v>17</v>
      </c>
      <c r="G146">
        <f>INDEX($B$4:$B$103,$F146)</f>
        <v>3.75</v>
      </c>
      <c r="H146" s="22">
        <f>H145</f>
        <v>84</v>
      </c>
    </row>
    <row r="147" spans="6:8" ht="12.75">
      <c r="F147">
        <f>F146</f>
        <v>17</v>
      </c>
      <c r="G147">
        <f>G146</f>
        <v>3.75</v>
      </c>
      <c r="H147" s="22">
        <f>H146-1</f>
        <v>83</v>
      </c>
    </row>
    <row r="148" spans="6:8" ht="12.75">
      <c r="F148">
        <f>F147+1</f>
        <v>18</v>
      </c>
      <c r="G148">
        <f>INDEX($B$4:$B$103,$F148)</f>
        <v>3.75</v>
      </c>
      <c r="H148" s="22">
        <f>H147</f>
        <v>83</v>
      </c>
    </row>
    <row r="149" spans="6:8" ht="12.75">
      <c r="F149">
        <f>F148</f>
        <v>18</v>
      </c>
      <c r="G149">
        <f>G148</f>
        <v>3.75</v>
      </c>
      <c r="H149" s="22">
        <f>H148-1</f>
        <v>82</v>
      </c>
    </row>
    <row r="150" spans="6:8" ht="12.75">
      <c r="F150">
        <f>F149+1</f>
        <v>19</v>
      </c>
      <c r="G150">
        <f>INDEX($B$4:$B$103,$F150)</f>
        <v>4</v>
      </c>
      <c r="H150" s="22">
        <f>H149</f>
        <v>82</v>
      </c>
    </row>
    <row r="151" spans="6:8" ht="12.75">
      <c r="F151">
        <f>F150</f>
        <v>19</v>
      </c>
      <c r="G151">
        <f>G150</f>
        <v>4</v>
      </c>
      <c r="H151" s="22">
        <f>H150-1</f>
        <v>81</v>
      </c>
    </row>
    <row r="152" spans="6:8" ht="12.75">
      <c r="F152">
        <f>F151+1</f>
        <v>20</v>
      </c>
      <c r="G152">
        <f>INDEX($B$4:$B$103,$F152)</f>
        <v>4.25</v>
      </c>
      <c r="H152" s="22">
        <f>H151</f>
        <v>81</v>
      </c>
    </row>
    <row r="153" spans="6:8" ht="12.75">
      <c r="F153">
        <f>F152</f>
        <v>20</v>
      </c>
      <c r="G153">
        <f>G152</f>
        <v>4.25</v>
      </c>
      <c r="H153" s="22">
        <f>H152-1</f>
        <v>80</v>
      </c>
    </row>
    <row r="154" spans="6:8" ht="12.75">
      <c r="F154">
        <f>F153+1</f>
        <v>21</v>
      </c>
      <c r="G154">
        <f>INDEX($B$4:$B$103,$F154)</f>
        <v>4.25</v>
      </c>
      <c r="H154" s="22">
        <f>H153</f>
        <v>80</v>
      </c>
    </row>
    <row r="155" spans="6:8" ht="12.75">
      <c r="F155">
        <f>F154</f>
        <v>21</v>
      </c>
      <c r="G155">
        <f>G154</f>
        <v>4.25</v>
      </c>
      <c r="H155" s="22">
        <f>H154-1</f>
        <v>79</v>
      </c>
    </row>
    <row r="156" spans="6:8" ht="12.75">
      <c r="F156">
        <f>F155+1</f>
        <v>22</v>
      </c>
      <c r="G156">
        <f>INDEX($B$4:$B$103,$F156)</f>
        <v>4.5</v>
      </c>
      <c r="H156" s="22">
        <f>H155</f>
        <v>79</v>
      </c>
    </row>
    <row r="157" spans="6:8" ht="12.75">
      <c r="F157">
        <f>F156</f>
        <v>22</v>
      </c>
      <c r="G157">
        <f>G156</f>
        <v>4.5</v>
      </c>
      <c r="H157" s="22">
        <f>H156-1</f>
        <v>78</v>
      </c>
    </row>
    <row r="158" spans="6:8" ht="12.75">
      <c r="F158">
        <f>F157+1</f>
        <v>23</v>
      </c>
      <c r="G158">
        <f>INDEX($B$4:$B$103,$F158)</f>
        <v>4.75</v>
      </c>
      <c r="H158" s="22">
        <f>H157</f>
        <v>78</v>
      </c>
    </row>
    <row r="159" spans="6:8" ht="12.75">
      <c r="F159">
        <f>F158</f>
        <v>23</v>
      </c>
      <c r="G159">
        <f>G158</f>
        <v>4.75</v>
      </c>
      <c r="H159" s="22">
        <f>H158-1</f>
        <v>77</v>
      </c>
    </row>
    <row r="160" spans="6:8" ht="12.75">
      <c r="F160">
        <f>F159+1</f>
        <v>24</v>
      </c>
      <c r="G160">
        <f>INDEX($B$4:$B$103,$F160)</f>
        <v>4.75</v>
      </c>
      <c r="H160" s="22">
        <f>H159</f>
        <v>77</v>
      </c>
    </row>
    <row r="161" spans="6:8" ht="12.75">
      <c r="F161">
        <f>F160</f>
        <v>24</v>
      </c>
      <c r="G161">
        <f>G160</f>
        <v>4.75</v>
      </c>
      <c r="H161" s="22">
        <f>H160-1</f>
        <v>76</v>
      </c>
    </row>
    <row r="162" spans="6:8" ht="12.75">
      <c r="F162">
        <f>F161+1</f>
        <v>25</v>
      </c>
      <c r="G162">
        <f>INDEX($B$4:$B$103,$F162)</f>
        <v>4.75</v>
      </c>
      <c r="H162" s="22">
        <f>H161</f>
        <v>76</v>
      </c>
    </row>
    <row r="163" spans="6:8" ht="12.75">
      <c r="F163">
        <f>F162</f>
        <v>25</v>
      </c>
      <c r="G163">
        <f>G162</f>
        <v>4.75</v>
      </c>
      <c r="H163" s="22">
        <f>H162-1</f>
        <v>75</v>
      </c>
    </row>
    <row r="164" spans="6:8" ht="12.75">
      <c r="F164">
        <f>F163+1</f>
        <v>26</v>
      </c>
      <c r="G164">
        <f>INDEX($B$4:$B$103,$F164)</f>
        <v>5</v>
      </c>
      <c r="H164" s="22">
        <f>H163</f>
        <v>75</v>
      </c>
    </row>
    <row r="165" spans="6:8" ht="12.75">
      <c r="F165">
        <f>F164</f>
        <v>26</v>
      </c>
      <c r="G165">
        <f>G164</f>
        <v>5</v>
      </c>
      <c r="H165" s="22">
        <f>H164-1</f>
        <v>74</v>
      </c>
    </row>
    <row r="166" spans="6:8" ht="12.75">
      <c r="F166">
        <f>F165+1</f>
        <v>27</v>
      </c>
      <c r="G166">
        <f>INDEX($B$4:$B$103,$F166)</f>
        <v>5.25</v>
      </c>
      <c r="H166" s="22">
        <f>H165</f>
        <v>74</v>
      </c>
    </row>
    <row r="167" spans="6:8" ht="12.75">
      <c r="F167">
        <f>F166</f>
        <v>27</v>
      </c>
      <c r="G167">
        <f>G166</f>
        <v>5.25</v>
      </c>
      <c r="H167" s="22">
        <f>H166-1</f>
        <v>73</v>
      </c>
    </row>
    <row r="168" spans="6:8" ht="12.75">
      <c r="F168">
        <f>F167+1</f>
        <v>28</v>
      </c>
      <c r="G168">
        <f>INDEX($B$4:$B$103,$F168)</f>
        <v>5.5</v>
      </c>
      <c r="H168" s="22">
        <f>H167</f>
        <v>73</v>
      </c>
    </row>
    <row r="169" spans="6:8" ht="12.75">
      <c r="F169">
        <f>F168</f>
        <v>28</v>
      </c>
      <c r="G169">
        <f>G168</f>
        <v>5.5</v>
      </c>
      <c r="H169" s="22">
        <f>H168-1</f>
        <v>72</v>
      </c>
    </row>
    <row r="170" spans="6:8" ht="12.75">
      <c r="F170">
        <f>F169+1</f>
        <v>29</v>
      </c>
      <c r="G170">
        <f>INDEX($B$4:$B$103,$F170)</f>
        <v>5.5</v>
      </c>
      <c r="H170" s="22">
        <f>H169</f>
        <v>72</v>
      </c>
    </row>
    <row r="171" spans="6:8" ht="12.75">
      <c r="F171">
        <f>F170</f>
        <v>29</v>
      </c>
      <c r="G171">
        <f>G170</f>
        <v>5.5</v>
      </c>
      <c r="H171" s="22">
        <f>H170-1</f>
        <v>71</v>
      </c>
    </row>
    <row r="172" spans="6:8" ht="12.75">
      <c r="F172">
        <f>F171+1</f>
        <v>30</v>
      </c>
      <c r="G172">
        <f>INDEX($B$4:$B$103,$F172)</f>
        <v>5.75</v>
      </c>
      <c r="H172" s="22">
        <f>H171</f>
        <v>71</v>
      </c>
    </row>
    <row r="173" spans="6:8" ht="12.75">
      <c r="F173">
        <f>F172</f>
        <v>30</v>
      </c>
      <c r="G173">
        <f>G172</f>
        <v>5.75</v>
      </c>
      <c r="H173" s="22">
        <f>H172-1</f>
        <v>70</v>
      </c>
    </row>
    <row r="174" spans="6:8" ht="12.75">
      <c r="F174">
        <f>F173+1</f>
        <v>31</v>
      </c>
      <c r="G174">
        <f>INDEX($B$4:$B$103,$F174)</f>
        <v>5.75</v>
      </c>
      <c r="H174" s="22">
        <f>H173</f>
        <v>70</v>
      </c>
    </row>
    <row r="175" spans="6:8" ht="12.75">
      <c r="F175">
        <f>F174</f>
        <v>31</v>
      </c>
      <c r="G175">
        <f>G174</f>
        <v>5.75</v>
      </c>
      <c r="H175" s="22">
        <f>H174-1</f>
        <v>69</v>
      </c>
    </row>
    <row r="176" spans="6:8" ht="12.75">
      <c r="F176">
        <f>F175+1</f>
        <v>32</v>
      </c>
      <c r="G176">
        <f>INDEX($B$4:$B$103,$F176)</f>
        <v>5.75</v>
      </c>
      <c r="H176" s="22">
        <f>H175</f>
        <v>69</v>
      </c>
    </row>
    <row r="177" spans="6:8" ht="12.75">
      <c r="F177">
        <f>F176</f>
        <v>32</v>
      </c>
      <c r="G177">
        <f>G176</f>
        <v>5.75</v>
      </c>
      <c r="H177" s="22">
        <f>H176-1</f>
        <v>68</v>
      </c>
    </row>
    <row r="178" spans="6:8" ht="12.75">
      <c r="F178">
        <f>F177+1</f>
        <v>33</v>
      </c>
      <c r="G178">
        <f>INDEX($B$4:$B$103,$F178)</f>
        <v>5.75</v>
      </c>
      <c r="H178" s="22">
        <f>H177</f>
        <v>68</v>
      </c>
    </row>
    <row r="179" spans="6:8" ht="12.75">
      <c r="F179">
        <f>F178</f>
        <v>33</v>
      </c>
      <c r="G179">
        <f>G178</f>
        <v>5.75</v>
      </c>
      <c r="H179" s="22">
        <f>H178-1</f>
        <v>67</v>
      </c>
    </row>
    <row r="180" spans="6:8" ht="12.75">
      <c r="F180">
        <f>F179+1</f>
        <v>34</v>
      </c>
      <c r="G180">
        <f>INDEX($B$4:$B$103,$F180)</f>
        <v>6</v>
      </c>
      <c r="H180" s="22">
        <f>H179</f>
        <v>67</v>
      </c>
    </row>
    <row r="181" spans="6:8" ht="12.75">
      <c r="F181">
        <f>F180</f>
        <v>34</v>
      </c>
      <c r="G181">
        <f>G180</f>
        <v>6</v>
      </c>
      <c r="H181" s="22">
        <f>H180-1</f>
        <v>66</v>
      </c>
    </row>
    <row r="182" spans="6:8" ht="12.75">
      <c r="F182">
        <f>F181+1</f>
        <v>35</v>
      </c>
      <c r="G182">
        <f>INDEX($B$4:$B$103,$F182)</f>
        <v>6</v>
      </c>
      <c r="H182" s="22">
        <f>H181</f>
        <v>66</v>
      </c>
    </row>
    <row r="183" spans="6:8" ht="12.75">
      <c r="F183">
        <f>F182</f>
        <v>35</v>
      </c>
      <c r="G183">
        <f>G182</f>
        <v>6</v>
      </c>
      <c r="H183" s="22">
        <f>H182-1</f>
        <v>65</v>
      </c>
    </row>
    <row r="184" spans="6:8" ht="12.75">
      <c r="F184">
        <f>F183+1</f>
        <v>36</v>
      </c>
      <c r="G184">
        <f>INDEX($B$4:$B$103,$F184)</f>
        <v>6</v>
      </c>
      <c r="H184" s="22">
        <f>H183</f>
        <v>65</v>
      </c>
    </row>
    <row r="185" spans="6:8" ht="12.75">
      <c r="F185">
        <f>F184</f>
        <v>36</v>
      </c>
      <c r="G185">
        <f>G184</f>
        <v>6</v>
      </c>
      <c r="H185" s="22">
        <f>H184-1</f>
        <v>64</v>
      </c>
    </row>
    <row r="186" spans="6:8" ht="12.75">
      <c r="F186">
        <f>F185+1</f>
        <v>37</v>
      </c>
      <c r="G186">
        <f>INDEX($B$4:$B$103,$F186)</f>
        <v>6.25</v>
      </c>
      <c r="H186" s="22">
        <f>H185</f>
        <v>64</v>
      </c>
    </row>
    <row r="187" spans="6:8" ht="12.75">
      <c r="F187">
        <f>F186</f>
        <v>37</v>
      </c>
      <c r="G187">
        <f>G186</f>
        <v>6.25</v>
      </c>
      <c r="H187" s="22">
        <f>H186-1</f>
        <v>63</v>
      </c>
    </row>
    <row r="188" spans="6:8" ht="12.75">
      <c r="F188">
        <f>F187+1</f>
        <v>38</v>
      </c>
      <c r="G188">
        <f>INDEX($B$4:$B$103,$F188)</f>
        <v>6.25</v>
      </c>
      <c r="H188" s="22">
        <f>H187</f>
        <v>63</v>
      </c>
    </row>
    <row r="189" spans="6:8" ht="12.75">
      <c r="F189">
        <f>F188</f>
        <v>38</v>
      </c>
      <c r="G189">
        <f>G188</f>
        <v>6.25</v>
      </c>
      <c r="H189" s="22">
        <f>H188-1</f>
        <v>62</v>
      </c>
    </row>
    <row r="190" spans="6:8" ht="12.75">
      <c r="F190">
        <f>F189+1</f>
        <v>39</v>
      </c>
      <c r="G190">
        <f>INDEX($B$4:$B$103,$F190)</f>
        <v>6.25</v>
      </c>
      <c r="H190" s="22">
        <f>H189</f>
        <v>62</v>
      </c>
    </row>
    <row r="191" spans="6:8" ht="12.75">
      <c r="F191">
        <f>F190</f>
        <v>39</v>
      </c>
      <c r="G191">
        <f>G190</f>
        <v>6.25</v>
      </c>
      <c r="H191" s="22">
        <f>H190-1</f>
        <v>61</v>
      </c>
    </row>
    <row r="192" spans="6:8" ht="12.75">
      <c r="F192">
        <f>F191+1</f>
        <v>40</v>
      </c>
      <c r="G192">
        <f>INDEX($B$4:$B$103,$F192)</f>
        <v>6.25</v>
      </c>
      <c r="H192" s="22">
        <f>H191</f>
        <v>61</v>
      </c>
    </row>
    <row r="193" spans="6:8" ht="12.75">
      <c r="F193">
        <f>F192</f>
        <v>40</v>
      </c>
      <c r="G193">
        <f>G192</f>
        <v>6.25</v>
      </c>
      <c r="H193" s="22">
        <f>H192-1</f>
        <v>60</v>
      </c>
    </row>
    <row r="194" spans="6:8" ht="12.75">
      <c r="F194">
        <f>F193+1</f>
        <v>41</v>
      </c>
      <c r="G194">
        <f>INDEX($B$4:$B$103,$F194)</f>
        <v>6.5</v>
      </c>
      <c r="H194" s="22">
        <f>H193</f>
        <v>60</v>
      </c>
    </row>
    <row r="195" spans="6:8" ht="12.75">
      <c r="F195">
        <f>F194</f>
        <v>41</v>
      </c>
      <c r="G195">
        <f>G194</f>
        <v>6.5</v>
      </c>
      <c r="H195" s="22">
        <f>H194-1</f>
        <v>59</v>
      </c>
    </row>
    <row r="196" spans="6:8" ht="12.75">
      <c r="F196">
        <f>F195+1</f>
        <v>42</v>
      </c>
      <c r="G196">
        <f>INDEX($B$4:$B$103,$F196)</f>
        <v>6.75</v>
      </c>
      <c r="H196" s="22">
        <f>H195</f>
        <v>59</v>
      </c>
    </row>
    <row r="197" spans="6:8" ht="12.75">
      <c r="F197">
        <f>F196</f>
        <v>42</v>
      </c>
      <c r="G197">
        <f>G196</f>
        <v>6.75</v>
      </c>
      <c r="H197" s="22">
        <f>H196-1</f>
        <v>58</v>
      </c>
    </row>
    <row r="198" spans="6:8" ht="12.75">
      <c r="F198">
        <f>F197+1</f>
        <v>43</v>
      </c>
      <c r="G198">
        <f>INDEX($B$4:$B$103,$F198)</f>
        <v>6.75</v>
      </c>
      <c r="H198" s="22">
        <f>H197</f>
        <v>58</v>
      </c>
    </row>
    <row r="199" spans="6:8" ht="12.75">
      <c r="F199">
        <f>F198</f>
        <v>43</v>
      </c>
      <c r="G199">
        <f>G198</f>
        <v>6.75</v>
      </c>
      <c r="H199" s="22">
        <f>H198-1</f>
        <v>57</v>
      </c>
    </row>
    <row r="200" spans="6:8" ht="12.75">
      <c r="F200">
        <f>F199+1</f>
        <v>44</v>
      </c>
      <c r="G200">
        <f>INDEX($B$4:$B$103,$F200)</f>
        <v>7</v>
      </c>
      <c r="H200" s="22">
        <f>H199</f>
        <v>57</v>
      </c>
    </row>
    <row r="201" spans="6:8" ht="12.75">
      <c r="F201">
        <f>F200</f>
        <v>44</v>
      </c>
      <c r="G201">
        <f>G200</f>
        <v>7</v>
      </c>
      <c r="H201" s="22">
        <f>H200-1</f>
        <v>56</v>
      </c>
    </row>
    <row r="202" spans="6:8" ht="12.75">
      <c r="F202">
        <f>F201+1</f>
        <v>45</v>
      </c>
      <c r="G202">
        <f>INDEX($B$4:$B$103,$F202)</f>
        <v>7</v>
      </c>
      <c r="H202" s="22">
        <f>H201</f>
        <v>56</v>
      </c>
    </row>
    <row r="203" spans="6:8" ht="12.75">
      <c r="F203">
        <f>F202</f>
        <v>45</v>
      </c>
      <c r="G203">
        <f>G202</f>
        <v>7</v>
      </c>
      <c r="H203" s="22">
        <f>H202-1</f>
        <v>55</v>
      </c>
    </row>
    <row r="204" spans="6:8" ht="12.75">
      <c r="F204">
        <f>F203+1</f>
        <v>46</v>
      </c>
      <c r="G204">
        <f>INDEX($B$4:$B$103,$F204)</f>
        <v>7</v>
      </c>
      <c r="H204" s="22">
        <f>H203</f>
        <v>55</v>
      </c>
    </row>
    <row r="205" spans="6:8" ht="12.75">
      <c r="F205">
        <f>F204</f>
        <v>46</v>
      </c>
      <c r="G205">
        <f>G204</f>
        <v>7</v>
      </c>
      <c r="H205" s="22">
        <f>H204-1</f>
        <v>54</v>
      </c>
    </row>
    <row r="206" spans="6:8" ht="12.75">
      <c r="F206">
        <f>F205+1</f>
        <v>47</v>
      </c>
      <c r="G206">
        <f>INDEX($B$4:$B$103,$F206)</f>
        <v>7.25</v>
      </c>
      <c r="H206" s="22">
        <f>H205</f>
        <v>54</v>
      </c>
    </row>
    <row r="207" spans="6:8" ht="12.75">
      <c r="F207">
        <f>F206</f>
        <v>47</v>
      </c>
      <c r="G207">
        <f>G206</f>
        <v>7.25</v>
      </c>
      <c r="H207" s="22">
        <f>H206-1</f>
        <v>53</v>
      </c>
    </row>
    <row r="208" spans="6:8" ht="12.75">
      <c r="F208">
        <f>F207+1</f>
        <v>48</v>
      </c>
      <c r="G208">
        <f>INDEX($B$4:$B$103,$F208)</f>
        <v>7.25</v>
      </c>
      <c r="H208" s="22">
        <f>H207</f>
        <v>53</v>
      </c>
    </row>
    <row r="209" spans="6:8" ht="12.75">
      <c r="F209">
        <f>F208</f>
        <v>48</v>
      </c>
      <c r="G209">
        <f>G208</f>
        <v>7.25</v>
      </c>
      <c r="H209" s="22">
        <f>H208-1</f>
        <v>52</v>
      </c>
    </row>
    <row r="210" spans="6:8" ht="12.75">
      <c r="F210">
        <f>F209+1</f>
        <v>49</v>
      </c>
      <c r="G210">
        <f>INDEX($B$4:$B$103,$F210)</f>
        <v>7.5</v>
      </c>
      <c r="H210" s="22">
        <f>H209</f>
        <v>52</v>
      </c>
    </row>
    <row r="211" spans="6:8" ht="12.75">
      <c r="F211">
        <f>F210</f>
        <v>49</v>
      </c>
      <c r="G211">
        <f>G210</f>
        <v>7.5</v>
      </c>
      <c r="H211" s="22">
        <f>H210-1</f>
        <v>51</v>
      </c>
    </row>
    <row r="212" spans="6:8" ht="12.75">
      <c r="F212">
        <f>F211+1</f>
        <v>50</v>
      </c>
      <c r="G212">
        <f>INDEX($B$4:$B$103,$F212)</f>
        <v>8</v>
      </c>
      <c r="H212" s="22">
        <f>H211</f>
        <v>51</v>
      </c>
    </row>
    <row r="213" spans="6:8" ht="12.75">
      <c r="F213">
        <f>F212</f>
        <v>50</v>
      </c>
      <c r="G213">
        <f>G212</f>
        <v>8</v>
      </c>
      <c r="H213" s="22">
        <f>H212-1</f>
        <v>50</v>
      </c>
    </row>
    <row r="214" spans="6:8" ht="12.75">
      <c r="F214">
        <f>F213+1</f>
        <v>51</v>
      </c>
      <c r="G214">
        <f>INDEX($B$4:$B$103,$F214)</f>
        <v>8</v>
      </c>
      <c r="H214" s="22">
        <f>H213</f>
        <v>50</v>
      </c>
    </row>
    <row r="215" spans="6:8" ht="12.75">
      <c r="F215">
        <f>F214</f>
        <v>51</v>
      </c>
      <c r="G215">
        <f>G214</f>
        <v>8</v>
      </c>
      <c r="H215" s="22">
        <f>H214-1</f>
        <v>49</v>
      </c>
    </row>
    <row r="216" spans="6:8" ht="12.75">
      <c r="F216">
        <f>F215+1</f>
        <v>52</v>
      </c>
      <c r="G216">
        <f>INDEX($B$4:$B$103,$F216)</f>
        <v>8</v>
      </c>
      <c r="H216" s="22">
        <f>H215</f>
        <v>49</v>
      </c>
    </row>
    <row r="217" spans="6:8" ht="12.75">
      <c r="F217">
        <f>F216</f>
        <v>52</v>
      </c>
      <c r="G217">
        <f>G216</f>
        <v>8</v>
      </c>
      <c r="H217" s="22">
        <f>H216-1</f>
        <v>48</v>
      </c>
    </row>
    <row r="218" spans="6:8" ht="12.75">
      <c r="F218">
        <f>F217+1</f>
        <v>53</v>
      </c>
      <c r="G218">
        <f>INDEX($B$4:$B$103,$F218)</f>
        <v>8.25</v>
      </c>
      <c r="H218" s="22">
        <f>H217</f>
        <v>48</v>
      </c>
    </row>
    <row r="219" spans="6:8" ht="12.75">
      <c r="F219">
        <f>F218</f>
        <v>53</v>
      </c>
      <c r="G219">
        <f>G218</f>
        <v>8.25</v>
      </c>
      <c r="H219" s="22">
        <f>H218-1</f>
        <v>47</v>
      </c>
    </row>
    <row r="220" spans="6:8" ht="12.75">
      <c r="F220">
        <f>F219+1</f>
        <v>54</v>
      </c>
      <c r="G220">
        <f>INDEX($B$4:$B$103,$F220)</f>
        <v>8.5</v>
      </c>
      <c r="H220" s="22">
        <f>H219</f>
        <v>47</v>
      </c>
    </row>
    <row r="221" spans="6:8" ht="12.75">
      <c r="F221">
        <f>F220</f>
        <v>54</v>
      </c>
      <c r="G221">
        <f>G220</f>
        <v>8.5</v>
      </c>
      <c r="H221" s="22">
        <f>H220-1</f>
        <v>46</v>
      </c>
    </row>
    <row r="222" spans="6:8" ht="12.75">
      <c r="F222">
        <f>F221+1</f>
        <v>55</v>
      </c>
      <c r="G222">
        <f>INDEX($B$4:$B$103,$F222)</f>
        <v>8.5</v>
      </c>
      <c r="H222" s="22">
        <f>H221</f>
        <v>46</v>
      </c>
    </row>
    <row r="223" spans="6:8" ht="12.75">
      <c r="F223">
        <f>F222</f>
        <v>55</v>
      </c>
      <c r="G223">
        <f>G222</f>
        <v>8.5</v>
      </c>
      <c r="H223" s="22">
        <f>H222-1</f>
        <v>45</v>
      </c>
    </row>
    <row r="224" spans="6:8" ht="12.75">
      <c r="F224">
        <f>F223+1</f>
        <v>56</v>
      </c>
      <c r="G224">
        <f>INDEX($B$4:$B$103,$F224)</f>
        <v>8.5</v>
      </c>
      <c r="H224" s="22">
        <f>H223</f>
        <v>45</v>
      </c>
    </row>
    <row r="225" spans="6:8" ht="12.75">
      <c r="F225">
        <f>F224</f>
        <v>56</v>
      </c>
      <c r="G225">
        <f>G224</f>
        <v>8.5</v>
      </c>
      <c r="H225" s="22">
        <f>H224-1</f>
        <v>44</v>
      </c>
    </row>
    <row r="226" spans="6:8" ht="12.75">
      <c r="F226">
        <f>F225+1</f>
        <v>57</v>
      </c>
      <c r="G226">
        <f>INDEX($B$4:$B$103,$F226)</f>
        <v>8.5</v>
      </c>
      <c r="H226" s="22">
        <f>H225</f>
        <v>44</v>
      </c>
    </row>
    <row r="227" spans="6:8" ht="12.75">
      <c r="F227">
        <f>F226</f>
        <v>57</v>
      </c>
      <c r="G227">
        <f>G226</f>
        <v>8.5</v>
      </c>
      <c r="H227" s="22">
        <f>H226-1</f>
        <v>43</v>
      </c>
    </row>
    <row r="228" spans="6:8" ht="12.75">
      <c r="F228">
        <f>F227+1</f>
        <v>58</v>
      </c>
      <c r="G228">
        <f>INDEX($B$4:$B$103,$F228)</f>
        <v>8.75</v>
      </c>
      <c r="H228" s="22">
        <f>H227</f>
        <v>43</v>
      </c>
    </row>
    <row r="229" spans="6:8" ht="12.75">
      <c r="F229">
        <f>F228</f>
        <v>58</v>
      </c>
      <c r="G229">
        <f>G228</f>
        <v>8.75</v>
      </c>
      <c r="H229" s="22">
        <f>H228-1</f>
        <v>42</v>
      </c>
    </row>
    <row r="230" spans="6:8" ht="12.75">
      <c r="F230">
        <f>F229+1</f>
        <v>59</v>
      </c>
      <c r="G230">
        <f>INDEX($B$4:$B$103,$F230)</f>
        <v>8.75</v>
      </c>
      <c r="H230" s="22">
        <f>H229</f>
        <v>42</v>
      </c>
    </row>
    <row r="231" spans="6:8" ht="12.75">
      <c r="F231">
        <f>F230</f>
        <v>59</v>
      </c>
      <c r="G231">
        <f>G230</f>
        <v>8.75</v>
      </c>
      <c r="H231" s="22">
        <f>H230-1</f>
        <v>41</v>
      </c>
    </row>
    <row r="232" spans="6:8" ht="12.75">
      <c r="F232">
        <f>F231+1</f>
        <v>60</v>
      </c>
      <c r="G232">
        <f>INDEX($B$4:$B$103,$F232)</f>
        <v>8.75</v>
      </c>
      <c r="H232" s="22">
        <f>H231</f>
        <v>41</v>
      </c>
    </row>
    <row r="233" spans="6:8" ht="12.75">
      <c r="F233">
        <f>F232</f>
        <v>60</v>
      </c>
      <c r="G233">
        <f>G232</f>
        <v>8.75</v>
      </c>
      <c r="H233" s="22">
        <f>H232-1</f>
        <v>40</v>
      </c>
    </row>
    <row r="234" spans="6:8" ht="12.75">
      <c r="F234">
        <f>F233+1</f>
        <v>61</v>
      </c>
      <c r="G234">
        <f>INDEX($B$4:$B$103,$F234)</f>
        <v>8.75</v>
      </c>
      <c r="H234" s="22">
        <f>H233</f>
        <v>40</v>
      </c>
    </row>
    <row r="235" spans="6:8" ht="12.75">
      <c r="F235">
        <f>F234</f>
        <v>61</v>
      </c>
      <c r="G235">
        <f>G234</f>
        <v>8.75</v>
      </c>
      <c r="H235" s="22">
        <f>H234-1</f>
        <v>39</v>
      </c>
    </row>
    <row r="236" spans="6:8" ht="12.75">
      <c r="F236">
        <f>F235+1</f>
        <v>62</v>
      </c>
      <c r="G236">
        <f>INDEX($B$4:$B$103,$F236)</f>
        <v>9.25</v>
      </c>
      <c r="H236" s="22">
        <f>H235</f>
        <v>39</v>
      </c>
    </row>
    <row r="237" spans="6:8" ht="12.75">
      <c r="F237">
        <f>F236</f>
        <v>62</v>
      </c>
      <c r="G237">
        <f>G236</f>
        <v>9.25</v>
      </c>
      <c r="H237" s="22">
        <f>H236-1</f>
        <v>38</v>
      </c>
    </row>
    <row r="238" spans="6:8" ht="12.75">
      <c r="F238">
        <f>F237+1</f>
        <v>63</v>
      </c>
      <c r="G238">
        <f>INDEX($B$4:$B$103,$F238)</f>
        <v>9.25</v>
      </c>
      <c r="H238" s="22">
        <f>H237</f>
        <v>38</v>
      </c>
    </row>
    <row r="239" spans="6:8" ht="12.75">
      <c r="F239">
        <f>F238</f>
        <v>63</v>
      </c>
      <c r="G239">
        <f>G238</f>
        <v>9.25</v>
      </c>
      <c r="H239" s="22">
        <f>H238-1</f>
        <v>37</v>
      </c>
    </row>
    <row r="240" spans="6:8" ht="12.75">
      <c r="F240">
        <f>F239+1</f>
        <v>64</v>
      </c>
      <c r="G240">
        <f>INDEX($B$4:$B$103,$F240)</f>
        <v>9.5</v>
      </c>
      <c r="H240" s="22">
        <f>H239</f>
        <v>37</v>
      </c>
    </row>
    <row r="241" spans="6:8" ht="12.75">
      <c r="F241">
        <f>F240</f>
        <v>64</v>
      </c>
      <c r="G241">
        <f>G240</f>
        <v>9.5</v>
      </c>
      <c r="H241" s="22">
        <f>H240-1</f>
        <v>36</v>
      </c>
    </row>
    <row r="242" spans="6:8" ht="12.75">
      <c r="F242">
        <f>F241+1</f>
        <v>65</v>
      </c>
      <c r="G242">
        <f>INDEX($B$4:$B$103,$F242)</f>
        <v>9.5</v>
      </c>
      <c r="H242" s="22">
        <f>H241</f>
        <v>36</v>
      </c>
    </row>
    <row r="243" spans="6:8" ht="12.75">
      <c r="F243">
        <f>F242</f>
        <v>65</v>
      </c>
      <c r="G243">
        <f>G242</f>
        <v>9.5</v>
      </c>
      <c r="H243" s="22">
        <f>H242-1</f>
        <v>35</v>
      </c>
    </row>
    <row r="244" spans="6:8" ht="12.75">
      <c r="F244">
        <f>F243+1</f>
        <v>66</v>
      </c>
      <c r="G244">
        <f>INDEX($B$4:$B$103,$F244)</f>
        <v>9.75</v>
      </c>
      <c r="H244" s="22">
        <f>H243</f>
        <v>35</v>
      </c>
    </row>
    <row r="245" spans="6:8" ht="12.75">
      <c r="F245">
        <f>F244</f>
        <v>66</v>
      </c>
      <c r="G245">
        <f>G244</f>
        <v>9.75</v>
      </c>
      <c r="H245" s="22">
        <f>H244-1</f>
        <v>34</v>
      </c>
    </row>
    <row r="246" spans="6:8" ht="12.75">
      <c r="F246">
        <f>F245+1</f>
        <v>67</v>
      </c>
      <c r="G246">
        <f>INDEX($B$4:$B$103,$F246)</f>
        <v>10</v>
      </c>
      <c r="H246" s="22">
        <f>H245</f>
        <v>34</v>
      </c>
    </row>
    <row r="247" spans="6:8" ht="12.75">
      <c r="F247">
        <f>F246</f>
        <v>67</v>
      </c>
      <c r="G247">
        <f>G246</f>
        <v>10</v>
      </c>
      <c r="H247" s="22">
        <f>H246-1</f>
        <v>33</v>
      </c>
    </row>
    <row r="248" spans="6:8" ht="12.75">
      <c r="F248">
        <f>F247+1</f>
        <v>68</v>
      </c>
      <c r="G248">
        <f>INDEX($B$4:$B$103,$F248)</f>
        <v>10.25</v>
      </c>
      <c r="H248" s="22">
        <f>H247</f>
        <v>33</v>
      </c>
    </row>
    <row r="249" spans="6:8" ht="12.75">
      <c r="F249">
        <f>F248</f>
        <v>68</v>
      </c>
      <c r="G249">
        <f>G248</f>
        <v>10.25</v>
      </c>
      <c r="H249" s="22">
        <f>H248-1</f>
        <v>32</v>
      </c>
    </row>
    <row r="250" spans="6:8" ht="12.75">
      <c r="F250">
        <f>F249+1</f>
        <v>69</v>
      </c>
      <c r="G250">
        <f>INDEX($B$4:$B$103,$F250)</f>
        <v>10.25</v>
      </c>
      <c r="H250" s="22">
        <f>H249</f>
        <v>32</v>
      </c>
    </row>
    <row r="251" spans="6:8" ht="12.75">
      <c r="F251">
        <f>F250</f>
        <v>69</v>
      </c>
      <c r="G251">
        <f>G250</f>
        <v>10.25</v>
      </c>
      <c r="H251" s="22">
        <f>H250-1</f>
        <v>31</v>
      </c>
    </row>
    <row r="252" spans="6:8" ht="12.75">
      <c r="F252">
        <f>F251+1</f>
        <v>70</v>
      </c>
      <c r="G252">
        <f>INDEX($B$4:$B$103,$F252)</f>
        <v>10.5</v>
      </c>
      <c r="H252" s="22">
        <f>H251</f>
        <v>31</v>
      </c>
    </row>
    <row r="253" spans="6:8" ht="12.75">
      <c r="F253">
        <f>F252</f>
        <v>70</v>
      </c>
      <c r="G253">
        <f>G252</f>
        <v>10.5</v>
      </c>
      <c r="H253" s="22">
        <f>H252-1</f>
        <v>30</v>
      </c>
    </row>
    <row r="254" spans="6:8" ht="12.75">
      <c r="F254">
        <f>F253+1</f>
        <v>71</v>
      </c>
      <c r="G254">
        <f>INDEX($B$4:$B$103,$F254)</f>
        <v>10.5</v>
      </c>
      <c r="H254" s="22">
        <f>H253</f>
        <v>30</v>
      </c>
    </row>
    <row r="255" spans="6:8" ht="12.75">
      <c r="F255">
        <f>F254</f>
        <v>71</v>
      </c>
      <c r="G255">
        <f>G254</f>
        <v>10.5</v>
      </c>
      <c r="H255" s="22">
        <f>H254-1</f>
        <v>29</v>
      </c>
    </row>
    <row r="256" spans="6:8" ht="12.75">
      <c r="F256">
        <f>F255+1</f>
        <v>72</v>
      </c>
      <c r="G256">
        <f>INDEX($B$4:$B$103,$F256)</f>
        <v>10.5</v>
      </c>
      <c r="H256" s="22">
        <f>H255</f>
        <v>29</v>
      </c>
    </row>
    <row r="257" spans="6:8" ht="12.75">
      <c r="F257">
        <f>F256</f>
        <v>72</v>
      </c>
      <c r="G257">
        <f>G256</f>
        <v>10.5</v>
      </c>
      <c r="H257" s="22">
        <f>H256-1</f>
        <v>28</v>
      </c>
    </row>
    <row r="258" spans="6:8" ht="12.75">
      <c r="F258">
        <f>F257+1</f>
        <v>73</v>
      </c>
      <c r="G258">
        <f>INDEX($B$4:$B$103,$F258)</f>
        <v>10.75</v>
      </c>
      <c r="H258" s="22">
        <f>H257</f>
        <v>28</v>
      </c>
    </row>
    <row r="259" spans="6:8" ht="12.75">
      <c r="F259">
        <f>F258</f>
        <v>73</v>
      </c>
      <c r="G259">
        <f>G258</f>
        <v>10.75</v>
      </c>
      <c r="H259" s="22">
        <f>H258-1</f>
        <v>27</v>
      </c>
    </row>
    <row r="260" spans="6:8" ht="12.75">
      <c r="F260">
        <f>F259+1</f>
        <v>74</v>
      </c>
      <c r="G260">
        <f>INDEX($B$4:$B$103,$F260)</f>
        <v>11</v>
      </c>
      <c r="H260" s="22">
        <f>H259</f>
        <v>27</v>
      </c>
    </row>
    <row r="261" spans="6:8" ht="12.75">
      <c r="F261">
        <f>F260</f>
        <v>74</v>
      </c>
      <c r="G261">
        <f>G260</f>
        <v>11</v>
      </c>
      <c r="H261" s="22">
        <f>H260-1</f>
        <v>26</v>
      </c>
    </row>
    <row r="262" spans="6:8" ht="12.75">
      <c r="F262">
        <f>F261+1</f>
        <v>75</v>
      </c>
      <c r="G262">
        <f>INDEX($B$4:$B$103,$F262)</f>
        <v>11</v>
      </c>
      <c r="H262" s="22">
        <f>H261</f>
        <v>26</v>
      </c>
    </row>
    <row r="263" spans="6:8" ht="12.75">
      <c r="F263">
        <f>F262</f>
        <v>75</v>
      </c>
      <c r="G263">
        <f>G262</f>
        <v>11</v>
      </c>
      <c r="H263" s="22">
        <f>H262-1</f>
        <v>25</v>
      </c>
    </row>
    <row r="264" spans="6:8" ht="12.75">
      <c r="F264">
        <f>F263+1</f>
        <v>76</v>
      </c>
      <c r="G264">
        <f>INDEX($B$4:$B$103,$F264)</f>
        <v>11</v>
      </c>
      <c r="H264" s="22">
        <f>H263</f>
        <v>25</v>
      </c>
    </row>
    <row r="265" spans="6:8" ht="12.75">
      <c r="F265">
        <f>F264</f>
        <v>76</v>
      </c>
      <c r="G265">
        <f>G264</f>
        <v>11</v>
      </c>
      <c r="H265" s="22">
        <f>H264-1</f>
        <v>24</v>
      </c>
    </row>
    <row r="266" spans="6:8" ht="12.75">
      <c r="F266">
        <f>F265+1</f>
        <v>77</v>
      </c>
      <c r="G266">
        <f>INDEX($B$4:$B$103,$F266)</f>
        <v>11.25</v>
      </c>
      <c r="H266" s="22">
        <f>H265</f>
        <v>24</v>
      </c>
    </row>
    <row r="267" spans="6:8" ht="12.75">
      <c r="F267">
        <f>F266</f>
        <v>77</v>
      </c>
      <c r="G267">
        <f>G266</f>
        <v>11.25</v>
      </c>
      <c r="H267" s="22">
        <f>H266-1</f>
        <v>23</v>
      </c>
    </row>
    <row r="268" spans="6:8" ht="12.75">
      <c r="F268">
        <f>F267+1</f>
        <v>78</v>
      </c>
      <c r="G268">
        <f>INDEX($B$4:$B$103,$F268)</f>
        <v>11.25</v>
      </c>
      <c r="H268" s="22">
        <f>H267</f>
        <v>23</v>
      </c>
    </row>
    <row r="269" spans="6:8" ht="12.75">
      <c r="F269">
        <f>F268</f>
        <v>78</v>
      </c>
      <c r="G269">
        <f>G268</f>
        <v>11.25</v>
      </c>
      <c r="H269" s="22">
        <f>H268-1</f>
        <v>22</v>
      </c>
    </row>
    <row r="270" spans="6:8" ht="12.75">
      <c r="F270">
        <f>F269+1</f>
        <v>79</v>
      </c>
      <c r="G270">
        <f>INDEX($B$4:$B$103,$F270)</f>
        <v>11.25</v>
      </c>
      <c r="H270" s="22">
        <f>H269</f>
        <v>22</v>
      </c>
    </row>
    <row r="271" spans="6:8" ht="12.75">
      <c r="F271">
        <f>F270</f>
        <v>79</v>
      </c>
      <c r="G271">
        <f>G270</f>
        <v>11.25</v>
      </c>
      <c r="H271" s="22">
        <f>H270-1</f>
        <v>21</v>
      </c>
    </row>
    <row r="272" spans="6:8" ht="12.75">
      <c r="F272">
        <f>F271+1</f>
        <v>80</v>
      </c>
      <c r="G272">
        <f>INDEX($B$4:$B$103,$F272)</f>
        <v>11.75</v>
      </c>
      <c r="H272" s="22">
        <f>H271</f>
        <v>21</v>
      </c>
    </row>
    <row r="273" spans="6:8" ht="12.75">
      <c r="F273">
        <f>F272</f>
        <v>80</v>
      </c>
      <c r="G273">
        <f>G272</f>
        <v>11.75</v>
      </c>
      <c r="H273" s="22">
        <f>H272-1</f>
        <v>20</v>
      </c>
    </row>
    <row r="274" spans="6:8" ht="12.75">
      <c r="F274">
        <f>F273+1</f>
        <v>81</v>
      </c>
      <c r="G274">
        <f>INDEX($B$4:$B$103,$F274)</f>
        <v>12</v>
      </c>
      <c r="H274" s="22">
        <f>H273</f>
        <v>20</v>
      </c>
    </row>
    <row r="275" spans="6:8" ht="12.75">
      <c r="F275">
        <f>F274</f>
        <v>81</v>
      </c>
      <c r="G275">
        <f>G274</f>
        <v>12</v>
      </c>
      <c r="H275" s="22">
        <f>H274-1</f>
        <v>19</v>
      </c>
    </row>
    <row r="276" spans="6:8" ht="12.75">
      <c r="F276">
        <f>F275+1</f>
        <v>82</v>
      </c>
      <c r="G276">
        <f>INDEX($B$4:$B$103,$F276)</f>
        <v>12</v>
      </c>
      <c r="H276" s="22">
        <f>H275</f>
        <v>19</v>
      </c>
    </row>
    <row r="277" spans="6:8" ht="12.75">
      <c r="F277">
        <f>F276</f>
        <v>82</v>
      </c>
      <c r="G277">
        <f>G276</f>
        <v>12</v>
      </c>
      <c r="H277" s="22">
        <f>H276-1</f>
        <v>18</v>
      </c>
    </row>
    <row r="278" spans="6:8" ht="12.75">
      <c r="F278">
        <f>F277+1</f>
        <v>83</v>
      </c>
      <c r="G278">
        <f>INDEX($B$4:$B$103,$F278)</f>
        <v>12</v>
      </c>
      <c r="H278" s="22">
        <f>H277</f>
        <v>18</v>
      </c>
    </row>
    <row r="279" spans="6:8" ht="12.75">
      <c r="F279">
        <f>F278</f>
        <v>83</v>
      </c>
      <c r="G279">
        <f>G278</f>
        <v>12</v>
      </c>
      <c r="H279" s="22">
        <f>H278-1</f>
        <v>17</v>
      </c>
    </row>
    <row r="280" spans="6:8" ht="12.75">
      <c r="F280">
        <f>F279+1</f>
        <v>84</v>
      </c>
      <c r="G280">
        <f>INDEX($B$4:$B$103,$F280)</f>
        <v>12.25</v>
      </c>
      <c r="H280" s="22">
        <f>H279</f>
        <v>17</v>
      </c>
    </row>
    <row r="281" spans="6:8" ht="12.75">
      <c r="F281">
        <f>F280</f>
        <v>84</v>
      </c>
      <c r="G281">
        <f>G280</f>
        <v>12.25</v>
      </c>
      <c r="H281" s="22">
        <f>H280-1</f>
        <v>16</v>
      </c>
    </row>
    <row r="282" spans="6:8" ht="12.75">
      <c r="F282">
        <f>F281+1</f>
        <v>85</v>
      </c>
      <c r="G282">
        <f>INDEX($B$4:$B$103,$F282)</f>
        <v>12.25</v>
      </c>
      <c r="H282" s="22">
        <f>H281</f>
        <v>16</v>
      </c>
    </row>
    <row r="283" spans="6:8" ht="12.75">
      <c r="F283">
        <f>F282</f>
        <v>85</v>
      </c>
      <c r="G283">
        <f>G282</f>
        <v>12.25</v>
      </c>
      <c r="H283" s="22">
        <f>H282-1</f>
        <v>15</v>
      </c>
    </row>
    <row r="284" spans="6:8" ht="12.75">
      <c r="F284">
        <f>F283+1</f>
        <v>86</v>
      </c>
      <c r="G284">
        <f>INDEX($B$4:$B$103,$F284)</f>
        <v>12.25</v>
      </c>
      <c r="H284" s="22">
        <f>H283</f>
        <v>15</v>
      </c>
    </row>
    <row r="285" spans="6:8" ht="12.75">
      <c r="F285">
        <f>F284</f>
        <v>86</v>
      </c>
      <c r="G285">
        <f>G284</f>
        <v>12.25</v>
      </c>
      <c r="H285" s="22">
        <f>H284-1</f>
        <v>14</v>
      </c>
    </row>
    <row r="286" spans="6:8" ht="12.75">
      <c r="F286">
        <f>F285+1</f>
        <v>87</v>
      </c>
      <c r="G286">
        <f>INDEX($B$4:$B$103,$F286)</f>
        <v>12.25</v>
      </c>
      <c r="H286" s="22">
        <f>H285</f>
        <v>14</v>
      </c>
    </row>
    <row r="287" spans="6:8" ht="12.75">
      <c r="F287">
        <f>F286</f>
        <v>87</v>
      </c>
      <c r="G287">
        <f>G286</f>
        <v>12.25</v>
      </c>
      <c r="H287" s="22">
        <f>H286-1</f>
        <v>13</v>
      </c>
    </row>
    <row r="288" spans="6:8" ht="12.75">
      <c r="F288">
        <f>F287+1</f>
        <v>88</v>
      </c>
      <c r="G288">
        <f>INDEX($B$4:$B$103,$F288)</f>
        <v>12.5</v>
      </c>
      <c r="H288" s="22">
        <f>H287</f>
        <v>13</v>
      </c>
    </row>
    <row r="289" spans="6:8" ht="12.75">
      <c r="F289">
        <f>F288</f>
        <v>88</v>
      </c>
      <c r="G289">
        <f>G288</f>
        <v>12.5</v>
      </c>
      <c r="H289" s="22">
        <f>H288-1</f>
        <v>12</v>
      </c>
    </row>
    <row r="290" spans="6:8" ht="12.75">
      <c r="F290">
        <f>F289+1</f>
        <v>89</v>
      </c>
      <c r="G290">
        <f>INDEX($B$4:$B$103,$F290)</f>
        <v>12.5</v>
      </c>
      <c r="H290" s="22">
        <f>H289</f>
        <v>12</v>
      </c>
    </row>
    <row r="291" spans="6:8" ht="12.75">
      <c r="F291">
        <f>F290</f>
        <v>89</v>
      </c>
      <c r="G291">
        <f>G290</f>
        <v>12.5</v>
      </c>
      <c r="H291" s="22">
        <f>H290-1</f>
        <v>11</v>
      </c>
    </row>
    <row r="292" spans="6:8" ht="12.75">
      <c r="F292">
        <f>F291+1</f>
        <v>90</v>
      </c>
      <c r="G292">
        <f>INDEX($B$4:$B$103,$F292)</f>
        <v>13</v>
      </c>
      <c r="H292" s="22">
        <f>H291</f>
        <v>11</v>
      </c>
    </row>
    <row r="293" spans="6:8" ht="12.75">
      <c r="F293">
        <f>F292</f>
        <v>90</v>
      </c>
      <c r="G293">
        <f>G292</f>
        <v>13</v>
      </c>
      <c r="H293" s="22">
        <f>H292-1</f>
        <v>10</v>
      </c>
    </row>
    <row r="294" spans="6:8" ht="12.75">
      <c r="F294">
        <f>F293+1</f>
        <v>91</v>
      </c>
      <c r="G294">
        <f>INDEX($B$4:$B$103,$F294)</f>
        <v>13.75</v>
      </c>
      <c r="H294" s="22">
        <f>H293</f>
        <v>10</v>
      </c>
    </row>
    <row r="295" spans="6:8" ht="12.75">
      <c r="F295">
        <f>F294</f>
        <v>91</v>
      </c>
      <c r="G295">
        <f>G294</f>
        <v>13.75</v>
      </c>
      <c r="H295" s="22">
        <f>H294-1</f>
        <v>9</v>
      </c>
    </row>
    <row r="296" spans="6:8" ht="12.75">
      <c r="F296">
        <f>F295+1</f>
        <v>92</v>
      </c>
      <c r="G296">
        <f>INDEX($B$4:$B$103,$F296)</f>
        <v>14</v>
      </c>
      <c r="H296" s="22">
        <f>H295</f>
        <v>9</v>
      </c>
    </row>
    <row r="297" spans="6:8" ht="12.75">
      <c r="F297">
        <f>F296</f>
        <v>92</v>
      </c>
      <c r="G297">
        <f>G296</f>
        <v>14</v>
      </c>
      <c r="H297" s="22">
        <f>H296-1</f>
        <v>8</v>
      </c>
    </row>
    <row r="298" spans="6:8" ht="12.75">
      <c r="F298">
        <f>F297+1</f>
        <v>93</v>
      </c>
      <c r="G298">
        <f>INDEX($B$4:$B$103,$F298)</f>
        <v>14</v>
      </c>
      <c r="H298" s="22">
        <f>H297</f>
        <v>8</v>
      </c>
    </row>
    <row r="299" spans="6:8" ht="12.75">
      <c r="F299">
        <f>F298</f>
        <v>93</v>
      </c>
      <c r="G299">
        <f>G298</f>
        <v>14</v>
      </c>
      <c r="H299" s="22">
        <f>H298-1</f>
        <v>7</v>
      </c>
    </row>
    <row r="300" spans="6:8" ht="12.75">
      <c r="F300">
        <f>F299+1</f>
        <v>94</v>
      </c>
      <c r="G300">
        <f>INDEX($B$4:$B$103,$F300)</f>
        <v>14.25</v>
      </c>
      <c r="H300" s="22">
        <f>H299</f>
        <v>7</v>
      </c>
    </row>
    <row r="301" spans="6:8" ht="12.75">
      <c r="F301">
        <f>F300</f>
        <v>94</v>
      </c>
      <c r="G301">
        <f>G300</f>
        <v>14.25</v>
      </c>
      <c r="H301" s="22">
        <f>H300-1</f>
        <v>6</v>
      </c>
    </row>
    <row r="302" spans="6:8" ht="12.75">
      <c r="F302">
        <f>F301+1</f>
        <v>95</v>
      </c>
      <c r="G302">
        <f>INDEX($B$4:$B$103,$F302)</f>
        <v>15.25</v>
      </c>
      <c r="H302" s="22">
        <f>H301</f>
        <v>6</v>
      </c>
    </row>
    <row r="303" spans="6:8" ht="12.75">
      <c r="F303">
        <f>F302</f>
        <v>95</v>
      </c>
      <c r="G303">
        <f>G302</f>
        <v>15.25</v>
      </c>
      <c r="H303" s="22">
        <f>H302-1</f>
        <v>5</v>
      </c>
    </row>
    <row r="304" spans="6:8" ht="12.75">
      <c r="F304">
        <f>F303+1</f>
        <v>96</v>
      </c>
      <c r="G304">
        <f>INDEX($B$4:$B$103,$F304)</f>
        <v>15.75</v>
      </c>
      <c r="H304" s="22">
        <f>H303</f>
        <v>5</v>
      </c>
    </row>
    <row r="305" spans="6:8" ht="12.75">
      <c r="F305">
        <f>F304</f>
        <v>96</v>
      </c>
      <c r="G305">
        <f>G304</f>
        <v>15.75</v>
      </c>
      <c r="H305" s="22">
        <f>H304-1</f>
        <v>4</v>
      </c>
    </row>
    <row r="306" spans="6:8" ht="12.75">
      <c r="F306">
        <f>F305+1</f>
        <v>97</v>
      </c>
      <c r="G306">
        <f>INDEX($B$4:$B$103,$F306)</f>
        <v>16.5</v>
      </c>
      <c r="H306" s="22">
        <f>H305</f>
        <v>4</v>
      </c>
    </row>
    <row r="307" spans="6:8" ht="12.75">
      <c r="F307">
        <f>F306</f>
        <v>97</v>
      </c>
      <c r="G307">
        <f>G306</f>
        <v>16.5</v>
      </c>
      <c r="H307" s="22">
        <f>H306-1</f>
        <v>3</v>
      </c>
    </row>
    <row r="308" spans="6:8" ht="12.75">
      <c r="F308">
        <f>F307+1</f>
        <v>98</v>
      </c>
      <c r="G308">
        <f>INDEX($B$4:$B$103,$F308)</f>
        <v>17.25</v>
      </c>
      <c r="H308" s="22">
        <f>H307</f>
        <v>3</v>
      </c>
    </row>
    <row r="309" spans="6:8" ht="12.75">
      <c r="F309">
        <f>F308</f>
        <v>98</v>
      </c>
      <c r="G309">
        <f>G308</f>
        <v>17.25</v>
      </c>
      <c r="H309" s="22">
        <f>H308-1</f>
        <v>2</v>
      </c>
    </row>
    <row r="310" spans="6:8" ht="12.75">
      <c r="F310">
        <f>F309+1</f>
        <v>99</v>
      </c>
      <c r="G310">
        <f>INDEX($B$4:$B$103,$F310)</f>
        <v>17.75</v>
      </c>
      <c r="H310" s="22">
        <f>H309</f>
        <v>2</v>
      </c>
    </row>
    <row r="311" spans="6:8" ht="12.75">
      <c r="F311">
        <f>F310</f>
        <v>99</v>
      </c>
      <c r="G311">
        <f>G310</f>
        <v>17.75</v>
      </c>
      <c r="H311" s="22">
        <f>H310-1</f>
        <v>1</v>
      </c>
    </row>
    <row r="312" spans="6:8" ht="12.75">
      <c r="F312">
        <f>F311+1</f>
        <v>100</v>
      </c>
      <c r="G312">
        <f>INDEX($B$4:$B$103,$F312)</f>
        <v>18.5</v>
      </c>
      <c r="H312" s="22">
        <f>H311</f>
        <v>1</v>
      </c>
    </row>
    <row r="313" spans="6:8" ht="12.75">
      <c r="F313">
        <f>F312</f>
        <v>100</v>
      </c>
      <c r="G313">
        <f>G312</f>
        <v>18.5</v>
      </c>
      <c r="H313" s="22">
        <f>H312-1</f>
        <v>0</v>
      </c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0"/>
  <sheetViews>
    <sheetView workbookViewId="0" topLeftCell="G95">
      <selection activeCell="L2" sqref="L2:M2"/>
    </sheetView>
  </sheetViews>
  <sheetFormatPr defaultColWidth="9.140625" defaultRowHeight="12.75"/>
  <cols>
    <col min="1" max="1" width="8.57421875" style="0" customWidth="1"/>
  </cols>
  <sheetData>
    <row r="1" spans="11:15" ht="12.75">
      <c r="K1" s="3" t="s">
        <v>81</v>
      </c>
      <c r="L1" s="4" t="s">
        <v>78</v>
      </c>
      <c r="M1" s="5" t="s">
        <v>79</v>
      </c>
      <c r="N1" s="6" t="s">
        <v>80</v>
      </c>
      <c r="O1" s="4" t="s">
        <v>2</v>
      </c>
    </row>
    <row r="2" spans="2:15" ht="12.75">
      <c r="B2" s="2" t="s">
        <v>10</v>
      </c>
      <c r="C2" s="2" t="s">
        <v>19</v>
      </c>
      <c r="D2" s="2" t="s">
        <v>20</v>
      </c>
      <c r="E2" s="2" t="s">
        <v>21</v>
      </c>
      <c r="F2" s="2" t="s">
        <v>18</v>
      </c>
      <c r="G2" s="2" t="s">
        <v>17</v>
      </c>
      <c r="H2" s="2"/>
      <c r="I2" t="s">
        <v>11</v>
      </c>
      <c r="K2" s="51" t="s">
        <v>5</v>
      </c>
      <c r="L2" s="1">
        <f>'ReadMe &amp; constants'!$A$27</f>
        <v>9</v>
      </c>
      <c r="M2" s="1">
        <f>'ReadMe &amp; constants'!$A$28-'ReadMe &amp; constants'!$A$27</f>
        <v>2</v>
      </c>
      <c r="N2" s="13">
        <v>1000</v>
      </c>
      <c r="O2" s="1"/>
    </row>
    <row r="3" spans="2:15" ht="13.5" customHeight="1">
      <c r="B3">
        <v>0</v>
      </c>
      <c r="E3" s="22">
        <f>$B$106</f>
        <v>100</v>
      </c>
      <c r="F3">
        <v>0</v>
      </c>
      <c r="G3" s="23">
        <f aca="true" t="shared" si="0" ref="G3:G34">F3/$B$105</f>
        <v>0</v>
      </c>
      <c r="K3" s="3" t="s">
        <v>10</v>
      </c>
      <c r="L3" s="14"/>
      <c r="M3" s="15"/>
      <c r="N3" s="16"/>
      <c r="O3" s="14"/>
    </row>
    <row r="4" spans="2:15" ht="13.5" customHeight="1">
      <c r="B4" s="8">
        <v>3</v>
      </c>
      <c r="C4" s="12">
        <f>IF(I105&gt;0,"Error: Headways aren't sorted",B4/B$105)</f>
        <v>0.003745318352059925</v>
      </c>
      <c r="D4" s="8">
        <f aca="true" t="shared" si="1" ref="D4:D35">B4-B3</f>
        <v>3</v>
      </c>
      <c r="E4" s="22">
        <f>$B$106</f>
        <v>100</v>
      </c>
      <c r="F4">
        <f aca="true" t="shared" si="2" ref="F4:F35">F3+E4*D4</f>
        <v>300</v>
      </c>
      <c r="G4" s="23">
        <f t="shared" si="0"/>
        <v>0.37453183520599254</v>
      </c>
      <c r="I4" s="2" t="str">
        <f aca="true" t="shared" si="3" ref="I4:I35">IF(B4&lt;B3,1,"OK")</f>
        <v>OK</v>
      </c>
      <c r="K4" s="37">
        <f>B4</f>
        <v>3</v>
      </c>
      <c r="L4" s="38">
        <f>MIN(K4,L$2)</f>
        <v>3</v>
      </c>
      <c r="M4" s="4">
        <f>IF($K4-SUM($L4:L4)=0,"",MIN($K4-SUM($L4:L4),M$2))</f>
      </c>
      <c r="N4" s="3">
        <f>IF($K4-SUM($L4:M4)=0,"",MIN($K4-SUM($L4:M4),N$2))</f>
      </c>
      <c r="O4" s="38">
        <f>SUM(L4:N4)</f>
        <v>3</v>
      </c>
    </row>
    <row r="5" spans="2:15" ht="13.5" customHeight="1">
      <c r="B5" s="8">
        <v>3</v>
      </c>
      <c r="C5" s="12">
        <f aca="true" t="shared" si="4" ref="C5:C36">C4+B5/B$105</f>
        <v>0.00749063670411985</v>
      </c>
      <c r="D5" s="8">
        <f t="shared" si="1"/>
        <v>0</v>
      </c>
      <c r="E5" s="22">
        <f aca="true" t="shared" si="5" ref="E5:E36">E4-1</f>
        <v>99</v>
      </c>
      <c r="F5">
        <f t="shared" si="2"/>
        <v>300</v>
      </c>
      <c r="G5" s="23">
        <f t="shared" si="0"/>
        <v>0.37453183520599254</v>
      </c>
      <c r="I5" s="2" t="str">
        <f t="shared" si="3"/>
        <v>OK</v>
      </c>
      <c r="K5" s="37">
        <f>B5</f>
        <v>3</v>
      </c>
      <c r="L5" s="38">
        <f aca="true" t="shared" si="6" ref="L5:L68">MIN(K5,L$2)</f>
        <v>3</v>
      </c>
      <c r="M5" s="4">
        <f>IF($K5-SUM($L5:L5)=0,"",MIN($K5-SUM($L5:L5),M$2))</f>
      </c>
      <c r="N5" s="3">
        <f>IF($K5-SUM($L5:M5)=0,"",MIN($K5-SUM($L5:M5),N$2))</f>
      </c>
      <c r="O5" s="38">
        <f>SUM(L5:N5)</f>
        <v>3</v>
      </c>
    </row>
    <row r="6" spans="2:15" ht="13.5" customHeight="1">
      <c r="B6" s="8">
        <v>4</v>
      </c>
      <c r="C6" s="12">
        <f t="shared" si="4"/>
        <v>0.012484394506866416</v>
      </c>
      <c r="D6" s="8">
        <f t="shared" si="1"/>
        <v>1</v>
      </c>
      <c r="E6" s="22">
        <f t="shared" si="5"/>
        <v>98</v>
      </c>
      <c r="F6">
        <f t="shared" si="2"/>
        <v>398</v>
      </c>
      <c r="G6" s="23">
        <f t="shared" si="0"/>
        <v>0.4968789013732834</v>
      </c>
      <c r="I6" s="2" t="str">
        <f t="shared" si="3"/>
        <v>OK</v>
      </c>
      <c r="K6" s="37">
        <f>B6</f>
        <v>4</v>
      </c>
      <c r="L6" s="38">
        <f t="shared" si="6"/>
        <v>4</v>
      </c>
      <c r="M6" s="4">
        <f>IF($K6-SUM($L6:L6)=0,"",MIN($K6-SUM($L6:L6),M$2))</f>
      </c>
      <c r="N6" s="3">
        <f>IF($K6-SUM($L6:M6)=0,"",MIN($K6-SUM($L6:M6),N$2))</f>
      </c>
      <c r="O6" s="38">
        <f>SUM(L6:N6)</f>
        <v>4</v>
      </c>
    </row>
    <row r="7" spans="2:15" ht="13.5" customHeight="1">
      <c r="B7" s="8">
        <v>4</v>
      </c>
      <c r="C7" s="12">
        <f t="shared" si="4"/>
        <v>0.017478152309612985</v>
      </c>
      <c r="D7" s="8">
        <f t="shared" si="1"/>
        <v>0</v>
      </c>
      <c r="E7" s="22">
        <f t="shared" si="5"/>
        <v>97</v>
      </c>
      <c r="F7">
        <f t="shared" si="2"/>
        <v>398</v>
      </c>
      <c r="G7" s="23">
        <f t="shared" si="0"/>
        <v>0.4968789013732834</v>
      </c>
      <c r="I7" s="2" t="str">
        <f t="shared" si="3"/>
        <v>OK</v>
      </c>
      <c r="K7" s="37">
        <f>B7</f>
        <v>4</v>
      </c>
      <c r="L7" s="38">
        <f t="shared" si="6"/>
        <v>4</v>
      </c>
      <c r="M7" s="4">
        <f>IF($K7-SUM($L7:L7)=0,"",MIN($K7-SUM($L7:L7),M$2))</f>
      </c>
      <c r="N7" s="3">
        <f>IF($K7-SUM($L7:M7)=0,"",MIN($K7-SUM($L7:M7),N$2))</f>
      </c>
      <c r="O7" s="38">
        <f>SUM(L7:N7)</f>
        <v>4</v>
      </c>
    </row>
    <row r="8" spans="2:15" ht="13.5" customHeight="1">
      <c r="B8" s="8">
        <v>4.5</v>
      </c>
      <c r="C8" s="12">
        <f t="shared" si="4"/>
        <v>0.023096129837702872</v>
      </c>
      <c r="D8" s="8">
        <f t="shared" si="1"/>
        <v>0.5</v>
      </c>
      <c r="E8" s="22">
        <f t="shared" si="5"/>
        <v>96</v>
      </c>
      <c r="F8">
        <f t="shared" si="2"/>
        <v>446</v>
      </c>
      <c r="G8" s="23">
        <f t="shared" si="0"/>
        <v>0.5568039950062422</v>
      </c>
      <c r="I8" s="2" t="str">
        <f t="shared" si="3"/>
        <v>OK</v>
      </c>
      <c r="K8" s="37">
        <f>B8</f>
        <v>4.5</v>
      </c>
      <c r="L8" s="38">
        <f>MIN(K8,L$2)</f>
        <v>4.5</v>
      </c>
      <c r="M8" s="4">
        <f>IF($K8-SUM($L8:L8)=0,"",MIN($K8-SUM($L8:L8),M$2))</f>
      </c>
      <c r="N8" s="3">
        <f>IF($K8-SUM($L8:M8)=0,"",MIN($K8-SUM($L8:M8),N$2))</f>
      </c>
      <c r="O8" s="38">
        <f>SUM(L8:N8)</f>
        <v>4.5</v>
      </c>
    </row>
    <row r="9" spans="2:15" ht="13.5" customHeight="1">
      <c r="B9" s="8">
        <v>4.5</v>
      </c>
      <c r="C9" s="12">
        <f t="shared" si="4"/>
        <v>0.02871410736579276</v>
      </c>
      <c r="D9" s="8">
        <f t="shared" si="1"/>
        <v>0</v>
      </c>
      <c r="E9" s="22">
        <f t="shared" si="5"/>
        <v>95</v>
      </c>
      <c r="F9">
        <f t="shared" si="2"/>
        <v>446</v>
      </c>
      <c r="G9" s="23">
        <f t="shared" si="0"/>
        <v>0.5568039950062422</v>
      </c>
      <c r="I9" s="2" t="str">
        <f t="shared" si="3"/>
        <v>OK</v>
      </c>
      <c r="K9" s="37">
        <f aca="true" t="shared" si="7" ref="K9:K72">B9</f>
        <v>4.5</v>
      </c>
      <c r="L9" s="38">
        <f t="shared" si="6"/>
        <v>4.5</v>
      </c>
      <c r="M9" s="4">
        <f>IF($K9-SUM($L9:L9)=0,"",MIN($K9-SUM($L9:L9),M$2))</f>
      </c>
      <c r="N9" s="3">
        <f>IF($K9-SUM($L9:M9)=0,"",MIN($K9-SUM($L9:M9),N$2))</f>
      </c>
      <c r="O9" s="38">
        <f aca="true" t="shared" si="8" ref="O9:O72">SUM(L9:N9)</f>
        <v>4.5</v>
      </c>
    </row>
    <row r="10" spans="2:15" ht="13.5" customHeight="1">
      <c r="B10" s="8">
        <v>4.75</v>
      </c>
      <c r="C10" s="12">
        <f t="shared" si="4"/>
        <v>0.03464419475655431</v>
      </c>
      <c r="D10" s="8">
        <f t="shared" si="1"/>
        <v>0.25</v>
      </c>
      <c r="E10" s="22">
        <f t="shared" si="5"/>
        <v>94</v>
      </c>
      <c r="F10">
        <f t="shared" si="2"/>
        <v>469.5</v>
      </c>
      <c r="G10" s="23">
        <f t="shared" si="0"/>
        <v>0.5861423220973783</v>
      </c>
      <c r="I10" s="2" t="str">
        <f t="shared" si="3"/>
        <v>OK</v>
      </c>
      <c r="K10" s="37">
        <f t="shared" si="7"/>
        <v>4.75</v>
      </c>
      <c r="L10" s="38">
        <f t="shared" si="6"/>
        <v>4.75</v>
      </c>
      <c r="M10" s="4">
        <f>IF($K10-SUM($L10:L10)=0,"",MIN($K10-SUM($L10:L10),M$2))</f>
      </c>
      <c r="N10" s="3">
        <f>IF($K10-SUM($L10:M10)=0,"",MIN($K10-SUM($L10:M10),N$2))</f>
      </c>
      <c r="O10" s="38">
        <f t="shared" si="8"/>
        <v>4.75</v>
      </c>
    </row>
    <row r="11" spans="2:15" ht="13.5" customHeight="1">
      <c r="B11" s="8">
        <v>5.25</v>
      </c>
      <c r="C11" s="12">
        <f t="shared" si="4"/>
        <v>0.04119850187265918</v>
      </c>
      <c r="D11" s="8">
        <f t="shared" si="1"/>
        <v>0.5</v>
      </c>
      <c r="E11" s="22">
        <f t="shared" si="5"/>
        <v>93</v>
      </c>
      <c r="F11">
        <f t="shared" si="2"/>
        <v>516</v>
      </c>
      <c r="G11" s="23">
        <f t="shared" si="0"/>
        <v>0.6441947565543071</v>
      </c>
      <c r="I11" s="2" t="str">
        <f t="shared" si="3"/>
        <v>OK</v>
      </c>
      <c r="K11" s="37">
        <f t="shared" si="7"/>
        <v>5.25</v>
      </c>
      <c r="L11" s="38">
        <f t="shared" si="6"/>
        <v>5.25</v>
      </c>
      <c r="M11" s="4">
        <f>IF($K11-SUM($L11:L11)=0,"",MIN($K11-SUM($L11:L11),M$2))</f>
      </c>
      <c r="N11" s="3">
        <f>IF($K11-SUM($L11:M11)=0,"",MIN($K11-SUM($L11:M11),N$2))</f>
      </c>
      <c r="O11" s="38">
        <f t="shared" si="8"/>
        <v>5.25</v>
      </c>
    </row>
    <row r="12" spans="2:15" ht="13.5" customHeight="1">
      <c r="B12" s="8">
        <v>5.25</v>
      </c>
      <c r="C12" s="12">
        <f t="shared" si="4"/>
        <v>0.04775280898876405</v>
      </c>
      <c r="D12" s="8">
        <f t="shared" si="1"/>
        <v>0</v>
      </c>
      <c r="E12" s="22">
        <f t="shared" si="5"/>
        <v>92</v>
      </c>
      <c r="F12">
        <f t="shared" si="2"/>
        <v>516</v>
      </c>
      <c r="G12" s="23">
        <f t="shared" si="0"/>
        <v>0.6441947565543071</v>
      </c>
      <c r="I12" s="2" t="str">
        <f t="shared" si="3"/>
        <v>OK</v>
      </c>
      <c r="K12" s="37">
        <f t="shared" si="7"/>
        <v>5.25</v>
      </c>
      <c r="L12" s="38">
        <f t="shared" si="6"/>
        <v>5.25</v>
      </c>
      <c r="M12" s="4">
        <f>IF($K12-SUM($L12:L12)=0,"",MIN($K12-SUM($L12:L12),M$2))</f>
      </c>
      <c r="N12" s="3">
        <f>IF($K12-SUM($L12:M12)=0,"",MIN($K12-SUM($L12:M12),N$2))</f>
      </c>
      <c r="O12" s="38">
        <f t="shared" si="8"/>
        <v>5.25</v>
      </c>
    </row>
    <row r="13" spans="2:15" ht="13.5" customHeight="1">
      <c r="B13" s="8">
        <v>5.5</v>
      </c>
      <c r="C13" s="12">
        <f t="shared" si="4"/>
        <v>0.05461922596754058</v>
      </c>
      <c r="D13" s="8">
        <f t="shared" si="1"/>
        <v>0.25</v>
      </c>
      <c r="E13" s="22">
        <f t="shared" si="5"/>
        <v>91</v>
      </c>
      <c r="F13">
        <f t="shared" si="2"/>
        <v>538.75</v>
      </c>
      <c r="G13" s="23">
        <f t="shared" si="0"/>
        <v>0.6725967540574282</v>
      </c>
      <c r="I13" s="2" t="str">
        <f t="shared" si="3"/>
        <v>OK</v>
      </c>
      <c r="K13" s="37">
        <f t="shared" si="7"/>
        <v>5.5</v>
      </c>
      <c r="L13" s="38">
        <f t="shared" si="6"/>
        <v>5.5</v>
      </c>
      <c r="M13" s="4">
        <f>IF($K13-SUM($L13:L13)=0,"",MIN($K13-SUM($L13:L13),M$2))</f>
      </c>
      <c r="N13" s="3">
        <f>IF($K13-SUM($L13:M13)=0,"",MIN($K13-SUM($L13:M13),N$2))</f>
      </c>
      <c r="O13" s="38">
        <f t="shared" si="8"/>
        <v>5.5</v>
      </c>
    </row>
    <row r="14" spans="2:15" ht="13.5" customHeight="1">
      <c r="B14" s="8">
        <v>5.5</v>
      </c>
      <c r="C14" s="12">
        <f t="shared" si="4"/>
        <v>0.061485642946317115</v>
      </c>
      <c r="D14" s="8">
        <f t="shared" si="1"/>
        <v>0</v>
      </c>
      <c r="E14" s="22">
        <f t="shared" si="5"/>
        <v>90</v>
      </c>
      <c r="F14">
        <f t="shared" si="2"/>
        <v>538.75</v>
      </c>
      <c r="G14" s="23">
        <f t="shared" si="0"/>
        <v>0.6725967540574282</v>
      </c>
      <c r="I14" s="2" t="str">
        <f t="shared" si="3"/>
        <v>OK</v>
      </c>
      <c r="K14" s="37">
        <f t="shared" si="7"/>
        <v>5.5</v>
      </c>
      <c r="L14" s="38">
        <f t="shared" si="6"/>
        <v>5.5</v>
      </c>
      <c r="M14" s="4">
        <f>IF($K14-SUM($L14:L14)=0,"",MIN($K14-SUM($L14:L14),M$2))</f>
      </c>
      <c r="N14" s="3">
        <f>IF($K14-SUM($L14:M14)=0,"",MIN($K14-SUM($L14:M14),N$2))</f>
      </c>
      <c r="O14" s="38">
        <f t="shared" si="8"/>
        <v>5.5</v>
      </c>
    </row>
    <row r="15" spans="2:15" ht="13.5" customHeight="1">
      <c r="B15" s="8">
        <v>5.75</v>
      </c>
      <c r="C15" s="12">
        <f t="shared" si="4"/>
        <v>0.06866416978776531</v>
      </c>
      <c r="D15" s="8">
        <f t="shared" si="1"/>
        <v>0.25</v>
      </c>
      <c r="E15" s="22">
        <f t="shared" si="5"/>
        <v>89</v>
      </c>
      <c r="F15">
        <f t="shared" si="2"/>
        <v>561</v>
      </c>
      <c r="G15" s="23">
        <f t="shared" si="0"/>
        <v>0.700374531835206</v>
      </c>
      <c r="I15" s="2" t="str">
        <f t="shared" si="3"/>
        <v>OK</v>
      </c>
      <c r="K15" s="37">
        <f t="shared" si="7"/>
        <v>5.75</v>
      </c>
      <c r="L15" s="38">
        <f t="shared" si="6"/>
        <v>5.75</v>
      </c>
      <c r="M15" s="4">
        <f>IF($K15-SUM($L15:L15)=0,"",MIN($K15-SUM($L15:L15),M$2))</f>
      </c>
      <c r="N15" s="3">
        <f>IF($K15-SUM($L15:M15)=0,"",MIN($K15-SUM($L15:M15),N$2))</f>
      </c>
      <c r="O15" s="38">
        <f t="shared" si="8"/>
        <v>5.75</v>
      </c>
    </row>
    <row r="16" spans="2:15" ht="13.5" customHeight="1">
      <c r="B16" s="8">
        <v>5.75</v>
      </c>
      <c r="C16" s="12">
        <f t="shared" si="4"/>
        <v>0.0758426966292135</v>
      </c>
      <c r="D16" s="8">
        <f t="shared" si="1"/>
        <v>0</v>
      </c>
      <c r="E16" s="22">
        <f t="shared" si="5"/>
        <v>88</v>
      </c>
      <c r="F16">
        <f t="shared" si="2"/>
        <v>561</v>
      </c>
      <c r="G16" s="23">
        <f t="shared" si="0"/>
        <v>0.700374531835206</v>
      </c>
      <c r="I16" s="2" t="str">
        <f t="shared" si="3"/>
        <v>OK</v>
      </c>
      <c r="K16" s="37">
        <f t="shared" si="7"/>
        <v>5.75</v>
      </c>
      <c r="L16" s="38">
        <f t="shared" si="6"/>
        <v>5.75</v>
      </c>
      <c r="M16" s="4">
        <f>IF($K16-SUM($L16:L16)=0,"",MIN($K16-SUM($L16:L16),M$2))</f>
      </c>
      <c r="N16" s="3">
        <f>IF($K16-SUM($L16:M16)=0,"",MIN($K16-SUM($L16:M16),N$2))</f>
      </c>
      <c r="O16" s="38">
        <f t="shared" si="8"/>
        <v>5.75</v>
      </c>
    </row>
    <row r="17" spans="2:15" ht="13.5" customHeight="1">
      <c r="B17" s="8">
        <v>5.75</v>
      </c>
      <c r="C17" s="12">
        <f t="shared" si="4"/>
        <v>0.0830212234706617</v>
      </c>
      <c r="D17" s="8">
        <f t="shared" si="1"/>
        <v>0</v>
      </c>
      <c r="E17" s="22">
        <f t="shared" si="5"/>
        <v>87</v>
      </c>
      <c r="F17">
        <f t="shared" si="2"/>
        <v>561</v>
      </c>
      <c r="G17" s="23">
        <f t="shared" si="0"/>
        <v>0.700374531835206</v>
      </c>
      <c r="I17" s="2" t="str">
        <f t="shared" si="3"/>
        <v>OK</v>
      </c>
      <c r="K17" s="37">
        <f t="shared" si="7"/>
        <v>5.75</v>
      </c>
      <c r="L17" s="38">
        <f t="shared" si="6"/>
        <v>5.75</v>
      </c>
      <c r="M17" s="4">
        <f>IF($K17-SUM($L17:L17)=0,"",MIN($K17-SUM($L17:L17),M$2))</f>
      </c>
      <c r="N17" s="3">
        <f>IF($K17-SUM($L17:M17)=0,"",MIN($K17-SUM($L17:M17),N$2))</f>
      </c>
      <c r="O17" s="38">
        <f t="shared" si="8"/>
        <v>5.75</v>
      </c>
    </row>
    <row r="18" spans="2:15" ht="13.5" customHeight="1">
      <c r="B18" s="8">
        <v>6</v>
      </c>
      <c r="C18" s="12">
        <f t="shared" si="4"/>
        <v>0.09051186017478155</v>
      </c>
      <c r="D18" s="8">
        <f t="shared" si="1"/>
        <v>0.25</v>
      </c>
      <c r="E18" s="22">
        <f t="shared" si="5"/>
        <v>86</v>
      </c>
      <c r="F18">
        <f t="shared" si="2"/>
        <v>582.5</v>
      </c>
      <c r="G18" s="23">
        <f t="shared" si="0"/>
        <v>0.7272159800249688</v>
      </c>
      <c r="I18" s="2" t="str">
        <f t="shared" si="3"/>
        <v>OK</v>
      </c>
      <c r="K18" s="37">
        <f t="shared" si="7"/>
        <v>6</v>
      </c>
      <c r="L18" s="38">
        <f t="shared" si="6"/>
        <v>6</v>
      </c>
      <c r="M18" s="4">
        <f>IF($K18-SUM($L18:L18)=0,"",MIN($K18-SUM($L18:L18),M$2))</f>
      </c>
      <c r="N18" s="3">
        <f>IF($K18-SUM($L18:M18)=0,"",MIN($K18-SUM($L18:M18),N$2))</f>
      </c>
      <c r="O18" s="38">
        <f t="shared" si="8"/>
        <v>6</v>
      </c>
    </row>
    <row r="19" spans="2:15" ht="13.5" customHeight="1">
      <c r="B19" s="8">
        <v>6</v>
      </c>
      <c r="C19" s="12">
        <f t="shared" si="4"/>
        <v>0.0980024968789014</v>
      </c>
      <c r="D19" s="8">
        <f t="shared" si="1"/>
        <v>0</v>
      </c>
      <c r="E19" s="22">
        <f t="shared" si="5"/>
        <v>85</v>
      </c>
      <c r="F19">
        <f t="shared" si="2"/>
        <v>582.5</v>
      </c>
      <c r="G19" s="23">
        <f t="shared" si="0"/>
        <v>0.7272159800249688</v>
      </c>
      <c r="I19" s="2" t="str">
        <f t="shared" si="3"/>
        <v>OK</v>
      </c>
      <c r="K19" s="37">
        <f t="shared" si="7"/>
        <v>6</v>
      </c>
      <c r="L19" s="38">
        <f t="shared" si="6"/>
        <v>6</v>
      </c>
      <c r="M19" s="4">
        <f>IF($K19-SUM($L19:L19)=0,"",MIN($K19-SUM($L19:L19),M$2))</f>
      </c>
      <c r="N19" s="3">
        <f>IF($K19-SUM($L19:M19)=0,"",MIN($K19-SUM($L19:M19),N$2))</f>
      </c>
      <c r="O19" s="38">
        <f t="shared" si="8"/>
        <v>6</v>
      </c>
    </row>
    <row r="20" spans="2:15" ht="13.5" customHeight="1">
      <c r="B20" s="8">
        <v>6</v>
      </c>
      <c r="C20" s="12">
        <f t="shared" si="4"/>
        <v>0.10549313358302126</v>
      </c>
      <c r="D20" s="8">
        <f t="shared" si="1"/>
        <v>0</v>
      </c>
      <c r="E20" s="22">
        <f t="shared" si="5"/>
        <v>84</v>
      </c>
      <c r="F20">
        <f t="shared" si="2"/>
        <v>582.5</v>
      </c>
      <c r="G20" s="23">
        <f t="shared" si="0"/>
        <v>0.7272159800249688</v>
      </c>
      <c r="I20" s="2" t="str">
        <f t="shared" si="3"/>
        <v>OK</v>
      </c>
      <c r="K20" s="37">
        <f t="shared" si="7"/>
        <v>6</v>
      </c>
      <c r="L20" s="38">
        <f t="shared" si="6"/>
        <v>6</v>
      </c>
      <c r="M20" s="4">
        <f>IF($K20-SUM($L20:L20)=0,"",MIN($K20-SUM($L20:L20),M$2))</f>
      </c>
      <c r="N20" s="3">
        <f>IF($K20-SUM($L20:M20)=0,"",MIN($K20-SUM($L20:M20),N$2))</f>
      </c>
      <c r="O20" s="38">
        <f t="shared" si="8"/>
        <v>6</v>
      </c>
    </row>
    <row r="21" spans="2:15" ht="13.5" customHeight="1">
      <c r="B21" s="8">
        <v>6.25</v>
      </c>
      <c r="C21" s="12">
        <f t="shared" si="4"/>
        <v>0.11329588014981277</v>
      </c>
      <c r="D21" s="8">
        <f t="shared" si="1"/>
        <v>0.25</v>
      </c>
      <c r="E21" s="22">
        <f t="shared" si="5"/>
        <v>83</v>
      </c>
      <c r="F21">
        <f t="shared" si="2"/>
        <v>603.25</v>
      </c>
      <c r="G21" s="23">
        <f t="shared" si="0"/>
        <v>0.7531210986267166</v>
      </c>
      <c r="I21" s="2" t="str">
        <f t="shared" si="3"/>
        <v>OK</v>
      </c>
      <c r="K21" s="37">
        <f t="shared" si="7"/>
        <v>6.25</v>
      </c>
      <c r="L21" s="38">
        <f t="shared" si="6"/>
        <v>6.25</v>
      </c>
      <c r="M21" s="4">
        <f>IF($K21-SUM($L21:L21)=0,"",MIN($K21-SUM($L21:L21),M$2))</f>
      </c>
      <c r="N21" s="3">
        <f>IF($K21-SUM($L21:M21)=0,"",MIN($K21-SUM($L21:M21),N$2))</f>
      </c>
      <c r="O21" s="38">
        <f t="shared" si="8"/>
        <v>6.25</v>
      </c>
    </row>
    <row r="22" spans="2:15" ht="13.5" customHeight="1">
      <c r="B22" s="8">
        <v>6.25</v>
      </c>
      <c r="C22" s="12">
        <f t="shared" si="4"/>
        <v>0.12109862671660429</v>
      </c>
      <c r="D22" s="8">
        <f t="shared" si="1"/>
        <v>0</v>
      </c>
      <c r="E22" s="22">
        <f t="shared" si="5"/>
        <v>82</v>
      </c>
      <c r="F22">
        <f t="shared" si="2"/>
        <v>603.25</v>
      </c>
      <c r="G22" s="23">
        <f t="shared" si="0"/>
        <v>0.7531210986267166</v>
      </c>
      <c r="I22" s="2" t="str">
        <f t="shared" si="3"/>
        <v>OK</v>
      </c>
      <c r="K22" s="37">
        <f t="shared" si="7"/>
        <v>6.25</v>
      </c>
      <c r="L22" s="38">
        <f t="shared" si="6"/>
        <v>6.25</v>
      </c>
      <c r="M22" s="4">
        <f>IF($K22-SUM($L22:L22)=0,"",MIN($K22-SUM($L22:L22),M$2))</f>
      </c>
      <c r="N22" s="3">
        <f>IF($K22-SUM($L22:M22)=0,"",MIN($K22-SUM($L22:M22),N$2))</f>
      </c>
      <c r="O22" s="38">
        <f t="shared" si="8"/>
        <v>6.25</v>
      </c>
    </row>
    <row r="23" spans="2:15" ht="13.5" customHeight="1">
      <c r="B23" s="8">
        <v>6.25</v>
      </c>
      <c r="C23" s="12">
        <f t="shared" si="4"/>
        <v>0.1289013732833958</v>
      </c>
      <c r="D23" s="8">
        <f t="shared" si="1"/>
        <v>0</v>
      </c>
      <c r="E23" s="22">
        <f t="shared" si="5"/>
        <v>81</v>
      </c>
      <c r="F23">
        <f t="shared" si="2"/>
        <v>603.25</v>
      </c>
      <c r="G23" s="23">
        <f t="shared" si="0"/>
        <v>0.7531210986267166</v>
      </c>
      <c r="I23" s="2" t="str">
        <f t="shared" si="3"/>
        <v>OK</v>
      </c>
      <c r="K23" s="37">
        <f t="shared" si="7"/>
        <v>6.25</v>
      </c>
      <c r="L23" s="38">
        <f t="shared" si="6"/>
        <v>6.25</v>
      </c>
      <c r="M23" s="4">
        <f>IF($K23-SUM($L23:L23)=0,"",MIN($K23-SUM($L23:L23),M$2))</f>
      </c>
      <c r="N23" s="3">
        <f>IF($K23-SUM($L23:M23)=0,"",MIN($K23-SUM($L23:M23),N$2))</f>
      </c>
      <c r="O23" s="38">
        <f t="shared" si="8"/>
        <v>6.25</v>
      </c>
    </row>
    <row r="24" spans="2:15" ht="13.5" customHeight="1">
      <c r="B24" s="8">
        <v>6.5</v>
      </c>
      <c r="C24" s="12">
        <f t="shared" si="4"/>
        <v>0.13701622971285896</v>
      </c>
      <c r="D24" s="8">
        <f t="shared" si="1"/>
        <v>0.25</v>
      </c>
      <c r="E24" s="22">
        <f t="shared" si="5"/>
        <v>80</v>
      </c>
      <c r="F24">
        <f t="shared" si="2"/>
        <v>623.25</v>
      </c>
      <c r="G24" s="23">
        <f t="shared" si="0"/>
        <v>0.7780898876404494</v>
      </c>
      <c r="I24" s="2" t="str">
        <f t="shared" si="3"/>
        <v>OK</v>
      </c>
      <c r="K24" s="37">
        <f t="shared" si="7"/>
        <v>6.5</v>
      </c>
      <c r="L24" s="38">
        <f t="shared" si="6"/>
        <v>6.5</v>
      </c>
      <c r="M24" s="4">
        <f>IF($K24-SUM($L24:L24)=0,"",MIN($K24-SUM($L24:L24),M$2))</f>
      </c>
      <c r="N24" s="3">
        <f>IF($K24-SUM($L24:M24)=0,"",MIN($K24-SUM($L24:M24),N$2))</f>
      </c>
      <c r="O24" s="38">
        <f t="shared" si="8"/>
        <v>6.5</v>
      </c>
    </row>
    <row r="25" spans="2:15" ht="13.5" customHeight="1">
      <c r="B25" s="8">
        <v>6.5</v>
      </c>
      <c r="C25" s="12">
        <f t="shared" si="4"/>
        <v>0.14513108614232212</v>
      </c>
      <c r="D25" s="8">
        <f t="shared" si="1"/>
        <v>0</v>
      </c>
      <c r="E25" s="22">
        <f t="shared" si="5"/>
        <v>79</v>
      </c>
      <c r="F25">
        <f t="shared" si="2"/>
        <v>623.25</v>
      </c>
      <c r="G25" s="23">
        <f t="shared" si="0"/>
        <v>0.7780898876404494</v>
      </c>
      <c r="I25" s="2" t="str">
        <f t="shared" si="3"/>
        <v>OK</v>
      </c>
      <c r="K25" s="37">
        <f t="shared" si="7"/>
        <v>6.5</v>
      </c>
      <c r="L25" s="38">
        <f t="shared" si="6"/>
        <v>6.5</v>
      </c>
      <c r="M25" s="4">
        <f>IF($K25-SUM($L25:L25)=0,"",MIN($K25-SUM($L25:L25),M$2))</f>
      </c>
      <c r="N25" s="3">
        <f>IF($K25-SUM($L25:M25)=0,"",MIN($K25-SUM($L25:M25),N$2))</f>
      </c>
      <c r="O25" s="38">
        <f t="shared" si="8"/>
        <v>6.5</v>
      </c>
    </row>
    <row r="26" spans="2:15" ht="13.5" customHeight="1">
      <c r="B26" s="8">
        <v>6.5</v>
      </c>
      <c r="C26" s="12">
        <f t="shared" si="4"/>
        <v>0.15324594257178528</v>
      </c>
      <c r="D26" s="8">
        <f t="shared" si="1"/>
        <v>0</v>
      </c>
      <c r="E26" s="22">
        <f t="shared" si="5"/>
        <v>78</v>
      </c>
      <c r="F26">
        <f t="shared" si="2"/>
        <v>623.25</v>
      </c>
      <c r="G26" s="23">
        <f t="shared" si="0"/>
        <v>0.7780898876404494</v>
      </c>
      <c r="I26" s="2" t="str">
        <f t="shared" si="3"/>
        <v>OK</v>
      </c>
      <c r="K26" s="37">
        <f t="shared" si="7"/>
        <v>6.5</v>
      </c>
      <c r="L26" s="38">
        <f t="shared" si="6"/>
        <v>6.5</v>
      </c>
      <c r="M26" s="4">
        <f>IF($K26-SUM($L26:L26)=0,"",MIN($K26-SUM($L26:L26),M$2))</f>
      </c>
      <c r="N26" s="3">
        <f>IF($K26-SUM($L26:M26)=0,"",MIN($K26-SUM($L26:M26),N$2))</f>
      </c>
      <c r="O26" s="38">
        <f t="shared" si="8"/>
        <v>6.5</v>
      </c>
    </row>
    <row r="27" spans="2:15" ht="13.5" customHeight="1">
      <c r="B27" s="8">
        <v>6.5</v>
      </c>
      <c r="C27" s="12">
        <f t="shared" si="4"/>
        <v>0.16136079900124844</v>
      </c>
      <c r="D27" s="8">
        <f t="shared" si="1"/>
        <v>0</v>
      </c>
      <c r="E27" s="22">
        <f t="shared" si="5"/>
        <v>77</v>
      </c>
      <c r="F27">
        <f t="shared" si="2"/>
        <v>623.25</v>
      </c>
      <c r="G27" s="23">
        <f t="shared" si="0"/>
        <v>0.7780898876404494</v>
      </c>
      <c r="I27" s="2" t="str">
        <f t="shared" si="3"/>
        <v>OK</v>
      </c>
      <c r="K27" s="37">
        <f t="shared" si="7"/>
        <v>6.5</v>
      </c>
      <c r="L27" s="38">
        <f t="shared" si="6"/>
        <v>6.5</v>
      </c>
      <c r="M27" s="4">
        <f>IF($K27-SUM($L27:L27)=0,"",MIN($K27-SUM($L27:L27),M$2))</f>
      </c>
      <c r="N27" s="3">
        <f>IF($K27-SUM($L27:M27)=0,"",MIN($K27-SUM($L27:M27),N$2))</f>
      </c>
      <c r="O27" s="38">
        <f t="shared" si="8"/>
        <v>6.5</v>
      </c>
    </row>
    <row r="28" spans="2:15" ht="13.5" customHeight="1">
      <c r="B28" s="8">
        <v>6.5</v>
      </c>
      <c r="C28" s="12">
        <f t="shared" si="4"/>
        <v>0.1694756554307116</v>
      </c>
      <c r="D28" s="8">
        <f t="shared" si="1"/>
        <v>0</v>
      </c>
      <c r="E28" s="22">
        <f t="shared" si="5"/>
        <v>76</v>
      </c>
      <c r="F28">
        <f t="shared" si="2"/>
        <v>623.25</v>
      </c>
      <c r="G28" s="23">
        <f t="shared" si="0"/>
        <v>0.7780898876404494</v>
      </c>
      <c r="I28" s="2" t="str">
        <f t="shared" si="3"/>
        <v>OK</v>
      </c>
      <c r="K28" s="37">
        <f t="shared" si="7"/>
        <v>6.5</v>
      </c>
      <c r="L28" s="38">
        <f t="shared" si="6"/>
        <v>6.5</v>
      </c>
      <c r="M28" s="4">
        <f>IF($K28-SUM($L28:L28)=0,"",MIN($K28-SUM($L28:L28),M$2))</f>
      </c>
      <c r="N28" s="3">
        <f>IF($K28-SUM($L28:M28)=0,"",MIN($K28-SUM($L28:M28),N$2))</f>
      </c>
      <c r="O28" s="38">
        <f t="shared" si="8"/>
        <v>6.5</v>
      </c>
    </row>
    <row r="29" spans="2:15" ht="13.5" customHeight="1">
      <c r="B29" s="8">
        <v>6.75</v>
      </c>
      <c r="C29" s="12">
        <f t="shared" si="4"/>
        <v>0.17790262172284643</v>
      </c>
      <c r="D29" s="8">
        <f t="shared" si="1"/>
        <v>0.25</v>
      </c>
      <c r="E29" s="22">
        <f t="shared" si="5"/>
        <v>75</v>
      </c>
      <c r="F29">
        <f t="shared" si="2"/>
        <v>642</v>
      </c>
      <c r="G29" s="23">
        <f t="shared" si="0"/>
        <v>0.8014981273408239</v>
      </c>
      <c r="I29" s="2" t="str">
        <f t="shared" si="3"/>
        <v>OK</v>
      </c>
      <c r="K29" s="37">
        <f t="shared" si="7"/>
        <v>6.75</v>
      </c>
      <c r="L29" s="38">
        <f t="shared" si="6"/>
        <v>6.75</v>
      </c>
      <c r="M29" s="4">
        <f>IF($K29-SUM($L29:L29)=0,"",MIN($K29-SUM($L29:L29),M$2))</f>
      </c>
      <c r="N29" s="3">
        <f>IF($K29-SUM($L29:M29)=0,"",MIN($K29-SUM($L29:M29),N$2))</f>
      </c>
      <c r="O29" s="38">
        <f t="shared" si="8"/>
        <v>6.75</v>
      </c>
    </row>
    <row r="30" spans="2:15" ht="13.5" customHeight="1">
      <c r="B30" s="8">
        <v>6.75</v>
      </c>
      <c r="C30" s="12">
        <f t="shared" si="4"/>
        <v>0.18632958801498126</v>
      </c>
      <c r="D30" s="8">
        <f t="shared" si="1"/>
        <v>0</v>
      </c>
      <c r="E30" s="22">
        <f t="shared" si="5"/>
        <v>74</v>
      </c>
      <c r="F30">
        <f t="shared" si="2"/>
        <v>642</v>
      </c>
      <c r="G30" s="23">
        <f t="shared" si="0"/>
        <v>0.8014981273408239</v>
      </c>
      <c r="I30" s="2" t="str">
        <f t="shared" si="3"/>
        <v>OK</v>
      </c>
      <c r="K30" s="37">
        <f t="shared" si="7"/>
        <v>6.75</v>
      </c>
      <c r="L30" s="38">
        <f t="shared" si="6"/>
        <v>6.75</v>
      </c>
      <c r="M30" s="4">
        <f>IF($K30-SUM($L30:L30)=0,"",MIN($K30-SUM($L30:L30),M$2))</f>
      </c>
      <c r="N30" s="3">
        <f>IF($K30-SUM($L30:M30)=0,"",MIN($K30-SUM($L30:M30),N$2))</f>
      </c>
      <c r="O30" s="38">
        <f t="shared" si="8"/>
        <v>6.75</v>
      </c>
    </row>
    <row r="31" spans="2:15" ht="13.5" customHeight="1">
      <c r="B31" s="8">
        <v>6.75</v>
      </c>
      <c r="C31" s="12">
        <f t="shared" si="4"/>
        <v>0.19475655430711608</v>
      </c>
      <c r="D31" s="8">
        <f t="shared" si="1"/>
        <v>0</v>
      </c>
      <c r="E31" s="22">
        <f t="shared" si="5"/>
        <v>73</v>
      </c>
      <c r="F31">
        <f t="shared" si="2"/>
        <v>642</v>
      </c>
      <c r="G31" s="23">
        <f t="shared" si="0"/>
        <v>0.8014981273408239</v>
      </c>
      <c r="I31" s="2" t="str">
        <f t="shared" si="3"/>
        <v>OK</v>
      </c>
      <c r="K31" s="37">
        <f t="shared" si="7"/>
        <v>6.75</v>
      </c>
      <c r="L31" s="38">
        <f t="shared" si="6"/>
        <v>6.75</v>
      </c>
      <c r="M31" s="4">
        <f>IF($K31-SUM($L31:L31)=0,"",MIN($K31-SUM($L31:L31),M$2))</f>
      </c>
      <c r="N31" s="3">
        <f>IF($K31-SUM($L31:M31)=0,"",MIN($K31-SUM($L31:M31),N$2))</f>
      </c>
      <c r="O31" s="38">
        <f t="shared" si="8"/>
        <v>6.75</v>
      </c>
    </row>
    <row r="32" spans="2:15" ht="13.5" customHeight="1">
      <c r="B32" s="8">
        <v>6.75</v>
      </c>
      <c r="C32" s="12">
        <f t="shared" si="4"/>
        <v>0.2031835205992509</v>
      </c>
      <c r="D32" s="8">
        <f t="shared" si="1"/>
        <v>0</v>
      </c>
      <c r="E32" s="22">
        <f t="shared" si="5"/>
        <v>72</v>
      </c>
      <c r="F32">
        <f t="shared" si="2"/>
        <v>642</v>
      </c>
      <c r="G32" s="23">
        <f t="shared" si="0"/>
        <v>0.8014981273408239</v>
      </c>
      <c r="I32" s="2" t="str">
        <f t="shared" si="3"/>
        <v>OK</v>
      </c>
      <c r="K32" s="37">
        <f t="shared" si="7"/>
        <v>6.75</v>
      </c>
      <c r="L32" s="38">
        <f t="shared" si="6"/>
        <v>6.75</v>
      </c>
      <c r="M32" s="4">
        <f>IF($K32-SUM($L32:L32)=0,"",MIN($K32-SUM($L32:L32),M$2))</f>
      </c>
      <c r="N32" s="3">
        <f>IF($K32-SUM($L32:M32)=0,"",MIN($K32-SUM($L32:M32),N$2))</f>
      </c>
      <c r="O32" s="38">
        <f t="shared" si="8"/>
        <v>6.75</v>
      </c>
    </row>
    <row r="33" spans="2:15" ht="13.5" customHeight="1">
      <c r="B33" s="8">
        <v>6.75</v>
      </c>
      <c r="C33" s="12">
        <f t="shared" si="4"/>
        <v>0.21161048689138573</v>
      </c>
      <c r="D33" s="8">
        <f t="shared" si="1"/>
        <v>0</v>
      </c>
      <c r="E33" s="22">
        <f t="shared" si="5"/>
        <v>71</v>
      </c>
      <c r="F33">
        <f t="shared" si="2"/>
        <v>642</v>
      </c>
      <c r="G33" s="23">
        <f t="shared" si="0"/>
        <v>0.8014981273408239</v>
      </c>
      <c r="I33" s="2" t="str">
        <f t="shared" si="3"/>
        <v>OK</v>
      </c>
      <c r="K33" s="37">
        <f t="shared" si="7"/>
        <v>6.75</v>
      </c>
      <c r="L33" s="38">
        <f t="shared" si="6"/>
        <v>6.75</v>
      </c>
      <c r="M33" s="4">
        <f>IF($K33-SUM($L33:L33)=0,"",MIN($K33-SUM($L33:L33),M$2))</f>
      </c>
      <c r="N33" s="3">
        <f>IF($K33-SUM($L33:M33)=0,"",MIN($K33-SUM($L33:M33),N$2))</f>
      </c>
      <c r="O33" s="38">
        <f t="shared" si="8"/>
        <v>6.75</v>
      </c>
    </row>
    <row r="34" spans="2:15" ht="13.5" customHeight="1">
      <c r="B34" s="8">
        <v>6.75</v>
      </c>
      <c r="C34" s="12">
        <f t="shared" si="4"/>
        <v>0.22003745318352055</v>
      </c>
      <c r="D34" s="8">
        <f t="shared" si="1"/>
        <v>0</v>
      </c>
      <c r="E34" s="22">
        <f t="shared" si="5"/>
        <v>70</v>
      </c>
      <c r="F34">
        <f t="shared" si="2"/>
        <v>642</v>
      </c>
      <c r="G34" s="23">
        <f t="shared" si="0"/>
        <v>0.8014981273408239</v>
      </c>
      <c r="I34" s="2" t="str">
        <f t="shared" si="3"/>
        <v>OK</v>
      </c>
      <c r="K34" s="37">
        <f t="shared" si="7"/>
        <v>6.75</v>
      </c>
      <c r="L34" s="38">
        <f t="shared" si="6"/>
        <v>6.75</v>
      </c>
      <c r="M34" s="4">
        <f>IF($K34-SUM($L34:L34)=0,"",MIN($K34-SUM($L34:L34),M$2))</f>
      </c>
      <c r="N34" s="3">
        <f>IF($K34-SUM($L34:M34)=0,"",MIN($K34-SUM($L34:M34),N$2))</f>
      </c>
      <c r="O34" s="38">
        <f t="shared" si="8"/>
        <v>6.75</v>
      </c>
    </row>
    <row r="35" spans="2:15" ht="13.5" customHeight="1">
      <c r="B35" s="8">
        <v>7</v>
      </c>
      <c r="C35" s="12">
        <f t="shared" si="4"/>
        <v>0.22877652933832704</v>
      </c>
      <c r="D35" s="8">
        <f t="shared" si="1"/>
        <v>0.25</v>
      </c>
      <c r="E35" s="22">
        <f t="shared" si="5"/>
        <v>69</v>
      </c>
      <c r="F35">
        <f t="shared" si="2"/>
        <v>659.25</v>
      </c>
      <c r="G35" s="23">
        <f aca="true" t="shared" si="9" ref="G35:G66">F35/$B$105</f>
        <v>0.8230337078651685</v>
      </c>
      <c r="I35" s="2" t="str">
        <f t="shared" si="3"/>
        <v>OK</v>
      </c>
      <c r="K35" s="37">
        <f t="shared" si="7"/>
        <v>7</v>
      </c>
      <c r="L35" s="38">
        <f t="shared" si="6"/>
        <v>7</v>
      </c>
      <c r="M35" s="4">
        <f>IF($K35-SUM($L35:L35)=0,"",MIN($K35-SUM($L35:L35),M$2))</f>
      </c>
      <c r="N35" s="3">
        <f>IF($K35-SUM($L35:M35)=0,"",MIN($K35-SUM($L35:M35),N$2))</f>
      </c>
      <c r="O35" s="38">
        <f t="shared" si="8"/>
        <v>7</v>
      </c>
    </row>
    <row r="36" spans="2:15" ht="13.5" customHeight="1">
      <c r="B36" s="8">
        <v>7</v>
      </c>
      <c r="C36" s="12">
        <f t="shared" si="4"/>
        <v>0.23751560549313352</v>
      </c>
      <c r="D36" s="8">
        <f aca="true" t="shared" si="10" ref="D36:D67">B36-B35</f>
        <v>0</v>
      </c>
      <c r="E36" s="22">
        <f t="shared" si="5"/>
        <v>68</v>
      </c>
      <c r="F36">
        <f aca="true" t="shared" si="11" ref="F36:F67">F35+E36*D36</f>
        <v>659.25</v>
      </c>
      <c r="G36" s="23">
        <f t="shared" si="9"/>
        <v>0.8230337078651685</v>
      </c>
      <c r="I36" s="2" t="str">
        <f aca="true" t="shared" si="12" ref="I36:I67">IF(B36&lt;B35,1,"OK")</f>
        <v>OK</v>
      </c>
      <c r="K36" s="37">
        <f t="shared" si="7"/>
        <v>7</v>
      </c>
      <c r="L36" s="38">
        <f t="shared" si="6"/>
        <v>7</v>
      </c>
      <c r="M36" s="4">
        <f>IF($K36-SUM($L36:L36)=0,"",MIN($K36-SUM($L36:L36),M$2))</f>
      </c>
      <c r="N36" s="3">
        <f>IF($K36-SUM($L36:M36)=0,"",MIN($K36-SUM($L36:M36),N$2))</f>
      </c>
      <c r="O36" s="38">
        <f t="shared" si="8"/>
        <v>7</v>
      </c>
    </row>
    <row r="37" spans="2:15" ht="13.5" customHeight="1">
      <c r="B37" s="8">
        <v>7</v>
      </c>
      <c r="C37" s="12">
        <f aca="true" t="shared" si="13" ref="C37:C68">C36+B37/B$105</f>
        <v>0.24625468164794</v>
      </c>
      <c r="D37" s="8">
        <f t="shared" si="10"/>
        <v>0</v>
      </c>
      <c r="E37" s="22">
        <f aca="true" t="shared" si="14" ref="E37:E68">E36-1</f>
        <v>67</v>
      </c>
      <c r="F37">
        <f t="shared" si="11"/>
        <v>659.25</v>
      </c>
      <c r="G37" s="23">
        <f t="shared" si="9"/>
        <v>0.8230337078651685</v>
      </c>
      <c r="I37" s="2" t="str">
        <f t="shared" si="12"/>
        <v>OK</v>
      </c>
      <c r="K37" s="37">
        <f t="shared" si="7"/>
        <v>7</v>
      </c>
      <c r="L37" s="38">
        <f t="shared" si="6"/>
        <v>7</v>
      </c>
      <c r="M37" s="4">
        <f>IF($K37-SUM($L37:L37)=0,"",MIN($K37-SUM($L37:L37),M$2))</f>
      </c>
      <c r="N37" s="3">
        <f>IF($K37-SUM($L37:M37)=0,"",MIN($K37-SUM($L37:M37),N$2))</f>
      </c>
      <c r="O37" s="38">
        <f t="shared" si="8"/>
        <v>7</v>
      </c>
    </row>
    <row r="38" spans="2:15" ht="13.5" customHeight="1">
      <c r="B38" s="8">
        <v>7</v>
      </c>
      <c r="C38" s="12">
        <f t="shared" si="13"/>
        <v>0.2549937578027465</v>
      </c>
      <c r="D38" s="8">
        <f t="shared" si="10"/>
        <v>0</v>
      </c>
      <c r="E38" s="22">
        <f t="shared" si="14"/>
        <v>66</v>
      </c>
      <c r="F38">
        <f t="shared" si="11"/>
        <v>659.25</v>
      </c>
      <c r="G38" s="23">
        <f t="shared" si="9"/>
        <v>0.8230337078651685</v>
      </c>
      <c r="I38" s="2" t="str">
        <f t="shared" si="12"/>
        <v>OK</v>
      </c>
      <c r="K38" s="37">
        <f t="shared" si="7"/>
        <v>7</v>
      </c>
      <c r="L38" s="38">
        <f t="shared" si="6"/>
        <v>7</v>
      </c>
      <c r="M38" s="4">
        <f>IF($K38-SUM($L38:L38)=0,"",MIN($K38-SUM($L38:L38),M$2))</f>
      </c>
      <c r="N38" s="3">
        <f>IF($K38-SUM($L38:M38)=0,"",MIN($K38-SUM($L38:M38),N$2))</f>
      </c>
      <c r="O38" s="38">
        <f t="shared" si="8"/>
        <v>7</v>
      </c>
    </row>
    <row r="39" spans="2:15" ht="13.5" customHeight="1">
      <c r="B39" s="8">
        <v>7</v>
      </c>
      <c r="C39" s="12">
        <f t="shared" si="13"/>
        <v>0.26373283395755304</v>
      </c>
      <c r="D39" s="8">
        <f t="shared" si="10"/>
        <v>0</v>
      </c>
      <c r="E39" s="22">
        <f t="shared" si="14"/>
        <v>65</v>
      </c>
      <c r="F39">
        <f t="shared" si="11"/>
        <v>659.25</v>
      </c>
      <c r="G39" s="23">
        <f t="shared" si="9"/>
        <v>0.8230337078651685</v>
      </c>
      <c r="I39" s="2" t="str">
        <f t="shared" si="12"/>
        <v>OK</v>
      </c>
      <c r="K39" s="37">
        <f t="shared" si="7"/>
        <v>7</v>
      </c>
      <c r="L39" s="38">
        <f t="shared" si="6"/>
        <v>7</v>
      </c>
      <c r="M39" s="4">
        <f>IF($K39-SUM($L39:L39)=0,"",MIN($K39-SUM($L39:L39),M$2))</f>
      </c>
      <c r="N39" s="3">
        <f>IF($K39-SUM($L39:M39)=0,"",MIN($K39-SUM($L39:M39),N$2))</f>
      </c>
      <c r="O39" s="38">
        <f t="shared" si="8"/>
        <v>7</v>
      </c>
    </row>
    <row r="40" spans="2:15" ht="13.5" customHeight="1">
      <c r="B40" s="8">
        <v>7.25</v>
      </c>
      <c r="C40" s="12">
        <f t="shared" si="13"/>
        <v>0.2727840199750312</v>
      </c>
      <c r="D40" s="8">
        <f t="shared" si="10"/>
        <v>0.25</v>
      </c>
      <c r="E40" s="22">
        <f t="shared" si="14"/>
        <v>64</v>
      </c>
      <c r="F40">
        <f t="shared" si="11"/>
        <v>675.25</v>
      </c>
      <c r="G40" s="23">
        <f t="shared" si="9"/>
        <v>0.8430087390761548</v>
      </c>
      <c r="I40" s="2" t="str">
        <f t="shared" si="12"/>
        <v>OK</v>
      </c>
      <c r="K40" s="37">
        <f t="shared" si="7"/>
        <v>7.25</v>
      </c>
      <c r="L40" s="38">
        <f t="shared" si="6"/>
        <v>7.25</v>
      </c>
      <c r="M40" s="4">
        <f>IF($K40-SUM($L40:L40)=0,"",MIN($K40-SUM($L40:L40),M$2))</f>
      </c>
      <c r="N40" s="3">
        <f>IF($K40-SUM($L40:M40)=0,"",MIN($K40-SUM($L40:M40),N$2))</f>
      </c>
      <c r="O40" s="38">
        <f t="shared" si="8"/>
        <v>7.25</v>
      </c>
    </row>
    <row r="41" spans="2:15" ht="13.5" customHeight="1">
      <c r="B41" s="8">
        <v>7.25</v>
      </c>
      <c r="C41" s="12">
        <f t="shared" si="13"/>
        <v>0.2818352059925094</v>
      </c>
      <c r="D41" s="8">
        <f t="shared" si="10"/>
        <v>0</v>
      </c>
      <c r="E41" s="22">
        <f t="shared" si="14"/>
        <v>63</v>
      </c>
      <c r="F41">
        <f t="shared" si="11"/>
        <v>675.25</v>
      </c>
      <c r="G41" s="23">
        <f t="shared" si="9"/>
        <v>0.8430087390761548</v>
      </c>
      <c r="I41" s="2" t="str">
        <f t="shared" si="12"/>
        <v>OK</v>
      </c>
      <c r="K41" s="37">
        <f t="shared" si="7"/>
        <v>7.25</v>
      </c>
      <c r="L41" s="38">
        <f t="shared" si="6"/>
        <v>7.25</v>
      </c>
      <c r="M41" s="4">
        <f>IF($K41-SUM($L41:L41)=0,"",MIN($K41-SUM($L41:L41),M$2))</f>
      </c>
      <c r="N41" s="3">
        <f>IF($K41-SUM($L41:M41)=0,"",MIN($K41-SUM($L41:M41),N$2))</f>
      </c>
      <c r="O41" s="38">
        <f t="shared" si="8"/>
        <v>7.25</v>
      </c>
    </row>
    <row r="42" spans="2:15" ht="13.5" customHeight="1">
      <c r="B42" s="8">
        <v>7.25</v>
      </c>
      <c r="C42" s="12">
        <f t="shared" si="13"/>
        <v>0.29088639200998756</v>
      </c>
      <c r="D42" s="8">
        <f t="shared" si="10"/>
        <v>0</v>
      </c>
      <c r="E42" s="22">
        <f t="shared" si="14"/>
        <v>62</v>
      </c>
      <c r="F42">
        <f t="shared" si="11"/>
        <v>675.25</v>
      </c>
      <c r="G42" s="23">
        <f t="shared" si="9"/>
        <v>0.8430087390761548</v>
      </c>
      <c r="I42" s="2" t="str">
        <f t="shared" si="12"/>
        <v>OK</v>
      </c>
      <c r="K42" s="37">
        <f t="shared" si="7"/>
        <v>7.25</v>
      </c>
      <c r="L42" s="38">
        <f t="shared" si="6"/>
        <v>7.25</v>
      </c>
      <c r="M42" s="4">
        <f>IF($K42-SUM($L42:L42)=0,"",MIN($K42-SUM($L42:L42),M$2))</f>
      </c>
      <c r="N42" s="3">
        <f>IF($K42-SUM($L42:M42)=0,"",MIN($K42-SUM($L42:M42),N$2))</f>
      </c>
      <c r="O42" s="38">
        <f t="shared" si="8"/>
        <v>7.25</v>
      </c>
    </row>
    <row r="43" spans="2:15" ht="13.5" customHeight="1">
      <c r="B43" s="8">
        <v>7.5</v>
      </c>
      <c r="C43" s="12">
        <f t="shared" si="13"/>
        <v>0.3002496878901374</v>
      </c>
      <c r="D43" s="8">
        <f t="shared" si="10"/>
        <v>0.25</v>
      </c>
      <c r="E43" s="22">
        <f t="shared" si="14"/>
        <v>61</v>
      </c>
      <c r="F43">
        <f t="shared" si="11"/>
        <v>690.5</v>
      </c>
      <c r="G43" s="23">
        <f t="shared" si="9"/>
        <v>0.8620474406991261</v>
      </c>
      <c r="I43" s="2" t="str">
        <f t="shared" si="12"/>
        <v>OK</v>
      </c>
      <c r="K43" s="37">
        <f t="shared" si="7"/>
        <v>7.5</v>
      </c>
      <c r="L43" s="38">
        <f t="shared" si="6"/>
        <v>7.5</v>
      </c>
      <c r="M43" s="4">
        <f>IF($K43-SUM($L43:L43)=0,"",MIN($K43-SUM($L43:L43),M$2))</f>
      </c>
      <c r="N43" s="3">
        <f>IF($K43-SUM($L43:M43)=0,"",MIN($K43-SUM($L43:M43),N$2))</f>
      </c>
      <c r="O43" s="38">
        <f t="shared" si="8"/>
        <v>7.5</v>
      </c>
    </row>
    <row r="44" spans="2:15" ht="13.5" customHeight="1">
      <c r="B44" s="8">
        <v>7.5</v>
      </c>
      <c r="C44" s="12">
        <f t="shared" si="13"/>
        <v>0.30961298377028723</v>
      </c>
      <c r="D44" s="8">
        <f t="shared" si="10"/>
        <v>0</v>
      </c>
      <c r="E44" s="22">
        <f t="shared" si="14"/>
        <v>60</v>
      </c>
      <c r="F44">
        <f t="shared" si="11"/>
        <v>690.5</v>
      </c>
      <c r="G44" s="23">
        <f t="shared" si="9"/>
        <v>0.8620474406991261</v>
      </c>
      <c r="I44" s="2" t="str">
        <f t="shared" si="12"/>
        <v>OK</v>
      </c>
      <c r="K44" s="37">
        <f t="shared" si="7"/>
        <v>7.5</v>
      </c>
      <c r="L44" s="38">
        <f t="shared" si="6"/>
        <v>7.5</v>
      </c>
      <c r="M44" s="4">
        <f>IF($K44-SUM($L44:L44)=0,"",MIN($K44-SUM($L44:L44),M$2))</f>
      </c>
      <c r="N44" s="3">
        <f>IF($K44-SUM($L44:M44)=0,"",MIN($K44-SUM($L44:M44),N$2))</f>
      </c>
      <c r="O44" s="38">
        <f t="shared" si="8"/>
        <v>7.5</v>
      </c>
    </row>
    <row r="45" spans="2:15" ht="13.5" customHeight="1">
      <c r="B45" s="8">
        <v>7.5</v>
      </c>
      <c r="C45" s="12">
        <f t="shared" si="13"/>
        <v>0.31897627965043707</v>
      </c>
      <c r="D45" s="8">
        <f t="shared" si="10"/>
        <v>0</v>
      </c>
      <c r="E45" s="22">
        <f t="shared" si="14"/>
        <v>59</v>
      </c>
      <c r="F45">
        <f t="shared" si="11"/>
        <v>690.5</v>
      </c>
      <c r="G45" s="23">
        <f t="shared" si="9"/>
        <v>0.8620474406991261</v>
      </c>
      <c r="I45" s="2" t="str">
        <f t="shared" si="12"/>
        <v>OK</v>
      </c>
      <c r="K45" s="37">
        <f t="shared" si="7"/>
        <v>7.5</v>
      </c>
      <c r="L45" s="38">
        <f t="shared" si="6"/>
        <v>7.5</v>
      </c>
      <c r="M45" s="4">
        <f>IF($K45-SUM($L45:L45)=0,"",MIN($K45-SUM($L45:L45),M$2))</f>
      </c>
      <c r="N45" s="3">
        <f>IF($K45-SUM($L45:M45)=0,"",MIN($K45-SUM($L45:M45),N$2))</f>
      </c>
      <c r="O45" s="38">
        <f t="shared" si="8"/>
        <v>7.5</v>
      </c>
    </row>
    <row r="46" spans="2:15" ht="13.5" customHeight="1">
      <c r="B46" s="8">
        <v>7.75</v>
      </c>
      <c r="C46" s="12">
        <f t="shared" si="13"/>
        <v>0.32865168539325856</v>
      </c>
      <c r="D46" s="8">
        <f t="shared" si="10"/>
        <v>0.25</v>
      </c>
      <c r="E46" s="22">
        <f t="shared" si="14"/>
        <v>58</v>
      </c>
      <c r="F46">
        <f t="shared" si="11"/>
        <v>705</v>
      </c>
      <c r="G46" s="23">
        <f t="shared" si="9"/>
        <v>0.8801498127340824</v>
      </c>
      <c r="I46" s="2" t="str">
        <f t="shared" si="12"/>
        <v>OK</v>
      </c>
      <c r="K46" s="37">
        <f t="shared" si="7"/>
        <v>7.75</v>
      </c>
      <c r="L46" s="38">
        <f t="shared" si="6"/>
        <v>7.75</v>
      </c>
      <c r="M46" s="4">
        <f>IF($K46-SUM($L46:L46)=0,"",MIN($K46-SUM($L46:L46),M$2))</f>
      </c>
      <c r="N46" s="3">
        <f>IF($K46-SUM($L46:M46)=0,"",MIN($K46-SUM($L46:M46),N$2))</f>
      </c>
      <c r="O46" s="38">
        <f t="shared" si="8"/>
        <v>7.75</v>
      </c>
    </row>
    <row r="47" spans="2:15" ht="13.5" customHeight="1">
      <c r="B47" s="8">
        <v>7.75</v>
      </c>
      <c r="C47" s="12">
        <f t="shared" si="13"/>
        <v>0.33832709113608006</v>
      </c>
      <c r="D47" s="8">
        <f t="shared" si="10"/>
        <v>0</v>
      </c>
      <c r="E47" s="22">
        <f t="shared" si="14"/>
        <v>57</v>
      </c>
      <c r="F47">
        <f t="shared" si="11"/>
        <v>705</v>
      </c>
      <c r="G47" s="23">
        <f t="shared" si="9"/>
        <v>0.8801498127340824</v>
      </c>
      <c r="I47" s="2" t="str">
        <f t="shared" si="12"/>
        <v>OK</v>
      </c>
      <c r="K47" s="37">
        <f t="shared" si="7"/>
        <v>7.75</v>
      </c>
      <c r="L47" s="38">
        <f t="shared" si="6"/>
        <v>7.75</v>
      </c>
      <c r="M47" s="4">
        <f>IF($K47-SUM($L47:L47)=0,"",MIN($K47-SUM($L47:L47),M$2))</f>
      </c>
      <c r="N47" s="3">
        <f>IF($K47-SUM($L47:M47)=0,"",MIN($K47-SUM($L47:M47),N$2))</f>
      </c>
      <c r="O47" s="38">
        <f t="shared" si="8"/>
        <v>7.75</v>
      </c>
    </row>
    <row r="48" spans="2:15" ht="13.5" customHeight="1">
      <c r="B48" s="8">
        <v>7.75</v>
      </c>
      <c r="C48" s="12">
        <f t="shared" si="13"/>
        <v>0.34800249687890156</v>
      </c>
      <c r="D48" s="8">
        <f t="shared" si="10"/>
        <v>0</v>
      </c>
      <c r="E48" s="22">
        <f t="shared" si="14"/>
        <v>56</v>
      </c>
      <c r="F48">
        <f t="shared" si="11"/>
        <v>705</v>
      </c>
      <c r="G48" s="23">
        <f t="shared" si="9"/>
        <v>0.8801498127340824</v>
      </c>
      <c r="I48" s="2" t="str">
        <f t="shared" si="12"/>
        <v>OK</v>
      </c>
      <c r="K48" s="37">
        <f t="shared" si="7"/>
        <v>7.75</v>
      </c>
      <c r="L48" s="38">
        <f t="shared" si="6"/>
        <v>7.75</v>
      </c>
      <c r="M48" s="4">
        <f>IF($K48-SUM($L48:L48)=0,"",MIN($K48-SUM($L48:L48),M$2))</f>
      </c>
      <c r="N48" s="3">
        <f>IF($K48-SUM($L48:M48)=0,"",MIN($K48-SUM($L48:M48),N$2))</f>
      </c>
      <c r="O48" s="38">
        <f t="shared" si="8"/>
        <v>7.75</v>
      </c>
    </row>
    <row r="49" spans="2:15" ht="13.5" customHeight="1">
      <c r="B49" s="8">
        <v>7.75</v>
      </c>
      <c r="C49" s="12">
        <f t="shared" si="13"/>
        <v>0.35767790262172305</v>
      </c>
      <c r="D49" s="8">
        <f t="shared" si="10"/>
        <v>0</v>
      </c>
      <c r="E49" s="22">
        <f t="shared" si="14"/>
        <v>55</v>
      </c>
      <c r="F49">
        <f t="shared" si="11"/>
        <v>705</v>
      </c>
      <c r="G49" s="23">
        <f t="shared" si="9"/>
        <v>0.8801498127340824</v>
      </c>
      <c r="I49" s="2" t="str">
        <f t="shared" si="12"/>
        <v>OK</v>
      </c>
      <c r="K49" s="37">
        <f t="shared" si="7"/>
        <v>7.75</v>
      </c>
      <c r="L49" s="38">
        <f t="shared" si="6"/>
        <v>7.75</v>
      </c>
      <c r="M49" s="4">
        <f>IF($K49-SUM($L49:L49)=0,"",MIN($K49-SUM($L49:L49),M$2))</f>
      </c>
      <c r="N49" s="3">
        <f>IF($K49-SUM($L49:M49)=0,"",MIN($K49-SUM($L49:M49),N$2))</f>
      </c>
      <c r="O49" s="38">
        <f t="shared" si="8"/>
        <v>7.75</v>
      </c>
    </row>
    <row r="50" spans="2:15" ht="13.5" customHeight="1">
      <c r="B50" s="8">
        <v>7.75</v>
      </c>
      <c r="C50" s="12">
        <f t="shared" si="13"/>
        <v>0.36735330836454455</v>
      </c>
      <c r="D50" s="8">
        <f t="shared" si="10"/>
        <v>0</v>
      </c>
      <c r="E50" s="22">
        <f t="shared" si="14"/>
        <v>54</v>
      </c>
      <c r="F50">
        <f t="shared" si="11"/>
        <v>705</v>
      </c>
      <c r="G50" s="23">
        <f t="shared" si="9"/>
        <v>0.8801498127340824</v>
      </c>
      <c r="I50" s="2" t="str">
        <f t="shared" si="12"/>
        <v>OK</v>
      </c>
      <c r="K50" s="37">
        <f t="shared" si="7"/>
        <v>7.75</v>
      </c>
      <c r="L50" s="38">
        <f t="shared" si="6"/>
        <v>7.75</v>
      </c>
      <c r="M50" s="4">
        <f>IF($K50-SUM($L50:L50)=0,"",MIN($K50-SUM($L50:L50),M$2))</f>
      </c>
      <c r="N50" s="3">
        <f>IF($K50-SUM($L50:M50)=0,"",MIN($K50-SUM($L50:M50),N$2))</f>
      </c>
      <c r="O50" s="38">
        <f t="shared" si="8"/>
        <v>7.75</v>
      </c>
    </row>
    <row r="51" spans="2:15" ht="13.5" customHeight="1">
      <c r="B51" s="8">
        <v>7.75</v>
      </c>
      <c r="C51" s="12">
        <f t="shared" si="13"/>
        <v>0.37702871410736605</v>
      </c>
      <c r="D51" s="8">
        <f t="shared" si="10"/>
        <v>0</v>
      </c>
      <c r="E51" s="22">
        <f t="shared" si="14"/>
        <v>53</v>
      </c>
      <c r="F51">
        <f t="shared" si="11"/>
        <v>705</v>
      </c>
      <c r="G51" s="23">
        <f t="shared" si="9"/>
        <v>0.8801498127340824</v>
      </c>
      <c r="I51" s="2" t="str">
        <f t="shared" si="12"/>
        <v>OK</v>
      </c>
      <c r="K51" s="37">
        <f t="shared" si="7"/>
        <v>7.75</v>
      </c>
      <c r="L51" s="38">
        <f t="shared" si="6"/>
        <v>7.75</v>
      </c>
      <c r="M51" s="4">
        <f>IF($K51-SUM($L51:L51)=0,"",MIN($K51-SUM($L51:L51),M$2))</f>
      </c>
      <c r="N51" s="3">
        <f>IF($K51-SUM($L51:M51)=0,"",MIN($K51-SUM($L51:M51),N$2))</f>
      </c>
      <c r="O51" s="38">
        <f t="shared" si="8"/>
        <v>7.75</v>
      </c>
    </row>
    <row r="52" spans="2:15" ht="13.5" customHeight="1">
      <c r="B52" s="8">
        <v>7.75</v>
      </c>
      <c r="C52" s="12">
        <f t="shared" si="13"/>
        <v>0.38670411985018754</v>
      </c>
      <c r="D52" s="8">
        <f t="shared" si="10"/>
        <v>0</v>
      </c>
      <c r="E52" s="22">
        <f t="shared" si="14"/>
        <v>52</v>
      </c>
      <c r="F52">
        <f t="shared" si="11"/>
        <v>705</v>
      </c>
      <c r="G52" s="23">
        <f t="shared" si="9"/>
        <v>0.8801498127340824</v>
      </c>
      <c r="I52" s="2" t="str">
        <f t="shared" si="12"/>
        <v>OK</v>
      </c>
      <c r="K52" s="37">
        <f t="shared" si="7"/>
        <v>7.75</v>
      </c>
      <c r="L52" s="38">
        <f t="shared" si="6"/>
        <v>7.75</v>
      </c>
      <c r="M52" s="4">
        <f>IF($K52-SUM($L52:L52)=0,"",MIN($K52-SUM($L52:L52),M$2))</f>
      </c>
      <c r="N52" s="3">
        <f>IF($K52-SUM($L52:M52)=0,"",MIN($K52-SUM($L52:M52),N$2))</f>
      </c>
      <c r="O52" s="38">
        <f t="shared" si="8"/>
        <v>7.75</v>
      </c>
    </row>
    <row r="53" spans="2:15" ht="13.5" customHeight="1">
      <c r="B53" s="8">
        <v>8</v>
      </c>
      <c r="C53" s="12">
        <f t="shared" si="13"/>
        <v>0.3966916354556807</v>
      </c>
      <c r="D53" s="8">
        <f t="shared" si="10"/>
        <v>0.25</v>
      </c>
      <c r="E53" s="22">
        <f t="shared" si="14"/>
        <v>51</v>
      </c>
      <c r="F53">
        <f t="shared" si="11"/>
        <v>717.75</v>
      </c>
      <c r="G53" s="23">
        <f t="shared" si="9"/>
        <v>0.8960674157303371</v>
      </c>
      <c r="I53" s="2" t="str">
        <f t="shared" si="12"/>
        <v>OK</v>
      </c>
      <c r="K53" s="37">
        <f t="shared" si="7"/>
        <v>8</v>
      </c>
      <c r="L53" s="38">
        <f t="shared" si="6"/>
        <v>8</v>
      </c>
      <c r="M53" s="4">
        <f>IF($K53-SUM($L53:L53)=0,"",MIN($K53-SUM($L53:L53),M$2))</f>
      </c>
      <c r="N53" s="3">
        <f>IF($K53-SUM($L53:M53)=0,"",MIN($K53-SUM($L53:M53),N$2))</f>
      </c>
      <c r="O53" s="38">
        <f t="shared" si="8"/>
        <v>8</v>
      </c>
    </row>
    <row r="54" spans="2:15" ht="13.5" customHeight="1">
      <c r="B54" s="8">
        <v>8</v>
      </c>
      <c r="C54" s="12">
        <f t="shared" si="13"/>
        <v>0.40667915106117386</v>
      </c>
      <c r="D54" s="8">
        <f t="shared" si="10"/>
        <v>0</v>
      </c>
      <c r="E54" s="22">
        <f t="shared" si="14"/>
        <v>50</v>
      </c>
      <c r="F54">
        <f t="shared" si="11"/>
        <v>717.75</v>
      </c>
      <c r="G54" s="23">
        <f t="shared" si="9"/>
        <v>0.8960674157303371</v>
      </c>
      <c r="I54" s="2" t="str">
        <f t="shared" si="12"/>
        <v>OK</v>
      </c>
      <c r="K54" s="37">
        <f t="shared" si="7"/>
        <v>8</v>
      </c>
      <c r="L54" s="38">
        <f t="shared" si="6"/>
        <v>8</v>
      </c>
      <c r="M54" s="4">
        <f>IF($K54-SUM($L54:L54)=0,"",MIN($K54-SUM($L54:L54),M$2))</f>
      </c>
      <c r="N54" s="3">
        <f>IF($K54-SUM($L54:M54)=0,"",MIN($K54-SUM($L54:M54),N$2))</f>
      </c>
      <c r="O54" s="38">
        <f t="shared" si="8"/>
        <v>8</v>
      </c>
    </row>
    <row r="55" spans="2:15" ht="13.5" customHeight="1">
      <c r="B55" s="8">
        <v>8</v>
      </c>
      <c r="C55" s="12">
        <f t="shared" si="13"/>
        <v>0.416666666666667</v>
      </c>
      <c r="D55" s="8">
        <f t="shared" si="10"/>
        <v>0</v>
      </c>
      <c r="E55" s="22">
        <f t="shared" si="14"/>
        <v>49</v>
      </c>
      <c r="F55">
        <f t="shared" si="11"/>
        <v>717.75</v>
      </c>
      <c r="G55" s="23">
        <f t="shared" si="9"/>
        <v>0.8960674157303371</v>
      </c>
      <c r="I55" s="2" t="str">
        <f t="shared" si="12"/>
        <v>OK</v>
      </c>
      <c r="K55" s="37">
        <f t="shared" si="7"/>
        <v>8</v>
      </c>
      <c r="L55" s="38">
        <f t="shared" si="6"/>
        <v>8</v>
      </c>
      <c r="M55" s="4">
        <f>IF($K55-SUM($L55:L55)=0,"",MIN($K55-SUM($L55:L55),M$2))</f>
      </c>
      <c r="N55" s="3">
        <f>IF($K55-SUM($L55:M55)=0,"",MIN($K55-SUM($L55:M55),N$2))</f>
      </c>
      <c r="O55" s="38">
        <f t="shared" si="8"/>
        <v>8</v>
      </c>
    </row>
    <row r="56" spans="2:15" ht="13.5" customHeight="1">
      <c r="B56" s="8">
        <v>8</v>
      </c>
      <c r="C56" s="12">
        <f t="shared" si="13"/>
        <v>0.4266541822721602</v>
      </c>
      <c r="D56" s="8">
        <f t="shared" si="10"/>
        <v>0</v>
      </c>
      <c r="E56" s="22">
        <f t="shared" si="14"/>
        <v>48</v>
      </c>
      <c r="F56">
        <f t="shared" si="11"/>
        <v>717.75</v>
      </c>
      <c r="G56" s="23">
        <f t="shared" si="9"/>
        <v>0.8960674157303371</v>
      </c>
      <c r="I56" s="2" t="str">
        <f t="shared" si="12"/>
        <v>OK</v>
      </c>
      <c r="K56" s="37">
        <f t="shared" si="7"/>
        <v>8</v>
      </c>
      <c r="L56" s="38">
        <f t="shared" si="6"/>
        <v>8</v>
      </c>
      <c r="M56" s="4">
        <f>IF($K56-SUM($L56:L56)=0,"",MIN($K56-SUM($L56:L56),M$2))</f>
      </c>
      <c r="N56" s="3">
        <f>IF($K56-SUM($L56:M56)=0,"",MIN($K56-SUM($L56:M56),N$2))</f>
      </c>
      <c r="O56" s="38">
        <f t="shared" si="8"/>
        <v>8</v>
      </c>
    </row>
    <row r="57" spans="2:15" ht="13.5" customHeight="1">
      <c r="B57" s="8">
        <v>8</v>
      </c>
      <c r="C57" s="12">
        <f t="shared" si="13"/>
        <v>0.43664169787765333</v>
      </c>
      <c r="D57" s="8">
        <f t="shared" si="10"/>
        <v>0</v>
      </c>
      <c r="E57" s="22">
        <f t="shared" si="14"/>
        <v>47</v>
      </c>
      <c r="F57">
        <f t="shared" si="11"/>
        <v>717.75</v>
      </c>
      <c r="G57" s="23">
        <f t="shared" si="9"/>
        <v>0.8960674157303371</v>
      </c>
      <c r="I57" s="2" t="str">
        <f t="shared" si="12"/>
        <v>OK</v>
      </c>
      <c r="K57" s="37">
        <f t="shared" si="7"/>
        <v>8</v>
      </c>
      <c r="L57" s="38">
        <f t="shared" si="6"/>
        <v>8</v>
      </c>
      <c r="M57" s="4">
        <f>IF($K57-SUM($L57:L57)=0,"",MIN($K57-SUM($L57:L57),M$2))</f>
      </c>
      <c r="N57" s="3">
        <f>IF($K57-SUM($L57:M57)=0,"",MIN($K57-SUM($L57:M57),N$2))</f>
      </c>
      <c r="O57" s="38">
        <f t="shared" si="8"/>
        <v>8</v>
      </c>
    </row>
    <row r="58" spans="2:15" ht="13.5" customHeight="1">
      <c r="B58" s="8">
        <v>8</v>
      </c>
      <c r="C58" s="12">
        <f t="shared" si="13"/>
        <v>0.4466292134831465</v>
      </c>
      <c r="D58" s="8">
        <f t="shared" si="10"/>
        <v>0</v>
      </c>
      <c r="E58" s="22">
        <f t="shared" si="14"/>
        <v>46</v>
      </c>
      <c r="F58">
        <f t="shared" si="11"/>
        <v>717.75</v>
      </c>
      <c r="G58" s="23">
        <f t="shared" si="9"/>
        <v>0.8960674157303371</v>
      </c>
      <c r="I58" s="2" t="str">
        <f t="shared" si="12"/>
        <v>OK</v>
      </c>
      <c r="K58" s="37">
        <f t="shared" si="7"/>
        <v>8</v>
      </c>
      <c r="L58" s="38">
        <f t="shared" si="6"/>
        <v>8</v>
      </c>
      <c r="M58" s="4">
        <f>IF($K58-SUM($L58:L58)=0,"",MIN($K58-SUM($L58:L58),M$2))</f>
      </c>
      <c r="N58" s="3">
        <f>IF($K58-SUM($L58:M58)=0,"",MIN($K58-SUM($L58:M58),N$2))</f>
      </c>
      <c r="O58" s="38">
        <f t="shared" si="8"/>
        <v>8</v>
      </c>
    </row>
    <row r="59" spans="2:15" ht="13.5" customHeight="1">
      <c r="B59" s="8">
        <v>8.25</v>
      </c>
      <c r="C59" s="12">
        <f t="shared" si="13"/>
        <v>0.4569288389513113</v>
      </c>
      <c r="D59" s="8">
        <f t="shared" si="10"/>
        <v>0.25</v>
      </c>
      <c r="E59" s="22">
        <f t="shared" si="14"/>
        <v>45</v>
      </c>
      <c r="F59">
        <f t="shared" si="11"/>
        <v>729</v>
      </c>
      <c r="G59" s="23">
        <f t="shared" si="9"/>
        <v>0.9101123595505618</v>
      </c>
      <c r="I59" s="2" t="str">
        <f t="shared" si="12"/>
        <v>OK</v>
      </c>
      <c r="K59" s="37">
        <f t="shared" si="7"/>
        <v>8.25</v>
      </c>
      <c r="L59" s="38">
        <f t="shared" si="6"/>
        <v>8.25</v>
      </c>
      <c r="M59" s="4">
        <f>IF($K59-SUM($L59:L59)=0,"",MIN($K59-SUM($L59:L59),M$2))</f>
      </c>
      <c r="N59" s="3">
        <f>IF($K59-SUM($L59:M59)=0,"",MIN($K59-SUM($L59:M59),N$2))</f>
      </c>
      <c r="O59" s="38">
        <f t="shared" si="8"/>
        <v>8.25</v>
      </c>
    </row>
    <row r="60" spans="2:15" ht="13.5" customHeight="1">
      <c r="B60" s="8">
        <v>8.5</v>
      </c>
      <c r="C60" s="12">
        <f t="shared" si="13"/>
        <v>0.4675405742821478</v>
      </c>
      <c r="D60" s="8">
        <f t="shared" si="10"/>
        <v>0.25</v>
      </c>
      <c r="E60" s="22">
        <f t="shared" si="14"/>
        <v>44</v>
      </c>
      <c r="F60">
        <f t="shared" si="11"/>
        <v>740</v>
      </c>
      <c r="G60" s="23">
        <f t="shared" si="9"/>
        <v>0.9238451935081149</v>
      </c>
      <c r="I60" s="2" t="str">
        <f t="shared" si="12"/>
        <v>OK</v>
      </c>
      <c r="K60" s="37">
        <f t="shared" si="7"/>
        <v>8.5</v>
      </c>
      <c r="L60" s="38">
        <f t="shared" si="6"/>
        <v>8.5</v>
      </c>
      <c r="M60" s="4">
        <f>IF($K60-SUM($L60:L60)=0,"",MIN($K60-SUM($L60:L60),M$2))</f>
      </c>
      <c r="N60" s="3">
        <f>IF($K60-SUM($L60:M60)=0,"",MIN($K60-SUM($L60:M60),N$2))</f>
      </c>
      <c r="O60" s="38">
        <f t="shared" si="8"/>
        <v>8.5</v>
      </c>
    </row>
    <row r="61" spans="2:15" ht="13.5" customHeight="1">
      <c r="B61" s="8">
        <v>8.5</v>
      </c>
      <c r="C61" s="12">
        <f t="shared" si="13"/>
        <v>0.47815230961298427</v>
      </c>
      <c r="D61" s="8">
        <f t="shared" si="10"/>
        <v>0</v>
      </c>
      <c r="E61" s="22">
        <f t="shared" si="14"/>
        <v>43</v>
      </c>
      <c r="F61">
        <f t="shared" si="11"/>
        <v>740</v>
      </c>
      <c r="G61" s="23">
        <f t="shared" si="9"/>
        <v>0.9238451935081149</v>
      </c>
      <c r="I61" s="2" t="str">
        <f t="shared" si="12"/>
        <v>OK</v>
      </c>
      <c r="K61" s="37">
        <f t="shared" si="7"/>
        <v>8.5</v>
      </c>
      <c r="L61" s="38">
        <f t="shared" si="6"/>
        <v>8.5</v>
      </c>
      <c r="M61" s="4">
        <f>IF($K61-SUM($L61:L61)=0,"",MIN($K61-SUM($L61:L61),M$2))</f>
      </c>
      <c r="N61" s="3">
        <f>IF($K61-SUM($L61:M61)=0,"",MIN($K61-SUM($L61:M61),N$2))</f>
      </c>
      <c r="O61" s="38">
        <f t="shared" si="8"/>
        <v>8.5</v>
      </c>
    </row>
    <row r="62" spans="2:15" ht="13.5" customHeight="1">
      <c r="B62" s="8">
        <v>8.75</v>
      </c>
      <c r="C62" s="12">
        <f t="shared" si="13"/>
        <v>0.4890761548064924</v>
      </c>
      <c r="D62" s="8">
        <f t="shared" si="10"/>
        <v>0.25</v>
      </c>
      <c r="E62" s="22">
        <f t="shared" si="14"/>
        <v>42</v>
      </c>
      <c r="F62">
        <f t="shared" si="11"/>
        <v>750.5</v>
      </c>
      <c r="G62" s="23">
        <f t="shared" si="9"/>
        <v>0.9369538077403246</v>
      </c>
      <c r="I62" s="2" t="str">
        <f t="shared" si="12"/>
        <v>OK</v>
      </c>
      <c r="K62" s="37">
        <f t="shared" si="7"/>
        <v>8.75</v>
      </c>
      <c r="L62" s="38">
        <f t="shared" si="6"/>
        <v>8.75</v>
      </c>
      <c r="M62" s="4">
        <f>IF($K62-SUM($L62:L62)=0,"",MIN($K62-SUM($L62:L62),M$2))</f>
      </c>
      <c r="N62" s="3">
        <f>IF($K62-SUM($L62:M62)=0,"",MIN($K62-SUM($L62:M62),N$2))</f>
      </c>
      <c r="O62" s="38">
        <f t="shared" si="8"/>
        <v>8.75</v>
      </c>
    </row>
    <row r="63" spans="2:15" ht="13.5" customHeight="1">
      <c r="B63" s="8">
        <v>8.75</v>
      </c>
      <c r="C63" s="12">
        <f t="shared" si="13"/>
        <v>0.5000000000000006</v>
      </c>
      <c r="D63" s="8">
        <f t="shared" si="10"/>
        <v>0</v>
      </c>
      <c r="E63" s="22">
        <f t="shared" si="14"/>
        <v>41</v>
      </c>
      <c r="F63">
        <f t="shared" si="11"/>
        <v>750.5</v>
      </c>
      <c r="G63" s="23">
        <f t="shared" si="9"/>
        <v>0.9369538077403246</v>
      </c>
      <c r="I63" s="2" t="str">
        <f t="shared" si="12"/>
        <v>OK</v>
      </c>
      <c r="K63" s="37">
        <f t="shared" si="7"/>
        <v>8.75</v>
      </c>
      <c r="L63" s="38">
        <f t="shared" si="6"/>
        <v>8.75</v>
      </c>
      <c r="M63" s="4">
        <f>IF($K63-SUM($L63:L63)=0,"",MIN($K63-SUM($L63:L63),M$2))</f>
      </c>
      <c r="N63" s="3">
        <f>IF($K63-SUM($L63:M63)=0,"",MIN($K63-SUM($L63:M63),N$2))</f>
      </c>
      <c r="O63" s="38">
        <f t="shared" si="8"/>
        <v>8.75</v>
      </c>
    </row>
    <row r="64" spans="2:15" ht="13.5" customHeight="1">
      <c r="B64" s="8">
        <v>8.75</v>
      </c>
      <c r="C64" s="12">
        <f t="shared" si="13"/>
        <v>0.5109238451935086</v>
      </c>
      <c r="D64" s="8">
        <f t="shared" si="10"/>
        <v>0</v>
      </c>
      <c r="E64" s="22">
        <f t="shared" si="14"/>
        <v>40</v>
      </c>
      <c r="F64">
        <f t="shared" si="11"/>
        <v>750.5</v>
      </c>
      <c r="G64" s="23">
        <f t="shared" si="9"/>
        <v>0.9369538077403246</v>
      </c>
      <c r="I64" s="2" t="str">
        <f t="shared" si="12"/>
        <v>OK</v>
      </c>
      <c r="K64" s="37">
        <f t="shared" si="7"/>
        <v>8.75</v>
      </c>
      <c r="L64" s="38">
        <f t="shared" si="6"/>
        <v>8.75</v>
      </c>
      <c r="M64" s="4">
        <f>IF($K64-SUM($L64:L64)=0,"",MIN($K64-SUM($L64:L64),M$2))</f>
      </c>
      <c r="N64" s="3">
        <f>IF($K64-SUM($L64:M64)=0,"",MIN($K64-SUM($L64:M64),N$2))</f>
      </c>
      <c r="O64" s="38">
        <f t="shared" si="8"/>
        <v>8.75</v>
      </c>
    </row>
    <row r="65" spans="2:15" ht="13.5" customHeight="1">
      <c r="B65" s="8">
        <v>8.75</v>
      </c>
      <c r="C65" s="12">
        <f t="shared" si="13"/>
        <v>0.5218476903870167</v>
      </c>
      <c r="D65" s="8">
        <f t="shared" si="10"/>
        <v>0</v>
      </c>
      <c r="E65" s="22">
        <f t="shared" si="14"/>
        <v>39</v>
      </c>
      <c r="F65">
        <f t="shared" si="11"/>
        <v>750.5</v>
      </c>
      <c r="G65" s="23">
        <f t="shared" si="9"/>
        <v>0.9369538077403246</v>
      </c>
      <c r="I65" s="2" t="str">
        <f t="shared" si="12"/>
        <v>OK</v>
      </c>
      <c r="K65" s="37">
        <f t="shared" si="7"/>
        <v>8.75</v>
      </c>
      <c r="L65" s="38">
        <f t="shared" si="6"/>
        <v>8.75</v>
      </c>
      <c r="M65" s="4">
        <f>IF($K65-SUM($L65:L65)=0,"",MIN($K65-SUM($L65:L65),M$2))</f>
      </c>
      <c r="N65" s="3">
        <f>IF($K65-SUM($L65:M65)=0,"",MIN($K65-SUM($L65:M65),N$2))</f>
      </c>
      <c r="O65" s="38">
        <f t="shared" si="8"/>
        <v>8.75</v>
      </c>
    </row>
    <row r="66" spans="2:15" ht="13.5" customHeight="1">
      <c r="B66" s="8">
        <v>8.75</v>
      </c>
      <c r="C66" s="12">
        <f t="shared" si="13"/>
        <v>0.5327715355805248</v>
      </c>
      <c r="D66" s="8">
        <f t="shared" si="10"/>
        <v>0</v>
      </c>
      <c r="E66" s="22">
        <f t="shared" si="14"/>
        <v>38</v>
      </c>
      <c r="F66">
        <f t="shared" si="11"/>
        <v>750.5</v>
      </c>
      <c r="G66" s="23">
        <f t="shared" si="9"/>
        <v>0.9369538077403246</v>
      </c>
      <c r="I66" s="2" t="str">
        <f t="shared" si="12"/>
        <v>OK</v>
      </c>
      <c r="K66" s="37">
        <f t="shared" si="7"/>
        <v>8.75</v>
      </c>
      <c r="L66" s="38">
        <f t="shared" si="6"/>
        <v>8.75</v>
      </c>
      <c r="M66" s="4">
        <f>IF($K66-SUM($L66:L66)=0,"",MIN($K66-SUM($L66:L66),M$2))</f>
      </c>
      <c r="N66" s="3">
        <f>IF($K66-SUM($L66:M66)=0,"",MIN($K66-SUM($L66:M66),N$2))</f>
      </c>
      <c r="O66" s="38">
        <f t="shared" si="8"/>
        <v>8.75</v>
      </c>
    </row>
    <row r="67" spans="2:15" ht="13.5" customHeight="1">
      <c r="B67" s="8">
        <v>8.75</v>
      </c>
      <c r="C67" s="12">
        <f t="shared" si="13"/>
        <v>0.5436953807740329</v>
      </c>
      <c r="D67" s="8">
        <f t="shared" si="10"/>
        <v>0</v>
      </c>
      <c r="E67" s="22">
        <f t="shared" si="14"/>
        <v>37</v>
      </c>
      <c r="F67">
        <f t="shared" si="11"/>
        <v>750.5</v>
      </c>
      <c r="G67" s="23">
        <f aca="true" t="shared" si="15" ref="G67:G98">F67/$B$105</f>
        <v>0.9369538077403246</v>
      </c>
      <c r="I67" s="2" t="str">
        <f t="shared" si="12"/>
        <v>OK</v>
      </c>
      <c r="K67" s="37">
        <f t="shared" si="7"/>
        <v>8.75</v>
      </c>
      <c r="L67" s="38">
        <f t="shared" si="6"/>
        <v>8.75</v>
      </c>
      <c r="M67" s="4">
        <f>IF($K67-SUM($L67:L67)=0,"",MIN($K67-SUM($L67:L67),M$2))</f>
      </c>
      <c r="N67" s="3">
        <f>IF($K67-SUM($L67:M67)=0,"",MIN($K67-SUM($L67:M67),N$2))</f>
      </c>
      <c r="O67" s="38">
        <f t="shared" si="8"/>
        <v>8.75</v>
      </c>
    </row>
    <row r="68" spans="2:15" ht="13.5" customHeight="1">
      <c r="B68" s="8">
        <v>8.75</v>
      </c>
      <c r="C68" s="12">
        <f t="shared" si="13"/>
        <v>0.554619225967541</v>
      </c>
      <c r="D68" s="8">
        <f aca="true" t="shared" si="16" ref="D68:D103">B68-B67</f>
        <v>0</v>
      </c>
      <c r="E68" s="22">
        <f t="shared" si="14"/>
        <v>36</v>
      </c>
      <c r="F68">
        <f aca="true" t="shared" si="17" ref="F68:F99">F67+E68*D68</f>
        <v>750.5</v>
      </c>
      <c r="G68" s="23">
        <f t="shared" si="15"/>
        <v>0.9369538077403246</v>
      </c>
      <c r="I68" s="2" t="str">
        <f aca="true" t="shared" si="18" ref="I68:I103">IF(B68&lt;B67,1,"OK")</f>
        <v>OK</v>
      </c>
      <c r="K68" s="37">
        <f t="shared" si="7"/>
        <v>8.75</v>
      </c>
      <c r="L68" s="38">
        <f t="shared" si="6"/>
        <v>8.75</v>
      </c>
      <c r="M68" s="4">
        <f>IF($K68-SUM($L68:L68)=0,"",MIN($K68-SUM($L68:L68),M$2))</f>
      </c>
      <c r="N68" s="3">
        <f>IF($K68-SUM($L68:M68)=0,"",MIN($K68-SUM($L68:M68),N$2))</f>
      </c>
      <c r="O68" s="38">
        <f t="shared" si="8"/>
        <v>8.75</v>
      </c>
    </row>
    <row r="69" spans="2:15" ht="13.5" customHeight="1">
      <c r="B69" s="8">
        <v>8.75</v>
      </c>
      <c r="C69" s="12">
        <f aca="true" t="shared" si="19" ref="C69:C100">C68+B69/B$105</f>
        <v>0.5655430711610491</v>
      </c>
      <c r="D69" s="8">
        <f t="shared" si="16"/>
        <v>0</v>
      </c>
      <c r="E69" s="22">
        <f aca="true" t="shared" si="20" ref="E69:E103">E68-1</f>
        <v>35</v>
      </c>
      <c r="F69">
        <f t="shared" si="17"/>
        <v>750.5</v>
      </c>
      <c r="G69" s="23">
        <f t="shared" si="15"/>
        <v>0.9369538077403246</v>
      </c>
      <c r="I69" s="2" t="str">
        <f t="shared" si="18"/>
        <v>OK</v>
      </c>
      <c r="K69" s="37">
        <f t="shared" si="7"/>
        <v>8.75</v>
      </c>
      <c r="L69" s="38">
        <f aca="true" t="shared" si="21" ref="L69:L103">MIN(K69,L$2)</f>
        <v>8.75</v>
      </c>
      <c r="M69" s="4">
        <f>IF($K69-SUM($L69:L69)=0,"",MIN($K69-SUM($L69:L69),M$2))</f>
      </c>
      <c r="N69" s="3">
        <f>IF($K69-SUM($L69:M69)=0,"",MIN($K69-SUM($L69:M69),N$2))</f>
      </c>
      <c r="O69" s="38">
        <f t="shared" si="8"/>
        <v>8.75</v>
      </c>
    </row>
    <row r="70" spans="2:15" ht="13.5" customHeight="1">
      <c r="B70" s="8">
        <v>9</v>
      </c>
      <c r="C70" s="12">
        <f t="shared" si="19"/>
        <v>0.5767790262172289</v>
      </c>
      <c r="D70" s="8">
        <f t="shared" si="16"/>
        <v>0.25</v>
      </c>
      <c r="E70" s="22">
        <f t="shared" si="20"/>
        <v>34</v>
      </c>
      <c r="F70">
        <f t="shared" si="17"/>
        <v>759</v>
      </c>
      <c r="G70" s="23">
        <f t="shared" si="15"/>
        <v>0.947565543071161</v>
      </c>
      <c r="I70" s="2" t="str">
        <f t="shared" si="18"/>
        <v>OK</v>
      </c>
      <c r="K70" s="37">
        <f t="shared" si="7"/>
        <v>9</v>
      </c>
      <c r="L70" s="38">
        <f t="shared" si="21"/>
        <v>9</v>
      </c>
      <c r="M70" s="4">
        <f>IF($K70-SUM($L70:L70)=0,"",MIN($K70-SUM($L70:L70),M$2))</f>
      </c>
      <c r="N70" s="3">
        <f>IF($K70-SUM($L70:M70)=0,"",MIN($K70-SUM($L70:M70),N$2))</f>
      </c>
      <c r="O70" s="38">
        <f t="shared" si="8"/>
        <v>9</v>
      </c>
    </row>
    <row r="71" spans="2:15" ht="13.5" customHeight="1">
      <c r="B71" s="8">
        <v>9</v>
      </c>
      <c r="C71" s="12">
        <f t="shared" si="19"/>
        <v>0.5880149812734087</v>
      </c>
      <c r="D71" s="8">
        <f t="shared" si="16"/>
        <v>0</v>
      </c>
      <c r="E71" s="22">
        <f t="shared" si="20"/>
        <v>33</v>
      </c>
      <c r="F71">
        <f t="shared" si="17"/>
        <v>759</v>
      </c>
      <c r="G71" s="23">
        <f t="shared" si="15"/>
        <v>0.947565543071161</v>
      </c>
      <c r="I71" s="2" t="str">
        <f t="shared" si="18"/>
        <v>OK</v>
      </c>
      <c r="K71" s="37">
        <f t="shared" si="7"/>
        <v>9</v>
      </c>
      <c r="L71" s="38">
        <f t="shared" si="21"/>
        <v>9</v>
      </c>
      <c r="M71" s="4">
        <f>IF($K71-SUM($L71:L71)=0,"",MIN($K71-SUM($L71:L71),M$2))</f>
      </c>
      <c r="N71" s="3">
        <f>IF($K71-SUM($L71:M71)=0,"",MIN($K71-SUM($L71:M71),N$2))</f>
      </c>
      <c r="O71" s="38">
        <f t="shared" si="8"/>
        <v>9</v>
      </c>
    </row>
    <row r="72" spans="2:15" ht="13.5" customHeight="1">
      <c r="B72" s="8">
        <v>9</v>
      </c>
      <c r="C72" s="12">
        <f t="shared" si="19"/>
        <v>0.5992509363295885</v>
      </c>
      <c r="D72" s="8">
        <f t="shared" si="16"/>
        <v>0</v>
      </c>
      <c r="E72" s="22">
        <f t="shared" si="20"/>
        <v>32</v>
      </c>
      <c r="F72">
        <f t="shared" si="17"/>
        <v>759</v>
      </c>
      <c r="G72" s="23">
        <f t="shared" si="15"/>
        <v>0.947565543071161</v>
      </c>
      <c r="I72" s="2" t="str">
        <f t="shared" si="18"/>
        <v>OK</v>
      </c>
      <c r="K72" s="37">
        <f t="shared" si="7"/>
        <v>9</v>
      </c>
      <c r="L72" s="38">
        <f t="shared" si="21"/>
        <v>9</v>
      </c>
      <c r="M72" s="4">
        <f>IF($K72-SUM($L72:L72)=0,"",MIN($K72-SUM($L72:L72),M$2))</f>
      </c>
      <c r="N72" s="3">
        <f>IF($K72-SUM($L72:M72)=0,"",MIN($K72-SUM($L72:M72),N$2))</f>
      </c>
      <c r="O72" s="38">
        <f t="shared" si="8"/>
        <v>9</v>
      </c>
    </row>
    <row r="73" spans="2:15" ht="13.5" customHeight="1">
      <c r="B73" s="8">
        <v>9</v>
      </c>
      <c r="C73" s="12">
        <f t="shared" si="19"/>
        <v>0.6104868913857683</v>
      </c>
      <c r="D73" s="8">
        <f t="shared" si="16"/>
        <v>0</v>
      </c>
      <c r="E73" s="22">
        <f t="shared" si="20"/>
        <v>31</v>
      </c>
      <c r="F73">
        <f t="shared" si="17"/>
        <v>759</v>
      </c>
      <c r="G73" s="23">
        <f t="shared" si="15"/>
        <v>0.947565543071161</v>
      </c>
      <c r="I73" s="2" t="str">
        <f t="shared" si="18"/>
        <v>OK</v>
      </c>
      <c r="K73" s="37">
        <f aca="true" t="shared" si="22" ref="K73:K103">B73</f>
        <v>9</v>
      </c>
      <c r="L73" s="38">
        <f t="shared" si="21"/>
        <v>9</v>
      </c>
      <c r="M73" s="4">
        <f>IF($K73-SUM($L73:L73)=0,"",MIN($K73-SUM($L73:L73),M$2))</f>
      </c>
      <c r="N73" s="3">
        <f>IF($K73-SUM($L73:M73)=0,"",MIN($K73-SUM($L73:M73),N$2))</f>
      </c>
      <c r="O73" s="38">
        <f aca="true" t="shared" si="23" ref="O73:O103">SUM(L73:N73)</f>
        <v>9</v>
      </c>
    </row>
    <row r="74" spans="2:15" ht="13.5" customHeight="1">
      <c r="B74" s="8">
        <v>9</v>
      </c>
      <c r="C74" s="12">
        <f t="shared" si="19"/>
        <v>0.6217228464419481</v>
      </c>
      <c r="D74" s="8">
        <f t="shared" si="16"/>
        <v>0</v>
      </c>
      <c r="E74" s="22">
        <f t="shared" si="20"/>
        <v>30</v>
      </c>
      <c r="F74">
        <f t="shared" si="17"/>
        <v>759</v>
      </c>
      <c r="G74" s="23">
        <f t="shared" si="15"/>
        <v>0.947565543071161</v>
      </c>
      <c r="I74" s="2" t="str">
        <f t="shared" si="18"/>
        <v>OK</v>
      </c>
      <c r="K74" s="37">
        <f t="shared" si="22"/>
        <v>9</v>
      </c>
      <c r="L74" s="38">
        <f t="shared" si="21"/>
        <v>9</v>
      </c>
      <c r="M74" s="4">
        <f>IF($K74-SUM($L74:L74)=0,"",MIN($K74-SUM($L74:L74),M$2))</f>
      </c>
      <c r="N74" s="3">
        <f>IF($K74-SUM($L74:M74)=0,"",MIN($K74-SUM($L74:M74),N$2))</f>
      </c>
      <c r="O74" s="38">
        <f t="shared" si="23"/>
        <v>9</v>
      </c>
    </row>
    <row r="75" spans="2:15" ht="13.5" customHeight="1">
      <c r="B75" s="8">
        <v>9.25</v>
      </c>
      <c r="C75" s="12">
        <f t="shared" si="19"/>
        <v>0.6332709113607995</v>
      </c>
      <c r="D75" s="8">
        <f t="shared" si="16"/>
        <v>0.25</v>
      </c>
      <c r="E75" s="22">
        <f t="shared" si="20"/>
        <v>29</v>
      </c>
      <c r="F75">
        <f t="shared" si="17"/>
        <v>766.25</v>
      </c>
      <c r="G75" s="23">
        <f t="shared" si="15"/>
        <v>0.9566167290886392</v>
      </c>
      <c r="I75" s="2" t="str">
        <f t="shared" si="18"/>
        <v>OK</v>
      </c>
      <c r="K75" s="37">
        <f t="shared" si="22"/>
        <v>9.25</v>
      </c>
      <c r="L75" s="38">
        <f t="shared" si="21"/>
        <v>9</v>
      </c>
      <c r="M75" s="4">
        <f>IF($K75-SUM($L75:L75)=0,"",MIN($K75-SUM($L75:L75),M$2))</f>
        <v>0.25</v>
      </c>
      <c r="N75" s="3">
        <f>IF($K75-SUM($L75:M75)=0,"",MIN($K75-SUM($L75:M75),N$2))</f>
      </c>
      <c r="O75" s="38">
        <f t="shared" si="23"/>
        <v>9.25</v>
      </c>
    </row>
    <row r="76" spans="2:15" ht="13.5" customHeight="1">
      <c r="B76" s="8">
        <v>9.25</v>
      </c>
      <c r="C76" s="12">
        <f t="shared" si="19"/>
        <v>0.6448189762796509</v>
      </c>
      <c r="D76" s="8">
        <f t="shared" si="16"/>
        <v>0</v>
      </c>
      <c r="E76" s="22">
        <f t="shared" si="20"/>
        <v>28</v>
      </c>
      <c r="F76">
        <f t="shared" si="17"/>
        <v>766.25</v>
      </c>
      <c r="G76" s="23">
        <f t="shared" si="15"/>
        <v>0.9566167290886392</v>
      </c>
      <c r="I76" s="2" t="str">
        <f t="shared" si="18"/>
        <v>OK</v>
      </c>
      <c r="K76" s="37">
        <f t="shared" si="22"/>
        <v>9.25</v>
      </c>
      <c r="L76" s="38">
        <f t="shared" si="21"/>
        <v>9</v>
      </c>
      <c r="M76" s="4">
        <f>IF($K76-SUM($L76:L76)=0,"",MIN($K76-SUM($L76:L76),M$2))</f>
        <v>0.25</v>
      </c>
      <c r="N76" s="3">
        <f>IF($K76-SUM($L76:M76)=0,"",MIN($K76-SUM($L76:M76),N$2))</f>
      </c>
      <c r="O76" s="38">
        <f t="shared" si="23"/>
        <v>9.25</v>
      </c>
    </row>
    <row r="77" spans="2:15" ht="13.5" customHeight="1">
      <c r="B77" s="8">
        <v>9.25</v>
      </c>
      <c r="C77" s="12">
        <f t="shared" si="19"/>
        <v>0.6563670411985023</v>
      </c>
      <c r="D77" s="8">
        <f t="shared" si="16"/>
        <v>0</v>
      </c>
      <c r="E77" s="22">
        <f t="shared" si="20"/>
        <v>27</v>
      </c>
      <c r="F77">
        <f t="shared" si="17"/>
        <v>766.25</v>
      </c>
      <c r="G77" s="23">
        <f t="shared" si="15"/>
        <v>0.9566167290886392</v>
      </c>
      <c r="I77" s="2" t="str">
        <f t="shared" si="18"/>
        <v>OK</v>
      </c>
      <c r="K77" s="37">
        <f t="shared" si="22"/>
        <v>9.25</v>
      </c>
      <c r="L77" s="38">
        <f t="shared" si="21"/>
        <v>9</v>
      </c>
      <c r="M77" s="4">
        <f>IF($K77-SUM($L77:L77)=0,"",MIN($K77-SUM($L77:L77),M$2))</f>
        <v>0.25</v>
      </c>
      <c r="N77" s="3">
        <f>IF($K77-SUM($L77:M77)=0,"",MIN($K77-SUM($L77:M77),N$2))</f>
      </c>
      <c r="O77" s="38">
        <f t="shared" si="23"/>
        <v>9.25</v>
      </c>
    </row>
    <row r="78" spans="2:15" ht="13.5" customHeight="1">
      <c r="B78" s="8">
        <v>9.25</v>
      </c>
      <c r="C78" s="12">
        <f t="shared" si="19"/>
        <v>0.6679151061173537</v>
      </c>
      <c r="D78" s="8">
        <f t="shared" si="16"/>
        <v>0</v>
      </c>
      <c r="E78" s="22">
        <f t="shared" si="20"/>
        <v>26</v>
      </c>
      <c r="F78">
        <f t="shared" si="17"/>
        <v>766.25</v>
      </c>
      <c r="G78" s="23">
        <f t="shared" si="15"/>
        <v>0.9566167290886392</v>
      </c>
      <c r="I78" s="2" t="str">
        <f t="shared" si="18"/>
        <v>OK</v>
      </c>
      <c r="K78" s="37">
        <f t="shared" si="22"/>
        <v>9.25</v>
      </c>
      <c r="L78" s="38">
        <f t="shared" si="21"/>
        <v>9</v>
      </c>
      <c r="M78" s="4">
        <f>IF($K78-SUM($L78:L78)=0,"",MIN($K78-SUM($L78:L78),M$2))</f>
        <v>0.25</v>
      </c>
      <c r="N78" s="3">
        <f>IF($K78-SUM($L78:M78)=0,"",MIN($K78-SUM($L78:M78),N$2))</f>
      </c>
      <c r="O78" s="38">
        <f t="shared" si="23"/>
        <v>9.25</v>
      </c>
    </row>
    <row r="79" spans="2:15" ht="13.5" customHeight="1">
      <c r="B79" s="8">
        <v>9.5</v>
      </c>
      <c r="C79" s="12">
        <f t="shared" si="19"/>
        <v>0.6797752808988768</v>
      </c>
      <c r="D79" s="8">
        <f t="shared" si="16"/>
        <v>0.25</v>
      </c>
      <c r="E79" s="22">
        <f t="shared" si="20"/>
        <v>25</v>
      </c>
      <c r="F79">
        <f t="shared" si="17"/>
        <v>772.5</v>
      </c>
      <c r="G79" s="23">
        <f t="shared" si="15"/>
        <v>0.9644194756554307</v>
      </c>
      <c r="I79" s="2" t="str">
        <f t="shared" si="18"/>
        <v>OK</v>
      </c>
      <c r="K79" s="37">
        <f t="shared" si="22"/>
        <v>9.5</v>
      </c>
      <c r="L79" s="38">
        <f t="shared" si="21"/>
        <v>9</v>
      </c>
      <c r="M79" s="4">
        <f>IF($K79-SUM($L79:L79)=0,"",MIN($K79-SUM($L79:L79),M$2))</f>
        <v>0.5</v>
      </c>
      <c r="N79" s="3">
        <f>IF($K79-SUM($L79:M79)=0,"",MIN($K79-SUM($L79:M79),N$2))</f>
      </c>
      <c r="O79" s="38">
        <f t="shared" si="23"/>
        <v>9.5</v>
      </c>
    </row>
    <row r="80" spans="2:15" ht="13.5" customHeight="1">
      <c r="B80" s="8">
        <v>9.5</v>
      </c>
      <c r="C80" s="12">
        <f t="shared" si="19"/>
        <v>0.6916354556804</v>
      </c>
      <c r="D80" s="8">
        <f t="shared" si="16"/>
        <v>0</v>
      </c>
      <c r="E80" s="22">
        <f t="shared" si="20"/>
        <v>24</v>
      </c>
      <c r="F80">
        <f t="shared" si="17"/>
        <v>772.5</v>
      </c>
      <c r="G80" s="23">
        <f t="shared" si="15"/>
        <v>0.9644194756554307</v>
      </c>
      <c r="I80" s="2" t="str">
        <f t="shared" si="18"/>
        <v>OK</v>
      </c>
      <c r="K80" s="37">
        <f t="shared" si="22"/>
        <v>9.5</v>
      </c>
      <c r="L80" s="38">
        <f t="shared" si="21"/>
        <v>9</v>
      </c>
      <c r="M80" s="4">
        <f>IF($K80-SUM($L80:L80)=0,"",MIN($K80-SUM($L80:L80),M$2))</f>
        <v>0.5</v>
      </c>
      <c r="N80" s="3">
        <f>IF($K80-SUM($L80:M80)=0,"",MIN($K80-SUM($L80:M80),N$2))</f>
      </c>
      <c r="O80" s="38">
        <f t="shared" si="23"/>
        <v>9.5</v>
      </c>
    </row>
    <row r="81" spans="2:15" ht="13.5" customHeight="1">
      <c r="B81" s="8">
        <v>9.5</v>
      </c>
      <c r="C81" s="12">
        <f t="shared" si="19"/>
        <v>0.7034956304619231</v>
      </c>
      <c r="D81" s="8">
        <f t="shared" si="16"/>
        <v>0</v>
      </c>
      <c r="E81" s="22">
        <f t="shared" si="20"/>
        <v>23</v>
      </c>
      <c r="F81">
        <f t="shared" si="17"/>
        <v>772.5</v>
      </c>
      <c r="G81" s="23">
        <f t="shared" si="15"/>
        <v>0.9644194756554307</v>
      </c>
      <c r="I81" s="2" t="str">
        <f t="shared" si="18"/>
        <v>OK</v>
      </c>
      <c r="K81" s="37">
        <f t="shared" si="22"/>
        <v>9.5</v>
      </c>
      <c r="L81" s="38">
        <f t="shared" si="21"/>
        <v>9</v>
      </c>
      <c r="M81" s="4">
        <f>IF($K81-SUM($L81:L81)=0,"",MIN($K81-SUM($L81:L81),M$2))</f>
        <v>0.5</v>
      </c>
      <c r="N81" s="3">
        <f>IF($K81-SUM($L81:M81)=0,"",MIN($K81-SUM($L81:M81),N$2))</f>
      </c>
      <c r="O81" s="38">
        <f t="shared" si="23"/>
        <v>9.5</v>
      </c>
    </row>
    <row r="82" spans="2:15" ht="13.5" customHeight="1">
      <c r="B82" s="8">
        <v>9.5</v>
      </c>
      <c r="C82" s="12">
        <f t="shared" si="19"/>
        <v>0.7153558052434462</v>
      </c>
      <c r="D82" s="8">
        <f t="shared" si="16"/>
        <v>0</v>
      </c>
      <c r="E82" s="22">
        <f t="shared" si="20"/>
        <v>22</v>
      </c>
      <c r="F82">
        <f t="shared" si="17"/>
        <v>772.5</v>
      </c>
      <c r="G82" s="23">
        <f t="shared" si="15"/>
        <v>0.9644194756554307</v>
      </c>
      <c r="I82" s="2" t="str">
        <f t="shared" si="18"/>
        <v>OK</v>
      </c>
      <c r="K82" s="37">
        <f t="shared" si="22"/>
        <v>9.5</v>
      </c>
      <c r="L82" s="38">
        <f t="shared" si="21"/>
        <v>9</v>
      </c>
      <c r="M82" s="4">
        <f>IF($K82-SUM($L82:L82)=0,"",MIN($K82-SUM($L82:L82),M$2))</f>
        <v>0.5</v>
      </c>
      <c r="N82" s="3">
        <f>IF($K82-SUM($L82:M82)=0,"",MIN($K82-SUM($L82:M82),N$2))</f>
      </c>
      <c r="O82" s="38">
        <f t="shared" si="23"/>
        <v>9.5</v>
      </c>
    </row>
    <row r="83" spans="2:15" ht="13.5" customHeight="1">
      <c r="B83" s="8">
        <v>9.75</v>
      </c>
      <c r="C83" s="12">
        <f t="shared" si="19"/>
        <v>0.727528089887641</v>
      </c>
      <c r="D83" s="8">
        <f t="shared" si="16"/>
        <v>0.25</v>
      </c>
      <c r="E83" s="22">
        <f t="shared" si="20"/>
        <v>21</v>
      </c>
      <c r="F83">
        <f t="shared" si="17"/>
        <v>777.75</v>
      </c>
      <c r="G83" s="23">
        <f t="shared" si="15"/>
        <v>0.9709737827715356</v>
      </c>
      <c r="I83" s="2" t="str">
        <f t="shared" si="18"/>
        <v>OK</v>
      </c>
      <c r="K83" s="37">
        <f t="shared" si="22"/>
        <v>9.75</v>
      </c>
      <c r="L83" s="38">
        <f t="shared" si="21"/>
        <v>9</v>
      </c>
      <c r="M83" s="4">
        <f>IF($K83-SUM($L83:L83)=0,"",MIN($K83-SUM($L83:L83),M$2))</f>
        <v>0.75</v>
      </c>
      <c r="N83" s="3">
        <f>IF($K83-SUM($L83:M83)=0,"",MIN($K83-SUM($L83:M83),N$2))</f>
      </c>
      <c r="O83" s="38">
        <f t="shared" si="23"/>
        <v>9.75</v>
      </c>
    </row>
    <row r="84" spans="2:15" ht="13.5" customHeight="1">
      <c r="B84" s="8">
        <v>9.75</v>
      </c>
      <c r="C84" s="12">
        <f t="shared" si="19"/>
        <v>0.7397003745318357</v>
      </c>
      <c r="D84" s="8">
        <f t="shared" si="16"/>
        <v>0</v>
      </c>
      <c r="E84" s="22">
        <f t="shared" si="20"/>
        <v>20</v>
      </c>
      <c r="F84">
        <f t="shared" si="17"/>
        <v>777.75</v>
      </c>
      <c r="G84" s="23">
        <f t="shared" si="15"/>
        <v>0.9709737827715356</v>
      </c>
      <c r="I84" s="2" t="str">
        <f t="shared" si="18"/>
        <v>OK</v>
      </c>
      <c r="K84" s="37">
        <f t="shared" si="22"/>
        <v>9.75</v>
      </c>
      <c r="L84" s="38">
        <f t="shared" si="21"/>
        <v>9</v>
      </c>
      <c r="M84" s="4">
        <f>IF($K84-SUM($L84:L84)=0,"",MIN($K84-SUM($L84:L84),M$2))</f>
        <v>0.75</v>
      </c>
      <c r="N84" s="3">
        <f>IF($K84-SUM($L84:M84)=0,"",MIN($K84-SUM($L84:M84),N$2))</f>
      </c>
      <c r="O84" s="38">
        <f t="shared" si="23"/>
        <v>9.75</v>
      </c>
    </row>
    <row r="85" spans="2:15" ht="13.5" customHeight="1">
      <c r="B85" s="8">
        <v>10</v>
      </c>
      <c r="C85" s="12">
        <f t="shared" si="19"/>
        <v>0.7521847690387021</v>
      </c>
      <c r="D85" s="8">
        <f t="shared" si="16"/>
        <v>0.25</v>
      </c>
      <c r="E85" s="22">
        <f t="shared" si="20"/>
        <v>19</v>
      </c>
      <c r="F85">
        <f t="shared" si="17"/>
        <v>782.5</v>
      </c>
      <c r="G85" s="23">
        <f t="shared" si="15"/>
        <v>0.9769038701622972</v>
      </c>
      <c r="I85" s="2" t="str">
        <f t="shared" si="18"/>
        <v>OK</v>
      </c>
      <c r="K85" s="37">
        <f t="shared" si="22"/>
        <v>10</v>
      </c>
      <c r="L85" s="38">
        <f t="shared" si="21"/>
        <v>9</v>
      </c>
      <c r="M85" s="4">
        <f>IF($K85-SUM($L85:L85)=0,"",MIN($K85-SUM($L85:L85),M$2))</f>
        <v>1</v>
      </c>
      <c r="N85" s="3">
        <f>IF($K85-SUM($L85:M85)=0,"",MIN($K85-SUM($L85:M85),N$2))</f>
      </c>
      <c r="O85" s="38">
        <f t="shared" si="23"/>
        <v>10</v>
      </c>
    </row>
    <row r="86" spans="2:15" ht="13.5" customHeight="1">
      <c r="B86" s="8">
        <v>10</v>
      </c>
      <c r="C86" s="12">
        <f t="shared" si="19"/>
        <v>0.7646691635455686</v>
      </c>
      <c r="D86" s="8">
        <f t="shared" si="16"/>
        <v>0</v>
      </c>
      <c r="E86" s="22">
        <f t="shared" si="20"/>
        <v>18</v>
      </c>
      <c r="F86">
        <f t="shared" si="17"/>
        <v>782.5</v>
      </c>
      <c r="G86" s="23">
        <f t="shared" si="15"/>
        <v>0.9769038701622972</v>
      </c>
      <c r="I86" s="2" t="str">
        <f t="shared" si="18"/>
        <v>OK</v>
      </c>
      <c r="K86" s="37">
        <f t="shared" si="22"/>
        <v>10</v>
      </c>
      <c r="L86" s="38">
        <f t="shared" si="21"/>
        <v>9</v>
      </c>
      <c r="M86" s="4">
        <f>IF($K86-SUM($L86:L86)=0,"",MIN($K86-SUM($L86:L86),M$2))</f>
        <v>1</v>
      </c>
      <c r="N86" s="3">
        <f>IF($K86-SUM($L86:M86)=0,"",MIN($K86-SUM($L86:M86),N$2))</f>
      </c>
      <c r="O86" s="38">
        <f t="shared" si="23"/>
        <v>10</v>
      </c>
    </row>
    <row r="87" spans="2:15" ht="13.5" customHeight="1">
      <c r="B87" s="8">
        <v>10</v>
      </c>
      <c r="C87" s="12">
        <f t="shared" si="19"/>
        <v>0.777153558052435</v>
      </c>
      <c r="D87" s="8">
        <f t="shared" si="16"/>
        <v>0</v>
      </c>
      <c r="E87" s="22">
        <f t="shared" si="20"/>
        <v>17</v>
      </c>
      <c r="F87">
        <f t="shared" si="17"/>
        <v>782.5</v>
      </c>
      <c r="G87" s="23">
        <f t="shared" si="15"/>
        <v>0.9769038701622972</v>
      </c>
      <c r="I87" s="2" t="str">
        <f t="shared" si="18"/>
        <v>OK</v>
      </c>
      <c r="K87" s="37">
        <f t="shared" si="22"/>
        <v>10</v>
      </c>
      <c r="L87" s="38">
        <f t="shared" si="21"/>
        <v>9</v>
      </c>
      <c r="M87" s="4">
        <f>IF($K87-SUM($L87:L87)=0,"",MIN($K87-SUM($L87:L87),M$2))</f>
        <v>1</v>
      </c>
      <c r="N87" s="3">
        <f>IF($K87-SUM($L87:M87)=0,"",MIN($K87-SUM($L87:M87),N$2))</f>
      </c>
      <c r="O87" s="38">
        <f t="shared" si="23"/>
        <v>10</v>
      </c>
    </row>
    <row r="88" spans="2:15" ht="12" customHeight="1">
      <c r="B88" s="8">
        <v>10.25</v>
      </c>
      <c r="C88" s="12">
        <f t="shared" si="19"/>
        <v>0.7899500624219731</v>
      </c>
      <c r="D88" s="8">
        <f t="shared" si="16"/>
        <v>0.25</v>
      </c>
      <c r="E88" s="22">
        <f t="shared" si="20"/>
        <v>16</v>
      </c>
      <c r="F88">
        <f t="shared" si="17"/>
        <v>786.5</v>
      </c>
      <c r="G88" s="23">
        <f t="shared" si="15"/>
        <v>0.9818976279650437</v>
      </c>
      <c r="I88" s="2" t="str">
        <f t="shared" si="18"/>
        <v>OK</v>
      </c>
      <c r="K88" s="37">
        <f t="shared" si="22"/>
        <v>10.25</v>
      </c>
      <c r="L88" s="38">
        <f t="shared" si="21"/>
        <v>9</v>
      </c>
      <c r="M88" s="4">
        <f>IF($K88-SUM($L88:L88)=0,"",MIN($K88-SUM($L88:L88),M$2))</f>
        <v>1.25</v>
      </c>
      <c r="N88" s="3">
        <f>IF($K88-SUM($L88:M88)=0,"",MIN($K88-SUM($L88:M88),N$2))</f>
      </c>
      <c r="O88" s="38">
        <f t="shared" si="23"/>
        <v>10.25</v>
      </c>
    </row>
    <row r="89" spans="2:15" ht="12" customHeight="1">
      <c r="B89" s="8">
        <v>10.25</v>
      </c>
      <c r="C89" s="12">
        <f t="shared" si="19"/>
        <v>0.8027465667915111</v>
      </c>
      <c r="D89" s="8">
        <f t="shared" si="16"/>
        <v>0</v>
      </c>
      <c r="E89" s="22">
        <f t="shared" si="20"/>
        <v>15</v>
      </c>
      <c r="F89">
        <f t="shared" si="17"/>
        <v>786.5</v>
      </c>
      <c r="G89" s="23">
        <f t="shared" si="15"/>
        <v>0.9818976279650437</v>
      </c>
      <c r="I89" s="2" t="str">
        <f t="shared" si="18"/>
        <v>OK</v>
      </c>
      <c r="K89" s="37">
        <f t="shared" si="22"/>
        <v>10.25</v>
      </c>
      <c r="L89" s="38">
        <f t="shared" si="21"/>
        <v>9</v>
      </c>
      <c r="M89" s="4">
        <f>IF($K89-SUM($L89:L89)=0,"",MIN($K89-SUM($L89:L89),M$2))</f>
        <v>1.25</v>
      </c>
      <c r="N89" s="3">
        <f>IF($K89-SUM($L89:M89)=0,"",MIN($K89-SUM($L89:M89),N$2))</f>
      </c>
      <c r="O89" s="38">
        <f t="shared" si="23"/>
        <v>10.25</v>
      </c>
    </row>
    <row r="90" spans="2:15" ht="12" customHeight="1">
      <c r="B90" s="8">
        <v>10.25</v>
      </c>
      <c r="C90" s="12">
        <f t="shared" si="19"/>
        <v>0.8155430711610492</v>
      </c>
      <c r="D90" s="8">
        <f t="shared" si="16"/>
        <v>0</v>
      </c>
      <c r="E90" s="22">
        <f t="shared" si="20"/>
        <v>14</v>
      </c>
      <c r="F90">
        <f t="shared" si="17"/>
        <v>786.5</v>
      </c>
      <c r="G90" s="23">
        <f t="shared" si="15"/>
        <v>0.9818976279650437</v>
      </c>
      <c r="I90" s="2" t="str">
        <f t="shared" si="18"/>
        <v>OK</v>
      </c>
      <c r="K90" s="37">
        <f t="shared" si="22"/>
        <v>10.25</v>
      </c>
      <c r="L90" s="38">
        <f t="shared" si="21"/>
        <v>9</v>
      </c>
      <c r="M90" s="4">
        <f>IF($K90-SUM($L90:L90)=0,"",MIN($K90-SUM($L90:L90),M$2))</f>
        <v>1.25</v>
      </c>
      <c r="N90" s="3">
        <f>IF($K90-SUM($L90:M90)=0,"",MIN($K90-SUM($L90:M90),N$2))</f>
      </c>
      <c r="O90" s="38">
        <f t="shared" si="23"/>
        <v>10.25</v>
      </c>
    </row>
    <row r="91" spans="2:15" ht="12" customHeight="1">
      <c r="B91" s="8">
        <v>10.5</v>
      </c>
      <c r="C91" s="12">
        <f t="shared" si="19"/>
        <v>0.828651685393259</v>
      </c>
      <c r="D91" s="8">
        <f t="shared" si="16"/>
        <v>0.25</v>
      </c>
      <c r="E91" s="22">
        <f t="shared" si="20"/>
        <v>13</v>
      </c>
      <c r="F91">
        <f t="shared" si="17"/>
        <v>789.75</v>
      </c>
      <c r="G91" s="23">
        <f t="shared" si="15"/>
        <v>0.9859550561797753</v>
      </c>
      <c r="I91" s="2" t="str">
        <f t="shared" si="18"/>
        <v>OK</v>
      </c>
      <c r="K91" s="37">
        <f t="shared" si="22"/>
        <v>10.5</v>
      </c>
      <c r="L91" s="38">
        <f t="shared" si="21"/>
        <v>9</v>
      </c>
      <c r="M91" s="4">
        <f>IF($K91-SUM($L91:L91)=0,"",MIN($K91-SUM($L91:L91),M$2))</f>
        <v>1.5</v>
      </c>
      <c r="N91" s="3">
        <f>IF($K91-SUM($L91:M91)=0,"",MIN($K91-SUM($L91:M91),N$2))</f>
      </c>
      <c r="O91" s="38">
        <f t="shared" si="23"/>
        <v>10.5</v>
      </c>
    </row>
    <row r="92" spans="2:15" ht="12" customHeight="1">
      <c r="B92" s="8">
        <v>10.5</v>
      </c>
      <c r="C92" s="12">
        <f t="shared" si="19"/>
        <v>0.8417602996254687</v>
      </c>
      <c r="D92" s="8">
        <f t="shared" si="16"/>
        <v>0</v>
      </c>
      <c r="E92" s="22">
        <f t="shared" si="20"/>
        <v>12</v>
      </c>
      <c r="F92">
        <f t="shared" si="17"/>
        <v>789.75</v>
      </c>
      <c r="G92" s="23">
        <f t="shared" si="15"/>
        <v>0.9859550561797753</v>
      </c>
      <c r="I92" s="2" t="str">
        <f t="shared" si="18"/>
        <v>OK</v>
      </c>
      <c r="K92" s="37">
        <f t="shared" si="22"/>
        <v>10.5</v>
      </c>
      <c r="L92" s="38">
        <f t="shared" si="21"/>
        <v>9</v>
      </c>
      <c r="M92" s="4">
        <f>IF($K92-SUM($L92:L92)=0,"",MIN($K92-SUM($L92:L92),M$2))</f>
        <v>1.5</v>
      </c>
      <c r="N92" s="3">
        <f>IF($K92-SUM($L92:M92)=0,"",MIN($K92-SUM($L92:M92),N$2))</f>
      </c>
      <c r="O92" s="38">
        <f t="shared" si="23"/>
        <v>10.5</v>
      </c>
    </row>
    <row r="93" spans="2:15" ht="12" customHeight="1">
      <c r="B93" s="8">
        <v>10.5</v>
      </c>
      <c r="C93" s="12">
        <f t="shared" si="19"/>
        <v>0.8548689138576785</v>
      </c>
      <c r="D93" s="8">
        <f t="shared" si="16"/>
        <v>0</v>
      </c>
      <c r="E93" s="22">
        <f t="shared" si="20"/>
        <v>11</v>
      </c>
      <c r="F93">
        <f t="shared" si="17"/>
        <v>789.75</v>
      </c>
      <c r="G93" s="23">
        <f t="shared" si="15"/>
        <v>0.9859550561797753</v>
      </c>
      <c r="I93" s="2" t="str">
        <f t="shared" si="18"/>
        <v>OK</v>
      </c>
      <c r="K93" s="37">
        <f t="shared" si="22"/>
        <v>10.5</v>
      </c>
      <c r="L93" s="38">
        <f t="shared" si="21"/>
        <v>9</v>
      </c>
      <c r="M93" s="4">
        <f>IF($K93-SUM($L93:L93)=0,"",MIN($K93-SUM($L93:L93),M$2))</f>
        <v>1.5</v>
      </c>
      <c r="N93" s="3">
        <f>IF($K93-SUM($L93:M93)=0,"",MIN($K93-SUM($L93:M93),N$2))</f>
      </c>
      <c r="O93" s="38">
        <f t="shared" si="23"/>
        <v>10.5</v>
      </c>
    </row>
    <row r="94" spans="2:15" ht="12" customHeight="1">
      <c r="B94" s="8">
        <v>10.75</v>
      </c>
      <c r="C94" s="12">
        <f t="shared" si="19"/>
        <v>0.8682896379525599</v>
      </c>
      <c r="D94" s="8">
        <f t="shared" si="16"/>
        <v>0.25</v>
      </c>
      <c r="E94" s="22">
        <f t="shared" si="20"/>
        <v>10</v>
      </c>
      <c r="F94">
        <f t="shared" si="17"/>
        <v>792.25</v>
      </c>
      <c r="G94" s="23">
        <f t="shared" si="15"/>
        <v>0.9890761548064919</v>
      </c>
      <c r="I94" s="2" t="str">
        <f t="shared" si="18"/>
        <v>OK</v>
      </c>
      <c r="K94" s="37">
        <f t="shared" si="22"/>
        <v>10.75</v>
      </c>
      <c r="L94" s="38">
        <f t="shared" si="21"/>
        <v>9</v>
      </c>
      <c r="M94" s="4">
        <f>IF($K94-SUM($L94:L94)=0,"",MIN($K94-SUM($L94:L94),M$2))</f>
        <v>1.75</v>
      </c>
      <c r="N94" s="3">
        <f>IF($K94-SUM($L94:M94)=0,"",MIN($K94-SUM($L94:M94),N$2))</f>
      </c>
      <c r="O94" s="38">
        <f t="shared" si="23"/>
        <v>10.75</v>
      </c>
    </row>
    <row r="95" spans="2:15" ht="12" customHeight="1">
      <c r="B95" s="8">
        <v>10.75</v>
      </c>
      <c r="C95" s="12">
        <f t="shared" si="19"/>
        <v>0.8817103620474412</v>
      </c>
      <c r="D95" s="8">
        <f t="shared" si="16"/>
        <v>0</v>
      </c>
      <c r="E95" s="22">
        <f t="shared" si="20"/>
        <v>9</v>
      </c>
      <c r="F95">
        <f t="shared" si="17"/>
        <v>792.25</v>
      </c>
      <c r="G95" s="23">
        <f t="shared" si="15"/>
        <v>0.9890761548064919</v>
      </c>
      <c r="I95" s="2" t="str">
        <f t="shared" si="18"/>
        <v>OK</v>
      </c>
      <c r="K95" s="37">
        <f t="shared" si="22"/>
        <v>10.75</v>
      </c>
      <c r="L95" s="38">
        <f t="shared" si="21"/>
        <v>9</v>
      </c>
      <c r="M95" s="4">
        <f>IF($K95-SUM($L95:L95)=0,"",MIN($K95-SUM($L95:L95),M$2))</f>
        <v>1.75</v>
      </c>
      <c r="N95" s="3">
        <f>IF($K95-SUM($L95:M95)=0,"",MIN($K95-SUM($L95:M95),N$2))</f>
      </c>
      <c r="O95" s="38">
        <f t="shared" si="23"/>
        <v>10.75</v>
      </c>
    </row>
    <row r="96" spans="2:15" ht="12" customHeight="1">
      <c r="B96" s="8">
        <v>11</v>
      </c>
      <c r="C96" s="12">
        <f t="shared" si="19"/>
        <v>0.8954431960049943</v>
      </c>
      <c r="D96" s="8">
        <f t="shared" si="16"/>
        <v>0.25</v>
      </c>
      <c r="E96" s="22">
        <f t="shared" si="20"/>
        <v>8</v>
      </c>
      <c r="F96">
        <f t="shared" si="17"/>
        <v>794.25</v>
      </c>
      <c r="G96" s="23">
        <f t="shared" si="15"/>
        <v>0.9915730337078652</v>
      </c>
      <c r="I96" s="2" t="str">
        <f t="shared" si="18"/>
        <v>OK</v>
      </c>
      <c r="K96" s="37">
        <f t="shared" si="22"/>
        <v>11</v>
      </c>
      <c r="L96" s="38">
        <f t="shared" si="21"/>
        <v>9</v>
      </c>
      <c r="M96" s="4">
        <f>IF($K96-SUM($L96:L96)=0,"",MIN($K96-SUM($L96:L96),M$2))</f>
        <v>2</v>
      </c>
      <c r="N96" s="3">
        <f>IF($K96-SUM($L96:M96)=0,"",MIN($K96-SUM($L96:M96),N$2))</f>
      </c>
      <c r="O96" s="38">
        <f t="shared" si="23"/>
        <v>11</v>
      </c>
    </row>
    <row r="97" spans="2:15" ht="12" customHeight="1">
      <c r="B97" s="8">
        <v>11</v>
      </c>
      <c r="C97" s="12">
        <f t="shared" si="19"/>
        <v>0.9091760299625474</v>
      </c>
      <c r="D97" s="8">
        <f t="shared" si="16"/>
        <v>0</v>
      </c>
      <c r="E97" s="22">
        <f t="shared" si="20"/>
        <v>7</v>
      </c>
      <c r="F97">
        <f t="shared" si="17"/>
        <v>794.25</v>
      </c>
      <c r="G97" s="23">
        <f t="shared" si="15"/>
        <v>0.9915730337078652</v>
      </c>
      <c r="I97" s="2" t="str">
        <f t="shared" si="18"/>
        <v>OK</v>
      </c>
      <c r="K97" s="37">
        <f t="shared" si="22"/>
        <v>11</v>
      </c>
      <c r="L97" s="38">
        <f t="shared" si="21"/>
        <v>9</v>
      </c>
      <c r="M97" s="4">
        <f>IF($K97-SUM($L97:L97)=0,"",MIN($K97-SUM($L97:L97),M$2))</f>
        <v>2</v>
      </c>
      <c r="N97" s="3">
        <f>IF($K97-SUM($L97:M97)=0,"",MIN($K97-SUM($L97:M97),N$2))</f>
      </c>
      <c r="O97" s="38">
        <f t="shared" si="23"/>
        <v>11</v>
      </c>
    </row>
    <row r="98" spans="2:15" ht="12" customHeight="1">
      <c r="B98" s="8">
        <v>11.25</v>
      </c>
      <c r="C98" s="12">
        <f t="shared" si="19"/>
        <v>0.9232209737827721</v>
      </c>
      <c r="D98" s="8">
        <f t="shared" si="16"/>
        <v>0.25</v>
      </c>
      <c r="E98" s="22">
        <f t="shared" si="20"/>
        <v>6</v>
      </c>
      <c r="F98">
        <f t="shared" si="17"/>
        <v>795.75</v>
      </c>
      <c r="G98" s="23">
        <f t="shared" si="15"/>
        <v>0.9934456928838952</v>
      </c>
      <c r="I98" s="2" t="str">
        <f t="shared" si="18"/>
        <v>OK</v>
      </c>
      <c r="K98" s="37">
        <f t="shared" si="22"/>
        <v>11.25</v>
      </c>
      <c r="L98" s="38">
        <f t="shared" si="21"/>
        <v>9</v>
      </c>
      <c r="M98" s="4">
        <f>IF($K98-SUM($L98:L98)=0,"",MIN($K98-SUM($L98:L98),M$2))</f>
        <v>2</v>
      </c>
      <c r="N98" s="3">
        <f>IF($K98-SUM($L98:M98)=0,"",MIN($K98-SUM($L98:M98),N$2))</f>
        <v>0.25</v>
      </c>
      <c r="O98" s="38">
        <f t="shared" si="23"/>
        <v>11.25</v>
      </c>
    </row>
    <row r="99" spans="2:15" ht="11.25" customHeight="1">
      <c r="B99" s="8">
        <v>11.25</v>
      </c>
      <c r="C99" s="12">
        <f t="shared" si="19"/>
        <v>0.9372659176029968</v>
      </c>
      <c r="D99" s="8">
        <f t="shared" si="16"/>
        <v>0</v>
      </c>
      <c r="E99" s="22">
        <f t="shared" si="20"/>
        <v>5</v>
      </c>
      <c r="F99">
        <f t="shared" si="17"/>
        <v>795.75</v>
      </c>
      <c r="G99" s="23">
        <f>F99/$B$105</f>
        <v>0.9934456928838952</v>
      </c>
      <c r="I99" s="2" t="str">
        <f t="shared" si="18"/>
        <v>OK</v>
      </c>
      <c r="K99" s="37">
        <f t="shared" si="22"/>
        <v>11.25</v>
      </c>
      <c r="L99" s="38">
        <f t="shared" si="21"/>
        <v>9</v>
      </c>
      <c r="M99" s="4">
        <f>IF($K99-SUM($L99:L99)=0,"",MIN($K99-SUM($L99:L99),M$2))</f>
        <v>2</v>
      </c>
      <c r="N99" s="3">
        <f>IF($K99-SUM($L99:M99)=0,"",MIN($K99-SUM($L99:M99),N$2))</f>
        <v>0.25</v>
      </c>
      <c r="O99" s="38">
        <f t="shared" si="23"/>
        <v>11.25</v>
      </c>
    </row>
    <row r="100" spans="2:15" ht="11.25" customHeight="1">
      <c r="B100" s="8">
        <v>11.25</v>
      </c>
      <c r="C100" s="12">
        <f t="shared" si="19"/>
        <v>0.9513108614232215</v>
      </c>
      <c r="D100" s="8">
        <f t="shared" si="16"/>
        <v>0</v>
      </c>
      <c r="E100" s="22">
        <f t="shared" si="20"/>
        <v>4</v>
      </c>
      <c r="F100">
        <f>F99+E100*D100</f>
        <v>795.75</v>
      </c>
      <c r="G100" s="23">
        <f>F100/$B$105</f>
        <v>0.9934456928838952</v>
      </c>
      <c r="I100" s="2" t="str">
        <f t="shared" si="18"/>
        <v>OK</v>
      </c>
      <c r="K100" s="37">
        <f t="shared" si="22"/>
        <v>11.25</v>
      </c>
      <c r="L100" s="38">
        <f t="shared" si="21"/>
        <v>9</v>
      </c>
      <c r="M100" s="4">
        <f>IF($K100-SUM($L100:L100)=0,"",MIN($K100-SUM($L100:L100),M$2))</f>
        <v>2</v>
      </c>
      <c r="N100" s="3">
        <f>IF($K100-SUM($L100:M100)=0,"",MIN($K100-SUM($L100:M100),N$2))</f>
        <v>0.25</v>
      </c>
      <c r="O100" s="38">
        <f t="shared" si="23"/>
        <v>11.25</v>
      </c>
    </row>
    <row r="101" spans="2:15" ht="11.25" customHeight="1">
      <c r="B101" s="8">
        <v>11.5</v>
      </c>
      <c r="C101" s="12">
        <f>C100+B101/B$105</f>
        <v>0.9656679151061179</v>
      </c>
      <c r="D101" s="8">
        <f t="shared" si="16"/>
        <v>0.25</v>
      </c>
      <c r="E101" s="22">
        <f t="shared" si="20"/>
        <v>3</v>
      </c>
      <c r="F101">
        <f>F100+E101*D101</f>
        <v>796.5</v>
      </c>
      <c r="G101" s="23">
        <f>F101/$B$105</f>
        <v>0.9943820224719101</v>
      </c>
      <c r="I101" s="2" t="str">
        <f t="shared" si="18"/>
        <v>OK</v>
      </c>
      <c r="K101" s="37">
        <f t="shared" si="22"/>
        <v>11.5</v>
      </c>
      <c r="L101" s="38">
        <f t="shared" si="21"/>
        <v>9</v>
      </c>
      <c r="M101" s="4">
        <f>IF($K101-SUM($L101:L101)=0,"",MIN($K101-SUM($L101:L101),M$2))</f>
        <v>2</v>
      </c>
      <c r="N101" s="3">
        <f>IF($K101-SUM($L101:M101)=0,"",MIN($K101-SUM($L101:M101),N$2))</f>
        <v>0.5</v>
      </c>
      <c r="O101" s="38">
        <f t="shared" si="23"/>
        <v>11.5</v>
      </c>
    </row>
    <row r="102" spans="2:15" ht="11.25" customHeight="1">
      <c r="B102" s="8">
        <v>12.25</v>
      </c>
      <c r="C102" s="12">
        <f>C101+B102/B$105</f>
        <v>0.9809612983770293</v>
      </c>
      <c r="D102" s="8">
        <f t="shared" si="16"/>
        <v>0.75</v>
      </c>
      <c r="E102" s="22">
        <f t="shared" si="20"/>
        <v>2</v>
      </c>
      <c r="F102">
        <f>F101+E102*D102</f>
        <v>798</v>
      </c>
      <c r="G102" s="23">
        <f>F102/$B$105</f>
        <v>0.9962546816479401</v>
      </c>
      <c r="I102" s="2" t="str">
        <f t="shared" si="18"/>
        <v>OK</v>
      </c>
      <c r="K102" s="37">
        <f t="shared" si="22"/>
        <v>12.25</v>
      </c>
      <c r="L102" s="38">
        <f t="shared" si="21"/>
        <v>9</v>
      </c>
      <c r="M102" s="4">
        <f>IF($K102-SUM($L102:L102)=0,"",MIN($K102-SUM($L102:L102),M$2))</f>
        <v>2</v>
      </c>
      <c r="N102" s="3">
        <f>IF($K102-SUM($L102:M102)=0,"",MIN($K102-SUM($L102:M102),N$2))</f>
        <v>1.25</v>
      </c>
      <c r="O102" s="38">
        <f t="shared" si="23"/>
        <v>12.25</v>
      </c>
    </row>
    <row r="103" spans="2:15" ht="11.25" customHeight="1">
      <c r="B103" s="8">
        <v>15.25</v>
      </c>
      <c r="C103" s="12">
        <f>C102+B103/B$105</f>
        <v>1.0000000000000007</v>
      </c>
      <c r="D103" s="8">
        <f t="shared" si="16"/>
        <v>3</v>
      </c>
      <c r="E103" s="22">
        <f t="shared" si="20"/>
        <v>1</v>
      </c>
      <c r="F103">
        <f>F102+E103*D103</f>
        <v>801</v>
      </c>
      <c r="G103" s="23">
        <f>F103/$B$105</f>
        <v>1</v>
      </c>
      <c r="I103" s="2" t="str">
        <f t="shared" si="18"/>
        <v>OK</v>
      </c>
      <c r="K103" s="42">
        <f t="shared" si="22"/>
        <v>15.25</v>
      </c>
      <c r="L103" s="43">
        <f t="shared" si="21"/>
        <v>9</v>
      </c>
      <c r="M103" s="1">
        <f>IF($K103-SUM($L103:L103)=0,"",MIN($K103-SUM($L103:L103),M$2))</f>
        <v>2</v>
      </c>
      <c r="N103" s="13">
        <f>IF($K103-SUM($L103:M103)=0,"",MIN($K103-SUM($L103:M103),N$2))</f>
        <v>4.25</v>
      </c>
      <c r="O103" s="43">
        <f t="shared" si="23"/>
        <v>15.25</v>
      </c>
    </row>
    <row r="104" spans="2:15" ht="12.75" customHeight="1">
      <c r="B104" s="8"/>
      <c r="C104" s="8"/>
      <c r="K104" s="8"/>
      <c r="L104" s="50">
        <f>SUM(L4:L103)</f>
        <v>759</v>
      </c>
      <c r="M104" s="38">
        <f>SUM(M4:M103)</f>
        <v>35.25</v>
      </c>
      <c r="N104" s="38">
        <f>SUM(N4:N103)</f>
        <v>6.75</v>
      </c>
      <c r="O104" s="50">
        <f>SUM(O4:O103)</f>
        <v>801</v>
      </c>
    </row>
    <row r="105" spans="1:15" ht="12.75" customHeight="1">
      <c r="A105" t="s">
        <v>12</v>
      </c>
      <c r="B105">
        <f>SUM(B4:B103)</f>
        <v>801</v>
      </c>
      <c r="I105">
        <f>SUM(I4:I103)</f>
        <v>0</v>
      </c>
      <c r="K105" s="37" t="s">
        <v>83</v>
      </c>
      <c r="L105" s="47">
        <f>L104/$O104</f>
        <v>0.947565543071161</v>
      </c>
      <c r="M105" s="47">
        <f>M104/$O104</f>
        <v>0.04400749063670412</v>
      </c>
      <c r="N105" s="48">
        <f>N104/$O104</f>
        <v>0.008426966292134831</v>
      </c>
      <c r="O105" s="49">
        <f>SUM(L105:N105)</f>
        <v>1</v>
      </c>
    </row>
    <row r="106" spans="1:3" ht="12.75" customHeight="1">
      <c r="A106" t="s">
        <v>13</v>
      </c>
      <c r="B106" s="8">
        <f>COUNT(B$4:B$103)</f>
        <v>100</v>
      </c>
      <c r="C106" s="8"/>
    </row>
    <row r="107" spans="1:3" ht="12.75" customHeight="1">
      <c r="A107" t="s">
        <v>8</v>
      </c>
      <c r="B107" s="8">
        <f>AVERAGE(B$4:B$103)</f>
        <v>8.01</v>
      </c>
      <c r="C107" s="8"/>
    </row>
    <row r="108" spans="1:3" ht="12.75" customHeight="1">
      <c r="A108" t="s">
        <v>14</v>
      </c>
      <c r="B108" s="8">
        <f>STDEVP(B$4:B$103)</f>
        <v>2.0847421902959606</v>
      </c>
      <c r="C108" s="8"/>
    </row>
    <row r="110" spans="1:10" ht="12.75">
      <c r="A110" t="s">
        <v>22</v>
      </c>
      <c r="F110" t="s">
        <v>69</v>
      </c>
      <c r="J110" t="s">
        <v>27</v>
      </c>
    </row>
    <row r="111" ht="12.75">
      <c r="L111" s="24" t="s">
        <v>35</v>
      </c>
    </row>
    <row r="112" spans="2:16" ht="12.75">
      <c r="B112" t="s">
        <v>23</v>
      </c>
      <c r="C112">
        <f>ROUND(B107+3*B108,0)</f>
        <v>14</v>
      </c>
      <c r="J112" t="s">
        <v>9</v>
      </c>
      <c r="K112" t="s">
        <v>34</v>
      </c>
      <c r="L112" s="24" t="s">
        <v>29</v>
      </c>
      <c r="M112" t="s">
        <v>30</v>
      </c>
      <c r="N112" t="s">
        <v>31</v>
      </c>
      <c r="O112" t="s">
        <v>32</v>
      </c>
      <c r="P112" t="s">
        <v>33</v>
      </c>
    </row>
    <row r="113" spans="2:16" ht="12.75">
      <c r="B113" t="s">
        <v>24</v>
      </c>
      <c r="C113">
        <f>'ReadMe &amp; constants'!A25</f>
        <v>6</v>
      </c>
      <c r="F113">
        <v>0</v>
      </c>
      <c r="G113" s="22">
        <v>0</v>
      </c>
      <c r="H113" s="22">
        <f>B106</f>
        <v>100</v>
      </c>
      <c r="J113" s="9">
        <f>'ReadMe &amp; constants'!A23/100</f>
        <v>0.95</v>
      </c>
      <c r="K113" s="8">
        <f>O113+(P113-O113)*(J113-M113)/(N113-M113)</f>
        <v>9.067241379310344</v>
      </c>
      <c r="L113" s="24">
        <f>MATCH(J113,$G$3:$G$103,1)</f>
        <v>72</v>
      </c>
      <c r="M113">
        <f>INDEX($G$3:$G$103,L113,1)</f>
        <v>0.947565543071161</v>
      </c>
      <c r="N113">
        <f>INDEX($G$3:$G$103,L113+1,1)</f>
        <v>0.9566167290886392</v>
      </c>
      <c r="O113">
        <f>INDEX($B$3:$B$103,L113,1)</f>
        <v>9</v>
      </c>
      <c r="P113">
        <f>INDEX($B$3:$B$103,L113+1,1)</f>
        <v>9.25</v>
      </c>
    </row>
    <row r="114" spans="2:8" ht="12.75">
      <c r="B114" t="s">
        <v>26</v>
      </c>
      <c r="C114">
        <f>C112/C113</f>
        <v>2.3333333333333335</v>
      </c>
      <c r="F114">
        <f>F113+1</f>
        <v>1</v>
      </c>
      <c r="G114">
        <f>INDEX($B$4:$B$103,$F114)</f>
        <v>3</v>
      </c>
      <c r="H114" s="22">
        <f>H113</f>
        <v>100</v>
      </c>
    </row>
    <row r="115" spans="6:16" ht="12.75">
      <c r="F115">
        <f>F114</f>
        <v>1</v>
      </c>
      <c r="G115">
        <f>G114</f>
        <v>3</v>
      </c>
      <c r="H115" s="22">
        <f>H114-1</f>
        <v>99</v>
      </c>
      <c r="J115" s="9">
        <f>'Ex 2 results'!B25</f>
        <v>0.99</v>
      </c>
      <c r="K115" s="8">
        <f aca="true" t="shared" si="24" ref="K115:K123">O115+(P115-O115)*(J115-M115)/(N115-M115)</f>
        <v>10.842499999999996</v>
      </c>
      <c r="L115" s="24">
        <f aca="true" t="shared" si="25" ref="L115:L123">MATCH(J115,$G$3:$G$103,1)</f>
        <v>93</v>
      </c>
      <c r="M115">
        <f aca="true" t="shared" si="26" ref="M115:M123">INDEX($G$3:$G$103,L115,1)</f>
        <v>0.9890761548064919</v>
      </c>
      <c r="N115">
        <f aca="true" t="shared" si="27" ref="N115:N123">INDEX($G$3:$G$103,L115+1,1)</f>
        <v>0.9915730337078652</v>
      </c>
      <c r="O115">
        <f aca="true" t="shared" si="28" ref="O115:O123">INDEX($B$3:$B$103,L115,1)</f>
        <v>10.75</v>
      </c>
      <c r="P115">
        <f aca="true" t="shared" si="29" ref="P115:P123">INDEX($B$3:$B$103,L115+1,1)</f>
        <v>11</v>
      </c>
    </row>
    <row r="116" spans="2:16" ht="12.75">
      <c r="B116">
        <v>0</v>
      </c>
      <c r="C116">
        <v>0</v>
      </c>
      <c r="D116">
        <v>0</v>
      </c>
      <c r="F116">
        <f>F115+1</f>
        <v>2</v>
      </c>
      <c r="G116">
        <f>INDEX($B$4:$B$103,$F116)</f>
        <v>3</v>
      </c>
      <c r="H116" s="22">
        <f>H115</f>
        <v>99</v>
      </c>
      <c r="J116" s="9">
        <f>'Ex 2 results'!B26</f>
        <v>0.98</v>
      </c>
      <c r="K116" s="8">
        <f t="shared" si="24"/>
        <v>10.155</v>
      </c>
      <c r="L116" s="24">
        <f t="shared" si="25"/>
        <v>85</v>
      </c>
      <c r="M116">
        <f t="shared" si="26"/>
        <v>0.9769038701622972</v>
      </c>
      <c r="N116">
        <f t="shared" si="27"/>
        <v>0.9818976279650437</v>
      </c>
      <c r="O116">
        <f t="shared" si="28"/>
        <v>10</v>
      </c>
      <c r="P116">
        <f t="shared" si="29"/>
        <v>10.25</v>
      </c>
    </row>
    <row r="117" spans="2:16" ht="12.75">
      <c r="B117">
        <v>0</v>
      </c>
      <c r="C117" t="e">
        <f>MATCH($B118,$B$4:$B$103,1)/$B$106</f>
        <v>#N/A</v>
      </c>
      <c r="D117" t="e">
        <f>MATCH($B118,$B$4:$B$103,1)</f>
        <v>#N/A</v>
      </c>
      <c r="F117">
        <f>F116</f>
        <v>2</v>
      </c>
      <c r="G117">
        <f>G116</f>
        <v>3</v>
      </c>
      <c r="H117" s="22">
        <f>H116-1</f>
        <v>98</v>
      </c>
      <c r="J117" s="9">
        <f>'Ex 2 results'!B27</f>
        <v>0.97</v>
      </c>
      <c r="K117" s="8">
        <f t="shared" si="24"/>
        <v>9.712857142857143</v>
      </c>
      <c r="L117" s="24">
        <f t="shared" si="25"/>
        <v>80</v>
      </c>
      <c r="M117">
        <f t="shared" si="26"/>
        <v>0.9644194756554307</v>
      </c>
      <c r="N117">
        <f t="shared" si="27"/>
        <v>0.9709737827715356</v>
      </c>
      <c r="O117">
        <f t="shared" si="28"/>
        <v>9.5</v>
      </c>
      <c r="P117">
        <f t="shared" si="29"/>
        <v>9.75</v>
      </c>
    </row>
    <row r="118" spans="2:16" ht="12.75">
      <c r="B118">
        <f>B117+$C$114</f>
        <v>2.3333333333333335</v>
      </c>
      <c r="C118" t="e">
        <f>C117</f>
        <v>#N/A</v>
      </c>
      <c r="D118" t="e">
        <f>D117</f>
        <v>#N/A</v>
      </c>
      <c r="F118">
        <f>F117+1</f>
        <v>3</v>
      </c>
      <c r="G118">
        <f>INDEX($B$4:$B$103,$F118)</f>
        <v>4</v>
      </c>
      <c r="H118" s="22">
        <f>H117</f>
        <v>98</v>
      </c>
      <c r="J118" s="9">
        <f>'Ex 2 results'!B28</f>
        <v>0.96</v>
      </c>
      <c r="K118" s="8">
        <f t="shared" si="24"/>
        <v>9.3584</v>
      </c>
      <c r="L118" s="24">
        <f t="shared" si="25"/>
        <v>76</v>
      </c>
      <c r="M118">
        <f t="shared" si="26"/>
        <v>0.9566167290886392</v>
      </c>
      <c r="N118">
        <f t="shared" si="27"/>
        <v>0.9644194756554307</v>
      </c>
      <c r="O118">
        <f t="shared" si="28"/>
        <v>9.25</v>
      </c>
      <c r="P118">
        <f t="shared" si="29"/>
        <v>9.5</v>
      </c>
    </row>
    <row r="119" spans="2:16" ht="12.75">
      <c r="B119">
        <f>B118</f>
        <v>2.3333333333333335</v>
      </c>
      <c r="C119" t="e">
        <f>(MATCH($B120,$B$4:$B$103,1)-MATCH($B118,$B$4:$B$103,1))/$B$106</f>
        <v>#N/A</v>
      </c>
      <c r="D119" t="e">
        <f>MATCH($B120,$B$4:$B$103,1)-MATCH($B118,$B$4:$B$103,1)</f>
        <v>#N/A</v>
      </c>
      <c r="F119">
        <f>F118</f>
        <v>3</v>
      </c>
      <c r="G119">
        <f>G118</f>
        <v>4</v>
      </c>
      <c r="H119" s="22">
        <f>H118-1</f>
        <v>97</v>
      </c>
      <c r="J119" s="9">
        <f>'Ex 2 results'!B29</f>
        <v>0.95</v>
      </c>
      <c r="K119" s="8">
        <f t="shared" si="24"/>
        <v>9.067241379310344</v>
      </c>
      <c r="L119" s="24">
        <f t="shared" si="25"/>
        <v>72</v>
      </c>
      <c r="M119">
        <f t="shared" si="26"/>
        <v>0.947565543071161</v>
      </c>
      <c r="N119">
        <f t="shared" si="27"/>
        <v>0.9566167290886392</v>
      </c>
      <c r="O119">
        <f t="shared" si="28"/>
        <v>9</v>
      </c>
      <c r="P119">
        <f t="shared" si="29"/>
        <v>9.25</v>
      </c>
    </row>
    <row r="120" spans="2:16" ht="12.75">
      <c r="B120">
        <f>B119+$C$114</f>
        <v>4.666666666666667</v>
      </c>
      <c r="C120" t="e">
        <f>C119</f>
        <v>#N/A</v>
      </c>
      <c r="D120" t="e">
        <f>D119</f>
        <v>#N/A</v>
      </c>
      <c r="F120">
        <f>F119+1</f>
        <v>4</v>
      </c>
      <c r="G120">
        <f>INDEX($B$4:$B$103,$F120)</f>
        <v>4</v>
      </c>
      <c r="H120" s="22">
        <f>H119</f>
        <v>97</v>
      </c>
      <c r="J120" s="9">
        <f>'Ex 2 results'!B30</f>
        <v>0.9</v>
      </c>
      <c r="K120" s="8">
        <f t="shared" si="24"/>
        <v>8.07</v>
      </c>
      <c r="L120" s="24">
        <f t="shared" si="25"/>
        <v>56</v>
      </c>
      <c r="M120">
        <f t="shared" si="26"/>
        <v>0.8960674157303371</v>
      </c>
      <c r="N120">
        <f t="shared" si="27"/>
        <v>0.9101123595505618</v>
      </c>
      <c r="O120">
        <f t="shared" si="28"/>
        <v>8</v>
      </c>
      <c r="P120">
        <f t="shared" si="29"/>
        <v>8.25</v>
      </c>
    </row>
    <row r="121" spans="2:16" ht="12.75">
      <c r="B121">
        <f>B120</f>
        <v>4.666666666666667</v>
      </c>
      <c r="C121">
        <f>(MATCH($B122,$B$4:$B$103,1)-MATCH($B120,$B$4:$B$103,1))/$B$106</f>
        <v>0.3</v>
      </c>
      <c r="D121">
        <f>MATCH($B122,$B$4:$B$103,1)-MATCH($B120,$B$4:$B$103,1)</f>
        <v>30</v>
      </c>
      <c r="F121">
        <f>F120</f>
        <v>4</v>
      </c>
      <c r="G121">
        <f>G120</f>
        <v>4</v>
      </c>
      <c r="H121" s="22">
        <f>H120-1</f>
        <v>96</v>
      </c>
      <c r="J121" s="9">
        <f>'Ex 2 results'!B31</f>
        <v>0.85</v>
      </c>
      <c r="K121" s="8">
        <f t="shared" si="24"/>
        <v>7.341803278688524</v>
      </c>
      <c r="L121" s="24">
        <f t="shared" si="25"/>
        <v>40</v>
      </c>
      <c r="M121">
        <f t="shared" si="26"/>
        <v>0.8430087390761548</v>
      </c>
      <c r="N121">
        <f t="shared" si="27"/>
        <v>0.8620474406991261</v>
      </c>
      <c r="O121">
        <f t="shared" si="28"/>
        <v>7.25</v>
      </c>
      <c r="P121">
        <f t="shared" si="29"/>
        <v>7.5</v>
      </c>
    </row>
    <row r="122" spans="2:16" ht="12.75">
      <c r="B122">
        <f>B121+$C$114</f>
        <v>7</v>
      </c>
      <c r="C122">
        <f>C121</f>
        <v>0.3</v>
      </c>
      <c r="D122">
        <f>D121</f>
        <v>30</v>
      </c>
      <c r="F122">
        <f>F121+1</f>
        <v>5</v>
      </c>
      <c r="G122">
        <f>INDEX($B$4:$B$103,$F122)</f>
        <v>4.5</v>
      </c>
      <c r="H122" s="22">
        <f>H121</f>
        <v>96</v>
      </c>
      <c r="J122" s="9">
        <f>'Ex 2 results'!B32</f>
        <v>0.7</v>
      </c>
      <c r="K122" s="8">
        <f t="shared" si="24"/>
        <v>5.746629213483145</v>
      </c>
      <c r="L122" s="24">
        <f t="shared" si="25"/>
        <v>12</v>
      </c>
      <c r="M122">
        <f t="shared" si="26"/>
        <v>0.6725967540574282</v>
      </c>
      <c r="N122">
        <f t="shared" si="27"/>
        <v>0.700374531835206</v>
      </c>
      <c r="O122">
        <f t="shared" si="28"/>
        <v>5.5</v>
      </c>
      <c r="P122">
        <f t="shared" si="29"/>
        <v>5.75</v>
      </c>
    </row>
    <row r="123" spans="2:16" ht="12.75">
      <c r="B123">
        <f>B122</f>
        <v>7</v>
      </c>
      <c r="C123">
        <f>(MATCH($B124,$B$4:$B$103,1)-MATCH($B122,$B$4:$B$103,1))/$B$106</f>
        <v>0.39</v>
      </c>
      <c r="D123">
        <f>MATCH($B124,$B$4:$B$103,1)-MATCH($B122,$B$4:$B$103,1)</f>
        <v>39</v>
      </c>
      <c r="F123">
        <f>F122</f>
        <v>5</v>
      </c>
      <c r="G123">
        <f>G122</f>
        <v>4.5</v>
      </c>
      <c r="H123" s="22">
        <f>H122-1</f>
        <v>95</v>
      </c>
      <c r="J123" s="9">
        <f>'Ex 2 results'!B33</f>
        <v>0.5</v>
      </c>
      <c r="K123" s="8">
        <f t="shared" si="24"/>
        <v>4.026041666666667</v>
      </c>
      <c r="L123" s="24">
        <f t="shared" si="25"/>
        <v>5</v>
      </c>
      <c r="M123">
        <f t="shared" si="26"/>
        <v>0.4968789013732834</v>
      </c>
      <c r="N123">
        <f t="shared" si="27"/>
        <v>0.5568039950062422</v>
      </c>
      <c r="O123">
        <f t="shared" si="28"/>
        <v>4</v>
      </c>
      <c r="P123">
        <f t="shared" si="29"/>
        <v>4.5</v>
      </c>
    </row>
    <row r="124" spans="2:12" ht="12.75">
      <c r="B124">
        <f>B123+$C$114</f>
        <v>9.333333333333334</v>
      </c>
      <c r="C124">
        <f>C123</f>
        <v>0.39</v>
      </c>
      <c r="D124">
        <f>D123</f>
        <v>39</v>
      </c>
      <c r="F124">
        <f>F123+1</f>
        <v>6</v>
      </c>
      <c r="G124">
        <f>INDEX($B$4:$B$103,$F124)</f>
        <v>4.5</v>
      </c>
      <c r="H124" s="22">
        <f>H123</f>
        <v>95</v>
      </c>
      <c r="L124" s="24"/>
    </row>
    <row r="125" spans="2:12" ht="12.75">
      <c r="B125">
        <f>B124</f>
        <v>9.333333333333334</v>
      </c>
      <c r="C125">
        <f>(MATCH($B126,$B$4:$B$103,1)-MATCH($B124,$B$4:$B$103,1))/$B$106</f>
        <v>0.23</v>
      </c>
      <c r="D125">
        <f>MATCH($B126,$B$4:$B$103,1)-MATCH($B124,$B$4:$B$103,1)</f>
        <v>23</v>
      </c>
      <c r="F125">
        <f>F124</f>
        <v>6</v>
      </c>
      <c r="G125">
        <f>G124</f>
        <v>4.5</v>
      </c>
      <c r="H125" s="22">
        <f>H124-1</f>
        <v>94</v>
      </c>
      <c r="L125" s="24"/>
    </row>
    <row r="126" spans="2:12" ht="12.75">
      <c r="B126">
        <f>B125+$C$114</f>
        <v>11.666666666666668</v>
      </c>
      <c r="C126">
        <f>C125</f>
        <v>0.23</v>
      </c>
      <c r="D126">
        <f>D125</f>
        <v>23</v>
      </c>
      <c r="F126">
        <f>F125+1</f>
        <v>7</v>
      </c>
      <c r="G126">
        <f>INDEX($B$4:$B$103,$F126)</f>
        <v>4.75</v>
      </c>
      <c r="H126" s="22">
        <f>H125</f>
        <v>94</v>
      </c>
      <c r="L126" s="24"/>
    </row>
    <row r="127" spans="2:8" ht="12.75">
      <c r="B127">
        <f>B126</f>
        <v>11.666666666666668</v>
      </c>
      <c r="C127">
        <f>(MATCH($B128,$B$4:$B$103,1)-MATCH($B126,$B$4:$B$103,1))/$B$106</f>
        <v>0.01</v>
      </c>
      <c r="D127">
        <f>MATCH($B128,$B$4:$B$103,1)-MATCH($B126,$B$4:$B$103,1)</f>
        <v>1</v>
      </c>
      <c r="F127">
        <f>F126</f>
        <v>7</v>
      </c>
      <c r="G127">
        <f>G126</f>
        <v>4.75</v>
      </c>
      <c r="H127" s="22">
        <f>H126-1</f>
        <v>93</v>
      </c>
    </row>
    <row r="128" spans="2:8" ht="12.75">
      <c r="B128">
        <f>B127+$C$114</f>
        <v>14.000000000000002</v>
      </c>
      <c r="C128">
        <f>C127</f>
        <v>0.01</v>
      </c>
      <c r="D128">
        <f>D127</f>
        <v>1</v>
      </c>
      <c r="F128">
        <f>F127+1</f>
        <v>8</v>
      </c>
      <c r="G128">
        <f>INDEX($B$4:$B$103,$F128)</f>
        <v>5.25</v>
      </c>
      <c r="H128" s="22">
        <f>H127</f>
        <v>93</v>
      </c>
    </row>
    <row r="129" spans="2:8" ht="12.75">
      <c r="B129">
        <f>B128</f>
        <v>14.000000000000002</v>
      </c>
      <c r="C129" s="22">
        <f>1-MATCH($B128,$B$4:$B$103,1)/$B$106</f>
        <v>0.010000000000000009</v>
      </c>
      <c r="D129" s="22">
        <v>0</v>
      </c>
      <c r="F129">
        <f>F128</f>
        <v>8</v>
      </c>
      <c r="G129">
        <f>G128</f>
        <v>5.25</v>
      </c>
      <c r="H129" s="22">
        <f>H128-1</f>
        <v>92</v>
      </c>
    </row>
    <row r="130" spans="6:8" ht="12.75">
      <c r="F130">
        <f>F129+1</f>
        <v>9</v>
      </c>
      <c r="G130">
        <f>INDEX($B$4:$B$103,$F130)</f>
        <v>5.25</v>
      </c>
      <c r="H130" s="22">
        <f>H129</f>
        <v>92</v>
      </c>
    </row>
    <row r="131" spans="6:8" ht="12.75">
      <c r="F131">
        <f>F130</f>
        <v>9</v>
      </c>
      <c r="G131">
        <f>G130</f>
        <v>5.25</v>
      </c>
      <c r="H131" s="22">
        <f>H130-1</f>
        <v>91</v>
      </c>
    </row>
    <row r="132" spans="6:8" ht="12.75">
      <c r="F132">
        <f>F131+1</f>
        <v>10</v>
      </c>
      <c r="G132">
        <f>INDEX($B$4:$B$103,$F132)</f>
        <v>5.5</v>
      </c>
      <c r="H132" s="22">
        <f>H131</f>
        <v>91</v>
      </c>
    </row>
    <row r="133" spans="6:8" ht="12.75">
      <c r="F133">
        <f>F132</f>
        <v>10</v>
      </c>
      <c r="G133">
        <f>G132</f>
        <v>5.5</v>
      </c>
      <c r="H133" s="22">
        <f>H132-1</f>
        <v>90</v>
      </c>
    </row>
    <row r="134" spans="6:8" ht="12.75">
      <c r="F134">
        <f>F133+1</f>
        <v>11</v>
      </c>
      <c r="G134">
        <f>INDEX($B$4:$B$103,$F134)</f>
        <v>5.5</v>
      </c>
      <c r="H134" s="22">
        <f>H133</f>
        <v>90</v>
      </c>
    </row>
    <row r="135" spans="6:8" ht="12.75">
      <c r="F135">
        <f>F134</f>
        <v>11</v>
      </c>
      <c r="G135">
        <f>G134</f>
        <v>5.5</v>
      </c>
      <c r="H135" s="22">
        <f>H134-1</f>
        <v>89</v>
      </c>
    </row>
    <row r="136" spans="6:8" ht="12.75">
      <c r="F136">
        <f>F135+1</f>
        <v>12</v>
      </c>
      <c r="G136">
        <f>INDEX($B$4:$B$103,$F136)</f>
        <v>5.75</v>
      </c>
      <c r="H136" s="22">
        <f>H135</f>
        <v>89</v>
      </c>
    </row>
    <row r="137" spans="6:8" ht="12.75">
      <c r="F137">
        <f>F136</f>
        <v>12</v>
      </c>
      <c r="G137">
        <f>G136</f>
        <v>5.75</v>
      </c>
      <c r="H137" s="22">
        <f>H136-1</f>
        <v>88</v>
      </c>
    </row>
    <row r="138" spans="6:8" ht="12.75">
      <c r="F138">
        <f>F137+1</f>
        <v>13</v>
      </c>
      <c r="G138">
        <f>INDEX($B$4:$B$103,$F138)</f>
        <v>5.75</v>
      </c>
      <c r="H138" s="22">
        <f>H137</f>
        <v>88</v>
      </c>
    </row>
    <row r="139" spans="6:8" ht="12.75">
      <c r="F139">
        <f>F138</f>
        <v>13</v>
      </c>
      <c r="G139">
        <f>G138</f>
        <v>5.75</v>
      </c>
      <c r="H139" s="22">
        <f>H138-1</f>
        <v>87</v>
      </c>
    </row>
    <row r="140" spans="6:8" ht="12.75">
      <c r="F140">
        <f>F139+1</f>
        <v>14</v>
      </c>
      <c r="G140">
        <f>INDEX($B$4:$B$103,$F140)</f>
        <v>5.75</v>
      </c>
      <c r="H140" s="22">
        <f>H139</f>
        <v>87</v>
      </c>
    </row>
    <row r="141" spans="6:8" ht="12.75">
      <c r="F141">
        <f>F140</f>
        <v>14</v>
      </c>
      <c r="G141">
        <f>G140</f>
        <v>5.75</v>
      </c>
      <c r="H141" s="22">
        <f>H140-1</f>
        <v>86</v>
      </c>
    </row>
    <row r="142" spans="6:8" ht="12.75">
      <c r="F142">
        <f>F141+1</f>
        <v>15</v>
      </c>
      <c r="G142">
        <f>INDEX($B$4:$B$103,$F142)</f>
        <v>6</v>
      </c>
      <c r="H142" s="22">
        <f>H141</f>
        <v>86</v>
      </c>
    </row>
    <row r="143" spans="6:8" ht="12.75">
      <c r="F143">
        <f>F142</f>
        <v>15</v>
      </c>
      <c r="G143">
        <f>G142</f>
        <v>6</v>
      </c>
      <c r="H143" s="22">
        <f>H142-1</f>
        <v>85</v>
      </c>
    </row>
    <row r="144" spans="6:8" ht="12.75">
      <c r="F144">
        <f>F143+1</f>
        <v>16</v>
      </c>
      <c r="G144">
        <f>INDEX($B$4:$B$103,$F144)</f>
        <v>6</v>
      </c>
      <c r="H144" s="22">
        <f>H143</f>
        <v>85</v>
      </c>
    </row>
    <row r="145" spans="6:8" ht="12.75">
      <c r="F145">
        <f>F144</f>
        <v>16</v>
      </c>
      <c r="G145">
        <f>G144</f>
        <v>6</v>
      </c>
      <c r="H145" s="22">
        <f>H144-1</f>
        <v>84</v>
      </c>
    </row>
    <row r="146" spans="6:8" ht="12.75">
      <c r="F146">
        <f>F145+1</f>
        <v>17</v>
      </c>
      <c r="G146">
        <f>INDEX($B$4:$B$103,$F146)</f>
        <v>6</v>
      </c>
      <c r="H146" s="22">
        <f>H145</f>
        <v>84</v>
      </c>
    </row>
    <row r="147" spans="6:8" ht="12.75">
      <c r="F147">
        <f>F146</f>
        <v>17</v>
      </c>
      <c r="G147">
        <f>G146</f>
        <v>6</v>
      </c>
      <c r="H147" s="22">
        <f>H146-1</f>
        <v>83</v>
      </c>
    </row>
    <row r="148" spans="6:8" ht="12.75">
      <c r="F148">
        <f>F147+1</f>
        <v>18</v>
      </c>
      <c r="G148">
        <f>INDEX($B$4:$B$103,$F148)</f>
        <v>6.25</v>
      </c>
      <c r="H148" s="22">
        <f>H147</f>
        <v>83</v>
      </c>
    </row>
    <row r="149" spans="6:8" ht="12.75">
      <c r="F149">
        <f>F148</f>
        <v>18</v>
      </c>
      <c r="G149">
        <f>G148</f>
        <v>6.25</v>
      </c>
      <c r="H149" s="22">
        <f>H148-1</f>
        <v>82</v>
      </c>
    </row>
    <row r="150" spans="6:8" ht="12.75">
      <c r="F150">
        <f>F149+1</f>
        <v>19</v>
      </c>
      <c r="G150">
        <f>INDEX($B$4:$B$103,$F150)</f>
        <v>6.25</v>
      </c>
      <c r="H150" s="22">
        <f>H149</f>
        <v>82</v>
      </c>
    </row>
    <row r="151" spans="6:8" ht="12.75">
      <c r="F151">
        <f>F150</f>
        <v>19</v>
      </c>
      <c r="G151">
        <f>G150</f>
        <v>6.25</v>
      </c>
      <c r="H151" s="22">
        <f>H150-1</f>
        <v>81</v>
      </c>
    </row>
    <row r="152" spans="6:8" ht="12.75">
      <c r="F152">
        <f>F151+1</f>
        <v>20</v>
      </c>
      <c r="G152">
        <f>INDEX($B$4:$B$103,$F152)</f>
        <v>6.25</v>
      </c>
      <c r="H152" s="22">
        <f>H151</f>
        <v>81</v>
      </c>
    </row>
    <row r="153" spans="6:8" ht="12.75">
      <c r="F153">
        <f>F152</f>
        <v>20</v>
      </c>
      <c r="G153">
        <f>G152</f>
        <v>6.25</v>
      </c>
      <c r="H153" s="22">
        <f>H152-1</f>
        <v>80</v>
      </c>
    </row>
    <row r="154" spans="6:8" ht="12.75">
      <c r="F154">
        <f>F153+1</f>
        <v>21</v>
      </c>
      <c r="G154">
        <f>INDEX($B$4:$B$103,$F154)</f>
        <v>6.5</v>
      </c>
      <c r="H154" s="22">
        <f>H153</f>
        <v>80</v>
      </c>
    </row>
    <row r="155" spans="6:8" ht="12.75">
      <c r="F155">
        <f>F154</f>
        <v>21</v>
      </c>
      <c r="G155">
        <f>G154</f>
        <v>6.5</v>
      </c>
      <c r="H155" s="22">
        <f>H154-1</f>
        <v>79</v>
      </c>
    </row>
    <row r="156" spans="6:8" ht="12.75">
      <c r="F156">
        <f>F155+1</f>
        <v>22</v>
      </c>
      <c r="G156">
        <f>INDEX($B$4:$B$103,$F156)</f>
        <v>6.5</v>
      </c>
      <c r="H156" s="22">
        <f>H155</f>
        <v>79</v>
      </c>
    </row>
    <row r="157" spans="6:8" ht="12.75">
      <c r="F157">
        <f>F156</f>
        <v>22</v>
      </c>
      <c r="G157">
        <f>G156</f>
        <v>6.5</v>
      </c>
      <c r="H157" s="22">
        <f>H156-1</f>
        <v>78</v>
      </c>
    </row>
    <row r="158" spans="6:8" ht="12.75">
      <c r="F158">
        <f>F157+1</f>
        <v>23</v>
      </c>
      <c r="G158">
        <f>INDEX($B$4:$B$103,$F158)</f>
        <v>6.5</v>
      </c>
      <c r="H158" s="22">
        <f>H157</f>
        <v>78</v>
      </c>
    </row>
    <row r="159" spans="6:8" ht="12.75">
      <c r="F159">
        <f>F158</f>
        <v>23</v>
      </c>
      <c r="G159">
        <f>G158</f>
        <v>6.5</v>
      </c>
      <c r="H159" s="22">
        <f>H158-1</f>
        <v>77</v>
      </c>
    </row>
    <row r="160" spans="6:8" ht="12.75">
      <c r="F160">
        <f>F159+1</f>
        <v>24</v>
      </c>
      <c r="G160">
        <f>INDEX($B$4:$B$103,$F160)</f>
        <v>6.5</v>
      </c>
      <c r="H160" s="22">
        <f>H159</f>
        <v>77</v>
      </c>
    </row>
    <row r="161" spans="6:8" ht="12.75">
      <c r="F161">
        <f>F160</f>
        <v>24</v>
      </c>
      <c r="G161">
        <f>G160</f>
        <v>6.5</v>
      </c>
      <c r="H161" s="22">
        <f>H160-1</f>
        <v>76</v>
      </c>
    </row>
    <row r="162" spans="6:8" ht="12.75">
      <c r="F162">
        <f>F161+1</f>
        <v>25</v>
      </c>
      <c r="G162">
        <f>INDEX($B$4:$B$103,$F162)</f>
        <v>6.5</v>
      </c>
      <c r="H162" s="22">
        <f>H161</f>
        <v>76</v>
      </c>
    </row>
    <row r="163" spans="6:8" ht="12.75">
      <c r="F163">
        <f>F162</f>
        <v>25</v>
      </c>
      <c r="G163">
        <f>G162</f>
        <v>6.5</v>
      </c>
      <c r="H163" s="22">
        <f>H162-1</f>
        <v>75</v>
      </c>
    </row>
    <row r="164" spans="6:8" ht="12.75">
      <c r="F164">
        <f>F163+1</f>
        <v>26</v>
      </c>
      <c r="G164">
        <f>INDEX($B$4:$B$103,$F164)</f>
        <v>6.75</v>
      </c>
      <c r="H164" s="22">
        <f>H163</f>
        <v>75</v>
      </c>
    </row>
    <row r="165" spans="6:8" ht="12.75">
      <c r="F165">
        <f>F164</f>
        <v>26</v>
      </c>
      <c r="G165">
        <f>G164</f>
        <v>6.75</v>
      </c>
      <c r="H165" s="22">
        <f>H164-1</f>
        <v>74</v>
      </c>
    </row>
    <row r="166" spans="6:8" ht="12.75">
      <c r="F166">
        <f>F165+1</f>
        <v>27</v>
      </c>
      <c r="G166">
        <f>INDEX($B$4:$B$103,$F166)</f>
        <v>6.75</v>
      </c>
      <c r="H166" s="22">
        <f>H165</f>
        <v>74</v>
      </c>
    </row>
    <row r="167" spans="6:8" ht="12.75">
      <c r="F167">
        <f>F166</f>
        <v>27</v>
      </c>
      <c r="G167">
        <f>G166</f>
        <v>6.75</v>
      </c>
      <c r="H167" s="22">
        <f>H166-1</f>
        <v>73</v>
      </c>
    </row>
    <row r="168" spans="6:8" ht="12.75">
      <c r="F168">
        <f>F167+1</f>
        <v>28</v>
      </c>
      <c r="G168">
        <f>INDEX($B$4:$B$103,$F168)</f>
        <v>6.75</v>
      </c>
      <c r="H168" s="22">
        <f>H167</f>
        <v>73</v>
      </c>
    </row>
    <row r="169" spans="6:8" ht="12.75">
      <c r="F169">
        <f>F168</f>
        <v>28</v>
      </c>
      <c r="G169">
        <f>G168</f>
        <v>6.75</v>
      </c>
      <c r="H169" s="22">
        <f>H168-1</f>
        <v>72</v>
      </c>
    </row>
    <row r="170" spans="6:8" ht="12.75">
      <c r="F170">
        <f>F169+1</f>
        <v>29</v>
      </c>
      <c r="G170">
        <f>INDEX($B$4:$B$103,$F170)</f>
        <v>6.75</v>
      </c>
      <c r="H170" s="22">
        <f>H169</f>
        <v>72</v>
      </c>
    </row>
    <row r="171" spans="6:8" ht="12.75">
      <c r="F171">
        <f>F170</f>
        <v>29</v>
      </c>
      <c r="G171">
        <f>G170</f>
        <v>6.75</v>
      </c>
      <c r="H171" s="22">
        <f>H170-1</f>
        <v>71</v>
      </c>
    </row>
    <row r="172" spans="6:8" ht="12.75">
      <c r="F172">
        <f>F171+1</f>
        <v>30</v>
      </c>
      <c r="G172">
        <f>INDEX($B$4:$B$103,$F172)</f>
        <v>6.75</v>
      </c>
      <c r="H172" s="22">
        <f>H171</f>
        <v>71</v>
      </c>
    </row>
    <row r="173" spans="6:8" ht="12.75">
      <c r="F173">
        <f>F172</f>
        <v>30</v>
      </c>
      <c r="G173">
        <f>G172</f>
        <v>6.75</v>
      </c>
      <c r="H173" s="22">
        <f>H172-1</f>
        <v>70</v>
      </c>
    </row>
    <row r="174" spans="6:8" ht="12.75">
      <c r="F174">
        <f>F173+1</f>
        <v>31</v>
      </c>
      <c r="G174">
        <f>INDEX($B$4:$B$103,$F174)</f>
        <v>6.75</v>
      </c>
      <c r="H174" s="22">
        <f>H173</f>
        <v>70</v>
      </c>
    </row>
    <row r="175" spans="6:8" ht="12.75">
      <c r="F175">
        <f>F174</f>
        <v>31</v>
      </c>
      <c r="G175">
        <f>G174</f>
        <v>6.75</v>
      </c>
      <c r="H175" s="22">
        <f>H174-1</f>
        <v>69</v>
      </c>
    </row>
    <row r="176" spans="6:8" ht="12.75">
      <c r="F176">
        <f>F175+1</f>
        <v>32</v>
      </c>
      <c r="G176">
        <f>INDEX($B$4:$B$103,$F176)</f>
        <v>7</v>
      </c>
      <c r="H176" s="22">
        <f>H175</f>
        <v>69</v>
      </c>
    </row>
    <row r="177" spans="6:8" ht="12.75">
      <c r="F177">
        <f>F176</f>
        <v>32</v>
      </c>
      <c r="G177">
        <f>G176</f>
        <v>7</v>
      </c>
      <c r="H177" s="22">
        <f>H176-1</f>
        <v>68</v>
      </c>
    </row>
    <row r="178" spans="6:8" ht="12.75">
      <c r="F178">
        <f>F177+1</f>
        <v>33</v>
      </c>
      <c r="G178">
        <f>INDEX($B$4:$B$103,$F178)</f>
        <v>7</v>
      </c>
      <c r="H178" s="22">
        <f>H177</f>
        <v>68</v>
      </c>
    </row>
    <row r="179" spans="6:8" ht="12.75">
      <c r="F179">
        <f>F178</f>
        <v>33</v>
      </c>
      <c r="G179">
        <f>G178</f>
        <v>7</v>
      </c>
      <c r="H179" s="22">
        <f>H178-1</f>
        <v>67</v>
      </c>
    </row>
    <row r="180" spans="6:8" ht="12.75">
      <c r="F180">
        <f>F179+1</f>
        <v>34</v>
      </c>
      <c r="G180">
        <f>INDEX($B$4:$B$103,$F180)</f>
        <v>7</v>
      </c>
      <c r="H180" s="22">
        <f>H179</f>
        <v>67</v>
      </c>
    </row>
    <row r="181" spans="6:8" ht="12.75">
      <c r="F181">
        <f>F180</f>
        <v>34</v>
      </c>
      <c r="G181">
        <f>G180</f>
        <v>7</v>
      </c>
      <c r="H181" s="22">
        <f>H180-1</f>
        <v>66</v>
      </c>
    </row>
    <row r="182" spans="6:8" ht="12.75">
      <c r="F182">
        <f>F181+1</f>
        <v>35</v>
      </c>
      <c r="G182">
        <f>INDEX($B$4:$B$103,$F182)</f>
        <v>7</v>
      </c>
      <c r="H182" s="22">
        <f>H181</f>
        <v>66</v>
      </c>
    </row>
    <row r="183" spans="6:8" ht="12.75">
      <c r="F183">
        <f>F182</f>
        <v>35</v>
      </c>
      <c r="G183">
        <f>G182</f>
        <v>7</v>
      </c>
      <c r="H183" s="22">
        <f>H182-1</f>
        <v>65</v>
      </c>
    </row>
    <row r="184" spans="6:8" ht="12.75">
      <c r="F184">
        <f>F183+1</f>
        <v>36</v>
      </c>
      <c r="G184">
        <f>INDEX($B$4:$B$103,$F184)</f>
        <v>7</v>
      </c>
      <c r="H184" s="22">
        <f>H183</f>
        <v>65</v>
      </c>
    </row>
    <row r="185" spans="6:8" ht="12.75">
      <c r="F185">
        <f>F184</f>
        <v>36</v>
      </c>
      <c r="G185">
        <f>G184</f>
        <v>7</v>
      </c>
      <c r="H185" s="22">
        <f>H184-1</f>
        <v>64</v>
      </c>
    </row>
    <row r="186" spans="6:8" ht="12.75">
      <c r="F186">
        <f>F185+1</f>
        <v>37</v>
      </c>
      <c r="G186">
        <f>INDEX($B$4:$B$103,$F186)</f>
        <v>7.25</v>
      </c>
      <c r="H186" s="22">
        <f>H185</f>
        <v>64</v>
      </c>
    </row>
    <row r="187" spans="6:8" ht="12.75">
      <c r="F187">
        <f>F186</f>
        <v>37</v>
      </c>
      <c r="G187">
        <f>G186</f>
        <v>7.25</v>
      </c>
      <c r="H187" s="22">
        <f>H186-1</f>
        <v>63</v>
      </c>
    </row>
    <row r="188" spans="6:8" ht="12.75">
      <c r="F188">
        <f>F187+1</f>
        <v>38</v>
      </c>
      <c r="G188">
        <f>INDEX($B$4:$B$103,$F188)</f>
        <v>7.25</v>
      </c>
      <c r="H188" s="22">
        <f>H187</f>
        <v>63</v>
      </c>
    </row>
    <row r="189" spans="6:8" ht="12.75">
      <c r="F189">
        <f>F188</f>
        <v>38</v>
      </c>
      <c r="G189">
        <f>G188</f>
        <v>7.25</v>
      </c>
      <c r="H189" s="22">
        <f>H188-1</f>
        <v>62</v>
      </c>
    </row>
    <row r="190" spans="6:8" ht="12.75">
      <c r="F190">
        <f>F189+1</f>
        <v>39</v>
      </c>
      <c r="G190">
        <f>INDEX($B$4:$B$103,$F190)</f>
        <v>7.25</v>
      </c>
      <c r="H190" s="22">
        <f>H189</f>
        <v>62</v>
      </c>
    </row>
    <row r="191" spans="6:8" ht="12.75">
      <c r="F191">
        <f>F190</f>
        <v>39</v>
      </c>
      <c r="G191">
        <f>G190</f>
        <v>7.25</v>
      </c>
      <c r="H191" s="22">
        <f>H190-1</f>
        <v>61</v>
      </c>
    </row>
    <row r="192" spans="6:8" ht="12.75">
      <c r="F192">
        <f>F191+1</f>
        <v>40</v>
      </c>
      <c r="G192">
        <f>INDEX($B$4:$B$103,$F192)</f>
        <v>7.5</v>
      </c>
      <c r="H192" s="22">
        <f>H191</f>
        <v>61</v>
      </c>
    </row>
    <row r="193" spans="6:8" ht="12.75">
      <c r="F193">
        <f>F192</f>
        <v>40</v>
      </c>
      <c r="G193">
        <f>G192</f>
        <v>7.5</v>
      </c>
      <c r="H193" s="22">
        <f>H192-1</f>
        <v>60</v>
      </c>
    </row>
    <row r="194" spans="6:8" ht="12.75">
      <c r="F194">
        <f>F193+1</f>
        <v>41</v>
      </c>
      <c r="G194">
        <f>INDEX($B$4:$B$103,$F194)</f>
        <v>7.5</v>
      </c>
      <c r="H194" s="22">
        <f>H193</f>
        <v>60</v>
      </c>
    </row>
    <row r="195" spans="6:8" ht="12.75">
      <c r="F195">
        <f>F194</f>
        <v>41</v>
      </c>
      <c r="G195">
        <f>G194</f>
        <v>7.5</v>
      </c>
      <c r="H195" s="22">
        <f>H194-1</f>
        <v>59</v>
      </c>
    </row>
    <row r="196" spans="6:8" ht="12.75">
      <c r="F196">
        <f>F195+1</f>
        <v>42</v>
      </c>
      <c r="G196">
        <f>INDEX($B$4:$B$103,$F196)</f>
        <v>7.5</v>
      </c>
      <c r="H196" s="22">
        <f>H195</f>
        <v>59</v>
      </c>
    </row>
    <row r="197" spans="6:8" ht="12.75">
      <c r="F197">
        <f>F196</f>
        <v>42</v>
      </c>
      <c r="G197">
        <f>G196</f>
        <v>7.5</v>
      </c>
      <c r="H197" s="22">
        <f>H196-1</f>
        <v>58</v>
      </c>
    </row>
    <row r="198" spans="6:8" ht="12.75">
      <c r="F198">
        <f>F197+1</f>
        <v>43</v>
      </c>
      <c r="G198">
        <f>INDEX($B$4:$B$103,$F198)</f>
        <v>7.75</v>
      </c>
      <c r="H198" s="22">
        <f>H197</f>
        <v>58</v>
      </c>
    </row>
    <row r="199" spans="6:8" ht="12.75">
      <c r="F199">
        <f>F198</f>
        <v>43</v>
      </c>
      <c r="G199">
        <f>G198</f>
        <v>7.75</v>
      </c>
      <c r="H199" s="22">
        <f>H198-1</f>
        <v>57</v>
      </c>
    </row>
    <row r="200" spans="6:8" ht="12.75">
      <c r="F200">
        <f>F199+1</f>
        <v>44</v>
      </c>
      <c r="G200">
        <f>INDEX($B$4:$B$103,$F200)</f>
        <v>7.75</v>
      </c>
      <c r="H200" s="22">
        <f>H199</f>
        <v>57</v>
      </c>
    </row>
    <row r="201" spans="6:8" ht="12.75">
      <c r="F201">
        <f>F200</f>
        <v>44</v>
      </c>
      <c r="G201">
        <f>G200</f>
        <v>7.75</v>
      </c>
      <c r="H201" s="22">
        <f>H200-1</f>
        <v>56</v>
      </c>
    </row>
    <row r="202" spans="6:8" ht="12.75">
      <c r="F202">
        <f>F201+1</f>
        <v>45</v>
      </c>
      <c r="G202">
        <f>INDEX($B$4:$B$103,$F202)</f>
        <v>7.75</v>
      </c>
      <c r="H202" s="22">
        <f>H201</f>
        <v>56</v>
      </c>
    </row>
    <row r="203" spans="6:8" ht="12.75">
      <c r="F203">
        <f>F202</f>
        <v>45</v>
      </c>
      <c r="G203">
        <f>G202</f>
        <v>7.75</v>
      </c>
      <c r="H203" s="22">
        <f>H202-1</f>
        <v>55</v>
      </c>
    </row>
    <row r="204" spans="6:8" ht="12.75">
      <c r="F204">
        <f>F203+1</f>
        <v>46</v>
      </c>
      <c r="G204">
        <f>INDEX($B$4:$B$103,$F204)</f>
        <v>7.75</v>
      </c>
      <c r="H204" s="22">
        <f>H203</f>
        <v>55</v>
      </c>
    </row>
    <row r="205" spans="6:8" ht="12.75">
      <c r="F205">
        <f>F204</f>
        <v>46</v>
      </c>
      <c r="G205">
        <f>G204</f>
        <v>7.75</v>
      </c>
      <c r="H205" s="22">
        <f>H204-1</f>
        <v>54</v>
      </c>
    </row>
    <row r="206" spans="6:8" ht="12.75">
      <c r="F206">
        <f>F205+1</f>
        <v>47</v>
      </c>
      <c r="G206">
        <f>INDEX($B$4:$B$103,$F206)</f>
        <v>7.75</v>
      </c>
      <c r="H206" s="22">
        <f>H205</f>
        <v>54</v>
      </c>
    </row>
    <row r="207" spans="6:8" ht="12.75">
      <c r="F207">
        <f>F206</f>
        <v>47</v>
      </c>
      <c r="G207">
        <f>G206</f>
        <v>7.75</v>
      </c>
      <c r="H207" s="22">
        <f>H206-1</f>
        <v>53</v>
      </c>
    </row>
    <row r="208" spans="6:8" ht="12.75">
      <c r="F208">
        <f>F207+1</f>
        <v>48</v>
      </c>
      <c r="G208">
        <f>INDEX($B$4:$B$103,$F208)</f>
        <v>7.75</v>
      </c>
      <c r="H208" s="22">
        <f>H207</f>
        <v>53</v>
      </c>
    </row>
    <row r="209" spans="6:8" ht="12.75">
      <c r="F209">
        <f>F208</f>
        <v>48</v>
      </c>
      <c r="G209">
        <f>G208</f>
        <v>7.75</v>
      </c>
      <c r="H209" s="22">
        <f>H208-1</f>
        <v>52</v>
      </c>
    </row>
    <row r="210" spans="6:8" ht="12.75">
      <c r="F210">
        <f>F209+1</f>
        <v>49</v>
      </c>
      <c r="G210">
        <f>INDEX($B$4:$B$103,$F210)</f>
        <v>7.75</v>
      </c>
      <c r="H210" s="22">
        <f>H209</f>
        <v>52</v>
      </c>
    </row>
    <row r="211" spans="6:8" ht="12.75">
      <c r="F211">
        <f>F210</f>
        <v>49</v>
      </c>
      <c r="G211">
        <f>G210</f>
        <v>7.75</v>
      </c>
      <c r="H211" s="22">
        <f>H210-1</f>
        <v>51</v>
      </c>
    </row>
    <row r="212" spans="6:8" ht="12.75">
      <c r="F212">
        <f>F211+1</f>
        <v>50</v>
      </c>
      <c r="G212">
        <f>INDEX($B$4:$B$103,$F212)</f>
        <v>8</v>
      </c>
      <c r="H212" s="22">
        <f>H211</f>
        <v>51</v>
      </c>
    </row>
    <row r="213" spans="6:8" ht="12.75">
      <c r="F213">
        <f>F212</f>
        <v>50</v>
      </c>
      <c r="G213">
        <f>G212</f>
        <v>8</v>
      </c>
      <c r="H213" s="22">
        <f>H212-1</f>
        <v>50</v>
      </c>
    </row>
    <row r="214" spans="6:8" ht="12.75">
      <c r="F214">
        <f>F213+1</f>
        <v>51</v>
      </c>
      <c r="G214">
        <f>INDEX($B$4:$B$103,$F214)</f>
        <v>8</v>
      </c>
      <c r="H214" s="22">
        <f>H213</f>
        <v>50</v>
      </c>
    </row>
    <row r="215" spans="6:8" ht="12.75">
      <c r="F215">
        <f>F214</f>
        <v>51</v>
      </c>
      <c r="G215">
        <f>G214</f>
        <v>8</v>
      </c>
      <c r="H215" s="22">
        <f>H214-1</f>
        <v>49</v>
      </c>
    </row>
    <row r="216" spans="6:8" ht="12.75">
      <c r="F216">
        <f>F215+1</f>
        <v>52</v>
      </c>
      <c r="G216">
        <f>INDEX($B$4:$B$103,$F216)</f>
        <v>8</v>
      </c>
      <c r="H216" s="22">
        <f>H215</f>
        <v>49</v>
      </c>
    </row>
    <row r="217" spans="6:8" ht="12.75">
      <c r="F217">
        <f>F216</f>
        <v>52</v>
      </c>
      <c r="G217">
        <f>G216</f>
        <v>8</v>
      </c>
      <c r="H217" s="22">
        <f>H216-1</f>
        <v>48</v>
      </c>
    </row>
    <row r="218" spans="6:8" ht="12.75">
      <c r="F218">
        <f>F217+1</f>
        <v>53</v>
      </c>
      <c r="G218">
        <f>INDEX($B$4:$B$103,$F218)</f>
        <v>8</v>
      </c>
      <c r="H218" s="22">
        <f>H217</f>
        <v>48</v>
      </c>
    </row>
    <row r="219" spans="6:8" ht="12.75">
      <c r="F219">
        <f>F218</f>
        <v>53</v>
      </c>
      <c r="G219">
        <f>G218</f>
        <v>8</v>
      </c>
      <c r="H219" s="22">
        <f>H218-1</f>
        <v>47</v>
      </c>
    </row>
    <row r="220" spans="6:8" ht="12.75">
      <c r="F220">
        <f>F219+1</f>
        <v>54</v>
      </c>
      <c r="G220">
        <f>INDEX($B$4:$B$103,$F220)</f>
        <v>8</v>
      </c>
      <c r="H220" s="22">
        <f>H219</f>
        <v>47</v>
      </c>
    </row>
    <row r="221" spans="6:8" ht="12.75">
      <c r="F221">
        <f>F220</f>
        <v>54</v>
      </c>
      <c r="G221">
        <f>G220</f>
        <v>8</v>
      </c>
      <c r="H221" s="22">
        <f>H220-1</f>
        <v>46</v>
      </c>
    </row>
    <row r="222" spans="6:8" ht="12.75">
      <c r="F222">
        <f>F221+1</f>
        <v>55</v>
      </c>
      <c r="G222">
        <f>INDEX($B$4:$B$103,$F222)</f>
        <v>8</v>
      </c>
      <c r="H222" s="22">
        <f>H221</f>
        <v>46</v>
      </c>
    </row>
    <row r="223" spans="6:8" ht="12.75">
      <c r="F223">
        <f>F222</f>
        <v>55</v>
      </c>
      <c r="G223">
        <f>G222</f>
        <v>8</v>
      </c>
      <c r="H223" s="22">
        <f>H222-1</f>
        <v>45</v>
      </c>
    </row>
    <row r="224" spans="6:8" ht="12.75">
      <c r="F224">
        <f>F223+1</f>
        <v>56</v>
      </c>
      <c r="G224">
        <f>INDEX($B$4:$B$103,$F224)</f>
        <v>8.25</v>
      </c>
      <c r="H224" s="22">
        <f>H223</f>
        <v>45</v>
      </c>
    </row>
    <row r="225" spans="6:8" ht="12.75">
      <c r="F225">
        <f>F224</f>
        <v>56</v>
      </c>
      <c r="G225">
        <f>G224</f>
        <v>8.25</v>
      </c>
      <c r="H225" s="22">
        <f>H224-1</f>
        <v>44</v>
      </c>
    </row>
    <row r="226" spans="6:8" ht="12.75">
      <c r="F226">
        <f>F225+1</f>
        <v>57</v>
      </c>
      <c r="G226">
        <f>INDEX($B$4:$B$103,$F226)</f>
        <v>8.5</v>
      </c>
      <c r="H226" s="22">
        <f>H225</f>
        <v>44</v>
      </c>
    </row>
    <row r="227" spans="6:8" ht="12.75">
      <c r="F227">
        <f>F226</f>
        <v>57</v>
      </c>
      <c r="G227">
        <f>G226</f>
        <v>8.5</v>
      </c>
      <c r="H227" s="22">
        <f>H226-1</f>
        <v>43</v>
      </c>
    </row>
    <row r="228" spans="6:8" ht="12.75">
      <c r="F228">
        <f>F227+1</f>
        <v>58</v>
      </c>
      <c r="G228">
        <f>INDEX($B$4:$B$103,$F228)</f>
        <v>8.5</v>
      </c>
      <c r="H228" s="22">
        <f>H227</f>
        <v>43</v>
      </c>
    </row>
    <row r="229" spans="6:8" ht="12.75">
      <c r="F229">
        <f>F228</f>
        <v>58</v>
      </c>
      <c r="G229">
        <f>G228</f>
        <v>8.5</v>
      </c>
      <c r="H229" s="22">
        <f>H228-1</f>
        <v>42</v>
      </c>
    </row>
    <row r="230" spans="6:8" ht="12.75">
      <c r="F230">
        <f>F229+1</f>
        <v>59</v>
      </c>
      <c r="G230">
        <f>INDEX($B$4:$B$103,$F230)</f>
        <v>8.75</v>
      </c>
      <c r="H230" s="22">
        <f>H229</f>
        <v>42</v>
      </c>
    </row>
    <row r="231" spans="6:8" ht="12.75">
      <c r="F231">
        <f>F230</f>
        <v>59</v>
      </c>
      <c r="G231">
        <f>G230</f>
        <v>8.75</v>
      </c>
      <c r="H231" s="22">
        <f>H230-1</f>
        <v>41</v>
      </c>
    </row>
    <row r="232" spans="6:8" ht="12.75">
      <c r="F232">
        <f>F231+1</f>
        <v>60</v>
      </c>
      <c r="G232">
        <f>INDEX($B$4:$B$103,$F232)</f>
        <v>8.75</v>
      </c>
      <c r="H232" s="22">
        <f>H231</f>
        <v>41</v>
      </c>
    </row>
    <row r="233" spans="6:8" ht="12.75">
      <c r="F233">
        <f>F232</f>
        <v>60</v>
      </c>
      <c r="G233">
        <f>G232</f>
        <v>8.75</v>
      </c>
      <c r="H233" s="22">
        <f>H232-1</f>
        <v>40</v>
      </c>
    </row>
    <row r="234" spans="6:8" ht="12.75">
      <c r="F234">
        <f>F233+1</f>
        <v>61</v>
      </c>
      <c r="G234">
        <f>INDEX($B$4:$B$103,$F234)</f>
        <v>8.75</v>
      </c>
      <c r="H234" s="22">
        <f>H233</f>
        <v>40</v>
      </c>
    </row>
    <row r="235" spans="6:8" ht="12.75">
      <c r="F235">
        <f>F234</f>
        <v>61</v>
      </c>
      <c r="G235">
        <f>G234</f>
        <v>8.75</v>
      </c>
      <c r="H235" s="22">
        <f>H234-1</f>
        <v>39</v>
      </c>
    </row>
    <row r="236" spans="6:8" ht="12.75">
      <c r="F236">
        <f>F235+1</f>
        <v>62</v>
      </c>
      <c r="G236">
        <f>INDEX($B$4:$B$103,$F236)</f>
        <v>8.75</v>
      </c>
      <c r="H236" s="22">
        <f>H235</f>
        <v>39</v>
      </c>
    </row>
    <row r="237" spans="6:8" ht="12.75">
      <c r="F237">
        <f>F236</f>
        <v>62</v>
      </c>
      <c r="G237">
        <f>G236</f>
        <v>8.75</v>
      </c>
      <c r="H237" s="22">
        <f>H236-1</f>
        <v>38</v>
      </c>
    </row>
    <row r="238" spans="6:8" ht="12.75">
      <c r="F238">
        <f>F237+1</f>
        <v>63</v>
      </c>
      <c r="G238">
        <f>INDEX($B$4:$B$103,$F238)</f>
        <v>8.75</v>
      </c>
      <c r="H238" s="22">
        <f>H237</f>
        <v>38</v>
      </c>
    </row>
    <row r="239" spans="6:8" ht="12.75">
      <c r="F239">
        <f>F238</f>
        <v>63</v>
      </c>
      <c r="G239">
        <f>G238</f>
        <v>8.75</v>
      </c>
      <c r="H239" s="22">
        <f>H238-1</f>
        <v>37</v>
      </c>
    </row>
    <row r="240" spans="6:8" ht="12.75">
      <c r="F240">
        <f>F239+1</f>
        <v>64</v>
      </c>
      <c r="G240">
        <f>INDEX($B$4:$B$103,$F240)</f>
        <v>8.75</v>
      </c>
      <c r="H240" s="22">
        <f>H239</f>
        <v>37</v>
      </c>
    </row>
    <row r="241" spans="6:8" ht="12.75">
      <c r="F241">
        <f>F240</f>
        <v>64</v>
      </c>
      <c r="G241">
        <f>G240</f>
        <v>8.75</v>
      </c>
      <c r="H241" s="22">
        <f>H240-1</f>
        <v>36</v>
      </c>
    </row>
    <row r="242" spans="6:8" ht="12.75">
      <c r="F242">
        <f>F241+1</f>
        <v>65</v>
      </c>
      <c r="G242">
        <f>INDEX($B$4:$B$103,$F242)</f>
        <v>8.75</v>
      </c>
      <c r="H242" s="22">
        <f>H241</f>
        <v>36</v>
      </c>
    </row>
    <row r="243" spans="6:8" ht="12.75">
      <c r="F243">
        <f>F242</f>
        <v>65</v>
      </c>
      <c r="G243">
        <f>G242</f>
        <v>8.75</v>
      </c>
      <c r="H243" s="22">
        <f>H242-1</f>
        <v>35</v>
      </c>
    </row>
    <row r="244" spans="6:8" ht="12.75">
      <c r="F244">
        <f>F243+1</f>
        <v>66</v>
      </c>
      <c r="G244">
        <f>INDEX($B$4:$B$103,$F244)</f>
        <v>8.75</v>
      </c>
      <c r="H244" s="22">
        <f>H243</f>
        <v>35</v>
      </c>
    </row>
    <row r="245" spans="6:8" ht="12.75">
      <c r="F245">
        <f>F244</f>
        <v>66</v>
      </c>
      <c r="G245">
        <f>G244</f>
        <v>8.75</v>
      </c>
      <c r="H245" s="22">
        <f>H244-1</f>
        <v>34</v>
      </c>
    </row>
    <row r="246" spans="6:8" ht="12.75">
      <c r="F246">
        <f>F245+1</f>
        <v>67</v>
      </c>
      <c r="G246">
        <f>INDEX($B$4:$B$103,$F246)</f>
        <v>9</v>
      </c>
      <c r="H246" s="22">
        <f>H245</f>
        <v>34</v>
      </c>
    </row>
    <row r="247" spans="6:8" ht="12.75">
      <c r="F247">
        <f>F246</f>
        <v>67</v>
      </c>
      <c r="G247">
        <f>G246</f>
        <v>9</v>
      </c>
      <c r="H247" s="22">
        <f>H246-1</f>
        <v>33</v>
      </c>
    </row>
    <row r="248" spans="6:8" ht="12.75">
      <c r="F248">
        <f>F247+1</f>
        <v>68</v>
      </c>
      <c r="G248">
        <f>INDEX($B$4:$B$103,$F248)</f>
        <v>9</v>
      </c>
      <c r="H248" s="22">
        <f>H247</f>
        <v>33</v>
      </c>
    </row>
    <row r="249" spans="6:8" ht="12.75">
      <c r="F249">
        <f>F248</f>
        <v>68</v>
      </c>
      <c r="G249">
        <f>G248</f>
        <v>9</v>
      </c>
      <c r="H249" s="22">
        <f>H248-1</f>
        <v>32</v>
      </c>
    </row>
    <row r="250" spans="6:8" ht="12.75">
      <c r="F250">
        <f>F249+1</f>
        <v>69</v>
      </c>
      <c r="G250">
        <f>INDEX($B$4:$B$103,$F250)</f>
        <v>9</v>
      </c>
      <c r="H250" s="22">
        <f>H249</f>
        <v>32</v>
      </c>
    </row>
    <row r="251" spans="6:8" ht="12.75">
      <c r="F251">
        <f>F250</f>
        <v>69</v>
      </c>
      <c r="G251">
        <f>G250</f>
        <v>9</v>
      </c>
      <c r="H251" s="22">
        <f>H250-1</f>
        <v>31</v>
      </c>
    </row>
    <row r="252" spans="6:8" ht="12.75">
      <c r="F252">
        <f>F251+1</f>
        <v>70</v>
      </c>
      <c r="G252">
        <f>INDEX($B$4:$B$103,$F252)</f>
        <v>9</v>
      </c>
      <c r="H252" s="22">
        <f>H251</f>
        <v>31</v>
      </c>
    </row>
    <row r="253" spans="6:8" ht="12.75">
      <c r="F253">
        <f>F252</f>
        <v>70</v>
      </c>
      <c r="G253">
        <f>G252</f>
        <v>9</v>
      </c>
      <c r="H253" s="22">
        <f>H252-1</f>
        <v>30</v>
      </c>
    </row>
    <row r="254" spans="6:8" ht="12.75">
      <c r="F254">
        <f>F253+1</f>
        <v>71</v>
      </c>
      <c r="G254">
        <f>INDEX($B$4:$B$103,$F254)</f>
        <v>9</v>
      </c>
      <c r="H254" s="22">
        <f>H253</f>
        <v>30</v>
      </c>
    </row>
    <row r="255" spans="6:8" ht="12.75">
      <c r="F255">
        <f>F254</f>
        <v>71</v>
      </c>
      <c r="G255">
        <f>G254</f>
        <v>9</v>
      </c>
      <c r="H255" s="22">
        <f>H254-1</f>
        <v>29</v>
      </c>
    </row>
    <row r="256" spans="6:8" ht="12.75">
      <c r="F256">
        <f>F255+1</f>
        <v>72</v>
      </c>
      <c r="G256">
        <f>INDEX($B$4:$B$103,$F256)</f>
        <v>9.25</v>
      </c>
      <c r="H256" s="22">
        <f>H255</f>
        <v>29</v>
      </c>
    </row>
    <row r="257" spans="6:8" ht="12.75">
      <c r="F257">
        <f>F256</f>
        <v>72</v>
      </c>
      <c r="G257">
        <f>G256</f>
        <v>9.25</v>
      </c>
      <c r="H257" s="22">
        <f>H256-1</f>
        <v>28</v>
      </c>
    </row>
    <row r="258" spans="6:8" ht="12.75">
      <c r="F258">
        <f>F257+1</f>
        <v>73</v>
      </c>
      <c r="G258">
        <f>INDEX($B$4:$B$103,$F258)</f>
        <v>9.25</v>
      </c>
      <c r="H258" s="22">
        <f>H257</f>
        <v>28</v>
      </c>
    </row>
    <row r="259" spans="6:8" ht="12.75">
      <c r="F259">
        <f>F258</f>
        <v>73</v>
      </c>
      <c r="G259">
        <f>G258</f>
        <v>9.25</v>
      </c>
      <c r="H259" s="22">
        <f>H258-1</f>
        <v>27</v>
      </c>
    </row>
    <row r="260" spans="6:8" ht="12.75">
      <c r="F260">
        <f>F259+1</f>
        <v>74</v>
      </c>
      <c r="G260">
        <f>INDEX($B$4:$B$103,$F260)</f>
        <v>9.25</v>
      </c>
      <c r="H260" s="22">
        <f>H259</f>
        <v>27</v>
      </c>
    </row>
    <row r="261" spans="6:8" ht="12.75">
      <c r="F261">
        <f>F260</f>
        <v>74</v>
      </c>
      <c r="G261">
        <f>G260</f>
        <v>9.25</v>
      </c>
      <c r="H261" s="22">
        <f>H260-1</f>
        <v>26</v>
      </c>
    </row>
    <row r="262" spans="6:8" ht="12.75">
      <c r="F262">
        <f>F261+1</f>
        <v>75</v>
      </c>
      <c r="G262">
        <f>INDEX($B$4:$B$103,$F262)</f>
        <v>9.25</v>
      </c>
      <c r="H262" s="22">
        <f>H261</f>
        <v>26</v>
      </c>
    </row>
    <row r="263" spans="6:8" ht="12.75">
      <c r="F263">
        <f>F262</f>
        <v>75</v>
      </c>
      <c r="G263">
        <f>G262</f>
        <v>9.25</v>
      </c>
      <c r="H263" s="22">
        <f>H262-1</f>
        <v>25</v>
      </c>
    </row>
    <row r="264" spans="6:8" ht="12.75">
      <c r="F264">
        <f>F263+1</f>
        <v>76</v>
      </c>
      <c r="G264">
        <f>INDEX($B$4:$B$103,$F264)</f>
        <v>9.5</v>
      </c>
      <c r="H264" s="22">
        <f>H263</f>
        <v>25</v>
      </c>
    </row>
    <row r="265" spans="6:8" ht="12.75">
      <c r="F265">
        <f>F264</f>
        <v>76</v>
      </c>
      <c r="G265">
        <f>G264</f>
        <v>9.5</v>
      </c>
      <c r="H265" s="22">
        <f>H264-1</f>
        <v>24</v>
      </c>
    </row>
    <row r="266" spans="6:8" ht="12.75">
      <c r="F266">
        <f>F265+1</f>
        <v>77</v>
      </c>
      <c r="G266">
        <f>INDEX($B$4:$B$103,$F266)</f>
        <v>9.5</v>
      </c>
      <c r="H266" s="22">
        <f>H265</f>
        <v>24</v>
      </c>
    </row>
    <row r="267" spans="6:8" ht="12.75">
      <c r="F267">
        <f>F266</f>
        <v>77</v>
      </c>
      <c r="G267">
        <f>G266</f>
        <v>9.5</v>
      </c>
      <c r="H267" s="22">
        <f>H266-1</f>
        <v>23</v>
      </c>
    </row>
    <row r="268" spans="6:8" ht="12.75">
      <c r="F268">
        <f>F267+1</f>
        <v>78</v>
      </c>
      <c r="G268">
        <f>INDEX($B$4:$B$103,$F268)</f>
        <v>9.5</v>
      </c>
      <c r="H268" s="22">
        <f>H267</f>
        <v>23</v>
      </c>
    </row>
    <row r="269" spans="6:8" ht="12.75">
      <c r="F269">
        <f>F268</f>
        <v>78</v>
      </c>
      <c r="G269">
        <f>G268</f>
        <v>9.5</v>
      </c>
      <c r="H269" s="22">
        <f>H268-1</f>
        <v>22</v>
      </c>
    </row>
    <row r="270" spans="6:8" ht="12.75">
      <c r="F270">
        <f>F269+1</f>
        <v>79</v>
      </c>
      <c r="G270">
        <f>INDEX($B$4:$B$103,$F270)</f>
        <v>9.5</v>
      </c>
      <c r="H270" s="22">
        <f>H269</f>
        <v>22</v>
      </c>
    </row>
    <row r="271" spans="6:8" ht="12.75">
      <c r="F271">
        <f>F270</f>
        <v>79</v>
      </c>
      <c r="G271">
        <f>G270</f>
        <v>9.5</v>
      </c>
      <c r="H271" s="22">
        <f>H270-1</f>
        <v>21</v>
      </c>
    </row>
    <row r="272" spans="6:8" ht="12.75">
      <c r="F272">
        <f>F271+1</f>
        <v>80</v>
      </c>
      <c r="G272">
        <f>INDEX($B$4:$B$103,$F272)</f>
        <v>9.75</v>
      </c>
      <c r="H272" s="22">
        <f>H271</f>
        <v>21</v>
      </c>
    </row>
    <row r="273" spans="6:8" ht="12.75">
      <c r="F273">
        <f>F272</f>
        <v>80</v>
      </c>
      <c r="G273">
        <f>G272</f>
        <v>9.75</v>
      </c>
      <c r="H273" s="22">
        <f>H272-1</f>
        <v>20</v>
      </c>
    </row>
    <row r="274" spans="6:8" ht="12.75">
      <c r="F274">
        <f>F273+1</f>
        <v>81</v>
      </c>
      <c r="G274">
        <f>INDEX($B$4:$B$103,$F274)</f>
        <v>9.75</v>
      </c>
      <c r="H274" s="22">
        <f>H273</f>
        <v>20</v>
      </c>
    </row>
    <row r="275" spans="6:8" ht="12.75">
      <c r="F275">
        <f>F274</f>
        <v>81</v>
      </c>
      <c r="G275">
        <f>G274</f>
        <v>9.75</v>
      </c>
      <c r="H275" s="22">
        <f>H274-1</f>
        <v>19</v>
      </c>
    </row>
    <row r="276" spans="6:8" ht="12.75">
      <c r="F276">
        <f>F275+1</f>
        <v>82</v>
      </c>
      <c r="G276">
        <f>INDEX($B$4:$B$103,$F276)</f>
        <v>10</v>
      </c>
      <c r="H276" s="22">
        <f>H275</f>
        <v>19</v>
      </c>
    </row>
    <row r="277" spans="6:8" ht="12.75">
      <c r="F277">
        <f>F276</f>
        <v>82</v>
      </c>
      <c r="G277">
        <f>G276</f>
        <v>10</v>
      </c>
      <c r="H277" s="22">
        <f>H276-1</f>
        <v>18</v>
      </c>
    </row>
    <row r="278" spans="6:8" ht="12.75">
      <c r="F278">
        <f>F277+1</f>
        <v>83</v>
      </c>
      <c r="G278">
        <f>INDEX($B$4:$B$103,$F278)</f>
        <v>10</v>
      </c>
      <c r="H278" s="22">
        <f>H277</f>
        <v>18</v>
      </c>
    </row>
    <row r="279" spans="6:8" ht="12.75">
      <c r="F279">
        <f>F278</f>
        <v>83</v>
      </c>
      <c r="G279">
        <f>G278</f>
        <v>10</v>
      </c>
      <c r="H279" s="22">
        <f>H278-1</f>
        <v>17</v>
      </c>
    </row>
    <row r="280" spans="6:8" ht="12.75">
      <c r="F280">
        <f>F279+1</f>
        <v>84</v>
      </c>
      <c r="G280">
        <f>INDEX($B$4:$B$103,$F280)</f>
        <v>10</v>
      </c>
      <c r="H280" s="22">
        <f>H279</f>
        <v>17</v>
      </c>
    </row>
    <row r="281" spans="6:8" ht="12.75">
      <c r="F281">
        <f>F280</f>
        <v>84</v>
      </c>
      <c r="G281">
        <f>G280</f>
        <v>10</v>
      </c>
      <c r="H281" s="22">
        <f>H280-1</f>
        <v>16</v>
      </c>
    </row>
    <row r="282" spans="6:8" ht="12.75">
      <c r="F282">
        <f>F281+1</f>
        <v>85</v>
      </c>
      <c r="G282">
        <f>INDEX($B$4:$B$103,$F282)</f>
        <v>10.25</v>
      </c>
      <c r="H282" s="22">
        <f>H281</f>
        <v>16</v>
      </c>
    </row>
    <row r="283" spans="6:8" ht="12.75">
      <c r="F283">
        <f>F282</f>
        <v>85</v>
      </c>
      <c r="G283">
        <f>G282</f>
        <v>10.25</v>
      </c>
      <c r="H283" s="22">
        <f>H282-1</f>
        <v>15</v>
      </c>
    </row>
    <row r="284" spans="6:8" ht="12.75">
      <c r="F284">
        <f>F283+1</f>
        <v>86</v>
      </c>
      <c r="G284">
        <f>INDEX($B$4:$B$103,$F284)</f>
        <v>10.25</v>
      </c>
      <c r="H284" s="22">
        <f>H283</f>
        <v>15</v>
      </c>
    </row>
    <row r="285" spans="6:8" ht="12.75">
      <c r="F285">
        <f>F284</f>
        <v>86</v>
      </c>
      <c r="G285">
        <f>G284</f>
        <v>10.25</v>
      </c>
      <c r="H285" s="22">
        <f>H284-1</f>
        <v>14</v>
      </c>
    </row>
    <row r="286" spans="6:8" ht="12.75">
      <c r="F286">
        <f>F285+1</f>
        <v>87</v>
      </c>
      <c r="G286">
        <f>INDEX($B$4:$B$103,$F286)</f>
        <v>10.25</v>
      </c>
      <c r="H286" s="22">
        <f>H285</f>
        <v>14</v>
      </c>
    </row>
    <row r="287" spans="6:8" ht="12.75">
      <c r="F287">
        <f>F286</f>
        <v>87</v>
      </c>
      <c r="G287">
        <f>G286</f>
        <v>10.25</v>
      </c>
      <c r="H287" s="22">
        <f>H286-1</f>
        <v>13</v>
      </c>
    </row>
    <row r="288" spans="6:8" ht="12.75">
      <c r="F288">
        <f>F287+1</f>
        <v>88</v>
      </c>
      <c r="G288">
        <f>INDEX($B$4:$B$103,$F288)</f>
        <v>10.5</v>
      </c>
      <c r="H288" s="22">
        <f>H287</f>
        <v>13</v>
      </c>
    </row>
    <row r="289" spans="6:8" ht="12.75">
      <c r="F289">
        <f>F288</f>
        <v>88</v>
      </c>
      <c r="G289">
        <f>G288</f>
        <v>10.5</v>
      </c>
      <c r="H289" s="22">
        <f>H288-1</f>
        <v>12</v>
      </c>
    </row>
    <row r="290" spans="6:8" ht="12.75">
      <c r="F290">
        <f>F289+1</f>
        <v>89</v>
      </c>
      <c r="G290">
        <f>INDEX($B$4:$B$103,$F290)</f>
        <v>10.5</v>
      </c>
      <c r="H290" s="22">
        <f>H289</f>
        <v>12</v>
      </c>
    </row>
    <row r="291" spans="6:8" ht="12.75">
      <c r="F291">
        <f>F290</f>
        <v>89</v>
      </c>
      <c r="G291">
        <f>G290</f>
        <v>10.5</v>
      </c>
      <c r="H291" s="22">
        <f>H290-1</f>
        <v>11</v>
      </c>
    </row>
    <row r="292" spans="6:8" ht="12.75">
      <c r="F292">
        <f>F291+1</f>
        <v>90</v>
      </c>
      <c r="G292">
        <f>INDEX($B$4:$B$103,$F292)</f>
        <v>10.5</v>
      </c>
      <c r="H292" s="22">
        <f>H291</f>
        <v>11</v>
      </c>
    </row>
    <row r="293" spans="6:8" ht="12.75">
      <c r="F293">
        <f>F292</f>
        <v>90</v>
      </c>
      <c r="G293">
        <f>G292</f>
        <v>10.5</v>
      </c>
      <c r="H293" s="22">
        <f>H292-1</f>
        <v>10</v>
      </c>
    </row>
    <row r="294" spans="6:8" ht="12.75">
      <c r="F294">
        <f>F293+1</f>
        <v>91</v>
      </c>
      <c r="G294">
        <f>INDEX($B$4:$B$103,$F294)</f>
        <v>10.75</v>
      </c>
      <c r="H294" s="22">
        <f>H293</f>
        <v>10</v>
      </c>
    </row>
    <row r="295" spans="6:8" ht="12.75">
      <c r="F295">
        <f>F294</f>
        <v>91</v>
      </c>
      <c r="G295">
        <f>G294</f>
        <v>10.75</v>
      </c>
      <c r="H295" s="22">
        <f>H294-1</f>
        <v>9</v>
      </c>
    </row>
    <row r="296" spans="6:8" ht="12.75">
      <c r="F296">
        <f>F295+1</f>
        <v>92</v>
      </c>
      <c r="G296">
        <f>INDEX($B$4:$B$103,$F296)</f>
        <v>10.75</v>
      </c>
      <c r="H296" s="22">
        <f>H295</f>
        <v>9</v>
      </c>
    </row>
    <row r="297" spans="6:8" ht="12.75">
      <c r="F297">
        <f>F296</f>
        <v>92</v>
      </c>
      <c r="G297">
        <f>G296</f>
        <v>10.75</v>
      </c>
      <c r="H297" s="22">
        <f>H296-1</f>
        <v>8</v>
      </c>
    </row>
    <row r="298" spans="6:8" ht="12.75">
      <c r="F298">
        <f>F297+1</f>
        <v>93</v>
      </c>
      <c r="G298">
        <f>INDEX($B$4:$B$103,$F298)</f>
        <v>11</v>
      </c>
      <c r="H298" s="22">
        <f>H297</f>
        <v>8</v>
      </c>
    </row>
    <row r="299" spans="6:8" ht="12.75">
      <c r="F299">
        <f>F298</f>
        <v>93</v>
      </c>
      <c r="G299">
        <f>G298</f>
        <v>11</v>
      </c>
      <c r="H299" s="22">
        <f>H298-1</f>
        <v>7</v>
      </c>
    </row>
    <row r="300" spans="6:8" ht="12.75">
      <c r="F300">
        <f>F299+1</f>
        <v>94</v>
      </c>
      <c r="G300">
        <f>INDEX($B$4:$B$103,$F300)</f>
        <v>11</v>
      </c>
      <c r="H300" s="22">
        <f>H299</f>
        <v>7</v>
      </c>
    </row>
    <row r="301" spans="6:8" ht="12.75">
      <c r="F301">
        <f>F300</f>
        <v>94</v>
      </c>
      <c r="G301">
        <f>G300</f>
        <v>11</v>
      </c>
      <c r="H301" s="22">
        <f>H300-1</f>
        <v>6</v>
      </c>
    </row>
    <row r="302" spans="6:8" ht="12.75">
      <c r="F302">
        <f>F301+1</f>
        <v>95</v>
      </c>
      <c r="G302">
        <f>INDEX($B$4:$B$103,$F302)</f>
        <v>11.25</v>
      </c>
      <c r="H302" s="22">
        <f>H301</f>
        <v>6</v>
      </c>
    </row>
    <row r="303" spans="6:8" ht="12.75">
      <c r="F303">
        <f>F302</f>
        <v>95</v>
      </c>
      <c r="G303">
        <f>G302</f>
        <v>11.25</v>
      </c>
      <c r="H303" s="22">
        <f>H302-1</f>
        <v>5</v>
      </c>
    </row>
    <row r="304" spans="6:8" ht="12.75">
      <c r="F304">
        <f>F303+1</f>
        <v>96</v>
      </c>
      <c r="G304">
        <f>INDEX($B$4:$B$103,$F304)</f>
        <v>11.25</v>
      </c>
      <c r="H304" s="22">
        <f>H303</f>
        <v>5</v>
      </c>
    </row>
    <row r="305" spans="6:8" ht="12.75">
      <c r="F305">
        <f>F304</f>
        <v>96</v>
      </c>
      <c r="G305">
        <f>G304</f>
        <v>11.25</v>
      </c>
      <c r="H305" s="22">
        <f>H304-1</f>
        <v>4</v>
      </c>
    </row>
    <row r="306" spans="6:8" ht="12.75">
      <c r="F306">
        <f>F305+1</f>
        <v>97</v>
      </c>
      <c r="G306">
        <f>INDEX($B$4:$B$103,$F306)</f>
        <v>11.25</v>
      </c>
      <c r="H306" s="22">
        <f>H305</f>
        <v>4</v>
      </c>
    </row>
    <row r="307" spans="6:8" ht="12.75">
      <c r="F307">
        <f>F306</f>
        <v>97</v>
      </c>
      <c r="G307">
        <f>G306</f>
        <v>11.25</v>
      </c>
      <c r="H307" s="22">
        <f>H306-1</f>
        <v>3</v>
      </c>
    </row>
    <row r="308" spans="6:8" ht="12.75">
      <c r="F308">
        <f>F307+1</f>
        <v>98</v>
      </c>
      <c r="G308">
        <f>INDEX($B$4:$B$103,$F308)</f>
        <v>11.5</v>
      </c>
      <c r="H308" s="22">
        <f>H307</f>
        <v>3</v>
      </c>
    </row>
    <row r="309" spans="6:8" ht="12.75">
      <c r="F309">
        <f>F308</f>
        <v>98</v>
      </c>
      <c r="G309">
        <f>G308</f>
        <v>11.5</v>
      </c>
      <c r="H309" s="22">
        <f>H308-1</f>
        <v>2</v>
      </c>
    </row>
    <row r="310" spans="6:8" ht="12.75">
      <c r="F310">
        <f>F309+1</f>
        <v>99</v>
      </c>
      <c r="G310">
        <f>INDEX($B$4:$B$103,$F310)</f>
        <v>12.25</v>
      </c>
      <c r="H310" s="22">
        <f>H309</f>
        <v>2</v>
      </c>
    </row>
    <row r="311" spans="6:8" ht="12.75">
      <c r="F311">
        <f>F310</f>
        <v>99</v>
      </c>
      <c r="G311">
        <f>G310</f>
        <v>12.25</v>
      </c>
      <c r="H311" s="22">
        <f>H310-1</f>
        <v>1</v>
      </c>
    </row>
    <row r="312" spans="6:8" ht="12.75">
      <c r="F312">
        <f>F311+1</f>
        <v>100</v>
      </c>
      <c r="G312">
        <f>INDEX($B$4:$B$103,$F312)</f>
        <v>15.25</v>
      </c>
      <c r="H312" s="22">
        <f>H311</f>
        <v>1</v>
      </c>
    </row>
    <row r="313" spans="6:8" ht="12.75">
      <c r="F313">
        <f>F312</f>
        <v>100</v>
      </c>
      <c r="G313">
        <f>G312</f>
        <v>15.25</v>
      </c>
      <c r="H313" s="22">
        <f>H312-1</f>
        <v>0</v>
      </c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0"/>
  <sheetViews>
    <sheetView workbookViewId="0" topLeftCell="A108">
      <selection activeCell="I136" sqref="I136"/>
    </sheetView>
  </sheetViews>
  <sheetFormatPr defaultColWidth="9.140625" defaultRowHeight="12.75"/>
  <cols>
    <col min="1" max="1" width="8.57421875" style="0" customWidth="1"/>
  </cols>
  <sheetData>
    <row r="1" spans="11:15" ht="12.75">
      <c r="K1" s="3" t="s">
        <v>81</v>
      </c>
      <c r="L1" s="4" t="s">
        <v>78</v>
      </c>
      <c r="M1" s="5" t="s">
        <v>79</v>
      </c>
      <c r="N1" s="6" t="s">
        <v>80</v>
      </c>
      <c r="O1" s="4" t="s">
        <v>2</v>
      </c>
    </row>
    <row r="2" spans="2:15" ht="12.75">
      <c r="B2" s="2" t="s">
        <v>10</v>
      </c>
      <c r="C2" s="2" t="s">
        <v>19</v>
      </c>
      <c r="D2" s="2" t="s">
        <v>20</v>
      </c>
      <c r="E2" s="2" t="s">
        <v>21</v>
      </c>
      <c r="F2" s="2" t="s">
        <v>18</v>
      </c>
      <c r="G2" s="2" t="s">
        <v>17</v>
      </c>
      <c r="H2" s="2" t="s">
        <v>28</v>
      </c>
      <c r="I2" t="s">
        <v>11</v>
      </c>
      <c r="K2" s="51" t="s">
        <v>5</v>
      </c>
      <c r="L2" s="1">
        <f>'ReadMe &amp; constants'!$A$27</f>
        <v>9</v>
      </c>
      <c r="M2" s="1">
        <f>'ReadMe &amp; constants'!$A$28-'ReadMe &amp; constants'!$A$27</f>
        <v>2</v>
      </c>
      <c r="N2" s="13">
        <v>1000</v>
      </c>
      <c r="O2" s="1"/>
    </row>
    <row r="3" spans="2:15" ht="13.5" customHeight="1">
      <c r="B3">
        <v>0</v>
      </c>
      <c r="E3" s="22">
        <f>$B$106</f>
        <v>10</v>
      </c>
      <c r="F3">
        <v>0</v>
      </c>
      <c r="G3" s="23">
        <f aca="true" t="shared" si="0" ref="G3:G13">F3/$B$105</f>
        <v>0</v>
      </c>
      <c r="H3">
        <f aca="true" t="shared" si="1" ref="H3:H13">B3</f>
        <v>0</v>
      </c>
      <c r="K3" s="3" t="s">
        <v>10</v>
      </c>
      <c r="L3" s="14"/>
      <c r="M3" s="15"/>
      <c r="N3" s="16"/>
      <c r="O3" s="14"/>
    </row>
    <row r="4" spans="2:15" ht="13.5" customHeight="1">
      <c r="B4" s="8">
        <f>data!E8</f>
        <v>5</v>
      </c>
      <c r="C4" s="12">
        <f>IF(I105&gt;0,"Error: Headways aren't sorted",B4/B$105)</f>
        <v>0.0625</v>
      </c>
      <c r="D4" s="8">
        <f aca="true" t="shared" si="2" ref="D4:D13">B4-B3</f>
        <v>5</v>
      </c>
      <c r="E4" s="22">
        <f>$B$106</f>
        <v>10</v>
      </c>
      <c r="F4">
        <f aca="true" t="shared" si="3" ref="F4:F13">F3+E4*D4</f>
        <v>50</v>
      </c>
      <c r="G4" s="23">
        <f t="shared" si="0"/>
        <v>0.625</v>
      </c>
      <c r="H4">
        <f t="shared" si="1"/>
        <v>5</v>
      </c>
      <c r="I4" s="2" t="str">
        <f aca="true" t="shared" si="4" ref="I4:I13">IF(B4&lt;B3,1,"OK")</f>
        <v>OK</v>
      </c>
      <c r="K4" s="37">
        <f>B4</f>
        <v>5</v>
      </c>
      <c r="L4" s="38">
        <f>MIN(K4,L$2)</f>
        <v>5</v>
      </c>
      <c r="M4" s="4">
        <f>IF($K4-SUM($L4:L4)=0,"",MIN($K4-SUM($L4:L4),M$2))</f>
      </c>
      <c r="N4" s="3">
        <f>IF($K4-SUM($L4:M4)=0,"",MIN($K4-SUM($L4:M4),N$2))</f>
      </c>
      <c r="O4" s="38">
        <f>SUM(L4:N4)</f>
        <v>5</v>
      </c>
    </row>
    <row r="5" spans="2:15" ht="13.5" customHeight="1">
      <c r="B5" s="8">
        <f>data!E9</f>
        <v>8</v>
      </c>
      <c r="C5" s="12">
        <f aca="true" t="shared" si="5" ref="C5:C13">C4+B5/B$105</f>
        <v>0.1625</v>
      </c>
      <c r="D5" s="8">
        <f t="shared" si="2"/>
        <v>3</v>
      </c>
      <c r="E5" s="22">
        <f aca="true" t="shared" si="6" ref="E5:E13">E4-1</f>
        <v>9</v>
      </c>
      <c r="F5">
        <f t="shared" si="3"/>
        <v>77</v>
      </c>
      <c r="G5" s="23">
        <f t="shared" si="0"/>
        <v>0.9625</v>
      </c>
      <c r="H5">
        <f t="shared" si="1"/>
        <v>8</v>
      </c>
      <c r="I5" s="2" t="str">
        <f t="shared" si="4"/>
        <v>OK</v>
      </c>
      <c r="K5" s="37">
        <f>B5</f>
        <v>8</v>
      </c>
      <c r="L5" s="38">
        <f aca="true" t="shared" si="7" ref="L5:L68">MIN(K5,L$2)</f>
        <v>8</v>
      </c>
      <c r="M5" s="4">
        <f>IF($K5-SUM($L5:L5)=0,"",MIN($K5-SUM($L5:L5),M$2))</f>
      </c>
      <c r="N5" s="3">
        <f>IF($K5-SUM($L5:M5)=0,"",MIN($K5-SUM($L5:M5),N$2))</f>
      </c>
      <c r="O5" s="38">
        <f>SUM(L5:N5)</f>
        <v>8</v>
      </c>
    </row>
    <row r="6" spans="2:15" ht="13.5" customHeight="1">
      <c r="B6" s="8">
        <f>data!E10</f>
        <v>8</v>
      </c>
      <c r="C6" s="12">
        <f t="shared" si="5"/>
        <v>0.2625</v>
      </c>
      <c r="D6" s="8">
        <f t="shared" si="2"/>
        <v>0</v>
      </c>
      <c r="E6" s="22">
        <f t="shared" si="6"/>
        <v>8</v>
      </c>
      <c r="F6">
        <f t="shared" si="3"/>
        <v>77</v>
      </c>
      <c r="G6" s="23">
        <f t="shared" si="0"/>
        <v>0.9625</v>
      </c>
      <c r="H6">
        <f t="shared" si="1"/>
        <v>8</v>
      </c>
      <c r="I6" s="2" t="str">
        <f t="shared" si="4"/>
        <v>OK</v>
      </c>
      <c r="K6" s="37">
        <f>B6</f>
        <v>8</v>
      </c>
      <c r="L6" s="38">
        <f t="shared" si="7"/>
        <v>8</v>
      </c>
      <c r="M6" s="4">
        <f>IF($K6-SUM($L6:L6)=0,"",MIN($K6-SUM($L6:L6),M$2))</f>
      </c>
      <c r="N6" s="3">
        <f>IF($K6-SUM($L6:M6)=0,"",MIN($K6-SUM($L6:M6),N$2))</f>
      </c>
      <c r="O6" s="38">
        <f>SUM(L6:N6)</f>
        <v>8</v>
      </c>
    </row>
    <row r="7" spans="2:15" ht="13.5" customHeight="1">
      <c r="B7" s="8">
        <f>data!E11</f>
        <v>8</v>
      </c>
      <c r="C7" s="12">
        <f t="shared" si="5"/>
        <v>0.36250000000000004</v>
      </c>
      <c r="D7" s="8">
        <f t="shared" si="2"/>
        <v>0</v>
      </c>
      <c r="E7" s="22">
        <f t="shared" si="6"/>
        <v>7</v>
      </c>
      <c r="F7">
        <f t="shared" si="3"/>
        <v>77</v>
      </c>
      <c r="G7" s="23">
        <f t="shared" si="0"/>
        <v>0.9625</v>
      </c>
      <c r="H7">
        <f t="shared" si="1"/>
        <v>8</v>
      </c>
      <c r="I7" s="2" t="str">
        <f t="shared" si="4"/>
        <v>OK</v>
      </c>
      <c r="K7" s="37">
        <f>B7</f>
        <v>8</v>
      </c>
      <c r="L7" s="38">
        <f t="shared" si="7"/>
        <v>8</v>
      </c>
      <c r="M7" s="4">
        <f>IF($K7-SUM($L7:L7)=0,"",MIN($K7-SUM($L7:L7),M$2))</f>
      </c>
      <c r="N7" s="3">
        <f>IF($K7-SUM($L7:M7)=0,"",MIN($K7-SUM($L7:M7),N$2))</f>
      </c>
      <c r="O7" s="38">
        <f>SUM(L7:N7)</f>
        <v>8</v>
      </c>
    </row>
    <row r="8" spans="2:15" ht="13.5" customHeight="1">
      <c r="B8" s="8">
        <f>data!E12</f>
        <v>8</v>
      </c>
      <c r="C8" s="12">
        <f t="shared" si="5"/>
        <v>0.4625</v>
      </c>
      <c r="D8" s="8">
        <f t="shared" si="2"/>
        <v>0</v>
      </c>
      <c r="E8" s="22">
        <f t="shared" si="6"/>
        <v>6</v>
      </c>
      <c r="F8">
        <f t="shared" si="3"/>
        <v>77</v>
      </c>
      <c r="G8" s="23">
        <f t="shared" si="0"/>
        <v>0.9625</v>
      </c>
      <c r="H8">
        <f t="shared" si="1"/>
        <v>8</v>
      </c>
      <c r="I8" s="2" t="str">
        <f t="shared" si="4"/>
        <v>OK</v>
      </c>
      <c r="K8" s="37">
        <f>B8</f>
        <v>8</v>
      </c>
      <c r="L8" s="38">
        <f>MIN(K8,L$2)</f>
        <v>8</v>
      </c>
      <c r="M8" s="4">
        <f>IF($K8-SUM($L8:L8)=0,"",MIN($K8-SUM($L8:L8),M$2))</f>
      </c>
      <c r="N8" s="3">
        <f>IF($K8-SUM($L8:M8)=0,"",MIN($K8-SUM($L8:M8),N$2))</f>
      </c>
      <c r="O8" s="38">
        <f>SUM(L8:N8)</f>
        <v>8</v>
      </c>
    </row>
    <row r="9" spans="2:15" ht="13.5" customHeight="1">
      <c r="B9" s="8">
        <f>data!E13</f>
        <v>8</v>
      </c>
      <c r="C9" s="12">
        <f t="shared" si="5"/>
        <v>0.5625</v>
      </c>
      <c r="D9" s="8">
        <f t="shared" si="2"/>
        <v>0</v>
      </c>
      <c r="E9" s="22">
        <f t="shared" si="6"/>
        <v>5</v>
      </c>
      <c r="F9">
        <f t="shared" si="3"/>
        <v>77</v>
      </c>
      <c r="G9" s="23">
        <f t="shared" si="0"/>
        <v>0.9625</v>
      </c>
      <c r="H9">
        <f t="shared" si="1"/>
        <v>8</v>
      </c>
      <c r="I9" s="2" t="str">
        <f t="shared" si="4"/>
        <v>OK</v>
      </c>
      <c r="K9" s="37">
        <f aca="true" t="shared" si="8" ref="K9:K72">B9</f>
        <v>8</v>
      </c>
      <c r="L9" s="38">
        <f t="shared" si="7"/>
        <v>8</v>
      </c>
      <c r="M9" s="4">
        <f>IF($K9-SUM($L9:L9)=0,"",MIN($K9-SUM($L9:L9),M$2))</f>
      </c>
      <c r="N9" s="3">
        <f>IF($K9-SUM($L9:M9)=0,"",MIN($K9-SUM($L9:M9),N$2))</f>
      </c>
      <c r="O9" s="38">
        <f aca="true" t="shared" si="9" ref="O9:O72">SUM(L9:N9)</f>
        <v>8</v>
      </c>
    </row>
    <row r="10" spans="2:15" ht="13.5" customHeight="1">
      <c r="B10" s="8">
        <f>data!E14</f>
        <v>8</v>
      </c>
      <c r="C10" s="12">
        <f t="shared" si="5"/>
        <v>0.6625</v>
      </c>
      <c r="D10" s="8">
        <f t="shared" si="2"/>
        <v>0</v>
      </c>
      <c r="E10" s="22">
        <f t="shared" si="6"/>
        <v>4</v>
      </c>
      <c r="F10">
        <f t="shared" si="3"/>
        <v>77</v>
      </c>
      <c r="G10" s="23">
        <f t="shared" si="0"/>
        <v>0.9625</v>
      </c>
      <c r="H10">
        <f t="shared" si="1"/>
        <v>8</v>
      </c>
      <c r="I10" s="2" t="str">
        <f t="shared" si="4"/>
        <v>OK</v>
      </c>
      <c r="K10" s="37">
        <f t="shared" si="8"/>
        <v>8</v>
      </c>
      <c r="L10" s="38">
        <f t="shared" si="7"/>
        <v>8</v>
      </c>
      <c r="M10" s="4">
        <f>IF($K10-SUM($L10:L10)=0,"",MIN($K10-SUM($L10:L10),M$2))</f>
      </c>
      <c r="N10" s="3">
        <f>IF($K10-SUM($L10:M10)=0,"",MIN($K10-SUM($L10:M10),N$2))</f>
      </c>
      <c r="O10" s="38">
        <f t="shared" si="9"/>
        <v>8</v>
      </c>
    </row>
    <row r="11" spans="2:15" ht="13.5" customHeight="1">
      <c r="B11" s="8">
        <f>data!E15</f>
        <v>9</v>
      </c>
      <c r="C11" s="12">
        <f t="shared" si="5"/>
        <v>0.775</v>
      </c>
      <c r="D11" s="8">
        <f t="shared" si="2"/>
        <v>1</v>
      </c>
      <c r="E11" s="22">
        <f t="shared" si="6"/>
        <v>3</v>
      </c>
      <c r="F11">
        <f t="shared" si="3"/>
        <v>80</v>
      </c>
      <c r="G11" s="23">
        <f t="shared" si="0"/>
        <v>1</v>
      </c>
      <c r="H11">
        <f t="shared" si="1"/>
        <v>9</v>
      </c>
      <c r="I11" s="2" t="str">
        <f t="shared" si="4"/>
        <v>OK</v>
      </c>
      <c r="K11" s="37">
        <f t="shared" si="8"/>
        <v>9</v>
      </c>
      <c r="L11" s="38">
        <f t="shared" si="7"/>
        <v>9</v>
      </c>
      <c r="M11" s="4">
        <f>IF($K11-SUM($L11:L11)=0,"",MIN($K11-SUM($L11:L11),M$2))</f>
      </c>
      <c r="N11" s="3">
        <f>IF($K11-SUM($L11:M11)=0,"",MIN($K11-SUM($L11:M11),N$2))</f>
      </c>
      <c r="O11" s="38">
        <f t="shared" si="9"/>
        <v>9</v>
      </c>
    </row>
    <row r="12" spans="2:15" ht="13.5" customHeight="1">
      <c r="B12" s="8">
        <f>data!E16</f>
        <v>9</v>
      </c>
      <c r="C12" s="12">
        <f t="shared" si="5"/>
        <v>0.8875000000000001</v>
      </c>
      <c r="D12" s="8">
        <f t="shared" si="2"/>
        <v>0</v>
      </c>
      <c r="E12" s="22">
        <f t="shared" si="6"/>
        <v>2</v>
      </c>
      <c r="F12">
        <f t="shared" si="3"/>
        <v>80</v>
      </c>
      <c r="G12" s="23">
        <f t="shared" si="0"/>
        <v>1</v>
      </c>
      <c r="H12">
        <f t="shared" si="1"/>
        <v>9</v>
      </c>
      <c r="I12" s="2" t="str">
        <f t="shared" si="4"/>
        <v>OK</v>
      </c>
      <c r="K12" s="37">
        <f t="shared" si="8"/>
        <v>9</v>
      </c>
      <c r="L12" s="38">
        <f t="shared" si="7"/>
        <v>9</v>
      </c>
      <c r="M12" s="4">
        <f>IF($K12-SUM($L12:L12)=0,"",MIN($K12-SUM($L12:L12),M$2))</f>
      </c>
      <c r="N12" s="3">
        <f>IF($K12-SUM($L12:M12)=0,"",MIN($K12-SUM($L12:M12),N$2))</f>
      </c>
      <c r="O12" s="38">
        <f t="shared" si="9"/>
        <v>9</v>
      </c>
    </row>
    <row r="13" spans="2:15" ht="13.5" customHeight="1">
      <c r="B13" s="8">
        <f>data!E17</f>
        <v>9</v>
      </c>
      <c r="C13" s="12">
        <f t="shared" si="5"/>
        <v>1</v>
      </c>
      <c r="D13" s="8">
        <f t="shared" si="2"/>
        <v>0</v>
      </c>
      <c r="E13" s="22">
        <f t="shared" si="6"/>
        <v>1</v>
      </c>
      <c r="F13">
        <f t="shared" si="3"/>
        <v>80</v>
      </c>
      <c r="G13" s="23">
        <f t="shared" si="0"/>
        <v>1</v>
      </c>
      <c r="H13">
        <f t="shared" si="1"/>
        <v>9</v>
      </c>
      <c r="I13" s="2" t="str">
        <f t="shared" si="4"/>
        <v>OK</v>
      </c>
      <c r="K13" s="37">
        <f t="shared" si="8"/>
        <v>9</v>
      </c>
      <c r="L13" s="38">
        <f t="shared" si="7"/>
        <v>9</v>
      </c>
      <c r="M13" s="4">
        <f>IF($K13-SUM($L13:L13)=0,"",MIN($K13-SUM($L13:L13),M$2))</f>
      </c>
      <c r="N13" s="3">
        <f>IF($K13-SUM($L13:M13)=0,"",MIN($K13-SUM($L13:M13),N$2))</f>
      </c>
      <c r="O13" s="38">
        <f t="shared" si="9"/>
        <v>9</v>
      </c>
    </row>
    <row r="14" spans="2:15" ht="13.5" customHeight="1">
      <c r="B14" s="8"/>
      <c r="C14" s="12"/>
      <c r="D14" s="8"/>
      <c r="E14" s="22"/>
      <c r="G14" s="23"/>
      <c r="K14" s="37">
        <f t="shared" si="8"/>
        <v>0</v>
      </c>
      <c r="L14" s="38">
        <f t="shared" si="7"/>
        <v>0</v>
      </c>
      <c r="M14" s="4">
        <f>IF($K14-SUM($L14:L14)=0,"",MIN($K14-SUM($L14:L14),M$2))</f>
      </c>
      <c r="N14" s="3">
        <f>IF($K14-SUM($L14:M14)=0,"",MIN($K14-SUM($L14:M14),N$2))</f>
      </c>
      <c r="O14" s="38">
        <f t="shared" si="9"/>
        <v>0</v>
      </c>
    </row>
    <row r="15" spans="2:15" ht="13.5" customHeight="1">
      <c r="B15" s="8"/>
      <c r="C15" s="12"/>
      <c r="D15" s="8"/>
      <c r="E15" s="22"/>
      <c r="G15" s="23"/>
      <c r="K15" s="37">
        <f t="shared" si="8"/>
        <v>0</v>
      </c>
      <c r="L15" s="38">
        <f t="shared" si="7"/>
        <v>0</v>
      </c>
      <c r="M15" s="4">
        <f>IF($K15-SUM($L15:L15)=0,"",MIN($K15-SUM($L15:L15),M$2))</f>
      </c>
      <c r="N15" s="3">
        <f>IF($K15-SUM($L15:M15)=0,"",MIN($K15-SUM($L15:M15),N$2))</f>
      </c>
      <c r="O15" s="38">
        <f t="shared" si="9"/>
        <v>0</v>
      </c>
    </row>
    <row r="16" spans="2:15" ht="13.5" customHeight="1" hidden="1">
      <c r="B16" s="8"/>
      <c r="C16" s="12"/>
      <c r="D16" s="8"/>
      <c r="E16" s="22"/>
      <c r="G16" s="23"/>
      <c r="K16" s="37">
        <f t="shared" si="8"/>
        <v>0</v>
      </c>
      <c r="L16" s="38">
        <f t="shared" si="7"/>
        <v>0</v>
      </c>
      <c r="M16" s="4">
        <f>IF($K16-SUM($L16:L16)=0,"",MIN($K16-SUM($L16:L16),M$2))</f>
      </c>
      <c r="N16" s="3">
        <f>IF($K16-SUM($L16:M16)=0,"",MIN($K16-SUM($L16:M16),N$2))</f>
      </c>
      <c r="O16" s="38">
        <f t="shared" si="9"/>
        <v>0</v>
      </c>
    </row>
    <row r="17" spans="2:15" ht="13.5" customHeight="1" hidden="1">
      <c r="B17" s="8"/>
      <c r="C17" s="12"/>
      <c r="D17" s="8"/>
      <c r="E17" s="22"/>
      <c r="G17" s="23"/>
      <c r="K17" s="37">
        <f t="shared" si="8"/>
        <v>0</v>
      </c>
      <c r="L17" s="38">
        <f t="shared" si="7"/>
        <v>0</v>
      </c>
      <c r="M17" s="4">
        <f>IF($K17-SUM($L17:L17)=0,"",MIN($K17-SUM($L17:L17),M$2))</f>
      </c>
      <c r="N17" s="3">
        <f>IF($K17-SUM($L17:M17)=0,"",MIN($K17-SUM($L17:M17),N$2))</f>
      </c>
      <c r="O17" s="38">
        <f t="shared" si="9"/>
        <v>0</v>
      </c>
    </row>
    <row r="18" spans="2:15" ht="13.5" customHeight="1" hidden="1">
      <c r="B18" s="8"/>
      <c r="C18" s="12"/>
      <c r="D18" s="8"/>
      <c r="E18" s="22"/>
      <c r="G18" s="23"/>
      <c r="K18" s="37">
        <f t="shared" si="8"/>
        <v>0</v>
      </c>
      <c r="L18" s="38">
        <f t="shared" si="7"/>
        <v>0</v>
      </c>
      <c r="M18" s="4">
        <f>IF($K18-SUM($L18:L18)=0,"",MIN($K18-SUM($L18:L18),M$2))</f>
      </c>
      <c r="N18" s="3">
        <f>IF($K18-SUM($L18:M18)=0,"",MIN($K18-SUM($L18:M18),N$2))</f>
      </c>
      <c r="O18" s="38">
        <f t="shared" si="9"/>
        <v>0</v>
      </c>
    </row>
    <row r="19" spans="2:15" ht="13.5" customHeight="1" hidden="1">
      <c r="B19" s="8"/>
      <c r="C19" s="12"/>
      <c r="D19" s="8"/>
      <c r="E19" s="22"/>
      <c r="G19" s="23"/>
      <c r="K19" s="37">
        <f t="shared" si="8"/>
        <v>0</v>
      </c>
      <c r="L19" s="38">
        <f t="shared" si="7"/>
        <v>0</v>
      </c>
      <c r="M19" s="4">
        <f>IF($K19-SUM($L19:L19)=0,"",MIN($K19-SUM($L19:L19),M$2))</f>
      </c>
      <c r="N19" s="3">
        <f>IF($K19-SUM($L19:M19)=0,"",MIN($K19-SUM($L19:M19),N$2))</f>
      </c>
      <c r="O19" s="38">
        <f t="shared" si="9"/>
        <v>0</v>
      </c>
    </row>
    <row r="20" spans="2:15" ht="13.5" customHeight="1" hidden="1">
      <c r="B20" s="8"/>
      <c r="C20" s="12"/>
      <c r="D20" s="8"/>
      <c r="E20" s="22"/>
      <c r="G20" s="23"/>
      <c r="K20" s="37">
        <f t="shared" si="8"/>
        <v>0</v>
      </c>
      <c r="L20" s="38">
        <f t="shared" si="7"/>
        <v>0</v>
      </c>
      <c r="M20" s="4">
        <f>IF($K20-SUM($L20:L20)=0,"",MIN($K20-SUM($L20:L20),M$2))</f>
      </c>
      <c r="N20" s="3">
        <f>IF($K20-SUM($L20:M20)=0,"",MIN($K20-SUM($L20:M20),N$2))</f>
      </c>
      <c r="O20" s="38">
        <f t="shared" si="9"/>
        <v>0</v>
      </c>
    </row>
    <row r="21" spans="2:15" ht="13.5" customHeight="1" hidden="1">
      <c r="B21" s="8"/>
      <c r="C21" s="12"/>
      <c r="D21" s="8"/>
      <c r="E21" s="22"/>
      <c r="G21" s="23"/>
      <c r="K21" s="37">
        <f t="shared" si="8"/>
        <v>0</v>
      </c>
      <c r="L21" s="38">
        <f t="shared" si="7"/>
        <v>0</v>
      </c>
      <c r="M21" s="4">
        <f>IF($K21-SUM($L21:L21)=0,"",MIN($K21-SUM($L21:L21),M$2))</f>
      </c>
      <c r="N21" s="3">
        <f>IF($K21-SUM($L21:M21)=0,"",MIN($K21-SUM($L21:M21),N$2))</f>
      </c>
      <c r="O21" s="38">
        <f t="shared" si="9"/>
        <v>0</v>
      </c>
    </row>
    <row r="22" spans="2:15" ht="13.5" customHeight="1" hidden="1">
      <c r="B22" s="8"/>
      <c r="C22" s="12"/>
      <c r="D22" s="8"/>
      <c r="E22" s="22"/>
      <c r="G22" s="23"/>
      <c r="K22" s="37">
        <f t="shared" si="8"/>
        <v>0</v>
      </c>
      <c r="L22" s="38">
        <f t="shared" si="7"/>
        <v>0</v>
      </c>
      <c r="M22" s="4">
        <f>IF($K22-SUM($L22:L22)=0,"",MIN($K22-SUM($L22:L22),M$2))</f>
      </c>
      <c r="N22" s="3">
        <f>IF($K22-SUM($L22:M22)=0,"",MIN($K22-SUM($L22:M22),N$2))</f>
      </c>
      <c r="O22" s="38">
        <f t="shared" si="9"/>
        <v>0</v>
      </c>
    </row>
    <row r="23" spans="2:15" ht="13.5" customHeight="1" hidden="1">
      <c r="B23" s="8"/>
      <c r="C23" s="12"/>
      <c r="D23" s="8"/>
      <c r="E23" s="22"/>
      <c r="G23" s="23"/>
      <c r="K23" s="37">
        <f t="shared" si="8"/>
        <v>0</v>
      </c>
      <c r="L23" s="38">
        <f t="shared" si="7"/>
        <v>0</v>
      </c>
      <c r="M23" s="4">
        <f>IF($K23-SUM($L23:L23)=0,"",MIN($K23-SUM($L23:L23),M$2))</f>
      </c>
      <c r="N23" s="3">
        <f>IF($K23-SUM($L23:M23)=0,"",MIN($K23-SUM($L23:M23),N$2))</f>
      </c>
      <c r="O23" s="38">
        <f t="shared" si="9"/>
        <v>0</v>
      </c>
    </row>
    <row r="24" spans="2:15" ht="13.5" customHeight="1" hidden="1">
      <c r="B24" s="8"/>
      <c r="C24" s="12"/>
      <c r="D24" s="8"/>
      <c r="E24" s="22"/>
      <c r="G24" s="23"/>
      <c r="K24" s="37">
        <f t="shared" si="8"/>
        <v>0</v>
      </c>
      <c r="L24" s="38">
        <f t="shared" si="7"/>
        <v>0</v>
      </c>
      <c r="M24" s="4">
        <f>IF($K24-SUM($L24:L24)=0,"",MIN($K24-SUM($L24:L24),M$2))</f>
      </c>
      <c r="N24" s="3">
        <f>IF($K24-SUM($L24:M24)=0,"",MIN($K24-SUM($L24:M24),N$2))</f>
      </c>
      <c r="O24" s="38">
        <f t="shared" si="9"/>
        <v>0</v>
      </c>
    </row>
    <row r="25" spans="2:15" ht="13.5" customHeight="1" hidden="1">
      <c r="B25" s="8"/>
      <c r="C25" s="12"/>
      <c r="D25" s="8"/>
      <c r="E25" s="22"/>
      <c r="G25" s="23"/>
      <c r="K25" s="37">
        <f t="shared" si="8"/>
        <v>0</v>
      </c>
      <c r="L25" s="38">
        <f t="shared" si="7"/>
        <v>0</v>
      </c>
      <c r="M25" s="4">
        <f>IF($K25-SUM($L25:L25)=0,"",MIN($K25-SUM($L25:L25),M$2))</f>
      </c>
      <c r="N25" s="3">
        <f>IF($K25-SUM($L25:M25)=0,"",MIN($K25-SUM($L25:M25),N$2))</f>
      </c>
      <c r="O25" s="38">
        <f t="shared" si="9"/>
        <v>0</v>
      </c>
    </row>
    <row r="26" spans="2:15" ht="13.5" customHeight="1" hidden="1">
      <c r="B26" s="8"/>
      <c r="C26" s="12"/>
      <c r="D26" s="8"/>
      <c r="E26" s="22"/>
      <c r="G26" s="23"/>
      <c r="K26" s="37">
        <f t="shared" si="8"/>
        <v>0</v>
      </c>
      <c r="L26" s="38">
        <f t="shared" si="7"/>
        <v>0</v>
      </c>
      <c r="M26" s="4">
        <f>IF($K26-SUM($L26:L26)=0,"",MIN($K26-SUM($L26:L26),M$2))</f>
      </c>
      <c r="N26" s="3">
        <f>IF($K26-SUM($L26:M26)=0,"",MIN($K26-SUM($L26:M26),N$2))</f>
      </c>
      <c r="O26" s="38">
        <f t="shared" si="9"/>
        <v>0</v>
      </c>
    </row>
    <row r="27" spans="2:15" ht="13.5" customHeight="1" hidden="1">
      <c r="B27" s="8"/>
      <c r="C27" s="12"/>
      <c r="D27" s="8"/>
      <c r="E27" s="22"/>
      <c r="G27" s="23"/>
      <c r="K27" s="37">
        <f t="shared" si="8"/>
        <v>0</v>
      </c>
      <c r="L27" s="38">
        <f t="shared" si="7"/>
        <v>0</v>
      </c>
      <c r="M27" s="4">
        <f>IF($K27-SUM($L27:L27)=0,"",MIN($K27-SUM($L27:L27),M$2))</f>
      </c>
      <c r="N27" s="3">
        <f>IF($K27-SUM($L27:M27)=0,"",MIN($K27-SUM($L27:M27),N$2))</f>
      </c>
      <c r="O27" s="38">
        <f t="shared" si="9"/>
        <v>0</v>
      </c>
    </row>
    <row r="28" spans="2:15" ht="13.5" customHeight="1" hidden="1">
      <c r="B28" s="8"/>
      <c r="C28" s="12"/>
      <c r="D28" s="8"/>
      <c r="E28" s="22"/>
      <c r="G28" s="23"/>
      <c r="K28" s="37">
        <f t="shared" si="8"/>
        <v>0</v>
      </c>
      <c r="L28" s="38">
        <f t="shared" si="7"/>
        <v>0</v>
      </c>
      <c r="M28" s="4">
        <f>IF($K28-SUM($L28:L28)=0,"",MIN($K28-SUM($L28:L28),M$2))</f>
      </c>
      <c r="N28" s="3">
        <f>IF($K28-SUM($L28:M28)=0,"",MIN($K28-SUM($L28:M28),N$2))</f>
      </c>
      <c r="O28" s="38">
        <f t="shared" si="9"/>
        <v>0</v>
      </c>
    </row>
    <row r="29" spans="2:15" ht="13.5" customHeight="1" hidden="1">
      <c r="B29" s="8"/>
      <c r="C29" s="12"/>
      <c r="D29" s="8"/>
      <c r="E29" s="22"/>
      <c r="G29" s="23"/>
      <c r="K29" s="37">
        <f t="shared" si="8"/>
        <v>0</v>
      </c>
      <c r="L29" s="38">
        <f t="shared" si="7"/>
        <v>0</v>
      </c>
      <c r="M29" s="4">
        <f>IF($K29-SUM($L29:L29)=0,"",MIN($K29-SUM($L29:L29),M$2))</f>
      </c>
      <c r="N29" s="3">
        <f>IF($K29-SUM($L29:M29)=0,"",MIN($K29-SUM($L29:M29),N$2))</f>
      </c>
      <c r="O29" s="38">
        <f t="shared" si="9"/>
        <v>0</v>
      </c>
    </row>
    <row r="30" spans="2:15" ht="13.5" customHeight="1" hidden="1">
      <c r="B30" s="8"/>
      <c r="C30" s="12"/>
      <c r="D30" s="8"/>
      <c r="E30" s="22"/>
      <c r="G30" s="23"/>
      <c r="K30" s="37">
        <f t="shared" si="8"/>
        <v>0</v>
      </c>
      <c r="L30" s="38">
        <f t="shared" si="7"/>
        <v>0</v>
      </c>
      <c r="M30" s="4">
        <f>IF($K30-SUM($L30:L30)=0,"",MIN($K30-SUM($L30:L30),M$2))</f>
      </c>
      <c r="N30" s="3">
        <f>IF($K30-SUM($L30:M30)=0,"",MIN($K30-SUM($L30:M30),N$2))</f>
      </c>
      <c r="O30" s="38">
        <f t="shared" si="9"/>
        <v>0</v>
      </c>
    </row>
    <row r="31" spans="2:15" ht="13.5" customHeight="1" hidden="1">
      <c r="B31" s="8"/>
      <c r="C31" s="12"/>
      <c r="D31" s="8"/>
      <c r="E31" s="22"/>
      <c r="G31" s="23"/>
      <c r="K31" s="37">
        <f t="shared" si="8"/>
        <v>0</v>
      </c>
      <c r="L31" s="38">
        <f t="shared" si="7"/>
        <v>0</v>
      </c>
      <c r="M31" s="4">
        <f>IF($K31-SUM($L31:L31)=0,"",MIN($K31-SUM($L31:L31),M$2))</f>
      </c>
      <c r="N31" s="3">
        <f>IF($K31-SUM($L31:M31)=0,"",MIN($K31-SUM($L31:M31),N$2))</f>
      </c>
      <c r="O31" s="38">
        <f t="shared" si="9"/>
        <v>0</v>
      </c>
    </row>
    <row r="32" spans="2:15" ht="13.5" customHeight="1" hidden="1">
      <c r="B32" s="8"/>
      <c r="C32" s="12"/>
      <c r="D32" s="8"/>
      <c r="E32" s="22"/>
      <c r="G32" s="23"/>
      <c r="K32" s="37">
        <f t="shared" si="8"/>
        <v>0</v>
      </c>
      <c r="L32" s="38">
        <f t="shared" si="7"/>
        <v>0</v>
      </c>
      <c r="M32" s="4">
        <f>IF($K32-SUM($L32:L32)=0,"",MIN($K32-SUM($L32:L32),M$2))</f>
      </c>
      <c r="N32" s="3">
        <f>IF($K32-SUM($L32:M32)=0,"",MIN($K32-SUM($L32:M32),N$2))</f>
      </c>
      <c r="O32" s="38">
        <f t="shared" si="9"/>
        <v>0</v>
      </c>
    </row>
    <row r="33" spans="2:15" ht="13.5" customHeight="1" hidden="1">
      <c r="B33" s="8"/>
      <c r="C33" s="12"/>
      <c r="D33" s="8"/>
      <c r="E33" s="22"/>
      <c r="G33" s="23"/>
      <c r="K33" s="37">
        <f t="shared" si="8"/>
        <v>0</v>
      </c>
      <c r="L33" s="38">
        <f t="shared" si="7"/>
        <v>0</v>
      </c>
      <c r="M33" s="4">
        <f>IF($K33-SUM($L33:L33)=0,"",MIN($K33-SUM($L33:L33),M$2))</f>
      </c>
      <c r="N33" s="3">
        <f>IF($K33-SUM($L33:M33)=0,"",MIN($K33-SUM($L33:M33),N$2))</f>
      </c>
      <c r="O33" s="38">
        <f t="shared" si="9"/>
        <v>0</v>
      </c>
    </row>
    <row r="34" spans="2:15" ht="13.5" customHeight="1" hidden="1">
      <c r="B34" s="8"/>
      <c r="C34" s="12"/>
      <c r="D34" s="8"/>
      <c r="E34" s="22"/>
      <c r="G34" s="23"/>
      <c r="K34" s="37">
        <f t="shared" si="8"/>
        <v>0</v>
      </c>
      <c r="L34" s="38">
        <f t="shared" si="7"/>
        <v>0</v>
      </c>
      <c r="M34" s="4">
        <f>IF($K34-SUM($L34:L34)=0,"",MIN($K34-SUM($L34:L34),M$2))</f>
      </c>
      <c r="N34" s="3">
        <f>IF($K34-SUM($L34:M34)=0,"",MIN($K34-SUM($L34:M34),N$2))</f>
      </c>
      <c r="O34" s="38">
        <f t="shared" si="9"/>
        <v>0</v>
      </c>
    </row>
    <row r="35" spans="2:15" ht="13.5" customHeight="1" hidden="1">
      <c r="B35" s="8"/>
      <c r="C35" s="12"/>
      <c r="D35" s="8"/>
      <c r="E35" s="22"/>
      <c r="G35" s="23"/>
      <c r="K35" s="37">
        <f t="shared" si="8"/>
        <v>0</v>
      </c>
      <c r="L35" s="38">
        <f t="shared" si="7"/>
        <v>0</v>
      </c>
      <c r="M35" s="4">
        <f>IF($K35-SUM($L35:L35)=0,"",MIN($K35-SUM($L35:L35),M$2))</f>
      </c>
      <c r="N35" s="3">
        <f>IF($K35-SUM($L35:M35)=0,"",MIN($K35-SUM($L35:M35),N$2))</f>
      </c>
      <c r="O35" s="38">
        <f t="shared" si="9"/>
        <v>0</v>
      </c>
    </row>
    <row r="36" spans="2:15" ht="13.5" customHeight="1" hidden="1">
      <c r="B36" s="8"/>
      <c r="C36" s="12"/>
      <c r="D36" s="8"/>
      <c r="E36" s="22"/>
      <c r="G36" s="23"/>
      <c r="K36" s="37">
        <f t="shared" si="8"/>
        <v>0</v>
      </c>
      <c r="L36" s="38">
        <f t="shared" si="7"/>
        <v>0</v>
      </c>
      <c r="M36" s="4">
        <f>IF($K36-SUM($L36:L36)=0,"",MIN($K36-SUM($L36:L36),M$2))</f>
      </c>
      <c r="N36" s="3">
        <f>IF($K36-SUM($L36:M36)=0,"",MIN($K36-SUM($L36:M36),N$2))</f>
      </c>
      <c r="O36" s="38">
        <f t="shared" si="9"/>
        <v>0</v>
      </c>
    </row>
    <row r="37" spans="2:15" ht="13.5" customHeight="1" hidden="1">
      <c r="B37" s="8"/>
      <c r="C37" s="12"/>
      <c r="D37" s="8"/>
      <c r="E37" s="22"/>
      <c r="G37" s="23"/>
      <c r="K37" s="37">
        <f t="shared" si="8"/>
        <v>0</v>
      </c>
      <c r="L37" s="38">
        <f t="shared" si="7"/>
        <v>0</v>
      </c>
      <c r="M37" s="4">
        <f>IF($K37-SUM($L37:L37)=0,"",MIN($K37-SUM($L37:L37),M$2))</f>
      </c>
      <c r="N37" s="3">
        <f>IF($K37-SUM($L37:M37)=0,"",MIN($K37-SUM($L37:M37),N$2))</f>
      </c>
      <c r="O37" s="38">
        <f t="shared" si="9"/>
        <v>0</v>
      </c>
    </row>
    <row r="38" spans="2:15" ht="13.5" customHeight="1" hidden="1">
      <c r="B38" s="8"/>
      <c r="C38" s="12"/>
      <c r="D38" s="8"/>
      <c r="E38" s="22"/>
      <c r="G38" s="23"/>
      <c r="K38" s="37">
        <f t="shared" si="8"/>
        <v>0</v>
      </c>
      <c r="L38" s="38">
        <f t="shared" si="7"/>
        <v>0</v>
      </c>
      <c r="M38" s="4">
        <f>IF($K38-SUM($L38:L38)=0,"",MIN($K38-SUM($L38:L38),M$2))</f>
      </c>
      <c r="N38" s="3">
        <f>IF($K38-SUM($L38:M38)=0,"",MIN($K38-SUM($L38:M38),N$2))</f>
      </c>
      <c r="O38" s="38">
        <f t="shared" si="9"/>
        <v>0</v>
      </c>
    </row>
    <row r="39" spans="2:15" ht="13.5" customHeight="1" hidden="1">
      <c r="B39" s="8"/>
      <c r="C39" s="12"/>
      <c r="D39" s="8"/>
      <c r="E39" s="22"/>
      <c r="G39" s="23"/>
      <c r="K39" s="37">
        <f t="shared" si="8"/>
        <v>0</v>
      </c>
      <c r="L39" s="38">
        <f t="shared" si="7"/>
        <v>0</v>
      </c>
      <c r="M39" s="4">
        <f>IF($K39-SUM($L39:L39)=0,"",MIN($K39-SUM($L39:L39),M$2))</f>
      </c>
      <c r="N39" s="3">
        <f>IF($K39-SUM($L39:M39)=0,"",MIN($K39-SUM($L39:M39),N$2))</f>
      </c>
      <c r="O39" s="38">
        <f t="shared" si="9"/>
        <v>0</v>
      </c>
    </row>
    <row r="40" spans="2:15" ht="13.5" customHeight="1" hidden="1">
      <c r="B40" s="8"/>
      <c r="C40" s="12"/>
      <c r="D40" s="8"/>
      <c r="E40" s="22"/>
      <c r="G40" s="23"/>
      <c r="K40" s="37">
        <f t="shared" si="8"/>
        <v>0</v>
      </c>
      <c r="L40" s="38">
        <f t="shared" si="7"/>
        <v>0</v>
      </c>
      <c r="M40" s="4">
        <f>IF($K40-SUM($L40:L40)=0,"",MIN($K40-SUM($L40:L40),M$2))</f>
      </c>
      <c r="N40" s="3">
        <f>IF($K40-SUM($L40:M40)=0,"",MIN($K40-SUM($L40:M40),N$2))</f>
      </c>
      <c r="O40" s="38">
        <f t="shared" si="9"/>
        <v>0</v>
      </c>
    </row>
    <row r="41" spans="2:15" ht="13.5" customHeight="1" hidden="1">
      <c r="B41" s="8"/>
      <c r="C41" s="12"/>
      <c r="D41" s="8"/>
      <c r="E41" s="22"/>
      <c r="G41" s="23"/>
      <c r="K41" s="37">
        <f t="shared" si="8"/>
        <v>0</v>
      </c>
      <c r="L41" s="38">
        <f t="shared" si="7"/>
        <v>0</v>
      </c>
      <c r="M41" s="4">
        <f>IF($K41-SUM($L41:L41)=0,"",MIN($K41-SUM($L41:L41),M$2))</f>
      </c>
      <c r="N41" s="3">
        <f>IF($K41-SUM($L41:M41)=0,"",MIN($K41-SUM($L41:M41),N$2))</f>
      </c>
      <c r="O41" s="38">
        <f t="shared" si="9"/>
        <v>0</v>
      </c>
    </row>
    <row r="42" spans="2:15" ht="13.5" customHeight="1" hidden="1">
      <c r="B42" s="8"/>
      <c r="C42" s="12"/>
      <c r="D42" s="8"/>
      <c r="E42" s="22"/>
      <c r="G42" s="23"/>
      <c r="K42" s="37">
        <f t="shared" si="8"/>
        <v>0</v>
      </c>
      <c r="L42" s="38">
        <f t="shared" si="7"/>
        <v>0</v>
      </c>
      <c r="M42" s="4">
        <f>IF($K42-SUM($L42:L42)=0,"",MIN($K42-SUM($L42:L42),M$2))</f>
      </c>
      <c r="N42" s="3">
        <f>IF($K42-SUM($L42:M42)=0,"",MIN($K42-SUM($L42:M42),N$2))</f>
      </c>
      <c r="O42" s="38">
        <f t="shared" si="9"/>
        <v>0</v>
      </c>
    </row>
    <row r="43" spans="2:15" ht="13.5" customHeight="1" hidden="1">
      <c r="B43" s="8"/>
      <c r="C43" s="12"/>
      <c r="D43" s="8"/>
      <c r="E43" s="22"/>
      <c r="G43" s="23"/>
      <c r="K43" s="37">
        <f t="shared" si="8"/>
        <v>0</v>
      </c>
      <c r="L43" s="38">
        <f t="shared" si="7"/>
        <v>0</v>
      </c>
      <c r="M43" s="4">
        <f>IF($K43-SUM($L43:L43)=0,"",MIN($K43-SUM($L43:L43),M$2))</f>
      </c>
      <c r="N43" s="3">
        <f>IF($K43-SUM($L43:M43)=0,"",MIN($K43-SUM($L43:M43),N$2))</f>
      </c>
      <c r="O43" s="38">
        <f t="shared" si="9"/>
        <v>0</v>
      </c>
    </row>
    <row r="44" spans="2:15" ht="13.5" customHeight="1" hidden="1">
      <c r="B44" s="8"/>
      <c r="C44" s="12"/>
      <c r="D44" s="8"/>
      <c r="E44" s="22"/>
      <c r="G44" s="23"/>
      <c r="K44" s="37">
        <f t="shared" si="8"/>
        <v>0</v>
      </c>
      <c r="L44" s="38">
        <f t="shared" si="7"/>
        <v>0</v>
      </c>
      <c r="M44" s="4">
        <f>IF($K44-SUM($L44:L44)=0,"",MIN($K44-SUM($L44:L44),M$2))</f>
      </c>
      <c r="N44" s="3">
        <f>IF($K44-SUM($L44:M44)=0,"",MIN($K44-SUM($L44:M44),N$2))</f>
      </c>
      <c r="O44" s="38">
        <f t="shared" si="9"/>
        <v>0</v>
      </c>
    </row>
    <row r="45" spans="2:15" ht="13.5" customHeight="1" hidden="1">
      <c r="B45" s="8"/>
      <c r="C45" s="12"/>
      <c r="D45" s="8"/>
      <c r="E45" s="22"/>
      <c r="G45" s="23"/>
      <c r="K45" s="37">
        <f t="shared" si="8"/>
        <v>0</v>
      </c>
      <c r="L45" s="38">
        <f t="shared" si="7"/>
        <v>0</v>
      </c>
      <c r="M45" s="4">
        <f>IF($K45-SUM($L45:L45)=0,"",MIN($K45-SUM($L45:L45),M$2))</f>
      </c>
      <c r="N45" s="3">
        <f>IF($K45-SUM($L45:M45)=0,"",MIN($K45-SUM($L45:M45),N$2))</f>
      </c>
      <c r="O45" s="38">
        <f t="shared" si="9"/>
        <v>0</v>
      </c>
    </row>
    <row r="46" spans="2:15" ht="13.5" customHeight="1" hidden="1">
      <c r="B46" s="8"/>
      <c r="C46" s="12"/>
      <c r="D46" s="8"/>
      <c r="E46" s="22"/>
      <c r="G46" s="23"/>
      <c r="K46" s="37">
        <f t="shared" si="8"/>
        <v>0</v>
      </c>
      <c r="L46" s="38">
        <f t="shared" si="7"/>
        <v>0</v>
      </c>
      <c r="M46" s="4">
        <f>IF($K46-SUM($L46:L46)=0,"",MIN($K46-SUM($L46:L46),M$2))</f>
      </c>
      <c r="N46" s="3">
        <f>IF($K46-SUM($L46:M46)=0,"",MIN($K46-SUM($L46:M46),N$2))</f>
      </c>
      <c r="O46" s="38">
        <f t="shared" si="9"/>
        <v>0</v>
      </c>
    </row>
    <row r="47" spans="2:15" ht="13.5" customHeight="1" hidden="1">
      <c r="B47" s="8"/>
      <c r="C47" s="12"/>
      <c r="D47" s="8"/>
      <c r="E47" s="22"/>
      <c r="G47" s="23"/>
      <c r="K47" s="37">
        <f t="shared" si="8"/>
        <v>0</v>
      </c>
      <c r="L47" s="38">
        <f t="shared" si="7"/>
        <v>0</v>
      </c>
      <c r="M47" s="4">
        <f>IF($K47-SUM($L47:L47)=0,"",MIN($K47-SUM($L47:L47),M$2))</f>
      </c>
      <c r="N47" s="3">
        <f>IF($K47-SUM($L47:M47)=0,"",MIN($K47-SUM($L47:M47),N$2))</f>
      </c>
      <c r="O47" s="38">
        <f t="shared" si="9"/>
        <v>0</v>
      </c>
    </row>
    <row r="48" spans="2:15" ht="13.5" customHeight="1" hidden="1">
      <c r="B48" s="8"/>
      <c r="C48" s="12"/>
      <c r="D48" s="8"/>
      <c r="E48" s="22"/>
      <c r="G48" s="23"/>
      <c r="K48" s="37">
        <f t="shared" si="8"/>
        <v>0</v>
      </c>
      <c r="L48" s="38">
        <f t="shared" si="7"/>
        <v>0</v>
      </c>
      <c r="M48" s="4">
        <f>IF($K48-SUM($L48:L48)=0,"",MIN($K48-SUM($L48:L48),M$2))</f>
      </c>
      <c r="N48" s="3">
        <f>IF($K48-SUM($L48:M48)=0,"",MIN($K48-SUM($L48:M48),N$2))</f>
      </c>
      <c r="O48" s="38">
        <f t="shared" si="9"/>
        <v>0</v>
      </c>
    </row>
    <row r="49" spans="2:15" ht="13.5" customHeight="1" hidden="1">
      <c r="B49" s="8"/>
      <c r="C49" s="12"/>
      <c r="D49" s="8"/>
      <c r="E49" s="22"/>
      <c r="G49" s="23"/>
      <c r="K49" s="37">
        <f t="shared" si="8"/>
        <v>0</v>
      </c>
      <c r="L49" s="38">
        <f t="shared" si="7"/>
        <v>0</v>
      </c>
      <c r="M49" s="4">
        <f>IF($K49-SUM($L49:L49)=0,"",MIN($K49-SUM($L49:L49),M$2))</f>
      </c>
      <c r="N49" s="3">
        <f>IF($K49-SUM($L49:M49)=0,"",MIN($K49-SUM($L49:M49),N$2))</f>
      </c>
      <c r="O49" s="38">
        <f t="shared" si="9"/>
        <v>0</v>
      </c>
    </row>
    <row r="50" spans="2:15" ht="13.5" customHeight="1" hidden="1">
      <c r="B50" s="8"/>
      <c r="C50" s="12"/>
      <c r="D50" s="8"/>
      <c r="E50" s="22"/>
      <c r="G50" s="23"/>
      <c r="K50" s="37">
        <f t="shared" si="8"/>
        <v>0</v>
      </c>
      <c r="L50" s="38">
        <f t="shared" si="7"/>
        <v>0</v>
      </c>
      <c r="M50" s="4">
        <f>IF($K50-SUM($L50:L50)=0,"",MIN($K50-SUM($L50:L50),M$2))</f>
      </c>
      <c r="N50" s="3">
        <f>IF($K50-SUM($L50:M50)=0,"",MIN($K50-SUM($L50:M50),N$2))</f>
      </c>
      <c r="O50" s="38">
        <f t="shared" si="9"/>
        <v>0</v>
      </c>
    </row>
    <row r="51" spans="2:15" ht="13.5" customHeight="1" hidden="1">
      <c r="B51" s="8"/>
      <c r="C51" s="12"/>
      <c r="D51" s="8"/>
      <c r="E51" s="22"/>
      <c r="G51" s="23"/>
      <c r="K51" s="37">
        <f t="shared" si="8"/>
        <v>0</v>
      </c>
      <c r="L51" s="38">
        <f t="shared" si="7"/>
        <v>0</v>
      </c>
      <c r="M51" s="4">
        <f>IF($K51-SUM($L51:L51)=0,"",MIN($K51-SUM($L51:L51),M$2))</f>
      </c>
      <c r="N51" s="3">
        <f>IF($K51-SUM($L51:M51)=0,"",MIN($K51-SUM($L51:M51),N$2))</f>
      </c>
      <c r="O51" s="38">
        <f t="shared" si="9"/>
        <v>0</v>
      </c>
    </row>
    <row r="52" spans="2:15" ht="13.5" customHeight="1" hidden="1">
      <c r="B52" s="8"/>
      <c r="C52" s="12"/>
      <c r="D52" s="8"/>
      <c r="E52" s="22"/>
      <c r="G52" s="23"/>
      <c r="K52" s="37">
        <f t="shared" si="8"/>
        <v>0</v>
      </c>
      <c r="L52" s="38">
        <f t="shared" si="7"/>
        <v>0</v>
      </c>
      <c r="M52" s="4">
        <f>IF($K52-SUM($L52:L52)=0,"",MIN($K52-SUM($L52:L52),M$2))</f>
      </c>
      <c r="N52" s="3">
        <f>IF($K52-SUM($L52:M52)=0,"",MIN($K52-SUM($L52:M52),N$2))</f>
      </c>
      <c r="O52" s="38">
        <f t="shared" si="9"/>
        <v>0</v>
      </c>
    </row>
    <row r="53" spans="2:15" ht="13.5" customHeight="1" hidden="1">
      <c r="B53" s="8"/>
      <c r="C53" s="12"/>
      <c r="D53" s="8"/>
      <c r="E53" s="22"/>
      <c r="G53" s="23"/>
      <c r="K53" s="37">
        <f t="shared" si="8"/>
        <v>0</v>
      </c>
      <c r="L53" s="38">
        <f t="shared" si="7"/>
        <v>0</v>
      </c>
      <c r="M53" s="4">
        <f>IF($K53-SUM($L53:L53)=0,"",MIN($K53-SUM($L53:L53),M$2))</f>
      </c>
      <c r="N53" s="3">
        <f>IF($K53-SUM($L53:M53)=0,"",MIN($K53-SUM($L53:M53),N$2))</f>
      </c>
      <c r="O53" s="38">
        <f t="shared" si="9"/>
        <v>0</v>
      </c>
    </row>
    <row r="54" spans="2:15" ht="13.5" customHeight="1" hidden="1">
      <c r="B54" s="8"/>
      <c r="C54" s="12"/>
      <c r="D54" s="8"/>
      <c r="E54" s="22"/>
      <c r="G54" s="23"/>
      <c r="K54" s="37">
        <f t="shared" si="8"/>
        <v>0</v>
      </c>
      <c r="L54" s="38">
        <f t="shared" si="7"/>
        <v>0</v>
      </c>
      <c r="M54" s="4">
        <f>IF($K54-SUM($L54:L54)=0,"",MIN($K54-SUM($L54:L54),M$2))</f>
      </c>
      <c r="N54" s="3">
        <f>IF($K54-SUM($L54:M54)=0,"",MIN($K54-SUM($L54:M54),N$2))</f>
      </c>
      <c r="O54" s="38">
        <f t="shared" si="9"/>
        <v>0</v>
      </c>
    </row>
    <row r="55" spans="2:15" ht="13.5" customHeight="1" hidden="1">
      <c r="B55" s="8"/>
      <c r="C55" s="12"/>
      <c r="D55" s="8"/>
      <c r="E55" s="22"/>
      <c r="G55" s="23"/>
      <c r="K55" s="37">
        <f t="shared" si="8"/>
        <v>0</v>
      </c>
      <c r="L55" s="38">
        <f t="shared" si="7"/>
        <v>0</v>
      </c>
      <c r="M55" s="4">
        <f>IF($K55-SUM($L55:L55)=0,"",MIN($K55-SUM($L55:L55),M$2))</f>
      </c>
      <c r="N55" s="3">
        <f>IF($K55-SUM($L55:M55)=0,"",MIN($K55-SUM($L55:M55),N$2))</f>
      </c>
      <c r="O55" s="38">
        <f t="shared" si="9"/>
        <v>0</v>
      </c>
    </row>
    <row r="56" spans="2:15" ht="13.5" customHeight="1" hidden="1">
      <c r="B56" s="8"/>
      <c r="C56" s="12"/>
      <c r="D56" s="8"/>
      <c r="E56" s="22"/>
      <c r="G56" s="23"/>
      <c r="K56" s="37">
        <f t="shared" si="8"/>
        <v>0</v>
      </c>
      <c r="L56" s="38">
        <f t="shared" si="7"/>
        <v>0</v>
      </c>
      <c r="M56" s="4">
        <f>IF($K56-SUM($L56:L56)=0,"",MIN($K56-SUM($L56:L56),M$2))</f>
      </c>
      <c r="N56" s="3">
        <f>IF($K56-SUM($L56:M56)=0,"",MIN($K56-SUM($L56:M56),N$2))</f>
      </c>
      <c r="O56" s="38">
        <f t="shared" si="9"/>
        <v>0</v>
      </c>
    </row>
    <row r="57" spans="2:15" ht="13.5" customHeight="1" hidden="1">
      <c r="B57" s="8"/>
      <c r="C57" s="12"/>
      <c r="D57" s="8"/>
      <c r="E57" s="22"/>
      <c r="G57" s="23"/>
      <c r="K57" s="37">
        <f t="shared" si="8"/>
        <v>0</v>
      </c>
      <c r="L57" s="38">
        <f t="shared" si="7"/>
        <v>0</v>
      </c>
      <c r="M57" s="4">
        <f>IF($K57-SUM($L57:L57)=0,"",MIN($K57-SUM($L57:L57),M$2))</f>
      </c>
      <c r="N57" s="3">
        <f>IF($K57-SUM($L57:M57)=0,"",MIN($K57-SUM($L57:M57),N$2))</f>
      </c>
      <c r="O57" s="38">
        <f t="shared" si="9"/>
        <v>0</v>
      </c>
    </row>
    <row r="58" spans="2:15" ht="13.5" customHeight="1" hidden="1">
      <c r="B58" s="8"/>
      <c r="C58" s="12"/>
      <c r="D58" s="8"/>
      <c r="E58" s="22"/>
      <c r="G58" s="23"/>
      <c r="K58" s="37">
        <f t="shared" si="8"/>
        <v>0</v>
      </c>
      <c r="L58" s="38">
        <f t="shared" si="7"/>
        <v>0</v>
      </c>
      <c r="M58" s="4">
        <f>IF($K58-SUM($L58:L58)=0,"",MIN($K58-SUM($L58:L58),M$2))</f>
      </c>
      <c r="N58" s="3">
        <f>IF($K58-SUM($L58:M58)=0,"",MIN($K58-SUM($L58:M58),N$2))</f>
      </c>
      <c r="O58" s="38">
        <f t="shared" si="9"/>
        <v>0</v>
      </c>
    </row>
    <row r="59" spans="2:15" ht="13.5" customHeight="1" hidden="1">
      <c r="B59" s="8"/>
      <c r="C59" s="12"/>
      <c r="D59" s="8"/>
      <c r="E59" s="22"/>
      <c r="G59" s="23"/>
      <c r="K59" s="37">
        <f t="shared" si="8"/>
        <v>0</v>
      </c>
      <c r="L59" s="38">
        <f t="shared" si="7"/>
        <v>0</v>
      </c>
      <c r="M59" s="4">
        <f>IF($K59-SUM($L59:L59)=0,"",MIN($K59-SUM($L59:L59),M$2))</f>
      </c>
      <c r="N59" s="3">
        <f>IF($K59-SUM($L59:M59)=0,"",MIN($K59-SUM($L59:M59),N$2))</f>
      </c>
      <c r="O59" s="38">
        <f t="shared" si="9"/>
        <v>0</v>
      </c>
    </row>
    <row r="60" spans="2:15" ht="13.5" customHeight="1" hidden="1">
      <c r="B60" s="8"/>
      <c r="C60" s="12"/>
      <c r="D60" s="8"/>
      <c r="E60" s="22"/>
      <c r="G60" s="23"/>
      <c r="K60" s="37">
        <f t="shared" si="8"/>
        <v>0</v>
      </c>
      <c r="L60" s="38">
        <f t="shared" si="7"/>
        <v>0</v>
      </c>
      <c r="M60" s="4">
        <f>IF($K60-SUM($L60:L60)=0,"",MIN($K60-SUM($L60:L60),M$2))</f>
      </c>
      <c r="N60" s="3">
        <f>IF($K60-SUM($L60:M60)=0,"",MIN($K60-SUM($L60:M60),N$2))</f>
      </c>
      <c r="O60" s="38">
        <f t="shared" si="9"/>
        <v>0</v>
      </c>
    </row>
    <row r="61" spans="2:15" ht="13.5" customHeight="1" hidden="1">
      <c r="B61" s="8"/>
      <c r="C61" s="12"/>
      <c r="D61" s="8"/>
      <c r="E61" s="22"/>
      <c r="G61" s="23"/>
      <c r="K61" s="37">
        <f t="shared" si="8"/>
        <v>0</v>
      </c>
      <c r="L61" s="38">
        <f t="shared" si="7"/>
        <v>0</v>
      </c>
      <c r="M61" s="4">
        <f>IF($K61-SUM($L61:L61)=0,"",MIN($K61-SUM($L61:L61),M$2))</f>
      </c>
      <c r="N61" s="3">
        <f>IF($K61-SUM($L61:M61)=0,"",MIN($K61-SUM($L61:M61),N$2))</f>
      </c>
      <c r="O61" s="38">
        <f t="shared" si="9"/>
        <v>0</v>
      </c>
    </row>
    <row r="62" spans="2:15" ht="13.5" customHeight="1" hidden="1">
      <c r="B62" s="8"/>
      <c r="C62" s="12"/>
      <c r="D62" s="8"/>
      <c r="E62" s="22"/>
      <c r="G62" s="23"/>
      <c r="K62" s="37">
        <f t="shared" si="8"/>
        <v>0</v>
      </c>
      <c r="L62" s="38">
        <f t="shared" si="7"/>
        <v>0</v>
      </c>
      <c r="M62" s="4">
        <f>IF($K62-SUM($L62:L62)=0,"",MIN($K62-SUM($L62:L62),M$2))</f>
      </c>
      <c r="N62" s="3">
        <f>IF($K62-SUM($L62:M62)=0,"",MIN($K62-SUM($L62:M62),N$2))</f>
      </c>
      <c r="O62" s="38">
        <f t="shared" si="9"/>
        <v>0</v>
      </c>
    </row>
    <row r="63" spans="2:15" ht="13.5" customHeight="1" hidden="1">
      <c r="B63" s="8"/>
      <c r="C63" s="12"/>
      <c r="D63" s="8"/>
      <c r="E63" s="22"/>
      <c r="G63" s="23"/>
      <c r="K63" s="37">
        <f t="shared" si="8"/>
        <v>0</v>
      </c>
      <c r="L63" s="38">
        <f t="shared" si="7"/>
        <v>0</v>
      </c>
      <c r="M63" s="4">
        <f>IF($K63-SUM($L63:L63)=0,"",MIN($K63-SUM($L63:L63),M$2))</f>
      </c>
      <c r="N63" s="3">
        <f>IF($K63-SUM($L63:M63)=0,"",MIN($K63-SUM($L63:M63),N$2))</f>
      </c>
      <c r="O63" s="38">
        <f t="shared" si="9"/>
        <v>0</v>
      </c>
    </row>
    <row r="64" spans="2:15" ht="13.5" customHeight="1" hidden="1">
      <c r="B64" s="8"/>
      <c r="C64" s="12"/>
      <c r="D64" s="8"/>
      <c r="E64" s="22"/>
      <c r="G64" s="23"/>
      <c r="K64" s="37">
        <f t="shared" si="8"/>
        <v>0</v>
      </c>
      <c r="L64" s="38">
        <f t="shared" si="7"/>
        <v>0</v>
      </c>
      <c r="M64" s="4">
        <f>IF($K64-SUM($L64:L64)=0,"",MIN($K64-SUM($L64:L64),M$2))</f>
      </c>
      <c r="N64" s="3">
        <f>IF($K64-SUM($L64:M64)=0,"",MIN($K64-SUM($L64:M64),N$2))</f>
      </c>
      <c r="O64" s="38">
        <f t="shared" si="9"/>
        <v>0</v>
      </c>
    </row>
    <row r="65" spans="2:15" ht="13.5" customHeight="1" hidden="1">
      <c r="B65" s="8"/>
      <c r="C65" s="12"/>
      <c r="D65" s="8"/>
      <c r="E65" s="22"/>
      <c r="G65" s="23"/>
      <c r="K65" s="37">
        <f t="shared" si="8"/>
        <v>0</v>
      </c>
      <c r="L65" s="38">
        <f t="shared" si="7"/>
        <v>0</v>
      </c>
      <c r="M65" s="4">
        <f>IF($K65-SUM($L65:L65)=0,"",MIN($K65-SUM($L65:L65),M$2))</f>
      </c>
      <c r="N65" s="3">
        <f>IF($K65-SUM($L65:M65)=0,"",MIN($K65-SUM($L65:M65),N$2))</f>
      </c>
      <c r="O65" s="38">
        <f t="shared" si="9"/>
        <v>0</v>
      </c>
    </row>
    <row r="66" spans="2:15" ht="13.5" customHeight="1" hidden="1">
      <c r="B66" s="8"/>
      <c r="C66" s="12"/>
      <c r="D66" s="8"/>
      <c r="E66" s="22"/>
      <c r="G66" s="23"/>
      <c r="K66" s="37">
        <f t="shared" si="8"/>
        <v>0</v>
      </c>
      <c r="L66" s="38">
        <f t="shared" si="7"/>
        <v>0</v>
      </c>
      <c r="M66" s="4">
        <f>IF($K66-SUM($L66:L66)=0,"",MIN($K66-SUM($L66:L66),M$2))</f>
      </c>
      <c r="N66" s="3">
        <f>IF($K66-SUM($L66:M66)=0,"",MIN($K66-SUM($L66:M66),N$2))</f>
      </c>
      <c r="O66" s="38">
        <f t="shared" si="9"/>
        <v>0</v>
      </c>
    </row>
    <row r="67" spans="2:15" ht="13.5" customHeight="1" hidden="1">
      <c r="B67" s="8"/>
      <c r="C67" s="12"/>
      <c r="D67" s="8"/>
      <c r="E67" s="22"/>
      <c r="G67" s="23"/>
      <c r="K67" s="37">
        <f t="shared" si="8"/>
        <v>0</v>
      </c>
      <c r="L67" s="38">
        <f t="shared" si="7"/>
        <v>0</v>
      </c>
      <c r="M67" s="4">
        <f>IF($K67-SUM($L67:L67)=0,"",MIN($K67-SUM($L67:L67),M$2))</f>
      </c>
      <c r="N67" s="3">
        <f>IF($K67-SUM($L67:M67)=0,"",MIN($K67-SUM($L67:M67),N$2))</f>
      </c>
      <c r="O67" s="38">
        <f t="shared" si="9"/>
        <v>0</v>
      </c>
    </row>
    <row r="68" spans="2:15" ht="13.5" customHeight="1" hidden="1">
      <c r="B68" s="8"/>
      <c r="C68" s="12"/>
      <c r="D68" s="8"/>
      <c r="E68" s="22"/>
      <c r="G68" s="23"/>
      <c r="K68" s="37">
        <f t="shared" si="8"/>
        <v>0</v>
      </c>
      <c r="L68" s="38">
        <f t="shared" si="7"/>
        <v>0</v>
      </c>
      <c r="M68" s="4">
        <f>IF($K68-SUM($L68:L68)=0,"",MIN($K68-SUM($L68:L68),M$2))</f>
      </c>
      <c r="N68" s="3">
        <f>IF($K68-SUM($L68:M68)=0,"",MIN($K68-SUM($L68:M68),N$2))</f>
      </c>
      <c r="O68" s="38">
        <f t="shared" si="9"/>
        <v>0</v>
      </c>
    </row>
    <row r="69" spans="2:15" ht="13.5" customHeight="1" hidden="1">
      <c r="B69" s="8"/>
      <c r="C69" s="12"/>
      <c r="D69" s="8"/>
      <c r="E69" s="22"/>
      <c r="G69" s="23"/>
      <c r="K69" s="37">
        <f t="shared" si="8"/>
        <v>0</v>
      </c>
      <c r="L69" s="38">
        <f aca="true" t="shared" si="10" ref="L69:L103">MIN(K69,L$2)</f>
        <v>0</v>
      </c>
      <c r="M69" s="4">
        <f>IF($K69-SUM($L69:L69)=0,"",MIN($K69-SUM($L69:L69),M$2))</f>
      </c>
      <c r="N69" s="3">
        <f>IF($K69-SUM($L69:M69)=0,"",MIN($K69-SUM($L69:M69),N$2))</f>
      </c>
      <c r="O69" s="38">
        <f t="shared" si="9"/>
        <v>0</v>
      </c>
    </row>
    <row r="70" spans="2:15" ht="13.5" customHeight="1" hidden="1">
      <c r="B70" s="8"/>
      <c r="C70" s="12"/>
      <c r="D70" s="8"/>
      <c r="E70" s="22"/>
      <c r="G70" s="23"/>
      <c r="K70" s="37">
        <f t="shared" si="8"/>
        <v>0</v>
      </c>
      <c r="L70" s="38">
        <f t="shared" si="10"/>
        <v>0</v>
      </c>
      <c r="M70" s="4">
        <f>IF($K70-SUM($L70:L70)=0,"",MIN($K70-SUM($L70:L70),M$2))</f>
      </c>
      <c r="N70" s="3">
        <f>IF($K70-SUM($L70:M70)=0,"",MIN($K70-SUM($L70:M70),N$2))</f>
      </c>
      <c r="O70" s="38">
        <f t="shared" si="9"/>
        <v>0</v>
      </c>
    </row>
    <row r="71" spans="2:15" ht="13.5" customHeight="1" hidden="1">
      <c r="B71" s="8"/>
      <c r="C71" s="12"/>
      <c r="D71" s="8"/>
      <c r="E71" s="22"/>
      <c r="G71" s="23"/>
      <c r="K71" s="37">
        <f t="shared" si="8"/>
        <v>0</v>
      </c>
      <c r="L71" s="38">
        <f t="shared" si="10"/>
        <v>0</v>
      </c>
      <c r="M71" s="4">
        <f>IF($K71-SUM($L71:L71)=0,"",MIN($K71-SUM($L71:L71),M$2))</f>
      </c>
      <c r="N71" s="3">
        <f>IF($K71-SUM($L71:M71)=0,"",MIN($K71-SUM($L71:M71),N$2))</f>
      </c>
      <c r="O71" s="38">
        <f t="shared" si="9"/>
        <v>0</v>
      </c>
    </row>
    <row r="72" spans="2:15" ht="13.5" customHeight="1" hidden="1">
      <c r="B72" s="8"/>
      <c r="C72" s="12"/>
      <c r="D72" s="8"/>
      <c r="E72" s="22"/>
      <c r="G72" s="23"/>
      <c r="K72" s="37">
        <f t="shared" si="8"/>
        <v>0</v>
      </c>
      <c r="L72" s="38">
        <f t="shared" si="10"/>
        <v>0</v>
      </c>
      <c r="M72" s="4">
        <f>IF($K72-SUM($L72:L72)=0,"",MIN($K72-SUM($L72:L72),M$2))</f>
      </c>
      <c r="N72" s="3">
        <f>IF($K72-SUM($L72:M72)=0,"",MIN($K72-SUM($L72:M72),N$2))</f>
      </c>
      <c r="O72" s="38">
        <f t="shared" si="9"/>
        <v>0</v>
      </c>
    </row>
    <row r="73" spans="2:15" ht="13.5" customHeight="1" hidden="1">
      <c r="B73" s="8"/>
      <c r="C73" s="12"/>
      <c r="D73" s="8"/>
      <c r="E73" s="22"/>
      <c r="G73" s="23"/>
      <c r="K73" s="37">
        <f aca="true" t="shared" si="11" ref="K73:K103">B73</f>
        <v>0</v>
      </c>
      <c r="L73" s="38">
        <f t="shared" si="10"/>
        <v>0</v>
      </c>
      <c r="M73" s="4">
        <f>IF($K73-SUM($L73:L73)=0,"",MIN($K73-SUM($L73:L73),M$2))</f>
      </c>
      <c r="N73" s="3">
        <f>IF($K73-SUM($L73:M73)=0,"",MIN($K73-SUM($L73:M73),N$2))</f>
      </c>
      <c r="O73" s="38">
        <f aca="true" t="shared" si="12" ref="O73:O103">SUM(L73:N73)</f>
        <v>0</v>
      </c>
    </row>
    <row r="74" spans="2:15" ht="13.5" customHeight="1" hidden="1">
      <c r="B74" s="8"/>
      <c r="C74" s="12"/>
      <c r="D74" s="8"/>
      <c r="E74" s="22"/>
      <c r="G74" s="23"/>
      <c r="K74" s="37">
        <f t="shared" si="11"/>
        <v>0</v>
      </c>
      <c r="L74" s="38">
        <f t="shared" si="10"/>
        <v>0</v>
      </c>
      <c r="M74" s="4">
        <f>IF($K74-SUM($L74:L74)=0,"",MIN($K74-SUM($L74:L74),M$2))</f>
      </c>
      <c r="N74" s="3">
        <f>IF($K74-SUM($L74:M74)=0,"",MIN($K74-SUM($L74:M74),N$2))</f>
      </c>
      <c r="O74" s="38">
        <f t="shared" si="12"/>
        <v>0</v>
      </c>
    </row>
    <row r="75" spans="2:15" ht="13.5" customHeight="1" hidden="1">
      <c r="B75" s="8"/>
      <c r="C75" s="12"/>
      <c r="D75" s="8"/>
      <c r="E75" s="22"/>
      <c r="G75" s="23"/>
      <c r="K75" s="37">
        <f t="shared" si="11"/>
        <v>0</v>
      </c>
      <c r="L75" s="38">
        <f t="shared" si="10"/>
        <v>0</v>
      </c>
      <c r="M75" s="4">
        <f>IF($K75-SUM($L75:L75)=0,"",MIN($K75-SUM($L75:L75),M$2))</f>
      </c>
      <c r="N75" s="3">
        <f>IF($K75-SUM($L75:M75)=0,"",MIN($K75-SUM($L75:M75),N$2))</f>
      </c>
      <c r="O75" s="38">
        <f t="shared" si="12"/>
        <v>0</v>
      </c>
    </row>
    <row r="76" spans="2:15" ht="13.5" customHeight="1" hidden="1">
      <c r="B76" s="8"/>
      <c r="C76" s="12"/>
      <c r="D76" s="8"/>
      <c r="E76" s="22"/>
      <c r="G76" s="23"/>
      <c r="K76" s="37">
        <f t="shared" si="11"/>
        <v>0</v>
      </c>
      <c r="L76" s="38">
        <f t="shared" si="10"/>
        <v>0</v>
      </c>
      <c r="M76" s="4">
        <f>IF($K76-SUM($L76:L76)=0,"",MIN($K76-SUM($L76:L76),M$2))</f>
      </c>
      <c r="N76" s="3">
        <f>IF($K76-SUM($L76:M76)=0,"",MIN($K76-SUM($L76:M76),N$2))</f>
      </c>
      <c r="O76" s="38">
        <f t="shared" si="12"/>
        <v>0</v>
      </c>
    </row>
    <row r="77" spans="2:15" ht="13.5" customHeight="1" hidden="1">
      <c r="B77" s="8"/>
      <c r="C77" s="12"/>
      <c r="D77" s="8"/>
      <c r="E77" s="22"/>
      <c r="G77" s="23"/>
      <c r="K77" s="37">
        <f t="shared" si="11"/>
        <v>0</v>
      </c>
      <c r="L77" s="38">
        <f t="shared" si="10"/>
        <v>0</v>
      </c>
      <c r="M77" s="4">
        <f>IF($K77-SUM($L77:L77)=0,"",MIN($K77-SUM($L77:L77),M$2))</f>
      </c>
      <c r="N77" s="3">
        <f>IF($K77-SUM($L77:M77)=0,"",MIN($K77-SUM($L77:M77),N$2))</f>
      </c>
      <c r="O77" s="38">
        <f t="shared" si="12"/>
        <v>0</v>
      </c>
    </row>
    <row r="78" spans="2:15" ht="13.5" customHeight="1" hidden="1">
      <c r="B78" s="8"/>
      <c r="C78" s="12"/>
      <c r="D78" s="8"/>
      <c r="E78" s="22"/>
      <c r="G78" s="23"/>
      <c r="K78" s="37">
        <f t="shared" si="11"/>
        <v>0</v>
      </c>
      <c r="L78" s="38">
        <f t="shared" si="10"/>
        <v>0</v>
      </c>
      <c r="M78" s="4">
        <f>IF($K78-SUM($L78:L78)=0,"",MIN($K78-SUM($L78:L78),M$2))</f>
      </c>
      <c r="N78" s="3">
        <f>IF($K78-SUM($L78:M78)=0,"",MIN($K78-SUM($L78:M78),N$2))</f>
      </c>
      <c r="O78" s="38">
        <f t="shared" si="12"/>
        <v>0</v>
      </c>
    </row>
    <row r="79" spans="2:15" ht="13.5" customHeight="1" hidden="1">
      <c r="B79" s="8"/>
      <c r="C79" s="12"/>
      <c r="D79" s="8"/>
      <c r="E79" s="22"/>
      <c r="G79" s="23"/>
      <c r="K79" s="37">
        <f t="shared" si="11"/>
        <v>0</v>
      </c>
      <c r="L79" s="38">
        <f t="shared" si="10"/>
        <v>0</v>
      </c>
      <c r="M79" s="4">
        <f>IF($K79-SUM($L79:L79)=0,"",MIN($K79-SUM($L79:L79),M$2))</f>
      </c>
      <c r="N79" s="3">
        <f>IF($K79-SUM($L79:M79)=0,"",MIN($K79-SUM($L79:M79),N$2))</f>
      </c>
      <c r="O79" s="38">
        <f t="shared" si="12"/>
        <v>0</v>
      </c>
    </row>
    <row r="80" spans="2:15" ht="13.5" customHeight="1" hidden="1">
      <c r="B80" s="8"/>
      <c r="C80" s="12"/>
      <c r="D80" s="8"/>
      <c r="E80" s="22"/>
      <c r="G80" s="23"/>
      <c r="K80" s="37">
        <f t="shared" si="11"/>
        <v>0</v>
      </c>
      <c r="L80" s="38">
        <f t="shared" si="10"/>
        <v>0</v>
      </c>
      <c r="M80" s="4">
        <f>IF($K80-SUM($L80:L80)=0,"",MIN($K80-SUM($L80:L80),M$2))</f>
      </c>
      <c r="N80" s="3">
        <f>IF($K80-SUM($L80:M80)=0,"",MIN($K80-SUM($L80:M80),N$2))</f>
      </c>
      <c r="O80" s="38">
        <f t="shared" si="12"/>
        <v>0</v>
      </c>
    </row>
    <row r="81" spans="2:15" ht="13.5" customHeight="1" hidden="1">
      <c r="B81" s="8"/>
      <c r="C81" s="12"/>
      <c r="D81" s="8"/>
      <c r="E81" s="22"/>
      <c r="G81" s="23"/>
      <c r="K81" s="37">
        <f t="shared" si="11"/>
        <v>0</v>
      </c>
      <c r="L81" s="38">
        <f t="shared" si="10"/>
        <v>0</v>
      </c>
      <c r="M81" s="4">
        <f>IF($K81-SUM($L81:L81)=0,"",MIN($K81-SUM($L81:L81),M$2))</f>
      </c>
      <c r="N81" s="3">
        <f>IF($K81-SUM($L81:M81)=0,"",MIN($K81-SUM($L81:M81),N$2))</f>
      </c>
      <c r="O81" s="38">
        <f t="shared" si="12"/>
        <v>0</v>
      </c>
    </row>
    <row r="82" spans="2:15" ht="13.5" customHeight="1" hidden="1">
      <c r="B82" s="8"/>
      <c r="C82" s="12"/>
      <c r="D82" s="8"/>
      <c r="E82" s="22"/>
      <c r="G82" s="23"/>
      <c r="K82" s="37">
        <f t="shared" si="11"/>
        <v>0</v>
      </c>
      <c r="L82" s="38">
        <f t="shared" si="10"/>
        <v>0</v>
      </c>
      <c r="M82" s="4">
        <f>IF($K82-SUM($L82:L82)=0,"",MIN($K82-SUM($L82:L82),M$2))</f>
      </c>
      <c r="N82" s="3">
        <f>IF($K82-SUM($L82:M82)=0,"",MIN($K82-SUM($L82:M82),N$2))</f>
      </c>
      <c r="O82" s="38">
        <f t="shared" si="12"/>
        <v>0</v>
      </c>
    </row>
    <row r="83" spans="2:15" ht="13.5" customHeight="1" hidden="1">
      <c r="B83" s="8"/>
      <c r="C83" s="12"/>
      <c r="D83" s="8"/>
      <c r="E83" s="22"/>
      <c r="G83" s="23"/>
      <c r="K83" s="37">
        <f t="shared" si="11"/>
        <v>0</v>
      </c>
      <c r="L83" s="38">
        <f t="shared" si="10"/>
        <v>0</v>
      </c>
      <c r="M83" s="4">
        <f>IF($K83-SUM($L83:L83)=0,"",MIN($K83-SUM($L83:L83),M$2))</f>
      </c>
      <c r="N83" s="3">
        <f>IF($K83-SUM($L83:M83)=0,"",MIN($K83-SUM($L83:M83),N$2))</f>
      </c>
      <c r="O83" s="38">
        <f t="shared" si="12"/>
        <v>0</v>
      </c>
    </row>
    <row r="84" spans="2:15" ht="13.5" customHeight="1" hidden="1">
      <c r="B84" s="8"/>
      <c r="C84" s="12"/>
      <c r="D84" s="8"/>
      <c r="E84" s="22"/>
      <c r="G84" s="23"/>
      <c r="K84" s="37">
        <f t="shared" si="11"/>
        <v>0</v>
      </c>
      <c r="L84" s="38">
        <f t="shared" si="10"/>
        <v>0</v>
      </c>
      <c r="M84" s="4">
        <f>IF($K84-SUM($L84:L84)=0,"",MIN($K84-SUM($L84:L84),M$2))</f>
      </c>
      <c r="N84" s="3">
        <f>IF($K84-SUM($L84:M84)=0,"",MIN($K84-SUM($L84:M84),N$2))</f>
      </c>
      <c r="O84" s="38">
        <f t="shared" si="12"/>
        <v>0</v>
      </c>
    </row>
    <row r="85" spans="2:15" ht="13.5" customHeight="1" hidden="1">
      <c r="B85" s="8"/>
      <c r="C85" s="12"/>
      <c r="D85" s="8"/>
      <c r="E85" s="22"/>
      <c r="G85" s="23"/>
      <c r="K85" s="37">
        <f t="shared" si="11"/>
        <v>0</v>
      </c>
      <c r="L85" s="38">
        <f t="shared" si="10"/>
        <v>0</v>
      </c>
      <c r="M85" s="4">
        <f>IF($K85-SUM($L85:L85)=0,"",MIN($K85-SUM($L85:L85),M$2))</f>
      </c>
      <c r="N85" s="3">
        <f>IF($K85-SUM($L85:M85)=0,"",MIN($K85-SUM($L85:M85),N$2))</f>
      </c>
      <c r="O85" s="38">
        <f t="shared" si="12"/>
        <v>0</v>
      </c>
    </row>
    <row r="86" spans="2:15" ht="13.5" customHeight="1" hidden="1">
      <c r="B86" s="8"/>
      <c r="C86" s="12"/>
      <c r="D86" s="8"/>
      <c r="E86" s="22"/>
      <c r="G86" s="23"/>
      <c r="K86" s="37">
        <f t="shared" si="11"/>
        <v>0</v>
      </c>
      <c r="L86" s="38">
        <f t="shared" si="10"/>
        <v>0</v>
      </c>
      <c r="M86" s="4">
        <f>IF($K86-SUM($L86:L86)=0,"",MIN($K86-SUM($L86:L86),M$2))</f>
      </c>
      <c r="N86" s="3">
        <f>IF($K86-SUM($L86:M86)=0,"",MIN($K86-SUM($L86:M86),N$2))</f>
      </c>
      <c r="O86" s="38">
        <f t="shared" si="12"/>
        <v>0</v>
      </c>
    </row>
    <row r="87" spans="2:15" ht="13.5" customHeight="1" hidden="1">
      <c r="B87" s="8"/>
      <c r="C87" s="12"/>
      <c r="D87" s="8"/>
      <c r="E87" s="22"/>
      <c r="G87" s="23"/>
      <c r="K87" s="37">
        <f t="shared" si="11"/>
        <v>0</v>
      </c>
      <c r="L87" s="38">
        <f t="shared" si="10"/>
        <v>0</v>
      </c>
      <c r="M87" s="4">
        <f>IF($K87-SUM($L87:L87)=0,"",MIN($K87-SUM($L87:L87),M$2))</f>
      </c>
      <c r="N87" s="3">
        <f>IF($K87-SUM($L87:M87)=0,"",MIN($K87-SUM($L87:M87),N$2))</f>
      </c>
      <c r="O87" s="38">
        <f t="shared" si="12"/>
        <v>0</v>
      </c>
    </row>
    <row r="88" spans="2:15" ht="12" customHeight="1" hidden="1">
      <c r="B88" s="8"/>
      <c r="C88" s="12"/>
      <c r="D88" s="8"/>
      <c r="E88" s="22"/>
      <c r="G88" s="23"/>
      <c r="K88" s="37">
        <f t="shared" si="11"/>
        <v>0</v>
      </c>
      <c r="L88" s="38">
        <f t="shared" si="10"/>
        <v>0</v>
      </c>
      <c r="M88" s="4">
        <f>IF($K88-SUM($L88:L88)=0,"",MIN($K88-SUM($L88:L88),M$2))</f>
      </c>
      <c r="N88" s="3">
        <f>IF($K88-SUM($L88:M88)=0,"",MIN($K88-SUM($L88:M88),N$2))</f>
      </c>
      <c r="O88" s="38">
        <f t="shared" si="12"/>
        <v>0</v>
      </c>
    </row>
    <row r="89" spans="2:15" ht="12" customHeight="1" hidden="1">
      <c r="B89" s="8"/>
      <c r="C89" s="12"/>
      <c r="D89" s="8"/>
      <c r="E89" s="22"/>
      <c r="G89" s="23"/>
      <c r="K89" s="37">
        <f t="shared" si="11"/>
        <v>0</v>
      </c>
      <c r="L89" s="38">
        <f t="shared" si="10"/>
        <v>0</v>
      </c>
      <c r="M89" s="4">
        <f>IF($K89-SUM($L89:L89)=0,"",MIN($K89-SUM($L89:L89),M$2))</f>
      </c>
      <c r="N89" s="3">
        <f>IF($K89-SUM($L89:M89)=0,"",MIN($K89-SUM($L89:M89),N$2))</f>
      </c>
      <c r="O89" s="38">
        <f t="shared" si="12"/>
        <v>0</v>
      </c>
    </row>
    <row r="90" spans="2:15" ht="12" customHeight="1" hidden="1">
      <c r="B90" s="8"/>
      <c r="C90" s="12"/>
      <c r="D90" s="8"/>
      <c r="E90" s="22"/>
      <c r="G90" s="23"/>
      <c r="K90" s="37">
        <f t="shared" si="11"/>
        <v>0</v>
      </c>
      <c r="L90" s="38">
        <f t="shared" si="10"/>
        <v>0</v>
      </c>
      <c r="M90" s="4">
        <f>IF($K90-SUM($L90:L90)=0,"",MIN($K90-SUM($L90:L90),M$2))</f>
      </c>
      <c r="N90" s="3">
        <f>IF($K90-SUM($L90:M90)=0,"",MIN($K90-SUM($L90:M90),N$2))</f>
      </c>
      <c r="O90" s="38">
        <f t="shared" si="12"/>
        <v>0</v>
      </c>
    </row>
    <row r="91" spans="2:15" ht="12" customHeight="1" hidden="1">
      <c r="B91" s="8"/>
      <c r="C91" s="12"/>
      <c r="D91" s="8"/>
      <c r="E91" s="22"/>
      <c r="G91" s="23"/>
      <c r="K91" s="37">
        <f t="shared" si="11"/>
        <v>0</v>
      </c>
      <c r="L91" s="38">
        <f t="shared" si="10"/>
        <v>0</v>
      </c>
      <c r="M91" s="4">
        <f>IF($K91-SUM($L91:L91)=0,"",MIN($K91-SUM($L91:L91),M$2))</f>
      </c>
      <c r="N91" s="3">
        <f>IF($K91-SUM($L91:M91)=0,"",MIN($K91-SUM($L91:M91),N$2))</f>
      </c>
      <c r="O91" s="38">
        <f t="shared" si="12"/>
        <v>0</v>
      </c>
    </row>
    <row r="92" spans="2:15" ht="12" customHeight="1" hidden="1">
      <c r="B92" s="8"/>
      <c r="C92" s="12"/>
      <c r="D92" s="8"/>
      <c r="E92" s="22"/>
      <c r="G92" s="23"/>
      <c r="K92" s="37">
        <f t="shared" si="11"/>
        <v>0</v>
      </c>
      <c r="L92" s="38">
        <f t="shared" si="10"/>
        <v>0</v>
      </c>
      <c r="M92" s="4">
        <f>IF($K92-SUM($L92:L92)=0,"",MIN($K92-SUM($L92:L92),M$2))</f>
      </c>
      <c r="N92" s="3">
        <f>IF($K92-SUM($L92:M92)=0,"",MIN($K92-SUM($L92:M92),N$2))</f>
      </c>
      <c r="O92" s="38">
        <f t="shared" si="12"/>
        <v>0</v>
      </c>
    </row>
    <row r="93" spans="2:15" ht="12" customHeight="1" hidden="1">
      <c r="B93" s="8"/>
      <c r="C93" s="12"/>
      <c r="D93" s="8"/>
      <c r="E93" s="22"/>
      <c r="G93" s="23"/>
      <c r="K93" s="37">
        <f t="shared" si="11"/>
        <v>0</v>
      </c>
      <c r="L93" s="38">
        <f t="shared" si="10"/>
        <v>0</v>
      </c>
      <c r="M93" s="4">
        <f>IF($K93-SUM($L93:L93)=0,"",MIN($K93-SUM($L93:L93),M$2))</f>
      </c>
      <c r="N93" s="3">
        <f>IF($K93-SUM($L93:M93)=0,"",MIN($K93-SUM($L93:M93),N$2))</f>
      </c>
      <c r="O93" s="38">
        <f t="shared" si="12"/>
        <v>0</v>
      </c>
    </row>
    <row r="94" spans="2:15" ht="12" customHeight="1" hidden="1">
      <c r="B94" s="8"/>
      <c r="C94" s="12"/>
      <c r="D94" s="8"/>
      <c r="E94" s="22"/>
      <c r="G94" s="23"/>
      <c r="K94" s="37">
        <f t="shared" si="11"/>
        <v>0</v>
      </c>
      <c r="L94" s="38">
        <f t="shared" si="10"/>
        <v>0</v>
      </c>
      <c r="M94" s="4">
        <f>IF($K94-SUM($L94:L94)=0,"",MIN($K94-SUM($L94:L94),M$2))</f>
      </c>
      <c r="N94" s="3">
        <f>IF($K94-SUM($L94:M94)=0,"",MIN($K94-SUM($L94:M94),N$2))</f>
      </c>
      <c r="O94" s="38">
        <f t="shared" si="12"/>
        <v>0</v>
      </c>
    </row>
    <row r="95" spans="2:15" ht="12" customHeight="1" hidden="1">
      <c r="B95" s="8"/>
      <c r="C95" s="12"/>
      <c r="D95" s="8"/>
      <c r="E95" s="22"/>
      <c r="G95" s="23"/>
      <c r="K95" s="37">
        <f t="shared" si="11"/>
        <v>0</v>
      </c>
      <c r="L95" s="38">
        <f t="shared" si="10"/>
        <v>0</v>
      </c>
      <c r="M95" s="4">
        <f>IF($K95-SUM($L95:L95)=0,"",MIN($K95-SUM($L95:L95),M$2))</f>
      </c>
      <c r="N95" s="3">
        <f>IF($K95-SUM($L95:M95)=0,"",MIN($K95-SUM($L95:M95),N$2))</f>
      </c>
      <c r="O95" s="38">
        <f t="shared" si="12"/>
        <v>0</v>
      </c>
    </row>
    <row r="96" spans="2:15" ht="12" customHeight="1" hidden="1">
      <c r="B96" s="8"/>
      <c r="C96" s="12"/>
      <c r="D96" s="8"/>
      <c r="E96" s="22"/>
      <c r="G96" s="23"/>
      <c r="K96" s="37">
        <f t="shared" si="11"/>
        <v>0</v>
      </c>
      <c r="L96" s="38">
        <f t="shared" si="10"/>
        <v>0</v>
      </c>
      <c r="M96" s="4">
        <f>IF($K96-SUM($L96:L96)=0,"",MIN($K96-SUM($L96:L96),M$2))</f>
      </c>
      <c r="N96" s="3">
        <f>IF($K96-SUM($L96:M96)=0,"",MIN($K96-SUM($L96:M96),N$2))</f>
      </c>
      <c r="O96" s="38">
        <f t="shared" si="12"/>
        <v>0</v>
      </c>
    </row>
    <row r="97" spans="2:15" ht="12" customHeight="1" hidden="1">
      <c r="B97" s="8"/>
      <c r="C97" s="12"/>
      <c r="D97" s="8"/>
      <c r="E97" s="22"/>
      <c r="G97" s="23"/>
      <c r="K97" s="37">
        <f t="shared" si="11"/>
        <v>0</v>
      </c>
      <c r="L97" s="38">
        <f t="shared" si="10"/>
        <v>0</v>
      </c>
      <c r="M97" s="4">
        <f>IF($K97-SUM($L97:L97)=0,"",MIN($K97-SUM($L97:L97),M$2))</f>
      </c>
      <c r="N97" s="3">
        <f>IF($K97-SUM($L97:M97)=0,"",MIN($K97-SUM($L97:M97),N$2))</f>
      </c>
      <c r="O97" s="38">
        <f t="shared" si="12"/>
        <v>0</v>
      </c>
    </row>
    <row r="98" spans="2:15" ht="12" customHeight="1" hidden="1">
      <c r="B98" s="8"/>
      <c r="C98" s="12"/>
      <c r="D98" s="8"/>
      <c r="E98" s="22"/>
      <c r="G98" s="23"/>
      <c r="K98" s="37">
        <f t="shared" si="11"/>
        <v>0</v>
      </c>
      <c r="L98" s="38">
        <f t="shared" si="10"/>
        <v>0</v>
      </c>
      <c r="M98" s="4">
        <f>IF($K98-SUM($L98:L98)=0,"",MIN($K98-SUM($L98:L98),M$2))</f>
      </c>
      <c r="N98" s="3">
        <f>IF($K98-SUM($L98:M98)=0,"",MIN($K98-SUM($L98:M98),N$2))</f>
      </c>
      <c r="O98" s="38">
        <f t="shared" si="12"/>
        <v>0</v>
      </c>
    </row>
    <row r="99" spans="2:15" ht="11.25" customHeight="1" hidden="1">
      <c r="B99" s="8"/>
      <c r="C99" s="12"/>
      <c r="D99" s="8"/>
      <c r="E99" s="22"/>
      <c r="G99" s="23"/>
      <c r="K99" s="37">
        <f t="shared" si="11"/>
        <v>0</v>
      </c>
      <c r="L99" s="38">
        <f t="shared" si="10"/>
        <v>0</v>
      </c>
      <c r="M99" s="4">
        <f>IF($K99-SUM($L99:L99)=0,"",MIN($K99-SUM($L99:L99),M$2))</f>
      </c>
      <c r="N99" s="3">
        <f>IF($K99-SUM($L99:M99)=0,"",MIN($K99-SUM($L99:M99),N$2))</f>
      </c>
      <c r="O99" s="38">
        <f t="shared" si="12"/>
        <v>0</v>
      </c>
    </row>
    <row r="100" spans="2:15" ht="11.25" customHeight="1" hidden="1">
      <c r="B100" s="8"/>
      <c r="C100" s="12"/>
      <c r="D100" s="8"/>
      <c r="E100" s="22"/>
      <c r="G100" s="23"/>
      <c r="K100" s="37">
        <f t="shared" si="11"/>
        <v>0</v>
      </c>
      <c r="L100" s="38">
        <f t="shared" si="10"/>
        <v>0</v>
      </c>
      <c r="M100" s="4">
        <f>IF($K100-SUM($L100:L100)=0,"",MIN($K100-SUM($L100:L100),M$2))</f>
      </c>
      <c r="N100" s="3">
        <f>IF($K100-SUM($L100:M100)=0,"",MIN($K100-SUM($L100:M100),N$2))</f>
      </c>
      <c r="O100" s="38">
        <f t="shared" si="12"/>
        <v>0</v>
      </c>
    </row>
    <row r="101" spans="2:15" ht="11.25" customHeight="1" hidden="1">
      <c r="B101" s="8"/>
      <c r="C101" s="12"/>
      <c r="D101" s="8"/>
      <c r="E101" s="22"/>
      <c r="G101" s="23"/>
      <c r="K101" s="37">
        <f t="shared" si="11"/>
        <v>0</v>
      </c>
      <c r="L101" s="38">
        <f t="shared" si="10"/>
        <v>0</v>
      </c>
      <c r="M101" s="4">
        <f>IF($K101-SUM($L101:L101)=0,"",MIN($K101-SUM($L101:L101),M$2))</f>
      </c>
      <c r="N101" s="3">
        <f>IF($K101-SUM($L101:M101)=0,"",MIN($K101-SUM($L101:M101),N$2))</f>
      </c>
      <c r="O101" s="38">
        <f t="shared" si="12"/>
        <v>0</v>
      </c>
    </row>
    <row r="102" spans="2:15" ht="11.25" customHeight="1" hidden="1">
      <c r="B102" s="8"/>
      <c r="C102" s="12"/>
      <c r="D102" s="8"/>
      <c r="E102" s="22"/>
      <c r="G102" s="23"/>
      <c r="K102" s="37">
        <f t="shared" si="11"/>
        <v>0</v>
      </c>
      <c r="L102" s="38">
        <f t="shared" si="10"/>
        <v>0</v>
      </c>
      <c r="M102" s="4">
        <f>IF($K102-SUM($L102:L102)=0,"",MIN($K102-SUM($L102:L102),M$2))</f>
      </c>
      <c r="N102" s="3">
        <f>IF($K102-SUM($L102:M102)=0,"",MIN($K102-SUM($L102:M102),N$2))</f>
      </c>
      <c r="O102" s="38">
        <f t="shared" si="12"/>
        <v>0</v>
      </c>
    </row>
    <row r="103" spans="2:15" ht="11.25" customHeight="1">
      <c r="B103" s="8"/>
      <c r="C103" s="12"/>
      <c r="D103" s="8"/>
      <c r="E103" s="22"/>
      <c r="G103" s="23"/>
      <c r="K103" s="42">
        <f t="shared" si="11"/>
        <v>0</v>
      </c>
      <c r="L103" s="43">
        <f t="shared" si="10"/>
        <v>0</v>
      </c>
      <c r="M103" s="1">
        <f>IF($K103-SUM($L103:L103)=0,"",MIN($K103-SUM($L103:L103),M$2))</f>
      </c>
      <c r="N103" s="13">
        <f>IF($K103-SUM($L103:M103)=0,"",MIN($K103-SUM($L103:M103),N$2))</f>
      </c>
      <c r="O103" s="43">
        <f t="shared" si="12"/>
        <v>0</v>
      </c>
    </row>
    <row r="104" spans="2:15" ht="12.75" customHeight="1">
      <c r="B104" s="8"/>
      <c r="C104" s="8"/>
      <c r="K104" s="8"/>
      <c r="L104" s="50">
        <f>SUM(L4:L103)</f>
        <v>80</v>
      </c>
      <c r="M104" s="38">
        <f>SUM(M4:M103)</f>
        <v>0</v>
      </c>
      <c r="N104" s="38">
        <f>SUM(N4:N103)</f>
        <v>0</v>
      </c>
      <c r="O104" s="50">
        <f>SUM(O4:O103)</f>
        <v>80</v>
      </c>
    </row>
    <row r="105" spans="1:15" ht="12.75" customHeight="1">
      <c r="A105" t="s">
        <v>12</v>
      </c>
      <c r="B105">
        <f>SUM(B4:B103)</f>
        <v>80</v>
      </c>
      <c r="I105">
        <f>SUM(I4:I103)</f>
        <v>0</v>
      </c>
      <c r="K105" s="37" t="s">
        <v>83</v>
      </c>
      <c r="L105" s="47">
        <f>L104/$O104</f>
        <v>1</v>
      </c>
      <c r="M105" s="47">
        <f>M104/$O104</f>
        <v>0</v>
      </c>
      <c r="N105" s="48">
        <f>N104/$O104</f>
        <v>0</v>
      </c>
      <c r="O105" s="49">
        <f>SUM(L105:N105)</f>
        <v>1</v>
      </c>
    </row>
    <row r="106" spans="1:3" ht="12.75" customHeight="1">
      <c r="A106" t="s">
        <v>13</v>
      </c>
      <c r="B106" s="8">
        <f>COUNT(B$4:B$103)</f>
        <v>10</v>
      </c>
      <c r="C106" s="8"/>
    </row>
    <row r="107" spans="1:3" ht="12.75" customHeight="1">
      <c r="A107" t="s">
        <v>8</v>
      </c>
      <c r="B107" s="8">
        <f>AVERAGE(B$4:B$103)</f>
        <v>8</v>
      </c>
      <c r="C107" s="8"/>
    </row>
    <row r="108" spans="1:3" ht="12.75" customHeight="1">
      <c r="A108" t="s">
        <v>14</v>
      </c>
      <c r="B108" s="8">
        <f>STDEVP(B$4:B$103)</f>
        <v>1.0954451150103321</v>
      </c>
      <c r="C108" s="8"/>
    </row>
    <row r="110" spans="6:10" ht="12.75">
      <c r="F110" t="s">
        <v>69</v>
      </c>
      <c r="J110" t="s">
        <v>27</v>
      </c>
    </row>
    <row r="111" spans="9:12" ht="12.75">
      <c r="I111" t="s">
        <v>91</v>
      </c>
      <c r="L111" s="24" t="s">
        <v>35</v>
      </c>
    </row>
    <row r="112" spans="9:16" ht="12.75">
      <c r="I112">
        <v>10</v>
      </c>
      <c r="J112" t="s">
        <v>9</v>
      </c>
      <c r="K112" t="s">
        <v>34</v>
      </c>
      <c r="L112" s="24" t="s">
        <v>29</v>
      </c>
      <c r="M112" t="s">
        <v>30</v>
      </c>
      <c r="N112" t="s">
        <v>31</v>
      </c>
      <c r="O112" t="s">
        <v>32</v>
      </c>
      <c r="P112" t="s">
        <v>33</v>
      </c>
    </row>
    <row r="113" spans="6:16" ht="12.75">
      <c r="F113">
        <v>0</v>
      </c>
      <c r="G113" s="22">
        <v>0</v>
      </c>
      <c r="H113" s="22">
        <f>B106</f>
        <v>10</v>
      </c>
      <c r="I113">
        <f>H113*$I$112</f>
        <v>100</v>
      </c>
      <c r="J113" s="25">
        <f>'ReadMe &amp; constants'!A23/100</f>
        <v>0.95</v>
      </c>
      <c r="K113" s="8">
        <f>O113+(P113-O113)*(J113-M113)/(N113-M113)</f>
        <v>7.888888888888888</v>
      </c>
      <c r="L113" s="24">
        <f>MATCH(J113,$G$3:$G$103,1)</f>
        <v>2</v>
      </c>
      <c r="M113">
        <f>INDEX($G$3:$G$103,L113,1)</f>
        <v>0.625</v>
      </c>
      <c r="N113">
        <f>INDEX($G$3:$G$103,L113+1,1)</f>
        <v>0.9625</v>
      </c>
      <c r="O113">
        <f>INDEX($B$3:$B$103,L113,1)</f>
        <v>5</v>
      </c>
      <c r="P113">
        <f>INDEX($B$3:$B$103,L113+1,1)</f>
        <v>8</v>
      </c>
    </row>
    <row r="114" spans="6:9" ht="12.75">
      <c r="F114">
        <f>F113+1</f>
        <v>1</v>
      </c>
      <c r="G114">
        <f>INDEX($B$4:$B$103,$F114)</f>
        <v>5</v>
      </c>
      <c r="H114" s="22">
        <f>H113</f>
        <v>10</v>
      </c>
      <c r="I114">
        <f aca="true" t="shared" si="13" ref="I114:I133">H114*$I$112</f>
        <v>100</v>
      </c>
    </row>
    <row r="115" spans="6:16" ht="12.75">
      <c r="F115">
        <f>F114</f>
        <v>1</v>
      </c>
      <c r="G115">
        <f>G114</f>
        <v>5</v>
      </c>
      <c r="H115" s="22">
        <f>H114-1</f>
        <v>9</v>
      </c>
      <c r="I115">
        <f t="shared" si="13"/>
        <v>90</v>
      </c>
      <c r="J115" s="9">
        <f>'Ex 2 results'!B25</f>
        <v>0.99</v>
      </c>
      <c r="K115" s="8">
        <f aca="true" t="shared" si="14" ref="K115:K123">O115+(P115-O115)*(J115-M115)/(N115-M115)</f>
        <v>8.733333333333333</v>
      </c>
      <c r="L115" s="24">
        <f aca="true" t="shared" si="15" ref="L115:L123">MATCH(J115,$G$3:$G$103,1)</f>
        <v>8</v>
      </c>
      <c r="M115">
        <f aca="true" t="shared" si="16" ref="M115:M123">INDEX($G$3:$G$103,L115,1)</f>
        <v>0.9625</v>
      </c>
      <c r="N115">
        <f aca="true" t="shared" si="17" ref="N115:N123">INDEX($G$3:$G$103,L115+1,1)</f>
        <v>1</v>
      </c>
      <c r="O115">
        <f aca="true" t="shared" si="18" ref="O115:O123">INDEX($B$3:$B$103,L115,1)</f>
        <v>8</v>
      </c>
      <c r="P115">
        <f aca="true" t="shared" si="19" ref="P115:P123">INDEX($B$3:$B$103,L115+1,1)</f>
        <v>9</v>
      </c>
    </row>
    <row r="116" spans="6:16" ht="12.75">
      <c r="F116">
        <f>F115+1</f>
        <v>2</v>
      </c>
      <c r="G116">
        <f>INDEX($B$4:$B$103,$F116)</f>
        <v>8</v>
      </c>
      <c r="H116" s="22">
        <f>H115</f>
        <v>9</v>
      </c>
      <c r="I116">
        <f t="shared" si="13"/>
        <v>90</v>
      </c>
      <c r="J116" s="9">
        <f>'Ex 2 results'!B26</f>
        <v>0.98</v>
      </c>
      <c r="K116" s="8">
        <f t="shared" si="14"/>
        <v>8.466666666666665</v>
      </c>
      <c r="L116" s="24">
        <f t="shared" si="15"/>
        <v>8</v>
      </c>
      <c r="M116">
        <f t="shared" si="16"/>
        <v>0.9625</v>
      </c>
      <c r="N116">
        <f t="shared" si="17"/>
        <v>1</v>
      </c>
      <c r="O116">
        <f t="shared" si="18"/>
        <v>8</v>
      </c>
      <c r="P116">
        <f t="shared" si="19"/>
        <v>9</v>
      </c>
    </row>
    <row r="117" spans="6:16" ht="12.75">
      <c r="F117">
        <f>F116</f>
        <v>2</v>
      </c>
      <c r="G117">
        <f>G116</f>
        <v>8</v>
      </c>
      <c r="H117" s="22">
        <f>H116-1</f>
        <v>8</v>
      </c>
      <c r="I117">
        <f t="shared" si="13"/>
        <v>80</v>
      </c>
      <c r="J117" s="9">
        <f>'Ex 2 results'!B27</f>
        <v>0.97</v>
      </c>
      <c r="K117" s="8">
        <f t="shared" si="14"/>
        <v>8.2</v>
      </c>
      <c r="L117" s="24">
        <f t="shared" si="15"/>
        <v>8</v>
      </c>
      <c r="M117">
        <f t="shared" si="16"/>
        <v>0.9625</v>
      </c>
      <c r="N117">
        <f t="shared" si="17"/>
        <v>1</v>
      </c>
      <c r="O117">
        <f t="shared" si="18"/>
        <v>8</v>
      </c>
      <c r="P117">
        <f t="shared" si="19"/>
        <v>9</v>
      </c>
    </row>
    <row r="118" spans="6:16" ht="12.75">
      <c r="F118">
        <f>F117+1</f>
        <v>3</v>
      </c>
      <c r="G118">
        <f>INDEX($B$4:$B$103,$F118)</f>
        <v>8</v>
      </c>
      <c r="H118" s="22">
        <f>H117</f>
        <v>8</v>
      </c>
      <c r="I118">
        <f t="shared" si="13"/>
        <v>80</v>
      </c>
      <c r="J118" s="9">
        <f>'Ex 2 results'!B28</f>
        <v>0.96</v>
      </c>
      <c r="K118" s="8">
        <f t="shared" si="14"/>
        <v>7.977777777777778</v>
      </c>
      <c r="L118" s="24">
        <f t="shared" si="15"/>
        <v>2</v>
      </c>
      <c r="M118">
        <f t="shared" si="16"/>
        <v>0.625</v>
      </c>
      <c r="N118">
        <f t="shared" si="17"/>
        <v>0.9625</v>
      </c>
      <c r="O118">
        <f t="shared" si="18"/>
        <v>5</v>
      </c>
      <c r="P118">
        <f t="shared" si="19"/>
        <v>8</v>
      </c>
    </row>
    <row r="119" spans="6:16" ht="12.75">
      <c r="F119">
        <f>F118</f>
        <v>3</v>
      </c>
      <c r="G119">
        <f>G118</f>
        <v>8</v>
      </c>
      <c r="H119" s="22">
        <f>H118-1</f>
        <v>7</v>
      </c>
      <c r="I119">
        <f t="shared" si="13"/>
        <v>70</v>
      </c>
      <c r="J119" s="9">
        <f>'Ex 2 results'!B29</f>
        <v>0.95</v>
      </c>
      <c r="K119" s="8">
        <f t="shared" si="14"/>
        <v>7.888888888888888</v>
      </c>
      <c r="L119" s="24">
        <f t="shared" si="15"/>
        <v>2</v>
      </c>
      <c r="M119">
        <f t="shared" si="16"/>
        <v>0.625</v>
      </c>
      <c r="N119">
        <f t="shared" si="17"/>
        <v>0.9625</v>
      </c>
      <c r="O119">
        <f t="shared" si="18"/>
        <v>5</v>
      </c>
      <c r="P119">
        <f t="shared" si="19"/>
        <v>8</v>
      </c>
    </row>
    <row r="120" spans="6:16" ht="12.75">
      <c r="F120">
        <f>F119+1</f>
        <v>4</v>
      </c>
      <c r="G120">
        <f>INDEX($B$4:$B$103,$F120)</f>
        <v>8</v>
      </c>
      <c r="H120" s="22">
        <f>H119</f>
        <v>7</v>
      </c>
      <c r="I120">
        <f t="shared" si="13"/>
        <v>70</v>
      </c>
      <c r="J120" s="9">
        <f>'Ex 2 results'!B30</f>
        <v>0.9</v>
      </c>
      <c r="K120" s="8">
        <f t="shared" si="14"/>
        <v>7.444444444444445</v>
      </c>
      <c r="L120" s="24">
        <f t="shared" si="15"/>
        <v>2</v>
      </c>
      <c r="M120">
        <f t="shared" si="16"/>
        <v>0.625</v>
      </c>
      <c r="N120">
        <f t="shared" si="17"/>
        <v>0.9625</v>
      </c>
      <c r="O120">
        <f t="shared" si="18"/>
        <v>5</v>
      </c>
      <c r="P120">
        <f t="shared" si="19"/>
        <v>8</v>
      </c>
    </row>
    <row r="121" spans="6:16" ht="12.75">
      <c r="F121">
        <f>F120</f>
        <v>4</v>
      </c>
      <c r="G121">
        <f>G120</f>
        <v>8</v>
      </c>
      <c r="H121" s="22">
        <f>H120-1</f>
        <v>6</v>
      </c>
      <c r="I121">
        <f t="shared" si="13"/>
        <v>60</v>
      </c>
      <c r="J121" s="9">
        <f>'Ex 2 results'!B31</f>
        <v>0.85</v>
      </c>
      <c r="K121" s="8">
        <f t="shared" si="14"/>
        <v>7</v>
      </c>
      <c r="L121" s="24">
        <f t="shared" si="15"/>
        <v>2</v>
      </c>
      <c r="M121">
        <f t="shared" si="16"/>
        <v>0.625</v>
      </c>
      <c r="N121">
        <f t="shared" si="17"/>
        <v>0.9625</v>
      </c>
      <c r="O121">
        <f t="shared" si="18"/>
        <v>5</v>
      </c>
      <c r="P121">
        <f t="shared" si="19"/>
        <v>8</v>
      </c>
    </row>
    <row r="122" spans="6:16" ht="12.75">
      <c r="F122">
        <f>F121+1</f>
        <v>5</v>
      </c>
      <c r="G122">
        <f>INDEX($B$4:$B$103,$F122)</f>
        <v>8</v>
      </c>
      <c r="H122" s="22">
        <f>H121</f>
        <v>6</v>
      </c>
      <c r="I122">
        <f t="shared" si="13"/>
        <v>60</v>
      </c>
      <c r="J122" s="9">
        <f>'Ex 2 results'!B32</f>
        <v>0.7</v>
      </c>
      <c r="K122" s="8">
        <f t="shared" si="14"/>
        <v>5.666666666666666</v>
      </c>
      <c r="L122" s="24">
        <f t="shared" si="15"/>
        <v>2</v>
      </c>
      <c r="M122">
        <f t="shared" si="16"/>
        <v>0.625</v>
      </c>
      <c r="N122">
        <f t="shared" si="17"/>
        <v>0.9625</v>
      </c>
      <c r="O122">
        <f t="shared" si="18"/>
        <v>5</v>
      </c>
      <c r="P122">
        <f t="shared" si="19"/>
        <v>8</v>
      </c>
    </row>
    <row r="123" spans="6:16" ht="12.75">
      <c r="F123">
        <f>F122</f>
        <v>5</v>
      </c>
      <c r="G123">
        <f>G122</f>
        <v>8</v>
      </c>
      <c r="H123" s="22">
        <f>H122-1</f>
        <v>5</v>
      </c>
      <c r="I123">
        <f t="shared" si="13"/>
        <v>50</v>
      </c>
      <c r="J123" s="9">
        <f>'Ex 2 results'!B33</f>
        <v>0.5</v>
      </c>
      <c r="K123" s="8">
        <f t="shared" si="14"/>
        <v>4</v>
      </c>
      <c r="L123" s="24">
        <f t="shared" si="15"/>
        <v>1</v>
      </c>
      <c r="M123">
        <f t="shared" si="16"/>
        <v>0</v>
      </c>
      <c r="N123">
        <f t="shared" si="17"/>
        <v>0.625</v>
      </c>
      <c r="O123">
        <f t="shared" si="18"/>
        <v>0</v>
      </c>
      <c r="P123">
        <f t="shared" si="19"/>
        <v>5</v>
      </c>
    </row>
    <row r="124" spans="6:12" ht="12.75">
      <c r="F124">
        <f>F123+1</f>
        <v>6</v>
      </c>
      <c r="G124">
        <f>INDEX($B$4:$B$103,$F124)</f>
        <v>8</v>
      </c>
      <c r="H124" s="22">
        <f>H123</f>
        <v>5</v>
      </c>
      <c r="I124">
        <f t="shared" si="13"/>
        <v>50</v>
      </c>
      <c r="L124" s="24"/>
    </row>
    <row r="125" spans="3:12" ht="12.75">
      <c r="C125" s="22"/>
      <c r="D125" s="22"/>
      <c r="F125">
        <f>F124</f>
        <v>6</v>
      </c>
      <c r="G125">
        <f>G124</f>
        <v>8</v>
      </c>
      <c r="H125" s="22">
        <f>H124-1</f>
        <v>4</v>
      </c>
      <c r="I125">
        <f t="shared" si="13"/>
        <v>40</v>
      </c>
      <c r="L125" s="24"/>
    </row>
    <row r="126" spans="6:12" ht="12.75">
      <c r="F126">
        <f>F125+1</f>
        <v>7</v>
      </c>
      <c r="G126">
        <f>INDEX($B$4:$B$103,$F126)</f>
        <v>8</v>
      </c>
      <c r="H126" s="22">
        <f>H125</f>
        <v>4</v>
      </c>
      <c r="I126">
        <f t="shared" si="13"/>
        <v>40</v>
      </c>
      <c r="L126" s="24"/>
    </row>
    <row r="127" spans="6:9" ht="12.75">
      <c r="F127">
        <f>F126</f>
        <v>7</v>
      </c>
      <c r="G127">
        <f>G126</f>
        <v>8</v>
      </c>
      <c r="H127" s="22">
        <f>H126-1</f>
        <v>3</v>
      </c>
      <c r="I127">
        <f t="shared" si="13"/>
        <v>30</v>
      </c>
    </row>
    <row r="128" spans="6:9" ht="12.75">
      <c r="F128">
        <f>F127+1</f>
        <v>8</v>
      </c>
      <c r="G128">
        <f>INDEX($B$4:$B$103,$F128)</f>
        <v>9</v>
      </c>
      <c r="H128" s="22">
        <f>H127</f>
        <v>3</v>
      </c>
      <c r="I128">
        <f t="shared" si="13"/>
        <v>30</v>
      </c>
    </row>
    <row r="129" spans="6:9" ht="12.75">
      <c r="F129">
        <f>F128</f>
        <v>8</v>
      </c>
      <c r="G129">
        <f>G128</f>
        <v>9</v>
      </c>
      <c r="H129" s="22">
        <f>H128-1</f>
        <v>2</v>
      </c>
      <c r="I129">
        <f t="shared" si="13"/>
        <v>20</v>
      </c>
    </row>
    <row r="130" spans="6:9" ht="12.75">
      <c r="F130">
        <f>F129+1</f>
        <v>9</v>
      </c>
      <c r="G130">
        <f>INDEX($B$4:$B$103,$F130)</f>
        <v>9</v>
      </c>
      <c r="H130" s="22">
        <f>H129</f>
        <v>2</v>
      </c>
      <c r="I130">
        <f t="shared" si="13"/>
        <v>20</v>
      </c>
    </row>
    <row r="131" spans="6:9" ht="12.75">
      <c r="F131">
        <f>F130</f>
        <v>9</v>
      </c>
      <c r="G131">
        <f>G130</f>
        <v>9</v>
      </c>
      <c r="H131" s="22">
        <f>H130-1</f>
        <v>1</v>
      </c>
      <c r="I131">
        <f t="shared" si="13"/>
        <v>10</v>
      </c>
    </row>
    <row r="132" spans="6:9" ht="12.75">
      <c r="F132">
        <f>F131+1</f>
        <v>10</v>
      </c>
      <c r="G132">
        <f>INDEX($B$4:$B$103,$F132)</f>
        <v>9</v>
      </c>
      <c r="H132" s="22">
        <f>H131</f>
        <v>1</v>
      </c>
      <c r="I132">
        <f t="shared" si="13"/>
        <v>10</v>
      </c>
    </row>
    <row r="133" spans="6:9" ht="12.75">
      <c r="F133">
        <f>F132</f>
        <v>10</v>
      </c>
      <c r="G133">
        <f>G132</f>
        <v>9</v>
      </c>
      <c r="H133" s="22">
        <f>H132-1</f>
        <v>0</v>
      </c>
      <c r="I133">
        <f t="shared" si="13"/>
        <v>0</v>
      </c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  <row r="235" ht="12.75">
      <c r="H235" s="22"/>
    </row>
    <row r="236" ht="12.75">
      <c r="H236" s="22"/>
    </row>
    <row r="237" ht="12.75">
      <c r="H237" s="22"/>
    </row>
    <row r="238" ht="12.75">
      <c r="H238" s="22"/>
    </row>
    <row r="239" ht="12.75">
      <c r="H239" s="22"/>
    </row>
    <row r="240" ht="12.75">
      <c r="H240" s="22"/>
    </row>
    <row r="241" ht="12.75">
      <c r="H241" s="22"/>
    </row>
    <row r="242" ht="12.75">
      <c r="H242" s="22"/>
    </row>
    <row r="243" ht="12.75">
      <c r="H243" s="22"/>
    </row>
    <row r="244" ht="12.75">
      <c r="H244" s="22"/>
    </row>
    <row r="245" ht="12.75">
      <c r="H245" s="22"/>
    </row>
    <row r="246" ht="12.75">
      <c r="H246" s="22"/>
    </row>
    <row r="247" ht="12.75">
      <c r="H247" s="22"/>
    </row>
    <row r="248" ht="12.75">
      <c r="H248" s="22"/>
    </row>
    <row r="249" ht="12.75">
      <c r="H249" s="22"/>
    </row>
    <row r="250" ht="12.75">
      <c r="H250" s="22"/>
    </row>
    <row r="251" ht="12.75">
      <c r="H251" s="22"/>
    </row>
    <row r="252" ht="12.75">
      <c r="H252" s="22"/>
    </row>
    <row r="253" ht="12.75">
      <c r="H253" s="22"/>
    </row>
    <row r="254" ht="12.75">
      <c r="H254" s="22"/>
    </row>
    <row r="255" ht="12.75">
      <c r="H255" s="22"/>
    </row>
    <row r="256" ht="12.75">
      <c r="H256" s="22"/>
    </row>
    <row r="257" ht="12.75">
      <c r="H257" s="22"/>
    </row>
    <row r="258" ht="12.75">
      <c r="H258" s="22"/>
    </row>
    <row r="259" ht="12.75">
      <c r="H259" s="22"/>
    </row>
    <row r="260" ht="12.75">
      <c r="H260" s="22"/>
    </row>
    <row r="261" ht="12.75">
      <c r="H261" s="22"/>
    </row>
    <row r="262" ht="12.75">
      <c r="H262" s="22"/>
    </row>
    <row r="263" ht="12.75">
      <c r="H263" s="22"/>
    </row>
    <row r="264" ht="12.75">
      <c r="H264" s="22"/>
    </row>
    <row r="265" ht="12.75">
      <c r="H265" s="22"/>
    </row>
    <row r="266" ht="12.75">
      <c r="H266" s="22"/>
    </row>
    <row r="267" ht="12.75">
      <c r="H267" s="22"/>
    </row>
    <row r="268" ht="12.75">
      <c r="H268" s="22"/>
    </row>
    <row r="269" ht="12.75">
      <c r="H269" s="22"/>
    </row>
    <row r="270" ht="12.75">
      <c r="H270" s="22"/>
    </row>
    <row r="271" ht="12.75">
      <c r="H271" s="22"/>
    </row>
    <row r="272" ht="12.75">
      <c r="H272" s="22"/>
    </row>
    <row r="273" ht="12.75">
      <c r="H273" s="22"/>
    </row>
    <row r="274" ht="12.75">
      <c r="H274" s="22"/>
    </row>
    <row r="275" ht="12.75">
      <c r="H275" s="22"/>
    </row>
    <row r="276" ht="12.75">
      <c r="H276" s="22"/>
    </row>
    <row r="277" ht="12.75">
      <c r="H277" s="22"/>
    </row>
    <row r="278" ht="12.75">
      <c r="H278" s="22"/>
    </row>
    <row r="279" ht="12.75">
      <c r="H279" s="22"/>
    </row>
    <row r="280" ht="12.75">
      <c r="H280" s="22"/>
    </row>
    <row r="281" ht="12.75">
      <c r="H281" s="22"/>
    </row>
    <row r="282" ht="12.75">
      <c r="H282" s="22"/>
    </row>
    <row r="283" ht="12.75">
      <c r="H283" s="22"/>
    </row>
    <row r="284" ht="12.75">
      <c r="H284" s="22"/>
    </row>
    <row r="285" ht="12.75">
      <c r="H285" s="22"/>
    </row>
    <row r="286" ht="12.75">
      <c r="H286" s="22"/>
    </row>
    <row r="287" ht="12.75">
      <c r="H287" s="22"/>
    </row>
    <row r="288" ht="12.75">
      <c r="H288" s="22"/>
    </row>
    <row r="289" ht="12.75">
      <c r="H289" s="22"/>
    </row>
    <row r="290" ht="12.75">
      <c r="H290" s="22"/>
    </row>
    <row r="291" ht="12.75">
      <c r="H291" s="22"/>
    </row>
    <row r="292" ht="12.75">
      <c r="H292" s="22"/>
    </row>
    <row r="293" ht="12.75">
      <c r="H293" s="22"/>
    </row>
    <row r="294" ht="12.75">
      <c r="H294" s="22"/>
    </row>
    <row r="295" ht="12.75">
      <c r="H295" s="22"/>
    </row>
    <row r="296" ht="12.75">
      <c r="H296" s="22"/>
    </row>
    <row r="297" ht="12.75">
      <c r="H297" s="22"/>
    </row>
    <row r="298" ht="12.75">
      <c r="H298" s="22"/>
    </row>
    <row r="299" ht="12.75">
      <c r="H299" s="22"/>
    </row>
    <row r="300" ht="12.75">
      <c r="H300" s="22"/>
    </row>
    <row r="301" ht="12.75">
      <c r="H301" s="22"/>
    </row>
    <row r="302" ht="12.75">
      <c r="H302" s="22"/>
    </row>
    <row r="303" ht="12.75">
      <c r="H303" s="22"/>
    </row>
    <row r="304" ht="12.75">
      <c r="H304" s="22"/>
    </row>
    <row r="305" ht="12.75">
      <c r="H305" s="22"/>
    </row>
    <row r="306" ht="12.75">
      <c r="H306" s="22"/>
    </row>
    <row r="307" ht="12.75">
      <c r="H307" s="22"/>
    </row>
    <row r="308" ht="12.75">
      <c r="H308" s="22"/>
    </row>
    <row r="309" ht="12.75">
      <c r="H309" s="22"/>
    </row>
    <row r="310" ht="12.75">
      <c r="H310" s="22"/>
    </row>
    <row r="311" ht="12.75">
      <c r="H311" s="22"/>
    </row>
    <row r="312" ht="12.75">
      <c r="H312" s="22"/>
    </row>
    <row r="313" ht="12.75">
      <c r="H313" s="22"/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pfurth</dc:creator>
  <cp:keywords/>
  <dc:description/>
  <cp:lastModifiedBy>Peter Furth</cp:lastModifiedBy>
  <dcterms:created xsi:type="dcterms:W3CDTF">2005-10-09T23:15:26Z</dcterms:created>
  <dcterms:modified xsi:type="dcterms:W3CDTF">2005-10-14T19:47:57Z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